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98246633-A3C3-4343-B548-2BCCB97F348F}" xr6:coauthVersionLast="45" xr6:coauthVersionMax="47" xr10:uidLastSave="{00000000-0000-0000-0000-000000000000}"/>
  <bookViews>
    <workbookView xWindow="-110" yWindow="-110" windowWidth="19420" windowHeight="10420" firstSheet="5" activeTab="7"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January MPI" sheetId="62" r:id="rId8"/>
    <sheet name="November MPI" sheetId="60" r:id="rId9"/>
    <sheet name="historical overrides" sheetId="50" r:id="rId10"/>
    <sheet name="mpc" sheetId="56" r:id="rId11"/>
    <sheet name="Unemployment Insurance" sheetId="25" r:id="rId12"/>
    <sheet name="PPP" sheetId="38" r:id="rId13"/>
    <sheet name="Provider Relief" sheetId="40"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59" r:id="rId21"/>
    <sheet name="Taxes" sheetId="48" r:id="rId22"/>
    <sheet name="Haver Pivoted" sheetId="24" r:id="rId23"/>
    <sheet name="Cares Act Scores" sheetId="36" r:id="rId24"/>
    <sheet name="Response and Relief Act Score" sheetId="27" r:id="rId25"/>
    <sheet name="ARP Score" sheetId="5" r:id="rId26"/>
    <sheet name="ARP Timing" sheetId="6" r:id="rId27"/>
    <sheet name="ARP Quarterly" sheetId="21" r:id="rId28"/>
    <sheet name="Deflators" sheetId="34" r:id="rId2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14" i="40" l="1"/>
  <c r="P15" i="33"/>
  <c r="Q12" i="33" s="1"/>
  <c r="Q26" i="49"/>
  <c r="J32" i="62" s="1"/>
  <c r="J43" i="62"/>
  <c r="J42" i="62"/>
  <c r="J33" i="62"/>
  <c r="J31" i="62"/>
  <c r="Q94" i="26" l="1"/>
  <c r="Q93" i="26"/>
  <c r="Q92" i="26"/>
  <c r="Q96" i="26"/>
  <c r="R96" i="26"/>
  <c r="E6" i="50" l="1"/>
  <c r="D6" i="50"/>
  <c r="C6" i="50"/>
  <c r="F6" i="5"/>
  <c r="F6" i="21"/>
  <c r="Q86" i="48" l="1"/>
  <c r="P21" i="48" l="1"/>
  <c r="J14" i="33"/>
  <c r="K14" i="33"/>
  <c r="L14" i="33"/>
  <c r="M14" i="33"/>
  <c r="N14" i="33"/>
  <c r="O14" i="33"/>
  <c r="P14" i="33"/>
  <c r="P12" i="25"/>
  <c r="P21" i="59" l="1"/>
  <c r="N21" i="59"/>
  <c r="O21" i="59"/>
  <c r="M21" i="59"/>
  <c r="J31" i="48" l="1"/>
  <c r="AO68" i="20" l="1"/>
  <c r="AP68" i="20"/>
  <c r="AQ68" i="20"/>
  <c r="AR68" i="20"/>
  <c r="AS68" i="20"/>
  <c r="AT68" i="20"/>
  <c r="AU68" i="20"/>
  <c r="AV68" i="20"/>
  <c r="AW68" i="20"/>
  <c r="AX68" i="20"/>
  <c r="AY68" i="20"/>
  <c r="AZ68" i="20"/>
  <c r="BA68" i="20"/>
  <c r="BB68" i="20"/>
  <c r="P103" i="48"/>
  <c r="P107" i="48" s="1"/>
  <c r="P104" i="48"/>
  <c r="P105" i="48"/>
  <c r="P106" i="48"/>
  <c r="P108" i="48"/>
  <c r="P109" i="48"/>
  <c r="O109" i="48"/>
  <c r="P18" i="48"/>
  <c r="P19" i="48"/>
  <c r="P20" i="48"/>
  <c r="O21" i="48"/>
  <c r="O13" i="48"/>
  <c r="P10" i="48"/>
  <c r="P11" i="48"/>
  <c r="P12" i="48"/>
  <c r="P53" i="59"/>
  <c r="P49" i="59"/>
  <c r="P42" i="59"/>
  <c r="P29" i="59"/>
  <c r="P12" i="59"/>
  <c r="P9" i="29"/>
  <c r="P10" i="29" s="1"/>
  <c r="P16" i="59" s="1"/>
  <c r="E24" i="33"/>
  <c r="N15" i="33"/>
  <c r="P11" i="33"/>
  <c r="P12" i="33" s="1"/>
  <c r="P14" i="30"/>
  <c r="P11" i="30"/>
  <c r="P16" i="30"/>
  <c r="P17" i="30"/>
  <c r="P18" i="30"/>
  <c r="P19" i="30"/>
  <c r="P20" i="30"/>
  <c r="P21" i="30"/>
  <c r="P22" i="30"/>
  <c r="P23" i="30"/>
  <c r="P33" i="20"/>
  <c r="P35" i="20" s="1"/>
  <c r="Q35" i="20" s="1"/>
  <c r="P9" i="20"/>
  <c r="Q9" i="20" s="1"/>
  <c r="P108" i="26"/>
  <c r="P19" i="26"/>
  <c r="P13" i="26"/>
  <c r="P96" i="26" s="1"/>
  <c r="P14" i="26"/>
  <c r="P10" i="26"/>
  <c r="P9" i="26"/>
  <c r="P12" i="40"/>
  <c r="P13" i="40"/>
  <c r="P11" i="40"/>
  <c r="P54" i="38"/>
  <c r="P53" i="38"/>
  <c r="P9" i="49"/>
  <c r="P26" i="49" s="1"/>
  <c r="P10" i="49"/>
  <c r="P11" i="49" s="1"/>
  <c r="P22" i="25"/>
  <c r="O22" i="25"/>
  <c r="P15" i="25"/>
  <c r="P16" i="25"/>
  <c r="P17" i="25"/>
  <c r="Q17" i="25" s="1"/>
  <c r="P18" i="25"/>
  <c r="P14" i="25"/>
  <c r="P11" i="25"/>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F3" i="46" s="1"/>
  <c r="O11" i="40"/>
  <c r="P55" i="38" l="1"/>
  <c r="P56" i="38" s="1"/>
  <c r="P11" i="26"/>
  <c r="P99" i="48"/>
  <c r="P98" i="48"/>
  <c r="P14" i="40"/>
  <c r="P17" i="40" s="1"/>
  <c r="O114" i="48"/>
  <c r="O100" i="48"/>
  <c r="P113" i="48"/>
  <c r="P9" i="48"/>
  <c r="P14" i="20"/>
  <c r="Q14" i="20"/>
  <c r="P12" i="49"/>
  <c r="Q12" i="49" s="1"/>
  <c r="R12" i="49" s="1"/>
  <c r="P112" i="48"/>
  <c r="P16" i="48"/>
  <c r="P102" i="48"/>
  <c r="P97" i="48" s="1"/>
  <c r="P13" i="25"/>
  <c r="P20" i="25" s="1"/>
  <c r="Q20" i="25" s="1"/>
  <c r="L65" i="38"/>
  <c r="L64" i="38"/>
  <c r="P15" i="40" l="1"/>
  <c r="P16" i="40"/>
  <c r="P111" i="48"/>
  <c r="L66" i="38"/>
  <c r="L67" i="38" s="1"/>
  <c r="D37" i="25"/>
  <c r="D34" i="25"/>
  <c r="D31" i="25"/>
  <c r="D28" i="25"/>
  <c r="L71" i="38" l="1"/>
  <c r="K9" i="60"/>
  <c r="K10" i="60"/>
  <c r="K11" i="60"/>
  <c r="K12" i="60"/>
  <c r="K13" i="60"/>
  <c r="K14" i="60"/>
  <c r="K15" i="60"/>
  <c r="K17" i="60"/>
  <c r="K18" i="60"/>
  <c r="K19" i="60"/>
  <c r="K21" i="60"/>
  <c r="K22" i="60"/>
  <c r="K23" i="60"/>
  <c r="K24" i="60"/>
  <c r="K25" i="60"/>
  <c r="K26" i="60"/>
  <c r="K27" i="60"/>
  <c r="K28" i="60"/>
  <c r="K29" i="60"/>
  <c r="K31" i="60"/>
  <c r="K32" i="60"/>
  <c r="K33" i="60"/>
  <c r="K35" i="60"/>
  <c r="K36" i="60"/>
  <c r="K37" i="60"/>
  <c r="K38" i="60"/>
  <c r="K39" i="60"/>
  <c r="K40" i="60"/>
  <c r="K42" i="60"/>
  <c r="K43" i="60"/>
  <c r="K44" i="60"/>
  <c r="K45" i="60"/>
  <c r="K46" i="60"/>
  <c r="K47" i="60"/>
  <c r="K48" i="60"/>
  <c r="K49" i="60"/>
  <c r="K50" i="60"/>
  <c r="K51" i="60"/>
  <c r="K52" i="60"/>
  <c r="K53" i="60"/>
  <c r="K55" i="60"/>
  <c r="K56" i="60"/>
  <c r="K57" i="60"/>
  <c r="K58" i="60"/>
  <c r="K59" i="60"/>
  <c r="K8" i="60"/>
  <c r="L43" i="60"/>
  <c r="L18" i="60"/>
  <c r="L70" i="38" l="1"/>
  <c r="L69" i="38"/>
  <c r="K14" i="35"/>
  <c r="L14" i="35"/>
  <c r="M14" i="35"/>
  <c r="N14" i="35"/>
  <c r="O14" i="35"/>
  <c r="P14" i="35"/>
  <c r="C14" i="35"/>
  <c r="E14" i="35"/>
  <c r="F14" i="35"/>
  <c r="G14" i="35"/>
  <c r="H14" i="35"/>
  <c r="I14" i="35"/>
  <c r="J14" i="35"/>
  <c r="R21" i="59"/>
  <c r="Q21" i="59"/>
  <c r="L42" i="60" l="1"/>
  <c r="D4" i="50" l="1"/>
  <c r="E4" i="50"/>
  <c r="C4" i="50"/>
  <c r="S18" i="26" l="1"/>
  <c r="R18" i="26"/>
  <c r="Q18" i="26"/>
  <c r="P18" i="26"/>
  <c r="Q23" i="59"/>
  <c r="R23" i="59"/>
  <c r="S23" i="59"/>
  <c r="T23" i="59"/>
  <c r="U23" i="59"/>
  <c r="V23" i="59"/>
  <c r="W23" i="59"/>
  <c r="X23" i="59"/>
  <c r="Y23" i="59"/>
  <c r="Z23" i="59"/>
  <c r="AA23" i="59"/>
  <c r="AB23" i="59"/>
  <c r="AC23" i="59"/>
  <c r="O12" i="59"/>
  <c r="I30" i="48"/>
  <c r="J30" i="48"/>
  <c r="K30" i="48"/>
  <c r="L30" i="48"/>
  <c r="I31" i="48"/>
  <c r="K31" i="48"/>
  <c r="L31" i="48"/>
  <c r="I32" i="48"/>
  <c r="J32" i="48"/>
  <c r="K32" i="48"/>
  <c r="L32" i="48"/>
  <c r="I33" i="48"/>
  <c r="P13" i="48" s="1"/>
  <c r="P100" i="48" s="1"/>
  <c r="J33" i="48"/>
  <c r="K33" i="48"/>
  <c r="L33" i="48"/>
  <c r="Q13" i="48" l="1"/>
  <c r="R13" i="48" s="1"/>
  <c r="S13" i="48" s="1"/>
  <c r="T13" i="48" l="1"/>
  <c r="N29" i="48"/>
  <c r="N33" i="48" s="1"/>
  <c r="L13" i="48"/>
  <c r="G44" i="30"/>
  <c r="U13" i="48" l="1"/>
  <c r="V13" i="48" s="1"/>
  <c r="W13" i="48" s="1"/>
  <c r="X13" i="48" s="1"/>
  <c r="E29" i="59"/>
  <c r="F29" i="59"/>
  <c r="G29" i="59"/>
  <c r="H29" i="59"/>
  <c r="I29" i="59"/>
  <c r="J29" i="59"/>
  <c r="K29" i="59"/>
  <c r="L29" i="59"/>
  <c r="M29" i="59"/>
  <c r="N29" i="59"/>
  <c r="O29" i="59"/>
  <c r="D29" i="59"/>
  <c r="E53" i="59"/>
  <c r="F53" i="59"/>
  <c r="G53" i="59"/>
  <c r="H53" i="59"/>
  <c r="I53" i="59"/>
  <c r="J53" i="59"/>
  <c r="K53" i="59"/>
  <c r="L53" i="59"/>
  <c r="M53" i="59"/>
  <c r="N53" i="59"/>
  <c r="O53" i="59"/>
  <c r="Q53" i="59" s="1"/>
  <c r="R53" i="59" s="1"/>
  <c r="S53" i="59" s="1"/>
  <c r="T53" i="59" s="1"/>
  <c r="U53" i="59" s="1"/>
  <c r="V53" i="59" s="1"/>
  <c r="W53" i="59" s="1"/>
  <c r="X53" i="59" s="1"/>
  <c r="Y53" i="59" s="1"/>
  <c r="Z53" i="59" s="1"/>
  <c r="AA53" i="59" s="1"/>
  <c r="AB53" i="59" s="1"/>
  <c r="AC53" i="59" s="1"/>
  <c r="D53" i="59"/>
  <c r="M49" i="59"/>
  <c r="D49" i="59"/>
  <c r="E42" i="59"/>
  <c r="F42" i="59"/>
  <c r="G42" i="59"/>
  <c r="H42" i="59"/>
  <c r="P43" i="59" s="1"/>
  <c r="I42" i="59"/>
  <c r="J42" i="59"/>
  <c r="K42" i="59"/>
  <c r="L42" i="59"/>
  <c r="M42" i="59"/>
  <c r="N42" i="59"/>
  <c r="O42" i="59"/>
  <c r="D42" i="59"/>
  <c r="E49" i="59"/>
  <c r="F49" i="59"/>
  <c r="G49" i="59"/>
  <c r="H49" i="59"/>
  <c r="I49" i="59"/>
  <c r="J49" i="59"/>
  <c r="K49" i="59"/>
  <c r="L49" i="59"/>
  <c r="N49" i="59"/>
  <c r="O49" i="59"/>
  <c r="D12" i="59"/>
  <c r="Q22" i="59"/>
  <c r="R22" i="59"/>
  <c r="S22" i="59"/>
  <c r="T22" i="59"/>
  <c r="U22" i="59"/>
  <c r="V22" i="59"/>
  <c r="W22" i="59"/>
  <c r="X22" i="59"/>
  <c r="Y22" i="59"/>
  <c r="Z22" i="59"/>
  <c r="AA22" i="59"/>
  <c r="AB22" i="59"/>
  <c r="AC22" i="59"/>
  <c r="P41" i="59" l="1"/>
  <c r="P20" i="59" s="1"/>
  <c r="N43" i="59"/>
  <c r="O43" i="59"/>
  <c r="O41" i="59"/>
  <c r="O29" i="48"/>
  <c r="O33" i="48" s="1"/>
  <c r="Y13" i="48"/>
  <c r="E20" i="59"/>
  <c r="F20" i="59"/>
  <c r="G20" i="59"/>
  <c r="H20" i="59"/>
  <c r="Q20" i="59"/>
  <c r="R20" i="59"/>
  <c r="S20" i="59"/>
  <c r="T20" i="59"/>
  <c r="U20" i="59"/>
  <c r="V20" i="59"/>
  <c r="W20" i="59"/>
  <c r="X20" i="59"/>
  <c r="Y20" i="59"/>
  <c r="Z20" i="59"/>
  <c r="AA20" i="59"/>
  <c r="AB20" i="59"/>
  <c r="AC20" i="59"/>
  <c r="D20" i="59"/>
  <c r="L43" i="59"/>
  <c r="T19" i="59"/>
  <c r="U19" i="59"/>
  <c r="V19" i="59"/>
  <c r="W19" i="59"/>
  <c r="X19" i="59"/>
  <c r="Y19" i="59"/>
  <c r="Z19" i="59"/>
  <c r="AA19" i="59"/>
  <c r="AB19" i="59"/>
  <c r="AC19" i="59"/>
  <c r="Q16" i="59"/>
  <c r="S16" i="59"/>
  <c r="T16" i="59"/>
  <c r="U16" i="59"/>
  <c r="V16" i="59"/>
  <c r="W16" i="59"/>
  <c r="X16" i="59"/>
  <c r="Y16" i="59"/>
  <c r="Z16" i="59"/>
  <c r="AA16" i="59"/>
  <c r="AB16" i="59"/>
  <c r="AC16" i="59"/>
  <c r="E19" i="59"/>
  <c r="E24" i="59" s="1"/>
  <c r="F19" i="59"/>
  <c r="F24" i="59" s="1"/>
  <c r="G19" i="59"/>
  <c r="G24" i="59" s="1"/>
  <c r="H19" i="59"/>
  <c r="H24" i="59" s="1"/>
  <c r="I19" i="59"/>
  <c r="I24" i="59" s="1"/>
  <c r="D19" i="59"/>
  <c r="D24" i="59" s="1"/>
  <c r="I16" i="59"/>
  <c r="H16" i="59"/>
  <c r="E12" i="59"/>
  <c r="F12" i="59"/>
  <c r="G12" i="59"/>
  <c r="H12" i="59"/>
  <c r="I12" i="59"/>
  <c r="J12" i="59"/>
  <c r="K12" i="59"/>
  <c r="L12" i="59"/>
  <c r="M12" i="59"/>
  <c r="N12" i="59"/>
  <c r="F5" i="5"/>
  <c r="Z13" i="48" l="1"/>
  <c r="D60" i="59"/>
  <c r="D64" i="59" s="1"/>
  <c r="I41" i="59"/>
  <c r="I20" i="59" s="1"/>
  <c r="M41" i="59"/>
  <c r="M20" i="59" s="1"/>
  <c r="O20" i="59"/>
  <c r="J43" i="59"/>
  <c r="N41" i="59"/>
  <c r="N20" i="59" s="1"/>
  <c r="K43" i="59"/>
  <c r="M43" i="59"/>
  <c r="J41" i="59"/>
  <c r="J20" i="59" s="1"/>
  <c r="K41" i="59"/>
  <c r="K20" i="59" s="1"/>
  <c r="L41" i="59"/>
  <c r="L20" i="59" s="1"/>
  <c r="O11" i="30"/>
  <c r="F44" i="30"/>
  <c r="AA13" i="48" l="1"/>
  <c r="P29" i="48" s="1"/>
  <c r="P33" i="48" s="1"/>
  <c r="AB13" i="48" l="1"/>
  <c r="AC13" i="48" s="1"/>
  <c r="E6" i="5"/>
  <c r="E7" i="5"/>
  <c r="E8" i="5"/>
  <c r="E9" i="5"/>
  <c r="E10" i="5"/>
  <c r="E11" i="5"/>
  <c r="E12" i="5"/>
  <c r="E13" i="5"/>
  <c r="E14" i="5"/>
  <c r="E15" i="5"/>
  <c r="E5" i="5"/>
  <c r="Q29" i="48" l="1"/>
  <c r="G109" i="48"/>
  <c r="H109" i="48"/>
  <c r="I109" i="48"/>
  <c r="J109" i="48"/>
  <c r="K109" i="48"/>
  <c r="L109" i="48"/>
  <c r="M109" i="48"/>
  <c r="N109" i="48"/>
  <c r="F109" i="48"/>
  <c r="G108" i="48"/>
  <c r="H108" i="48"/>
  <c r="I108" i="48"/>
  <c r="J108" i="48"/>
  <c r="K108" i="48"/>
  <c r="L108" i="48"/>
  <c r="M108" i="48"/>
  <c r="N108" i="48"/>
  <c r="O108" i="48"/>
  <c r="F108" i="48"/>
  <c r="G106" i="48"/>
  <c r="H106" i="48"/>
  <c r="I106" i="48"/>
  <c r="J106" i="48"/>
  <c r="K106" i="48"/>
  <c r="L106" i="48"/>
  <c r="M106" i="48"/>
  <c r="N106" i="48"/>
  <c r="O106" i="48"/>
  <c r="F106" i="48"/>
  <c r="G105" i="48"/>
  <c r="H105" i="48"/>
  <c r="I105" i="48"/>
  <c r="J105" i="48"/>
  <c r="K105" i="48"/>
  <c r="L105" i="48"/>
  <c r="M105" i="48"/>
  <c r="N105" i="48"/>
  <c r="O105" i="48"/>
  <c r="F105" i="48"/>
  <c r="G104" i="48"/>
  <c r="H104" i="48"/>
  <c r="I104" i="48"/>
  <c r="J104" i="48"/>
  <c r="K104" i="48"/>
  <c r="L104" i="48"/>
  <c r="M104" i="48"/>
  <c r="N104" i="48"/>
  <c r="O104" i="48"/>
  <c r="F104" i="48"/>
  <c r="G103" i="48"/>
  <c r="G107" i="48" s="1"/>
  <c r="H103" i="48"/>
  <c r="H107" i="48" s="1"/>
  <c r="I103" i="48"/>
  <c r="I107" i="48" s="1"/>
  <c r="J103" i="48"/>
  <c r="J107" i="48" s="1"/>
  <c r="K103" i="48"/>
  <c r="K107" i="48" s="1"/>
  <c r="L103" i="48"/>
  <c r="L107" i="48" s="1"/>
  <c r="M103" i="48"/>
  <c r="M107" i="48" s="1"/>
  <c r="N103" i="48"/>
  <c r="N107" i="48" s="1"/>
  <c r="O103" i="48"/>
  <c r="O107" i="48" s="1"/>
  <c r="F103" i="48"/>
  <c r="F107" i="48" s="1"/>
  <c r="O22" i="30"/>
  <c r="N22" i="30"/>
  <c r="O23" i="30"/>
  <c r="N23" i="30"/>
  <c r="F13" i="27"/>
  <c r="F102" i="48" l="1"/>
  <c r="D10" i="26"/>
  <c r="E10" i="26"/>
  <c r="F10" i="26"/>
  <c r="G10" i="26"/>
  <c r="D9" i="26"/>
  <c r="E9" i="26"/>
  <c r="F9" i="26"/>
  <c r="G9" i="26"/>
  <c r="F11" i="26" l="1"/>
  <c r="F20" i="26" s="1"/>
  <c r="E11" i="26"/>
  <c r="E20" i="26" s="1"/>
  <c r="D11" i="26"/>
  <c r="D20" i="26" s="1"/>
  <c r="G11" i="26"/>
  <c r="G20" i="26" s="1"/>
  <c r="U14" i="26"/>
  <c r="O102" i="48" l="1"/>
  <c r="O18" i="48"/>
  <c r="O19" i="48"/>
  <c r="O20" i="48"/>
  <c r="O10" i="48"/>
  <c r="O11" i="48"/>
  <c r="O12" i="48"/>
  <c r="O9" i="29"/>
  <c r="O10" i="29" s="1"/>
  <c r="O16" i="59" s="1"/>
  <c r="O11" i="33"/>
  <c r="O12" i="33" s="1"/>
  <c r="O9" i="49"/>
  <c r="O26" i="49" s="1"/>
  <c r="O10" i="49"/>
  <c r="O14" i="30"/>
  <c r="O16" i="30"/>
  <c r="O17" i="30"/>
  <c r="O18" i="30"/>
  <c r="O19" i="30"/>
  <c r="O20" i="30"/>
  <c r="O21" i="30"/>
  <c r="O33" i="20"/>
  <c r="O9" i="20"/>
  <c r="O14" i="20" s="1"/>
  <c r="O108" i="26"/>
  <c r="O19" i="26"/>
  <c r="O14" i="26"/>
  <c r="O13" i="26"/>
  <c r="O96" i="26" s="1"/>
  <c r="O10" i="26"/>
  <c r="O9" i="26"/>
  <c r="O54" i="38"/>
  <c r="O53" i="38"/>
  <c r="O13" i="40"/>
  <c r="O12" i="40"/>
  <c r="O19" i="59"/>
  <c r="O18" i="25"/>
  <c r="O17" i="25"/>
  <c r="O16" i="25"/>
  <c r="O15" i="25"/>
  <c r="O14" i="25"/>
  <c r="O12" i="25"/>
  <c r="O11" i="25"/>
  <c r="O11" i="49" l="1"/>
  <c r="O12" i="49" s="1"/>
  <c r="O11" i="26"/>
  <c r="O27" i="49"/>
  <c r="O28" i="49" s="1"/>
  <c r="O22" i="59"/>
  <c r="K65" i="38"/>
  <c r="O113" i="48"/>
  <c r="O112" i="48"/>
  <c r="O111" i="48"/>
  <c r="Q10" i="48"/>
  <c r="O98" i="48"/>
  <c r="O99" i="48"/>
  <c r="O30" i="59"/>
  <c r="O31" i="59" s="1"/>
  <c r="O97" i="48"/>
  <c r="O55" i="38"/>
  <c r="O14" i="40"/>
  <c r="O15" i="40" s="1"/>
  <c r="O35" i="20"/>
  <c r="Q10" i="29"/>
  <c r="D14" i="35" l="1"/>
  <c r="R16" i="59"/>
  <c r="P27" i="49"/>
  <c r="P28" i="49" s="1"/>
  <c r="O56" i="38"/>
  <c r="L45" i="60" s="1"/>
  <c r="K67" i="38"/>
  <c r="K70" i="38" s="1"/>
  <c r="Q11" i="48"/>
  <c r="R11" i="48" s="1"/>
  <c r="S11" i="48" s="1"/>
  <c r="T11" i="48" s="1"/>
  <c r="Q12" i="48"/>
  <c r="R12" i="48" s="1"/>
  <c r="S12" i="48" s="1"/>
  <c r="T12" i="48" s="1"/>
  <c r="P22" i="59"/>
  <c r="R10" i="48"/>
  <c r="K69" i="38" l="1"/>
  <c r="K66" i="38"/>
  <c r="Q9" i="48"/>
  <c r="R9" i="48"/>
  <c r="S10" i="48"/>
  <c r="N28" i="48"/>
  <c r="N32" i="48" s="1"/>
  <c r="U11" i="48"/>
  <c r="V11" i="48" s="1"/>
  <c r="W11" i="48" s="1"/>
  <c r="X11" i="48" s="1"/>
  <c r="U12" i="48"/>
  <c r="V12" i="48" s="1"/>
  <c r="W12" i="48" s="1"/>
  <c r="X12" i="48" s="1"/>
  <c r="N27" i="48"/>
  <c r="N31" i="48" s="1"/>
  <c r="F10" i="48"/>
  <c r="G10" i="48"/>
  <c r="F11" i="48"/>
  <c r="G11" i="48"/>
  <c r="F12" i="48"/>
  <c r="G12" i="48"/>
  <c r="F13" i="48"/>
  <c r="G13" i="48"/>
  <c r="F21" i="48"/>
  <c r="F114" i="48" s="1"/>
  <c r="G21" i="48"/>
  <c r="G114" i="48" s="1"/>
  <c r="F20" i="48"/>
  <c r="F113" i="48" s="1"/>
  <c r="G20" i="48"/>
  <c r="G113" i="48" s="1"/>
  <c r="F19" i="48"/>
  <c r="F112" i="48" s="1"/>
  <c r="G19" i="48"/>
  <c r="G112" i="48" s="1"/>
  <c r="F18" i="48"/>
  <c r="F111" i="48" s="1"/>
  <c r="G18" i="48"/>
  <c r="G102" i="48"/>
  <c r="H102" i="48"/>
  <c r="I102" i="48"/>
  <c r="J102" i="48"/>
  <c r="K102" i="48"/>
  <c r="L102" i="48"/>
  <c r="M102" i="48"/>
  <c r="N102" i="48"/>
  <c r="G86" i="48"/>
  <c r="H86" i="48"/>
  <c r="I86" i="48"/>
  <c r="J86" i="48"/>
  <c r="K86" i="48"/>
  <c r="L86" i="48"/>
  <c r="M86" i="48"/>
  <c r="N86" i="48"/>
  <c r="O86" i="48"/>
  <c r="P86" i="48"/>
  <c r="R86" i="48"/>
  <c r="S86" i="48"/>
  <c r="T86" i="48"/>
  <c r="U86" i="48"/>
  <c r="V86" i="48"/>
  <c r="W86" i="48"/>
  <c r="X86" i="48"/>
  <c r="Y86" i="48"/>
  <c r="Z86" i="48"/>
  <c r="AA86" i="48"/>
  <c r="AB86" i="48"/>
  <c r="AC86" i="48"/>
  <c r="F86" i="48"/>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Y37" i="30"/>
  <c r="Z37" i="30"/>
  <c r="AA37" i="30"/>
  <c r="AB37" i="30"/>
  <c r="AB22" i="30" s="1"/>
  <c r="AC37" i="30"/>
  <c r="AC22" i="30" s="1"/>
  <c r="X38" i="30"/>
  <c r="X23" i="30" s="1"/>
  <c r="Y38" i="30"/>
  <c r="Y23" i="30" s="1"/>
  <c r="Z38" i="30"/>
  <c r="Z23" i="30" s="1"/>
  <c r="AA38" i="30"/>
  <c r="AA23" i="30" s="1"/>
  <c r="AB38" i="30"/>
  <c r="AB23" i="30" s="1"/>
  <c r="AC38" i="30"/>
  <c r="AC23" i="30" s="1"/>
  <c r="AB39" i="30"/>
  <c r="AC39" i="30"/>
  <c r="AB41" i="30"/>
  <c r="AC41" i="30"/>
  <c r="M38" i="30"/>
  <c r="K71" i="38" l="1"/>
  <c r="K73" i="38"/>
  <c r="O27" i="48"/>
  <c r="O31" i="48" s="1"/>
  <c r="Y12" i="48"/>
  <c r="O28" i="48"/>
  <c r="O32" i="48" s="1"/>
  <c r="Y11" i="48"/>
  <c r="N26" i="48"/>
  <c r="N30" i="48" s="1"/>
  <c r="S9" i="48"/>
  <c r="T10" i="48"/>
  <c r="F9" i="48"/>
  <c r="G111" i="48"/>
  <c r="O17" i="40"/>
  <c r="O16" i="40"/>
  <c r="G9" i="48"/>
  <c r="G16" i="48"/>
  <c r="F16" i="48"/>
  <c r="AC24" i="30"/>
  <c r="AB24" i="30"/>
  <c r="T9" i="48" l="1"/>
  <c r="U10" i="48"/>
  <c r="Z11" i="48"/>
  <c r="Z12" i="48"/>
  <c r="O14" i="56"/>
  <c r="O13" i="56"/>
  <c r="O12" i="56"/>
  <c r="O11" i="56"/>
  <c r="O10" i="56"/>
  <c r="O8" i="56"/>
  <c r="D2" i="56"/>
  <c r="E2" i="56" s="1"/>
  <c r="F2" i="56" s="1"/>
  <c r="G2" i="56" s="1"/>
  <c r="H2" i="56" s="1"/>
  <c r="I2" i="56" s="1"/>
  <c r="J2" i="56" s="1"/>
  <c r="K2" i="56" s="1"/>
  <c r="L2" i="56" s="1"/>
  <c r="M2" i="56" s="1"/>
  <c r="N2" i="56" s="1"/>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AA11" i="48" l="1"/>
  <c r="P27" i="48" s="1"/>
  <c r="P31" i="48" s="1"/>
  <c r="AA12" i="48"/>
  <c r="P28" i="48" s="1"/>
  <c r="P32" i="48" s="1"/>
  <c r="U9" i="48"/>
  <c r="V10" i="48"/>
  <c r="O5" i="56"/>
  <c r="O6" i="56"/>
  <c r="O4" i="56"/>
  <c r="O9" i="56"/>
  <c r="O7" i="56"/>
  <c r="F73" i="48"/>
  <c r="G73" i="48"/>
  <c r="H73" i="48"/>
  <c r="I73" i="48"/>
  <c r="J73" i="48"/>
  <c r="K73" i="48"/>
  <c r="L73" i="48"/>
  <c r="E73" i="48"/>
  <c r="E71" i="48"/>
  <c r="F71" i="48"/>
  <c r="G71" i="48"/>
  <c r="H71" i="48"/>
  <c r="I71" i="48"/>
  <c r="J71" i="48"/>
  <c r="K71" i="48"/>
  <c r="L71" i="48"/>
  <c r="F70" i="48"/>
  <c r="G70" i="48"/>
  <c r="H70" i="48"/>
  <c r="I70" i="48"/>
  <c r="J70" i="48"/>
  <c r="K70" i="48"/>
  <c r="L70" i="48"/>
  <c r="E70" i="48"/>
  <c r="F41" i="48"/>
  <c r="F72" i="48" s="1"/>
  <c r="G41" i="48"/>
  <c r="G72" i="48" s="1"/>
  <c r="E41" i="48"/>
  <c r="E72" i="48" s="1"/>
  <c r="V9" i="48" l="1"/>
  <c r="W10" i="48"/>
  <c r="AB12" i="48"/>
  <c r="AC12" i="48" s="1"/>
  <c r="AB11" i="48"/>
  <c r="AC11" i="48" s="1"/>
  <c r="L41" i="48"/>
  <c r="L72" i="48" s="1"/>
  <c r="K41" i="48"/>
  <c r="K72" i="48" s="1"/>
  <c r="J41" i="48"/>
  <c r="J72" i="48" s="1"/>
  <c r="I41" i="48"/>
  <c r="I72" i="48" s="1"/>
  <c r="H41" i="48"/>
  <c r="H72" i="48" s="1"/>
  <c r="Q28" i="48" l="1"/>
  <c r="Q27" i="48"/>
  <c r="O26" i="48"/>
  <c r="O30" i="48" s="1"/>
  <c r="X10" i="48"/>
  <c r="W9" i="48"/>
  <c r="K19" i="26"/>
  <c r="L19" i="26"/>
  <c r="M19" i="26"/>
  <c r="N19" i="26"/>
  <c r="J12" i="26"/>
  <c r="Y10" i="48" l="1"/>
  <c r="X9" i="48"/>
  <c r="Y9" i="48" l="1"/>
  <c r="Z10" i="48"/>
  <c r="Z92" i="26"/>
  <c r="AA92" i="26"/>
  <c r="AB92" i="26"/>
  <c r="AC92" i="26"/>
  <c r="Z43" i="26"/>
  <c r="AA43" i="26"/>
  <c r="AB43" i="26"/>
  <c r="AC43" i="26"/>
  <c r="Z19" i="26"/>
  <c r="AA19" i="26"/>
  <c r="AB19" i="26"/>
  <c r="AC19" i="26"/>
  <c r="Z16" i="26"/>
  <c r="Z93" i="26" s="1"/>
  <c r="AA16" i="26"/>
  <c r="AA93" i="26" s="1"/>
  <c r="AB16" i="26"/>
  <c r="AB93" i="26" s="1"/>
  <c r="AC16" i="26"/>
  <c r="AC93" i="26" s="1"/>
  <c r="Z15" i="26"/>
  <c r="AA15" i="26"/>
  <c r="AB15" i="26"/>
  <c r="AC15" i="26"/>
  <c r="Z14" i="26"/>
  <c r="Z91" i="26" s="1"/>
  <c r="AA14" i="26"/>
  <c r="AA91" i="26" s="1"/>
  <c r="AB14" i="26"/>
  <c r="AB91" i="26" s="1"/>
  <c r="AC14" i="26"/>
  <c r="AC91" i="26" s="1"/>
  <c r="N13" i="35"/>
  <c r="O15" i="55" s="1"/>
  <c r="O13" i="35"/>
  <c r="P15" i="55" s="1"/>
  <c r="P13" i="35"/>
  <c r="Q15" i="55" s="1"/>
  <c r="O16" i="55"/>
  <c r="P16" i="55"/>
  <c r="Q16" i="55"/>
  <c r="X18" i="30"/>
  <c r="Y18" i="30"/>
  <c r="Z18" i="30"/>
  <c r="AA18" i="30"/>
  <c r="AB18" i="30"/>
  <c r="AC18" i="30"/>
  <c r="P65" i="55" l="1"/>
  <c r="P90" i="55"/>
  <c r="Q65" i="55"/>
  <c r="Q90" i="55"/>
  <c r="P66" i="55"/>
  <c r="P91" i="55"/>
  <c r="O90" i="55"/>
  <c r="O65" i="55"/>
  <c r="O66" i="55"/>
  <c r="O91" i="55"/>
  <c r="Q91" i="55"/>
  <c r="Q66" i="55"/>
  <c r="Z9" i="48"/>
  <c r="AA10" i="48"/>
  <c r="P26" i="48" s="1"/>
  <c r="P30" i="48" s="1"/>
  <c r="B4" i="55"/>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B3" i="55"/>
  <c r="N16" i="55"/>
  <c r="M13" i="35"/>
  <c r="N15" i="55" s="1"/>
  <c r="N108" i="26"/>
  <c r="N91" i="55" l="1"/>
  <c r="N66" i="55"/>
  <c r="N90" i="55"/>
  <c r="N65" i="55"/>
  <c r="AA9" i="48"/>
  <c r="AB10" i="48"/>
  <c r="N14" i="26"/>
  <c r="N13" i="26"/>
  <c r="N96" i="26" s="1"/>
  <c r="N10" i="26"/>
  <c r="N9" i="26"/>
  <c r="N21" i="48"/>
  <c r="N114" i="48" s="1"/>
  <c r="N20" i="48"/>
  <c r="N113" i="48" s="1"/>
  <c r="N19" i="48"/>
  <c r="N112" i="48" s="1"/>
  <c r="N18" i="48"/>
  <c r="N111" i="48" s="1"/>
  <c r="N13" i="48"/>
  <c r="N100" i="48" s="1"/>
  <c r="I81" i="48" s="1"/>
  <c r="N12" i="48"/>
  <c r="N11" i="48"/>
  <c r="N10" i="48"/>
  <c r="N13" i="40"/>
  <c r="L13" i="40"/>
  <c r="M13" i="40"/>
  <c r="K13" i="40"/>
  <c r="N12" i="40"/>
  <c r="N11" i="40"/>
  <c r="N19" i="59" s="1"/>
  <c r="N11" i="33"/>
  <c r="N9" i="29"/>
  <c r="N10" i="29" s="1"/>
  <c r="N16" i="59" s="1"/>
  <c r="N10" i="49"/>
  <c r="N9" i="49"/>
  <c r="N18" i="25"/>
  <c r="N17" i="25"/>
  <c r="N16" i="25"/>
  <c r="N15" i="25"/>
  <c r="N14" i="25"/>
  <c r="N12" i="25"/>
  <c r="N11" i="25"/>
  <c r="N21" i="30"/>
  <c r="N20" i="30"/>
  <c r="N19" i="30"/>
  <c r="N18" i="30"/>
  <c r="N17" i="30"/>
  <c r="N16" i="30"/>
  <c r="N14" i="30"/>
  <c r="N11" i="30"/>
  <c r="N54" i="38"/>
  <c r="N53" i="38"/>
  <c r="N33" i="20"/>
  <c r="N35" i="20" s="1"/>
  <c r="N9" i="20"/>
  <c r="N14" i="20" s="1"/>
  <c r="F28" i="46"/>
  <c r="G28" i="46" s="1"/>
  <c r="F29" i="46"/>
  <c r="G29" i="46" s="1"/>
  <c r="F30" i="46"/>
  <c r="G30" i="46" s="1"/>
  <c r="F31" i="46"/>
  <c r="G31" i="46" s="1"/>
  <c r="N22" i="59" l="1"/>
  <c r="J65" i="38"/>
  <c r="Q26" i="48"/>
  <c r="AB9" i="48"/>
  <c r="AC10" i="48"/>
  <c r="AC9" i="48" s="1"/>
  <c r="N26" i="49"/>
  <c r="N30" i="59" s="1"/>
  <c r="N31" i="59" s="1"/>
  <c r="O32" i="59" s="1"/>
  <c r="N10" i="33"/>
  <c r="N15" i="59" s="1"/>
  <c r="N12" i="33"/>
  <c r="N97" i="48"/>
  <c r="H78" i="48" s="1"/>
  <c r="I78" i="48" s="1"/>
  <c r="N98" i="48"/>
  <c r="H79" i="48" s="1"/>
  <c r="I79" i="48" s="1"/>
  <c r="N99" i="48"/>
  <c r="H80" i="48" s="1"/>
  <c r="N15" i="30"/>
  <c r="N13" i="30"/>
  <c r="N12" i="30" s="1"/>
  <c r="N11" i="49"/>
  <c r="N11" i="26"/>
  <c r="N14" i="40"/>
  <c r="O10" i="33" l="1"/>
  <c r="O15" i="59" s="1"/>
  <c r="Q111" i="48"/>
  <c r="Q18" i="48" s="1"/>
  <c r="J78" i="48"/>
  <c r="N15" i="40"/>
  <c r="N16" i="40"/>
  <c r="N17" i="40"/>
  <c r="H9" i="20"/>
  <c r="I9" i="20"/>
  <c r="J9" i="20"/>
  <c r="K9" i="20"/>
  <c r="L9" i="20"/>
  <c r="M9" i="20"/>
  <c r="K16" i="5"/>
  <c r="K6" i="5"/>
  <c r="K7" i="5"/>
  <c r="K8" i="5"/>
  <c r="K9" i="5"/>
  <c r="K10" i="5"/>
  <c r="K11" i="5"/>
  <c r="K12" i="5"/>
  <c r="K13" i="5"/>
  <c r="K14" i="5"/>
  <c r="K15" i="5"/>
  <c r="K5" i="5"/>
  <c r="AT16" i="5"/>
  <c r="P10" i="33" l="1"/>
  <c r="L29" i="60" s="1"/>
  <c r="R111" i="48"/>
  <c r="K78" i="48"/>
  <c r="I10" i="26"/>
  <c r="J10" i="26"/>
  <c r="K10" i="26"/>
  <c r="L10" i="26"/>
  <c r="M10" i="26"/>
  <c r="H10" i="26"/>
  <c r="P15" i="59" l="1"/>
  <c r="R9" i="20"/>
  <c r="Q11" i="33"/>
  <c r="Q10" i="33" s="1"/>
  <c r="J29" i="62" s="1"/>
  <c r="S111" i="48"/>
  <c r="R18" i="48"/>
  <c r="I47" i="48"/>
  <c r="I54" i="48" s="1"/>
  <c r="L78" i="48"/>
  <c r="S9" i="20" l="1"/>
  <c r="R14" i="20"/>
  <c r="S18" i="48"/>
  <c r="T111" i="48"/>
  <c r="T9" i="20" l="1"/>
  <c r="S14" i="20"/>
  <c r="U111" i="48"/>
  <c r="T18" i="48"/>
  <c r="J47" i="48"/>
  <c r="J54" i="48" s="1"/>
  <c r="I108" i="26"/>
  <c r="J108" i="26"/>
  <c r="K108" i="26"/>
  <c r="L108" i="26"/>
  <c r="M108" i="26"/>
  <c r="H108"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R15" i="33"/>
  <c r="D24" i="33"/>
  <c r="H21" i="33"/>
  <c r="G21" i="33"/>
  <c r="F21" i="33"/>
  <c r="E21" i="33"/>
  <c r="D21" i="33"/>
  <c r="C21" i="33"/>
  <c r="U9" i="20" l="1"/>
  <c r="T14" i="20"/>
  <c r="U18" i="48"/>
  <c r="V111" i="48"/>
  <c r="V108" i="26"/>
  <c r="W108" i="26"/>
  <c r="X108" i="26"/>
  <c r="Y108" i="26"/>
  <c r="Q108" i="26"/>
  <c r="R108" i="26"/>
  <c r="Z108" i="26"/>
  <c r="Z60" i="20" s="1"/>
  <c r="AA108" i="26"/>
  <c r="AB108" i="26"/>
  <c r="S108" i="26"/>
  <c r="T108" i="26"/>
  <c r="U108" i="26"/>
  <c r="AC108" i="26"/>
  <c r="K47" i="48"/>
  <c r="K54" i="48" s="1"/>
  <c r="Y15" i="33"/>
  <c r="AA15" i="33"/>
  <c r="AB15" i="33"/>
  <c r="AC15" i="33"/>
  <c r="Z15" i="33"/>
  <c r="O15" i="33"/>
  <c r="X15" i="33"/>
  <c r="V15" i="33"/>
  <c r="U15" i="33"/>
  <c r="W15" i="33"/>
  <c r="Q15" i="33"/>
  <c r="R12" i="33" s="1"/>
  <c r="S15" i="33"/>
  <c r="R11" i="33" l="1"/>
  <c r="R10" i="33" s="1"/>
  <c r="R15" i="59" s="1"/>
  <c r="S12" i="33"/>
  <c r="Q15" i="59"/>
  <c r="V9" i="20"/>
  <c r="U14" i="20"/>
  <c r="V18" i="48"/>
  <c r="W111" i="48"/>
  <c r="M3" i="35"/>
  <c r="N5" i="55" s="1"/>
  <c r="N3" i="35"/>
  <c r="O5" i="55" s="1"/>
  <c r="AA60" i="20"/>
  <c r="P3" i="35"/>
  <c r="Q5" i="55" s="1"/>
  <c r="AC60" i="20"/>
  <c r="O3" i="35"/>
  <c r="P5" i="55" s="1"/>
  <c r="AB60" i="20"/>
  <c r="S11" i="33" l="1"/>
  <c r="S10" i="33" s="1"/>
  <c r="S15" i="59" s="1"/>
  <c r="T12" i="33"/>
  <c r="W9" i="20"/>
  <c r="V14" i="20"/>
  <c r="O80" i="55"/>
  <c r="O55" i="55"/>
  <c r="N80" i="55"/>
  <c r="N55" i="55"/>
  <c r="P55" i="55"/>
  <c r="P80" i="55"/>
  <c r="Q80" i="55"/>
  <c r="Q55" i="55"/>
  <c r="W18" i="48"/>
  <c r="X111" i="48"/>
  <c r="Y16" i="26"/>
  <c r="T11" i="33" l="1"/>
  <c r="U12" i="33"/>
  <c r="E61" i="59"/>
  <c r="E58" i="59"/>
  <c r="E59" i="59" s="1"/>
  <c r="X9" i="20"/>
  <c r="W14" i="20"/>
  <c r="X18" i="48"/>
  <c r="Y111" i="48"/>
  <c r="T10" i="33"/>
  <c r="T19" i="30"/>
  <c r="M12" i="40"/>
  <c r="K11" i="40"/>
  <c r="K19" i="59" s="1"/>
  <c r="K24" i="59" s="1"/>
  <c r="D5" i="50" s="1"/>
  <c r="L11" i="40"/>
  <c r="L19" i="59" s="1"/>
  <c r="L24" i="59" s="1"/>
  <c r="E5" i="50" s="1"/>
  <c r="M11" i="40"/>
  <c r="M19" i="59" s="1"/>
  <c r="J11" i="40"/>
  <c r="J19" i="59" s="1"/>
  <c r="J24" i="59" s="1"/>
  <c r="C5" i="50" s="1"/>
  <c r="J13" i="40"/>
  <c r="K12" i="40"/>
  <c r="L12" i="40"/>
  <c r="J12" i="40"/>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V12" i="33" l="1"/>
  <c r="U11" i="33"/>
  <c r="U10" i="33" s="1"/>
  <c r="U15" i="59" s="1"/>
  <c r="T15" i="59"/>
  <c r="Y9" i="20"/>
  <c r="X14" i="20"/>
  <c r="Y18" i="48"/>
  <c r="Z111" i="48"/>
  <c r="V13" i="33"/>
  <c r="V11" i="33" l="1"/>
  <c r="V10" i="33" s="1"/>
  <c r="V15" i="59" s="1"/>
  <c r="W12" i="33"/>
  <c r="Y14" i="20"/>
  <c r="Z9" i="20"/>
  <c r="Z18" i="48"/>
  <c r="AA111" i="48"/>
  <c r="W13" i="33"/>
  <c r="E9" i="49"/>
  <c r="F9" i="49"/>
  <c r="G9" i="49"/>
  <c r="H9" i="49"/>
  <c r="I9" i="49"/>
  <c r="J9" i="49"/>
  <c r="K9" i="49"/>
  <c r="L9" i="49"/>
  <c r="M9" i="49"/>
  <c r="D9" i="49"/>
  <c r="F43" i="49"/>
  <c r="G43" i="49"/>
  <c r="H43" i="49"/>
  <c r="I43" i="49"/>
  <c r="J43" i="49"/>
  <c r="K43" i="49"/>
  <c r="L43" i="49"/>
  <c r="M43" i="49"/>
  <c r="N43" i="49"/>
  <c r="O43" i="49"/>
  <c r="P43" i="49"/>
  <c r="F44" i="49"/>
  <c r="G44" i="49"/>
  <c r="H44" i="49"/>
  <c r="I44" i="49"/>
  <c r="J44" i="49"/>
  <c r="K44" i="49"/>
  <c r="L44" i="49"/>
  <c r="M44" i="49"/>
  <c r="N44" i="49"/>
  <c r="O44" i="49"/>
  <c r="P44" i="49"/>
  <c r="I21" i="48"/>
  <c r="I114" i="48" s="1"/>
  <c r="J21" i="48"/>
  <c r="J114" i="48" s="1"/>
  <c r="K21" i="48"/>
  <c r="K114" i="48" s="1"/>
  <c r="L21" i="48"/>
  <c r="L114" i="48" s="1"/>
  <c r="M21" i="48"/>
  <c r="H21" i="48"/>
  <c r="H114" i="48" s="1"/>
  <c r="I20" i="48"/>
  <c r="I113" i="48" s="1"/>
  <c r="J20" i="48"/>
  <c r="J113" i="48" s="1"/>
  <c r="K20" i="48"/>
  <c r="K113" i="48" s="1"/>
  <c r="L20" i="48"/>
  <c r="L113" i="48" s="1"/>
  <c r="M20" i="48"/>
  <c r="M113" i="48" s="1"/>
  <c r="H20" i="48"/>
  <c r="H113" i="48" s="1"/>
  <c r="I19" i="48"/>
  <c r="I112" i="48" s="1"/>
  <c r="J19" i="48"/>
  <c r="J112" i="48" s="1"/>
  <c r="K19" i="48"/>
  <c r="K112" i="48" s="1"/>
  <c r="L19" i="48"/>
  <c r="L112" i="48" s="1"/>
  <c r="M19" i="48"/>
  <c r="M112" i="48" s="1"/>
  <c r="H19" i="48"/>
  <c r="H112" i="48" s="1"/>
  <c r="I18" i="48"/>
  <c r="I111" i="48" s="1"/>
  <c r="J18" i="48"/>
  <c r="J111" i="48" s="1"/>
  <c r="K18" i="48"/>
  <c r="K111" i="48" s="1"/>
  <c r="L18" i="48"/>
  <c r="L111" i="48" s="1"/>
  <c r="M18" i="48"/>
  <c r="M111" i="48" s="1"/>
  <c r="H18" i="48"/>
  <c r="H111" i="48" s="1"/>
  <c r="I13" i="48"/>
  <c r="J13" i="48"/>
  <c r="K13" i="48"/>
  <c r="M13" i="48"/>
  <c r="H13" i="48"/>
  <c r="I12" i="48"/>
  <c r="J12" i="48"/>
  <c r="K12" i="48"/>
  <c r="L12" i="48"/>
  <c r="M12" i="48"/>
  <c r="H12" i="48"/>
  <c r="I11" i="48"/>
  <c r="J11" i="48"/>
  <c r="K11" i="48"/>
  <c r="L11" i="48"/>
  <c r="M11" i="48"/>
  <c r="H11" i="48"/>
  <c r="I10" i="48"/>
  <c r="J10" i="48"/>
  <c r="K10" i="48"/>
  <c r="L10" i="48"/>
  <c r="M10" i="48"/>
  <c r="H10" i="48"/>
  <c r="G57" i="48"/>
  <c r="F57" i="48"/>
  <c r="E57" i="48"/>
  <c r="G55" i="48"/>
  <c r="F55" i="48"/>
  <c r="E55" i="48"/>
  <c r="G54" i="48"/>
  <c r="F54" i="48"/>
  <c r="E54" i="48"/>
  <c r="E78" i="48" s="1"/>
  <c r="R52" i="48"/>
  <c r="Q52" i="48"/>
  <c r="P52" i="48"/>
  <c r="G56" i="48"/>
  <c r="F56" i="48"/>
  <c r="E56" i="48"/>
  <c r="X12" i="33" l="1"/>
  <c r="W11" i="33"/>
  <c r="G29" i="48"/>
  <c r="H33" i="48" s="1"/>
  <c r="G27" i="48"/>
  <c r="H31" i="48" s="1"/>
  <c r="F26" i="49"/>
  <c r="E26" i="49"/>
  <c r="D26" i="49"/>
  <c r="G28" i="48"/>
  <c r="H32" i="48" s="1"/>
  <c r="M100" i="48"/>
  <c r="H81" i="48" s="1"/>
  <c r="M29" i="48"/>
  <c r="M33" i="48" s="1"/>
  <c r="M28" i="48"/>
  <c r="M32" i="48" s="1"/>
  <c r="M27" i="48"/>
  <c r="M31" i="48" s="1"/>
  <c r="Z14" i="20"/>
  <c r="M4" i="35" s="1"/>
  <c r="N6" i="55" s="1"/>
  <c r="AA9" i="20"/>
  <c r="G26" i="48"/>
  <c r="H30" i="48" s="1"/>
  <c r="M26" i="48"/>
  <c r="M30" i="48" s="1"/>
  <c r="G26" i="49"/>
  <c r="M9" i="48"/>
  <c r="M26" i="49"/>
  <c r="K26" i="49"/>
  <c r="K30" i="59" s="1"/>
  <c r="K31" i="59" s="1"/>
  <c r="J26" i="49"/>
  <c r="J30" i="59" s="1"/>
  <c r="J31" i="59" s="1"/>
  <c r="L26" i="49"/>
  <c r="L30" i="59" s="1"/>
  <c r="L31" i="59" s="1"/>
  <c r="I26" i="49"/>
  <c r="I30" i="59" s="1"/>
  <c r="I31" i="59" s="1"/>
  <c r="H26" i="49"/>
  <c r="H30" i="59" s="1"/>
  <c r="H31" i="59" s="1"/>
  <c r="M114" i="48"/>
  <c r="AA18" i="48"/>
  <c r="AB111" i="48"/>
  <c r="H100" i="48"/>
  <c r="K97" i="48"/>
  <c r="I98" i="48"/>
  <c r="L100" i="48"/>
  <c r="M99" i="48"/>
  <c r="H98" i="48"/>
  <c r="L99" i="48"/>
  <c r="J100" i="48"/>
  <c r="J98" i="48"/>
  <c r="J97" i="48"/>
  <c r="M98" i="48"/>
  <c r="K99" i="48"/>
  <c r="I100" i="48"/>
  <c r="I97" i="48"/>
  <c r="H97" i="48"/>
  <c r="L98" i="48"/>
  <c r="J99" i="48"/>
  <c r="L97" i="48"/>
  <c r="H99" i="48"/>
  <c r="K100" i="48"/>
  <c r="M97" i="48"/>
  <c r="K98" i="48"/>
  <c r="I99" i="48"/>
  <c r="X13" i="33"/>
  <c r="W10" i="33"/>
  <c r="W15" i="59" s="1"/>
  <c r="H48" i="48"/>
  <c r="H55" i="48" s="1"/>
  <c r="H50" i="48"/>
  <c r="H57" i="48" s="1"/>
  <c r="H47" i="48"/>
  <c r="H54" i="48" s="1"/>
  <c r="H49" i="48"/>
  <c r="H56" i="48" s="1"/>
  <c r="K46" i="49"/>
  <c r="L11" i="49"/>
  <c r="I46" i="49"/>
  <c r="E79" i="48"/>
  <c r="E80" i="48"/>
  <c r="F79" i="48"/>
  <c r="F78" i="48"/>
  <c r="F80" i="48"/>
  <c r="L9" i="48"/>
  <c r="G78" i="48"/>
  <c r="G79" i="48"/>
  <c r="E81" i="48"/>
  <c r="F81" i="48"/>
  <c r="G81" i="48"/>
  <c r="J80" i="48"/>
  <c r="J11" i="49"/>
  <c r="J12" i="49" s="1"/>
  <c r="G11" i="49"/>
  <c r="G12" i="49" s="1"/>
  <c r="P46" i="49"/>
  <c r="H46" i="49"/>
  <c r="F11" i="49"/>
  <c r="F12" i="49" s="1"/>
  <c r="N46" i="49"/>
  <c r="F46" i="49"/>
  <c r="J46" i="49"/>
  <c r="M46" i="49"/>
  <c r="H11" i="49"/>
  <c r="H12" i="49" s="1"/>
  <c r="L46" i="49"/>
  <c r="O46" i="49"/>
  <c r="G46" i="49"/>
  <c r="M11" i="49"/>
  <c r="M12" i="49" s="1"/>
  <c r="E11" i="49"/>
  <c r="E12" i="49" s="1"/>
  <c r="D11" i="49"/>
  <c r="I11" i="49"/>
  <c r="I12" i="49" s="1"/>
  <c r="K11" i="49"/>
  <c r="K12" i="49" s="1"/>
  <c r="K16" i="48"/>
  <c r="K9" i="48"/>
  <c r="L16" i="48"/>
  <c r="M16" i="48"/>
  <c r="J16" i="48"/>
  <c r="I16" i="48"/>
  <c r="H16" i="48"/>
  <c r="J9" i="48"/>
  <c r="I9" i="48"/>
  <c r="H9" i="48"/>
  <c r="I80" i="48"/>
  <c r="G80" i="48"/>
  <c r="X11" i="33" l="1"/>
  <c r="Y12" i="33"/>
  <c r="F45" i="49"/>
  <c r="N12" i="49" s="1"/>
  <c r="M27" i="49"/>
  <c r="F58" i="59"/>
  <c r="F59" i="59" s="1"/>
  <c r="F61" i="59"/>
  <c r="D30" i="59"/>
  <c r="D31" i="59" s="1"/>
  <c r="E27" i="49"/>
  <c r="E28" i="49" s="1"/>
  <c r="E30" i="59"/>
  <c r="E31" i="59" s="1"/>
  <c r="G27" i="49"/>
  <c r="G28" i="49" s="1"/>
  <c r="G30" i="59"/>
  <c r="G31" i="59" s="1"/>
  <c r="AA14" i="20"/>
  <c r="N4" i="35" s="1"/>
  <c r="O6" i="55" s="1"/>
  <c r="AB9" i="20"/>
  <c r="N56" i="55"/>
  <c r="N81" i="55"/>
  <c r="F27" i="49"/>
  <c r="F28" i="49" s="1"/>
  <c r="F30" i="59"/>
  <c r="F31" i="59" s="1"/>
  <c r="M30" i="59"/>
  <c r="M31" i="59" s="1"/>
  <c r="M32" i="59" s="1"/>
  <c r="J32" i="59"/>
  <c r="I27" i="49"/>
  <c r="I28" i="49" s="1"/>
  <c r="M28" i="49"/>
  <c r="K27" i="49"/>
  <c r="K28" i="49" s="1"/>
  <c r="I32" i="59"/>
  <c r="K32" i="59"/>
  <c r="H27" i="49"/>
  <c r="H28" i="49" s="1"/>
  <c r="J27" i="49"/>
  <c r="J28" i="49" s="1"/>
  <c r="L32" i="59"/>
  <c r="AB18" i="48"/>
  <c r="AC111" i="48"/>
  <c r="AC18" i="48" s="1"/>
  <c r="K80" i="48"/>
  <c r="Y13" i="33"/>
  <c r="X10" i="33"/>
  <c r="J79" i="48"/>
  <c r="D12" i="49"/>
  <c r="D27" i="49" s="1"/>
  <c r="D28" i="49" s="1"/>
  <c r="T11" i="49"/>
  <c r="U11" i="49" s="1"/>
  <c r="V11" i="49" s="1"/>
  <c r="W11" i="49" s="1"/>
  <c r="X11" i="49" s="1"/>
  <c r="Y11" i="49" s="1"/>
  <c r="Z11" i="49" s="1"/>
  <c r="AA11" i="49" s="1"/>
  <c r="AB11" i="49" s="1"/>
  <c r="AC11" i="49" s="1"/>
  <c r="S11" i="49"/>
  <c r="L12" i="49"/>
  <c r="C18" i="49"/>
  <c r="C19" i="49" s="1"/>
  <c r="Y11" i="33" l="1"/>
  <c r="Y10" i="33" s="1"/>
  <c r="Y15" i="59" s="1"/>
  <c r="Z12" i="33"/>
  <c r="E18" i="49"/>
  <c r="E19" i="49" s="1"/>
  <c r="E32" i="59"/>
  <c r="G32" i="59"/>
  <c r="O81" i="55"/>
  <c r="O56" i="55"/>
  <c r="AB14" i="20"/>
  <c r="O4" i="35" s="1"/>
  <c r="P6" i="55" s="1"/>
  <c r="AC9" i="20"/>
  <c r="N32" i="59"/>
  <c r="F32" i="59"/>
  <c r="X15" i="59"/>
  <c r="H32" i="59"/>
  <c r="Q113" i="48"/>
  <c r="Q112" i="48"/>
  <c r="J81" i="48"/>
  <c r="K81" i="48" s="1"/>
  <c r="I50" i="48"/>
  <c r="I57" i="48" s="1"/>
  <c r="J49" i="48"/>
  <c r="J56" i="48" s="1"/>
  <c r="L80" i="48"/>
  <c r="Z13" i="33"/>
  <c r="I49" i="48"/>
  <c r="I56" i="48" s="1"/>
  <c r="K79" i="48"/>
  <c r="L27" i="49"/>
  <c r="L28" i="49" s="1"/>
  <c r="D18" i="49"/>
  <c r="D19" i="49" s="1"/>
  <c r="D20" i="49" s="1"/>
  <c r="F18" i="49"/>
  <c r="Z11" i="33" l="1"/>
  <c r="Z10" i="33" s="1"/>
  <c r="AA12" i="33"/>
  <c r="P81" i="55"/>
  <c r="P56" i="55"/>
  <c r="AC14" i="20"/>
  <c r="P4" i="35" s="1"/>
  <c r="Q6" i="55" s="1"/>
  <c r="L81" i="48"/>
  <c r="R113" i="48"/>
  <c r="Q20" i="48"/>
  <c r="Q19" i="48"/>
  <c r="Q16" i="48" s="1"/>
  <c r="R112" i="48"/>
  <c r="K49" i="48"/>
  <c r="K56" i="48" s="1"/>
  <c r="AA13" i="33"/>
  <c r="L79" i="48"/>
  <c r="I48" i="48"/>
  <c r="I55" i="48" s="1"/>
  <c r="J48" i="48"/>
  <c r="J55" i="48" s="1"/>
  <c r="F19" i="49"/>
  <c r="G18" i="49"/>
  <c r="G19" i="49" s="1"/>
  <c r="AA11" i="33" l="1"/>
  <c r="AA10" i="33" s="1"/>
  <c r="AA15" i="59" s="1"/>
  <c r="AB12" i="33"/>
  <c r="P30" i="59"/>
  <c r="P31" i="59" s="1"/>
  <c r="C18" i="35" s="1"/>
  <c r="L32" i="60"/>
  <c r="Q81" i="55"/>
  <c r="Q56" i="55"/>
  <c r="Z15" i="59"/>
  <c r="R19" i="48"/>
  <c r="S112" i="48"/>
  <c r="R20" i="48"/>
  <c r="S113" i="48"/>
  <c r="K50" i="48"/>
  <c r="K57" i="48" s="1"/>
  <c r="J50" i="48"/>
  <c r="J57" i="48" s="1"/>
  <c r="K48" i="48"/>
  <c r="K55" i="48" s="1"/>
  <c r="AB13" i="33"/>
  <c r="C21" i="35"/>
  <c r="D23" i="55" s="1"/>
  <c r="D98" i="55" s="1"/>
  <c r="AC12" i="33" l="1"/>
  <c r="AC11" i="33" s="1"/>
  <c r="AB11" i="33"/>
  <c r="AB10" i="33" s="1"/>
  <c r="AB15" i="59" s="1"/>
  <c r="R16" i="48"/>
  <c r="P32" i="59"/>
  <c r="Q31" i="59"/>
  <c r="G61" i="59"/>
  <c r="G58" i="59"/>
  <c r="G59" i="59" s="1"/>
  <c r="T112" i="48"/>
  <c r="S19" i="48"/>
  <c r="T113" i="48"/>
  <c r="S20" i="48"/>
  <c r="AC13" i="33"/>
  <c r="D73" i="55"/>
  <c r="D21" i="35"/>
  <c r="E23" i="55" s="1"/>
  <c r="E98" i="55" s="1"/>
  <c r="AC10" i="33" l="1"/>
  <c r="AC15" i="59" s="1"/>
  <c r="S16" i="48"/>
  <c r="R31" i="59"/>
  <c r="D18" i="35"/>
  <c r="U112" i="48"/>
  <c r="T19" i="48"/>
  <c r="U113" i="48"/>
  <c r="T20" i="48"/>
  <c r="E73" i="55"/>
  <c r="E21" i="35"/>
  <c r="F23" i="55" s="1"/>
  <c r="F98" i="55" s="1"/>
  <c r="T16" i="48" l="1"/>
  <c r="E18" i="35"/>
  <c r="S31" i="59"/>
  <c r="V113" i="48"/>
  <c r="U20" i="48"/>
  <c r="V112" i="48"/>
  <c r="U19" i="48"/>
  <c r="U16" i="48" s="1"/>
  <c r="F73" i="55"/>
  <c r="F21" i="35"/>
  <c r="G23" i="55" s="1"/>
  <c r="G98" i="55" s="1"/>
  <c r="T31" i="59" l="1"/>
  <c r="F18" i="35"/>
  <c r="W112" i="48"/>
  <c r="V19" i="48"/>
  <c r="V20" i="48"/>
  <c r="W113" i="48"/>
  <c r="G73" i="55"/>
  <c r="G21" i="35"/>
  <c r="H23" i="55" s="1"/>
  <c r="H98" i="55" s="1"/>
  <c r="V16" i="48" l="1"/>
  <c r="G18" i="35"/>
  <c r="U31" i="59"/>
  <c r="W20" i="48"/>
  <c r="X113" i="48"/>
  <c r="X112" i="48"/>
  <c r="W19" i="48"/>
  <c r="W16" i="48" s="1"/>
  <c r="H73" i="55"/>
  <c r="H21" i="35"/>
  <c r="I23" i="55" s="1"/>
  <c r="I98" i="55" s="1"/>
  <c r="V31" i="59" l="1"/>
  <c r="H18" i="35"/>
  <c r="Y112" i="48"/>
  <c r="X19" i="48"/>
  <c r="X20" i="48"/>
  <c r="Y113" i="48"/>
  <c r="I73" i="55"/>
  <c r="I21" i="35"/>
  <c r="J23" i="55" s="1"/>
  <c r="J98" i="55" s="1"/>
  <c r="X16" i="48" l="1"/>
  <c r="W31" i="59"/>
  <c r="I18" i="35"/>
  <c r="Z113" i="48"/>
  <c r="Y20" i="48"/>
  <c r="Z112" i="48"/>
  <c r="Y19" i="48"/>
  <c r="Y16" i="48" s="1"/>
  <c r="J73" i="55"/>
  <c r="J21" i="35"/>
  <c r="K23" i="55" s="1"/>
  <c r="K98" i="55" s="1"/>
  <c r="X31" i="59" l="1"/>
  <c r="J18" i="35"/>
  <c r="AA112" i="48"/>
  <c r="Z19" i="48"/>
  <c r="AA113" i="48"/>
  <c r="Z20" i="48"/>
  <c r="M21" i="35"/>
  <c r="N23" i="55" s="1"/>
  <c r="K73" i="55"/>
  <c r="L21" i="35"/>
  <c r="M23" i="55" s="1"/>
  <c r="M98" i="55" s="1"/>
  <c r="K21" i="35"/>
  <c r="L23" i="55" s="1"/>
  <c r="L98" i="55" s="1"/>
  <c r="Z16" i="48" l="1"/>
  <c r="Y31" i="59"/>
  <c r="K18" i="35"/>
  <c r="AB112" i="48"/>
  <c r="AA19" i="48"/>
  <c r="AB113" i="48"/>
  <c r="AA20" i="48"/>
  <c r="N73" i="55"/>
  <c r="N98" i="55"/>
  <c r="N21" i="35"/>
  <c r="O23" i="55" s="1"/>
  <c r="L73" i="55"/>
  <c r="M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D11" i="25"/>
  <c r="AA16" i="48" l="1"/>
  <c r="L18" i="35"/>
  <c r="Z31" i="59"/>
  <c r="H19" i="25"/>
  <c r="H14" i="59" s="1"/>
  <c r="AC112" i="48"/>
  <c r="AC19" i="48" s="1"/>
  <c r="AB19" i="48"/>
  <c r="AC113" i="48"/>
  <c r="AC20" i="48" s="1"/>
  <c r="AB20" i="48"/>
  <c r="O73" i="55"/>
  <c r="O98" i="55"/>
  <c r="P21" i="35"/>
  <c r="Q23" i="55" s="1"/>
  <c r="O21" i="35"/>
  <c r="P23" i="55" s="1"/>
  <c r="F19" i="25"/>
  <c r="F14" i="59" s="1"/>
  <c r="G19" i="25"/>
  <c r="G14" i="59" s="1"/>
  <c r="E20" i="25"/>
  <c r="D20" i="25"/>
  <c r="K53" i="38"/>
  <c r="K22" i="59" s="1"/>
  <c r="L53" i="38"/>
  <c r="L22" i="59" s="1"/>
  <c r="M53" i="38"/>
  <c r="J53" i="38"/>
  <c r="J22" i="59" s="1"/>
  <c r="K54" i="38"/>
  <c r="L54" i="38"/>
  <c r="M54" i="38"/>
  <c r="J54" i="38"/>
  <c r="AC16" i="48" l="1"/>
  <c r="AB16" i="48"/>
  <c r="AA31" i="59"/>
  <c r="M18" i="35"/>
  <c r="M22" i="59"/>
  <c r="I65" i="38"/>
  <c r="E19" i="25"/>
  <c r="E14" i="59" s="1"/>
  <c r="P73" i="55"/>
  <c r="P98" i="55"/>
  <c r="Q73" i="55"/>
  <c r="Q98" i="55"/>
  <c r="D19" i="25"/>
  <c r="D14" i="59"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N18" i="35" l="1"/>
  <c r="AB31" i="59"/>
  <c r="Y92" i="26"/>
  <c r="AD41" i="26"/>
  <c r="AD42" i="26"/>
  <c r="R19" i="26"/>
  <c r="S19" i="26"/>
  <c r="T19" i="26"/>
  <c r="U19" i="26"/>
  <c r="V19" i="26"/>
  <c r="W19" i="26"/>
  <c r="X19" i="26"/>
  <c r="Y19" i="26"/>
  <c r="Y15" i="26"/>
  <c r="T14" i="26"/>
  <c r="T91" i="26" s="1"/>
  <c r="U91" i="26"/>
  <c r="V14" i="26"/>
  <c r="V91" i="26" s="1"/>
  <c r="W14" i="26"/>
  <c r="W91" i="26" s="1"/>
  <c r="X14" i="26"/>
  <c r="X91" i="26" s="1"/>
  <c r="Y14" i="26"/>
  <c r="Y91" i="26" s="1"/>
  <c r="N22" i="25"/>
  <c r="M22" i="25"/>
  <c r="Q18" i="30"/>
  <c r="R18" i="30"/>
  <c r="S18" i="30"/>
  <c r="T18" i="30"/>
  <c r="U18" i="30"/>
  <c r="V18" i="30"/>
  <c r="W18" i="30"/>
  <c r="N6" i="5"/>
  <c r="N7" i="5"/>
  <c r="N8" i="5"/>
  <c r="N9" i="5"/>
  <c r="N10" i="5"/>
  <c r="N11" i="5"/>
  <c r="N12" i="5"/>
  <c r="N13" i="5"/>
  <c r="N14" i="5"/>
  <c r="N15" i="5"/>
  <c r="N5" i="5"/>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O18" i="35" l="1"/>
  <c r="AC31" i="59"/>
  <c r="P18" i="35" s="1"/>
  <c r="D13" i="21"/>
  <c r="AB51" i="26"/>
  <c r="N13" i="21"/>
  <c r="N14" i="21" s="1"/>
  <c r="N15" i="21" s="1"/>
  <c r="F13" i="21"/>
  <c r="F14" i="21" s="1"/>
  <c r="F15" i="21" s="1"/>
  <c r="S9" i="21"/>
  <c r="V13" i="21"/>
  <c r="V14" i="21" s="1"/>
  <c r="V15" i="21" s="1"/>
  <c r="Q13" i="21"/>
  <c r="Q14" i="21" s="1"/>
  <c r="T13" i="21"/>
  <c r="T14" i="21" s="1"/>
  <c r="T15" i="21" s="1"/>
  <c r="S13" i="21"/>
  <c r="S14" i="21" s="1"/>
  <c r="P13" i="21"/>
  <c r="P14" i="21" s="1"/>
  <c r="L13" i="21"/>
  <c r="L14" i="21" s="1"/>
  <c r="V52" i="26" s="1"/>
  <c r="I13" i="21"/>
  <c r="I14" i="21" s="1"/>
  <c r="I15" i="21" s="1"/>
  <c r="U13" i="21"/>
  <c r="U14" i="21" s="1"/>
  <c r="U15" i="21" s="1"/>
  <c r="K13" i="21"/>
  <c r="K14" i="21" s="1"/>
  <c r="U52" i="26" s="1"/>
  <c r="H13" i="21"/>
  <c r="H14" i="21" s="1"/>
  <c r="H15" i="21" s="1"/>
  <c r="R13" i="21"/>
  <c r="R14" i="21" s="1"/>
  <c r="AB52" i="26" s="1"/>
  <c r="G13" i="21"/>
  <c r="G14" i="21" s="1"/>
  <c r="G15" i="21" s="1"/>
  <c r="E1" i="21"/>
  <c r="D9" i="21"/>
  <c r="D10" i="21"/>
  <c r="N53" i="26" s="1"/>
  <c r="N17" i="26" s="1"/>
  <c r="X52" i="26"/>
  <c r="K9" i="21"/>
  <c r="C13" i="21"/>
  <c r="C14" i="21" s="1"/>
  <c r="C15" i="21" s="1"/>
  <c r="E13" i="21"/>
  <c r="E14" i="21" s="1"/>
  <c r="O13" i="21"/>
  <c r="O14" i="21" s="1"/>
  <c r="J13" i="21"/>
  <c r="M13" i="21"/>
  <c r="M14" i="21" s="1"/>
  <c r="D14" i="21"/>
  <c r="R16" i="25"/>
  <c r="S16" i="25" s="1"/>
  <c r="T16" i="25" s="1"/>
  <c r="U16" i="25" s="1"/>
  <c r="V16" i="25" s="1"/>
  <c r="W16" i="25" s="1"/>
  <c r="X16" i="25" s="1"/>
  <c r="Y16" i="25" s="1"/>
  <c r="Z16" i="25" s="1"/>
  <c r="AA16" i="25" s="1"/>
  <c r="AB16" i="25" s="1"/>
  <c r="AC16" i="25" s="1"/>
  <c r="R15" i="25"/>
  <c r="S15" i="25" s="1"/>
  <c r="T15" i="25" s="1"/>
  <c r="U15" i="25" s="1"/>
  <c r="V15" i="25" s="1"/>
  <c r="W15" i="25" s="1"/>
  <c r="X15" i="25" s="1"/>
  <c r="Y15" i="25" s="1"/>
  <c r="Z15" i="25" s="1"/>
  <c r="AA15" i="25" s="1"/>
  <c r="AB15" i="25" s="1"/>
  <c r="AC15" i="25" s="1"/>
  <c r="R17" i="25"/>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53" i="26" s="1"/>
  <c r="AC17" i="26" s="1"/>
  <c r="K10" i="21"/>
  <c r="O10" i="21"/>
  <c r="R10" i="21"/>
  <c r="AB53" i="26" s="1"/>
  <c r="AB17" i="26" s="1"/>
  <c r="J10" i="21"/>
  <c r="U9" i="21"/>
  <c r="M9" i="21"/>
  <c r="Q10" i="21"/>
  <c r="AA53" i="26" s="1"/>
  <c r="AA17" i="26" s="1"/>
  <c r="I10" i="21"/>
  <c r="T9" i="21"/>
  <c r="L9" i="21"/>
  <c r="P10" i="21"/>
  <c r="Z53" i="26" s="1"/>
  <c r="Z17" i="26" s="1"/>
  <c r="H10" i="21"/>
  <c r="R53" i="26" s="1"/>
  <c r="R17" i="26" s="1"/>
  <c r="E9" i="21"/>
  <c r="E10" i="21"/>
  <c r="M11" i="29"/>
  <c r="U16" i="6"/>
  <c r="T16" i="6"/>
  <c r="S16" i="6"/>
  <c r="R16" i="6"/>
  <c r="Q16" i="6"/>
  <c r="P16" i="6"/>
  <c r="O16" i="6"/>
  <c r="N16" i="6"/>
  <c r="C6" i="5"/>
  <c r="C7" i="5"/>
  <c r="F7" i="5" s="1"/>
  <c r="C8" i="5"/>
  <c r="F8" i="5" s="1"/>
  <c r="C9" i="5"/>
  <c r="F9" i="5" s="1"/>
  <c r="C10" i="5"/>
  <c r="V3" i="21" s="1"/>
  <c r="C11" i="5"/>
  <c r="F11" i="5" s="1"/>
  <c r="C12" i="5"/>
  <c r="F12" i="5" s="1"/>
  <c r="C13" i="5"/>
  <c r="F13" i="5" s="1"/>
  <c r="C14" i="5"/>
  <c r="F14" i="5" s="1"/>
  <c r="C15" i="5"/>
  <c r="F15" i="5" s="1"/>
  <c r="C5" i="5"/>
  <c r="B6" i="5"/>
  <c r="H6" i="5"/>
  <c r="I12" i="21"/>
  <c r="B7" i="5"/>
  <c r="H7" i="5"/>
  <c r="K12" i="21"/>
  <c r="B8" i="5"/>
  <c r="H8" i="5"/>
  <c r="P12" i="21"/>
  <c r="B9" i="5"/>
  <c r="H9" i="5"/>
  <c r="S12" i="21"/>
  <c r="B10" i="5"/>
  <c r="V4" i="21" s="1"/>
  <c r="H10" i="5"/>
  <c r="V7" i="21" s="1"/>
  <c r="B11" i="5"/>
  <c r="H11" i="5"/>
  <c r="B12" i="5"/>
  <c r="H12" i="5"/>
  <c r="B13" i="5"/>
  <c r="H13" i="5"/>
  <c r="B14" i="5"/>
  <c r="H14" i="5"/>
  <c r="B15" i="5"/>
  <c r="H15" i="5"/>
  <c r="C11" i="21"/>
  <c r="H5" i="5"/>
  <c r="B5" i="5"/>
  <c r="Q15" i="21" l="1"/>
  <c r="AA52" i="26"/>
  <c r="P15" i="21"/>
  <c r="Z52" i="26"/>
  <c r="S15" i="21"/>
  <c r="AC52" i="26"/>
  <c r="V43" i="21"/>
  <c r="H31" i="21"/>
  <c r="P31" i="21"/>
  <c r="I31" i="21"/>
  <c r="Q31" i="21"/>
  <c r="J31" i="21"/>
  <c r="R31" i="21"/>
  <c r="F31" i="21"/>
  <c r="K31" i="21"/>
  <c r="S31" i="21"/>
  <c r="L31" i="21"/>
  <c r="T31" i="21"/>
  <c r="O31" i="21"/>
  <c r="M31" i="21"/>
  <c r="U31" i="21"/>
  <c r="N31" i="21"/>
  <c r="V31" i="21"/>
  <c r="G31" i="21"/>
  <c r="AB13" i="26"/>
  <c r="AB49"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51"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M29" i="21"/>
  <c r="U29" i="21"/>
  <c r="S29" i="21"/>
  <c r="F29" i="21"/>
  <c r="N29" i="21"/>
  <c r="V29" i="21"/>
  <c r="R29" i="21"/>
  <c r="G29" i="21"/>
  <c r="O29" i="21"/>
  <c r="D29" i="21"/>
  <c r="D28" i="21" s="1"/>
  <c r="H29" i="21"/>
  <c r="P29" i="21"/>
  <c r="I29" i="21"/>
  <c r="Q29" i="21"/>
  <c r="J29" i="21"/>
  <c r="U41" i="21"/>
  <c r="V41" i="21"/>
  <c r="P41" i="21"/>
  <c r="T41" i="21"/>
  <c r="Q41" i="21"/>
  <c r="R41" i="21"/>
  <c r="S41" i="21"/>
  <c r="Z51" i="26"/>
  <c r="N35" i="21"/>
  <c r="V35" i="21"/>
  <c r="O35" i="21"/>
  <c r="J35" i="21"/>
  <c r="P35" i="21"/>
  <c r="Q35" i="21"/>
  <c r="R35" i="21"/>
  <c r="U35" i="21"/>
  <c r="K35" i="21"/>
  <c r="S35" i="21"/>
  <c r="M35" i="21"/>
  <c r="L35" i="21"/>
  <c r="T35" i="21"/>
  <c r="T43" i="21"/>
  <c r="S44" i="21"/>
  <c r="V44" i="21"/>
  <c r="T44" i="21"/>
  <c r="U44" i="21"/>
  <c r="AC51" i="26"/>
  <c r="S43" i="21"/>
  <c r="P52" i="26"/>
  <c r="Y53" i="26"/>
  <c r="U53" i="26"/>
  <c r="U17" i="26" s="1"/>
  <c r="W53" i="26"/>
  <c r="W17" i="26" s="1"/>
  <c r="S53" i="26"/>
  <c r="S17" i="26" s="1"/>
  <c r="Q53" i="26"/>
  <c r="Q17" i="26" s="1"/>
  <c r="O53" i="26"/>
  <c r="O17" i="26" s="1"/>
  <c r="V53" i="26"/>
  <c r="V17" i="26" s="1"/>
  <c r="Q52" i="26"/>
  <c r="L15" i="21"/>
  <c r="F84" i="21"/>
  <c r="N3" i="21"/>
  <c r="J3" i="21"/>
  <c r="S52" i="26"/>
  <c r="K15" i="21"/>
  <c r="D84" i="21"/>
  <c r="K3" i="21"/>
  <c r="H3" i="21"/>
  <c r="M3" i="21"/>
  <c r="T3" i="21"/>
  <c r="O3" i="21"/>
  <c r="U3" i="21"/>
  <c r="L12" i="21"/>
  <c r="F3" i="21"/>
  <c r="R52" i="26"/>
  <c r="D83" i="21"/>
  <c r="S3" i="21"/>
  <c r="G83" i="21"/>
  <c r="Q3" i="21"/>
  <c r="M12" i="21"/>
  <c r="J12" i="21"/>
  <c r="G12" i="21"/>
  <c r="F12" i="21"/>
  <c r="U51" i="26"/>
  <c r="U13" i="26" s="1"/>
  <c r="N51" i="26"/>
  <c r="F83" i="21"/>
  <c r="C84" i="21"/>
  <c r="T12" i="21"/>
  <c r="E3" i="21"/>
  <c r="D85" i="21"/>
  <c r="M15" i="21"/>
  <c r="W52" i="26"/>
  <c r="G84" i="21"/>
  <c r="R15" i="21"/>
  <c r="R12" i="21"/>
  <c r="R3" i="21"/>
  <c r="U12" i="21"/>
  <c r="H12" i="21"/>
  <c r="D15" i="21"/>
  <c r="N52" i="26"/>
  <c r="L3" i="21"/>
  <c r="C83" i="21"/>
  <c r="E83" i="21"/>
  <c r="P3" i="21"/>
  <c r="I3" i="21"/>
  <c r="C3" i="21"/>
  <c r="V11" i="21"/>
  <c r="V12" i="21"/>
  <c r="W13" i="21"/>
  <c r="O15" i="21"/>
  <c r="F85" i="21" s="1"/>
  <c r="Y52" i="26"/>
  <c r="D3" i="21"/>
  <c r="N12" i="21"/>
  <c r="Q12" i="21"/>
  <c r="O12" i="21"/>
  <c r="J14" i="21"/>
  <c r="E15" i="21"/>
  <c r="O52" i="26"/>
  <c r="G3" i="21"/>
  <c r="C12" i="21"/>
  <c r="Y51" i="26"/>
  <c r="Y13" i="26" s="1"/>
  <c r="P51" i="26"/>
  <c r="V51" i="26"/>
  <c r="V13" i="26" s="1"/>
  <c r="R51" i="26"/>
  <c r="R13" i="26" s="1"/>
  <c r="X51" i="26"/>
  <c r="X13" i="26" s="1"/>
  <c r="T51" i="26"/>
  <c r="T13" i="26" s="1"/>
  <c r="E12" i="21"/>
  <c r="O51" i="26"/>
  <c r="W51" i="26"/>
  <c r="W13" i="26" s="1"/>
  <c r="Q51" i="26"/>
  <c r="Q13" i="26" s="1"/>
  <c r="S51" i="26"/>
  <c r="S13" i="26" s="1"/>
  <c r="D11" i="21"/>
  <c r="E11" i="21"/>
  <c r="J11" i="21"/>
  <c r="K11" i="21"/>
  <c r="L11" i="21"/>
  <c r="M11" i="21"/>
  <c r="Q11" i="21"/>
  <c r="P11" i="21"/>
  <c r="O11" i="21"/>
  <c r="N11" i="21"/>
  <c r="E16" i="5"/>
  <c r="D8" i="21"/>
  <c r="U11" i="21"/>
  <c r="R11" i="21"/>
  <c r="S11" i="21"/>
  <c r="T11" i="21"/>
  <c r="I11" i="21"/>
  <c r="G11" i="21"/>
  <c r="H11" i="21"/>
  <c r="F11" i="21"/>
  <c r="C80" i="21"/>
  <c r="G79" i="21"/>
  <c r="G80" i="21"/>
  <c r="D79" i="21"/>
  <c r="X53" i="26"/>
  <c r="X17" i="26" s="1"/>
  <c r="F80" i="21"/>
  <c r="P53" i="26"/>
  <c r="P17" i="26" s="1"/>
  <c r="D80" i="21"/>
  <c r="E79" i="21"/>
  <c r="F79" i="21"/>
  <c r="T53" i="26"/>
  <c r="T17" i="26" s="1"/>
  <c r="E80" i="21"/>
  <c r="C79" i="21"/>
  <c r="F10" i="5"/>
  <c r="F16" i="5" s="1"/>
  <c r="C7" i="21"/>
  <c r="C8" i="21"/>
  <c r="C5" i="21"/>
  <c r="M17" i="59" s="1"/>
  <c r="F4" i="50" s="1"/>
  <c r="V6" i="21"/>
  <c r="W10" i="21"/>
  <c r="W9" i="21"/>
  <c r="F4" i="21"/>
  <c r="P18" i="59" s="1"/>
  <c r="G4" i="21"/>
  <c r="Q18" i="59" s="1"/>
  <c r="H4" i="21"/>
  <c r="R18" i="59" s="1"/>
  <c r="I4" i="21"/>
  <c r="S18" i="59" s="1"/>
  <c r="U5" i="21"/>
  <c r="S5" i="21"/>
  <c r="R5" i="21"/>
  <c r="AB17" i="59" s="1"/>
  <c r="O15" i="35" s="1"/>
  <c r="T5" i="21"/>
  <c r="N7" i="21"/>
  <c r="O7" i="21"/>
  <c r="P7" i="21"/>
  <c r="Q7" i="21"/>
  <c r="N5" i="21"/>
  <c r="X17" i="59" s="1"/>
  <c r="K15" i="35" s="1"/>
  <c r="O5" i="21"/>
  <c r="Y17" i="59" s="1"/>
  <c r="L15" i="35" s="1"/>
  <c r="P5" i="21"/>
  <c r="Z17" i="59" s="1"/>
  <c r="M15" i="35" s="1"/>
  <c r="Q5" i="21"/>
  <c r="N4" i="21"/>
  <c r="X18" i="59" s="1"/>
  <c r="X24" i="59" s="1"/>
  <c r="K16" i="35" s="1"/>
  <c r="O4" i="21"/>
  <c r="Y18" i="59" s="1"/>
  <c r="Y24" i="59" s="1"/>
  <c r="L16" i="35" s="1"/>
  <c r="P4" i="21"/>
  <c r="Z18" i="59" s="1"/>
  <c r="Z24" i="59" s="1"/>
  <c r="M16" i="35" s="1"/>
  <c r="Q4" i="21"/>
  <c r="AA18" i="59" s="1"/>
  <c r="AA24" i="59" s="1"/>
  <c r="N16" i="35" s="1"/>
  <c r="M5" i="21"/>
  <c r="W17" i="59" s="1"/>
  <c r="J15" i="35" s="1"/>
  <c r="K5" i="21"/>
  <c r="U17" i="59" s="1"/>
  <c r="H15" i="35" s="1"/>
  <c r="J5" i="21"/>
  <c r="T17" i="59" s="1"/>
  <c r="G15" i="35" s="1"/>
  <c r="L5" i="21"/>
  <c r="V17" i="59" s="1"/>
  <c r="I15" i="35" s="1"/>
  <c r="F5" i="21"/>
  <c r="P17" i="59" s="1"/>
  <c r="G5" i="21"/>
  <c r="Q17" i="59" s="1"/>
  <c r="D15" i="35" s="1"/>
  <c r="H5" i="21"/>
  <c r="R17" i="59" s="1"/>
  <c r="E15" i="35" s="1"/>
  <c r="I5" i="21"/>
  <c r="S17" i="59" s="1"/>
  <c r="F15" i="35" s="1"/>
  <c r="S6" i="21"/>
  <c r="T6" i="21"/>
  <c r="U6" i="21"/>
  <c r="R6" i="21"/>
  <c r="D7" i="21"/>
  <c r="H7" i="21"/>
  <c r="F7" i="21"/>
  <c r="G7" i="21"/>
  <c r="I7" i="21"/>
  <c r="J7" i="21"/>
  <c r="K7" i="21"/>
  <c r="L7" i="21"/>
  <c r="M7" i="21"/>
  <c r="C6" i="21"/>
  <c r="D6" i="21"/>
  <c r="Q6" i="21"/>
  <c r="N6" i="21"/>
  <c r="O6" i="21"/>
  <c r="P6" i="21"/>
  <c r="E7" i="21"/>
  <c r="E6" i="21"/>
  <c r="J4" i="21"/>
  <c r="T18" i="59" s="1"/>
  <c r="T24" i="59" s="1"/>
  <c r="G16" i="35" s="1"/>
  <c r="K4" i="21"/>
  <c r="U18" i="59" s="1"/>
  <c r="U24" i="59" s="1"/>
  <c r="H16" i="35" s="1"/>
  <c r="L4" i="21"/>
  <c r="V18" i="59" s="1"/>
  <c r="V24" i="59" s="1"/>
  <c r="I16" i="35" s="1"/>
  <c r="M4" i="21"/>
  <c r="W18" i="59" s="1"/>
  <c r="W24" i="59" s="1"/>
  <c r="J16" i="35" s="1"/>
  <c r="K6" i="21"/>
  <c r="K21" i="21" s="1"/>
  <c r="L6" i="21"/>
  <c r="L21" i="21" s="1"/>
  <c r="M6" i="21"/>
  <c r="M21" i="21" s="1"/>
  <c r="J6" i="21"/>
  <c r="J21" i="21" s="1"/>
  <c r="R4" i="21"/>
  <c r="AB18" i="59" s="1"/>
  <c r="AB24" i="59" s="1"/>
  <c r="O16" i="35" s="1"/>
  <c r="T4" i="21"/>
  <c r="S4" i="21"/>
  <c r="AC18" i="59" s="1"/>
  <c r="AC24" i="59" s="1"/>
  <c r="P16" i="35" s="1"/>
  <c r="U4" i="21"/>
  <c r="R7" i="21"/>
  <c r="S7" i="21"/>
  <c r="T7" i="21"/>
  <c r="U7" i="21"/>
  <c r="F21" i="21"/>
  <c r="G6" i="21"/>
  <c r="G21" i="21" s="1"/>
  <c r="G22" i="21" s="1"/>
  <c r="H6" i="21"/>
  <c r="H21" i="21" s="1"/>
  <c r="I6" i="21"/>
  <c r="I21" i="21" s="1"/>
  <c r="D5" i="21"/>
  <c r="N17" i="59" s="1"/>
  <c r="G4" i="50" s="1"/>
  <c r="E5" i="21"/>
  <c r="O17" i="59" s="1"/>
  <c r="H4" i="50" s="1"/>
  <c r="H16" i="5"/>
  <c r="B16" i="5"/>
  <c r="C16" i="5"/>
  <c r="I4" i="50" l="1"/>
  <c r="C15" i="35"/>
  <c r="AA17" i="59"/>
  <c r="N15" i="35" s="1"/>
  <c r="O17" i="55" s="1"/>
  <c r="AC17" i="59"/>
  <c r="P15" i="35" s="1"/>
  <c r="Q17" i="55" s="1"/>
  <c r="Q67" i="55" s="1"/>
  <c r="N18" i="55"/>
  <c r="P18" i="55"/>
  <c r="D21" i="21"/>
  <c r="N37" i="30" s="1"/>
  <c r="E21" i="21"/>
  <c r="O37" i="30" s="1"/>
  <c r="O43" i="30"/>
  <c r="M22" i="21"/>
  <c r="W38" i="30" s="1"/>
  <c r="W37" i="30"/>
  <c r="L22" i="21"/>
  <c r="V38" i="30" s="1"/>
  <c r="V37" i="30"/>
  <c r="K22" i="21"/>
  <c r="U38" i="30" s="1"/>
  <c r="U37" i="30"/>
  <c r="H22" i="21"/>
  <c r="R38" i="30" s="1"/>
  <c r="R37" i="30"/>
  <c r="I22" i="21"/>
  <c r="S38" i="30" s="1"/>
  <c r="S37" i="30"/>
  <c r="Q38" i="30"/>
  <c r="Q37" i="30"/>
  <c r="P37" i="30"/>
  <c r="F22" i="21"/>
  <c r="P38" i="30" s="1"/>
  <c r="J22" i="21"/>
  <c r="T38" i="30" s="1"/>
  <c r="T37" i="30"/>
  <c r="M23" i="21"/>
  <c r="W39" i="30" s="1"/>
  <c r="W24" i="30" s="1"/>
  <c r="M24" i="21"/>
  <c r="K23" i="21"/>
  <c r="U39" i="30" s="1"/>
  <c r="K24" i="21"/>
  <c r="L23" i="21"/>
  <c r="V39" i="30" s="1"/>
  <c r="L24" i="21"/>
  <c r="P23" i="21"/>
  <c r="Z39" i="30" s="1"/>
  <c r="P24" i="21"/>
  <c r="I23" i="21"/>
  <c r="S39" i="30" s="1"/>
  <c r="S24" i="30" s="1"/>
  <c r="I24" i="21"/>
  <c r="N23" i="21"/>
  <c r="X39" i="30" s="1"/>
  <c r="N19" i="21"/>
  <c r="X35" i="30" s="1"/>
  <c r="X20" i="30" s="1"/>
  <c r="N24" i="21"/>
  <c r="H23" i="21"/>
  <c r="R39" i="30" s="1"/>
  <c r="H24" i="21"/>
  <c r="Q23" i="21"/>
  <c r="Q24" i="21"/>
  <c r="O23" i="21"/>
  <c r="Y39" i="30" s="1"/>
  <c r="O24" i="21"/>
  <c r="D23" i="21"/>
  <c r="N39" i="30" s="1"/>
  <c r="D24" i="21"/>
  <c r="N40" i="30" s="1"/>
  <c r="G23" i="21"/>
  <c r="Q39" i="30" s="1"/>
  <c r="G24" i="21"/>
  <c r="C23" i="21"/>
  <c r="M39" i="30" s="1"/>
  <c r="C24" i="21"/>
  <c r="M40" i="30" s="1"/>
  <c r="F23" i="21"/>
  <c r="P39" i="30" s="1"/>
  <c r="P24" i="30" s="1"/>
  <c r="F24" i="21"/>
  <c r="J23" i="21"/>
  <c r="T39" i="30" s="1"/>
  <c r="J24" i="2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Q21" i="30" s="1"/>
  <c r="G19" i="21"/>
  <c r="Q35" i="30" s="1"/>
  <c r="Q20" i="30" s="1"/>
  <c r="G18" i="21"/>
  <c r="Q34" i="30" s="1"/>
  <c r="Q17" i="30" s="1"/>
  <c r="F18" i="21"/>
  <c r="P34" i="30" s="1"/>
  <c r="F20" i="21"/>
  <c r="P36" i="30" s="1"/>
  <c r="F19" i="21"/>
  <c r="P35" i="30" s="1"/>
  <c r="J20" i="21"/>
  <c r="T36" i="30" s="1"/>
  <c r="T21" i="30" s="1"/>
  <c r="J19" i="21"/>
  <c r="T35" i="30" s="1"/>
  <c r="T20" i="30" s="1"/>
  <c r="J18" i="21"/>
  <c r="T34" i="30" s="1"/>
  <c r="T17" i="30" s="1"/>
  <c r="E19" i="21"/>
  <c r="O35" i="30" s="1"/>
  <c r="E18" i="21"/>
  <c r="O34" i="30" s="1"/>
  <c r="E20" i="21"/>
  <c r="O36" i="30" s="1"/>
  <c r="V43" i="30"/>
  <c r="Z43" i="30"/>
  <c r="AB43" i="30"/>
  <c r="O7" i="35" s="1"/>
  <c r="P9" i="55" s="1"/>
  <c r="U43" i="30"/>
  <c r="Y43" i="30"/>
  <c r="L7" i="35" s="1"/>
  <c r="M9" i="55" s="1"/>
  <c r="M84" i="55" s="1"/>
  <c r="S43" i="30"/>
  <c r="AC43" i="30"/>
  <c r="P7" i="35" s="1"/>
  <c r="Q9" i="55" s="1"/>
  <c r="AA43" i="30"/>
  <c r="N7" i="35" s="1"/>
  <c r="O9" i="55" s="1"/>
  <c r="N43" i="30"/>
  <c r="G6" i="50" s="1"/>
  <c r="R43" i="30"/>
  <c r="M43" i="30"/>
  <c r="F6" i="50" s="1"/>
  <c r="Q43" i="30"/>
  <c r="D7" i="35" s="1"/>
  <c r="E9" i="55" s="1"/>
  <c r="E84" i="55" s="1"/>
  <c r="P43" i="30"/>
  <c r="I6" i="50" s="1"/>
  <c r="T43" i="30"/>
  <c r="G7" i="35" s="1"/>
  <c r="H9" i="55" s="1"/>
  <c r="H84" i="55" s="1"/>
  <c r="K48" i="21"/>
  <c r="S48" i="21"/>
  <c r="L48" i="21"/>
  <c r="T48" i="21"/>
  <c r="E48" i="21"/>
  <c r="E47" i="21" s="1"/>
  <c r="O98" i="26" s="1"/>
  <c r="M48" i="21"/>
  <c r="U48" i="21"/>
  <c r="F48" i="21"/>
  <c r="F47" i="21" s="1"/>
  <c r="P98" i="26" s="1"/>
  <c r="N48" i="21"/>
  <c r="V48" i="21"/>
  <c r="G48" i="21"/>
  <c r="G47" i="21" s="1"/>
  <c r="Q98" i="26" s="1"/>
  <c r="O48" i="21"/>
  <c r="D48" i="21"/>
  <c r="D47" i="21" s="1"/>
  <c r="N98" i="26" s="1"/>
  <c r="H48" i="21"/>
  <c r="P48" i="21"/>
  <c r="I48" i="21"/>
  <c r="Q48" i="21"/>
  <c r="J48" i="21"/>
  <c r="R48" i="21"/>
  <c r="Q18" i="55"/>
  <c r="O18" i="55"/>
  <c r="AA13" i="26"/>
  <c r="AA49" i="26"/>
  <c r="Z13" i="26"/>
  <c r="Z49" i="26"/>
  <c r="AC13" i="26"/>
  <c r="AC49" i="26"/>
  <c r="N17" i="55"/>
  <c r="P17" i="55"/>
  <c r="Y93" i="26"/>
  <c r="Y17" i="26"/>
  <c r="AD17" i="26" s="1"/>
  <c r="H28" i="21"/>
  <c r="F28" i="21"/>
  <c r="G28" i="21"/>
  <c r="F87" i="21"/>
  <c r="D87" i="21"/>
  <c r="E4" i="21"/>
  <c r="O18" i="59" s="1"/>
  <c r="O24" i="59" s="1"/>
  <c r="H5" i="50" s="1"/>
  <c r="D4" i="21"/>
  <c r="N18" i="59" s="1"/>
  <c r="N24" i="59" s="1"/>
  <c r="G5" i="50" s="1"/>
  <c r="E82" i="21"/>
  <c r="G82" i="21"/>
  <c r="C85" i="21"/>
  <c r="C87" i="21" s="1"/>
  <c r="W3" i="21"/>
  <c r="D82" i="21"/>
  <c r="J15" i="21"/>
  <c r="E85" i="21" s="1"/>
  <c r="T52" i="26"/>
  <c r="AD52" i="26" s="1"/>
  <c r="E84" i="21"/>
  <c r="C4" i="21"/>
  <c r="M18" i="59" s="1"/>
  <c r="M24" i="59" s="1"/>
  <c r="F5" i="50" s="1"/>
  <c r="W14" i="21"/>
  <c r="X43" i="30"/>
  <c r="W43" i="30"/>
  <c r="F82" i="21"/>
  <c r="C81" i="21"/>
  <c r="AD51" i="26"/>
  <c r="C82" i="21"/>
  <c r="W12" i="21"/>
  <c r="AD53" i="26"/>
  <c r="D81" i="21"/>
  <c r="V5" i="21"/>
  <c r="G81" i="21"/>
  <c r="H8" i="21"/>
  <c r="E81" i="21"/>
  <c r="F81" i="21"/>
  <c r="W11" i="21"/>
  <c r="G76" i="21"/>
  <c r="F76" i="21"/>
  <c r="G75" i="21"/>
  <c r="F74" i="21"/>
  <c r="F77" i="21"/>
  <c r="D74" i="21"/>
  <c r="C75" i="21"/>
  <c r="G77" i="21"/>
  <c r="E77" i="21"/>
  <c r="E75" i="21"/>
  <c r="C78" i="21"/>
  <c r="D77" i="21"/>
  <c r="F75" i="21"/>
  <c r="D76" i="21"/>
  <c r="G74" i="21"/>
  <c r="E74" i="21"/>
  <c r="C76" i="21"/>
  <c r="C77" i="21"/>
  <c r="E76" i="21"/>
  <c r="D75" i="21"/>
  <c r="W5" i="21"/>
  <c r="W7" i="21"/>
  <c r="W6" i="21"/>
  <c r="O44" i="30" l="1"/>
  <c r="H6" i="50"/>
  <c r="O24" i="30"/>
  <c r="O67" i="55"/>
  <c r="O92" i="55"/>
  <c r="Q92" i="55"/>
  <c r="P15" i="30"/>
  <c r="P13" i="30"/>
  <c r="P12" i="30" s="1"/>
  <c r="C7" i="35"/>
  <c r="D9" i="55" s="1"/>
  <c r="D84" i="55" s="1"/>
  <c r="P44" i="30"/>
  <c r="P68" i="55"/>
  <c r="P93" i="55"/>
  <c r="N68" i="55"/>
  <c r="N93" i="55"/>
  <c r="E22" i="21"/>
  <c r="O38" i="30" s="1"/>
  <c r="Z24" i="30"/>
  <c r="Z15" i="30" s="1"/>
  <c r="Q24" i="30"/>
  <c r="R24" i="30"/>
  <c r="Q93" i="55"/>
  <c r="Q68" i="55"/>
  <c r="Q25" i="21"/>
  <c r="AA41" i="30" s="1"/>
  <c r="AA39" i="30"/>
  <c r="AA24" i="30" s="1"/>
  <c r="AA15" i="30" s="1"/>
  <c r="V24" i="30"/>
  <c r="V13" i="30" s="1"/>
  <c r="P92" i="55"/>
  <c r="P67" i="55"/>
  <c r="T24" i="30"/>
  <c r="T13" i="30" s="1"/>
  <c r="X24" i="30"/>
  <c r="U24" i="30"/>
  <c r="U13" i="30" s="1"/>
  <c r="N92" i="55"/>
  <c r="N67" i="55"/>
  <c r="O93" i="55"/>
  <c r="O68" i="55"/>
  <c r="Y24" i="30"/>
  <c r="Q59" i="55"/>
  <c r="Q84" i="55"/>
  <c r="O59" i="55"/>
  <c r="O84" i="55"/>
  <c r="P59" i="55"/>
  <c r="P84" i="55"/>
  <c r="D25" i="21"/>
  <c r="N41" i="30" s="1"/>
  <c r="I25" i="21"/>
  <c r="P25" i="21"/>
  <c r="Z41" i="30" s="1"/>
  <c r="H25" i="21"/>
  <c r="C25" i="21"/>
  <c r="M41" i="30" s="1"/>
  <c r="O25" i="21"/>
  <c r="Y41" i="30" s="1"/>
  <c r="E7" i="35"/>
  <c r="F9" i="55" s="1"/>
  <c r="F84" i="55" s="1"/>
  <c r="J25" i="21"/>
  <c r="M25" i="21"/>
  <c r="W41" i="30" s="1"/>
  <c r="K25" i="21"/>
  <c r="U41" i="30" s="1"/>
  <c r="N25" i="21"/>
  <c r="X41" i="30" s="1"/>
  <c r="M7" i="35"/>
  <c r="N9" i="55" s="1"/>
  <c r="E25" i="21"/>
  <c r="O41" i="30" s="1"/>
  <c r="F25" i="21"/>
  <c r="G25" i="21"/>
  <c r="L25" i="21"/>
  <c r="F7" i="35"/>
  <c r="G9" i="55" s="1"/>
  <c r="G84" i="55" s="1"/>
  <c r="I7" i="35"/>
  <c r="J9" i="55" s="1"/>
  <c r="J84" i="55" s="1"/>
  <c r="AB13" i="30"/>
  <c r="AC13" i="30"/>
  <c r="H7" i="35"/>
  <c r="I9" i="55" s="1"/>
  <c r="I84" i="55" s="1"/>
  <c r="O52" i="21"/>
  <c r="O47" i="21" s="1"/>
  <c r="Y98" i="26" s="1"/>
  <c r="H52" i="21"/>
  <c r="H47" i="21" s="1"/>
  <c r="R98" i="26" s="1"/>
  <c r="P52" i="21"/>
  <c r="I52" i="21"/>
  <c r="I47" i="21" s="1"/>
  <c r="S98" i="26" s="1"/>
  <c r="Q52" i="21"/>
  <c r="Q47" i="21" s="1"/>
  <c r="AA98" i="26" s="1"/>
  <c r="J52" i="21"/>
  <c r="J47" i="21" s="1"/>
  <c r="T98" i="26" s="1"/>
  <c r="R52" i="21"/>
  <c r="R47" i="21" s="1"/>
  <c r="AB98" i="26" s="1"/>
  <c r="K52" i="21"/>
  <c r="K47" i="21" s="1"/>
  <c r="S52" i="21"/>
  <c r="S47" i="21" s="1"/>
  <c r="AC98" i="26" s="1"/>
  <c r="L52" i="21"/>
  <c r="L47" i="21" s="1"/>
  <c r="V98" i="26" s="1"/>
  <c r="T52" i="21"/>
  <c r="T47" i="21" s="1"/>
  <c r="M52" i="21"/>
  <c r="M47" i="21" s="1"/>
  <c r="W98" i="26" s="1"/>
  <c r="U52" i="21"/>
  <c r="U47" i="21" s="1"/>
  <c r="N52" i="21"/>
  <c r="N47" i="21" s="1"/>
  <c r="X98" i="26" s="1"/>
  <c r="V52" i="21"/>
  <c r="V47" i="21" s="1"/>
  <c r="AB15" i="30"/>
  <c r="N44" i="30"/>
  <c r="K7" i="35"/>
  <c r="L9" i="55" s="1"/>
  <c r="L84" i="55" s="1"/>
  <c r="E59" i="55"/>
  <c r="H59" i="55"/>
  <c r="M59" i="55"/>
  <c r="P47" i="21"/>
  <c r="Z98" i="26" s="1"/>
  <c r="O28" i="21"/>
  <c r="Y96" i="26" s="1"/>
  <c r="V28" i="21"/>
  <c r="N28" i="21"/>
  <c r="X96" i="26" s="1"/>
  <c r="U28" i="21"/>
  <c r="M28" i="21"/>
  <c r="W96" i="26" s="1"/>
  <c r="T28" i="21"/>
  <c r="L28" i="21"/>
  <c r="V96" i="26" s="1"/>
  <c r="S28" i="21"/>
  <c r="AC96" i="26" s="1"/>
  <c r="K28" i="21"/>
  <c r="U96" i="26" s="1"/>
  <c r="P28" i="21"/>
  <c r="Z96" i="26" s="1"/>
  <c r="R28" i="21"/>
  <c r="AB96" i="26" s="1"/>
  <c r="J28" i="21"/>
  <c r="T96" i="26" s="1"/>
  <c r="Q28" i="21"/>
  <c r="AA96" i="26" s="1"/>
  <c r="I28" i="21"/>
  <c r="S96" i="26" s="1"/>
  <c r="C74" i="21"/>
  <c r="E87" i="21"/>
  <c r="J7" i="35"/>
  <c r="K9" i="55" s="1"/>
  <c r="K84" i="55" s="1"/>
  <c r="W8" i="21"/>
  <c r="W4" i="21"/>
  <c r="W15" i="21"/>
  <c r="W13" i="30"/>
  <c r="W15" i="30"/>
  <c r="D78" i="21"/>
  <c r="F12" i="30"/>
  <c r="G12" i="30"/>
  <c r="K14" i="40"/>
  <c r="K16" i="40" s="1"/>
  <c r="L14" i="40"/>
  <c r="L16" i="40" s="1"/>
  <c r="M14" i="40"/>
  <c r="M15" i="40" s="1"/>
  <c r="J14" i="40"/>
  <c r="S23" i="38"/>
  <c r="S24" i="38" s="1"/>
  <c r="S25" i="38" s="1"/>
  <c r="S26" i="38" s="1"/>
  <c r="K55" i="38"/>
  <c r="M48" i="38" s="1"/>
  <c r="L55" i="38"/>
  <c r="M55" i="38"/>
  <c r="I67" i="38" s="1"/>
  <c r="J55" i="38"/>
  <c r="J56" i="38" s="1"/>
  <c r="S38" i="38"/>
  <c r="S39" i="38" s="1"/>
  <c r="S40" i="38" s="1"/>
  <c r="S41" i="38" s="1"/>
  <c r="S42" i="38" s="1"/>
  <c r="S43" i="38" s="1"/>
  <c r="S44" i="38" s="1"/>
  <c r="S45" i="38" s="1"/>
  <c r="S28" i="38"/>
  <c r="S29" i="38" s="1"/>
  <c r="D59" i="55" l="1"/>
  <c r="I69" i="38"/>
  <c r="I66" i="38"/>
  <c r="I70" i="38"/>
  <c r="U15" i="30"/>
  <c r="T15" i="30"/>
  <c r="Z13" i="30"/>
  <c r="V15" i="30"/>
  <c r="M56" i="38"/>
  <c r="O48" i="38"/>
  <c r="L56" i="38"/>
  <c r="N48" i="38"/>
  <c r="K56" i="38"/>
  <c r="I26" i="21"/>
  <c r="S41" i="30"/>
  <c r="Y15" i="30"/>
  <c r="Y13" i="30"/>
  <c r="J26" i="21"/>
  <c r="T41" i="30"/>
  <c r="G26" i="21"/>
  <c r="Q41" i="30"/>
  <c r="F26" i="21"/>
  <c r="P41" i="30"/>
  <c r="M26" i="21"/>
  <c r="H26" i="21"/>
  <c r="R41" i="30"/>
  <c r="L26" i="21"/>
  <c r="V41" i="30"/>
  <c r="K26" i="21"/>
  <c r="N84" i="55"/>
  <c r="N59" i="55"/>
  <c r="G59" i="55"/>
  <c r="AC15" i="30"/>
  <c r="D26" i="21"/>
  <c r="E26" i="21"/>
  <c r="F59" i="55"/>
  <c r="J59" i="55"/>
  <c r="AA13" i="30"/>
  <c r="I59" i="55"/>
  <c r="U98" i="26"/>
  <c r="W47" i="21"/>
  <c r="L59" i="55"/>
  <c r="X15" i="30"/>
  <c r="X13" i="30"/>
  <c r="K59" i="55"/>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I73" i="38" l="1"/>
  <c r="I71" i="38"/>
  <c r="Q15" i="40"/>
  <c r="N91"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Q11" i="40"/>
  <c r="O91" i="26"/>
  <c r="Q30" i="38"/>
  <c r="M46" i="38"/>
  <c r="M47" i="38" s="1"/>
  <c r="N11" i="38"/>
  <c r="O23" i="38"/>
  <c r="R38" i="38"/>
  <c r="R37" i="38"/>
  <c r="Q27" i="38"/>
  <c r="T41" i="38"/>
  <c r="P40" i="38"/>
  <c r="R40" i="38" s="1"/>
  <c r="N13" i="38"/>
  <c r="S15" i="38"/>
  <c r="L15" i="38" s="1"/>
  <c r="N15" i="38" s="1"/>
  <c r="L14" i="38"/>
  <c r="N14" i="38" s="1"/>
  <c r="S32" i="38"/>
  <c r="O32" i="38" s="1"/>
  <c r="Q32" i="38" s="1"/>
  <c r="Q19" i="59" l="1"/>
  <c r="Q24" i="59" s="1"/>
  <c r="D16" i="35" s="1"/>
  <c r="J46" i="62"/>
  <c r="Q16" i="40"/>
  <c r="Q17" i="40"/>
  <c r="Q13" i="40" s="1"/>
  <c r="R11" i="40"/>
  <c r="R19" i="59" s="1"/>
  <c r="R24" i="59" s="1"/>
  <c r="S15" i="40"/>
  <c r="S11" i="40" s="1"/>
  <c r="S19" i="59" s="1"/>
  <c r="S24" i="59" s="1"/>
  <c r="T42" i="38"/>
  <c r="P41" i="38"/>
  <c r="R41" i="38" s="1"/>
  <c r="S16" i="38"/>
  <c r="L16" i="38" s="1"/>
  <c r="N16" i="38" s="1"/>
  <c r="S33" i="38"/>
  <c r="O33" i="38" s="1"/>
  <c r="Q33" i="38" s="1"/>
  <c r="E16" i="35" l="1"/>
  <c r="F16" i="35"/>
  <c r="R16" i="40"/>
  <c r="Q12" i="40"/>
  <c r="Q14" i="26" s="1"/>
  <c r="Q91" i="26" s="1"/>
  <c r="Q89" i="26" s="1"/>
  <c r="R17" i="40"/>
  <c r="Q19" i="30"/>
  <c r="T43" i="38"/>
  <c r="P42" i="38"/>
  <c r="S17" i="38"/>
  <c r="L17" i="38" s="1"/>
  <c r="N17" i="38" s="1"/>
  <c r="S34" i="38"/>
  <c r="O34" i="38" s="1"/>
  <c r="Q13" i="30" l="1"/>
  <c r="Q15" i="30"/>
  <c r="S17" i="40"/>
  <c r="S13" i="40" s="1"/>
  <c r="S19" i="30" s="1"/>
  <c r="R13" i="40"/>
  <c r="R19" i="30" s="1"/>
  <c r="R12" i="40"/>
  <c r="R14" i="26" s="1"/>
  <c r="S16" i="40"/>
  <c r="S12" i="40" s="1"/>
  <c r="S14" i="26" s="1"/>
  <c r="S91" i="26" s="1"/>
  <c r="Q34" i="38"/>
  <c r="R42" i="38"/>
  <c r="T44" i="38"/>
  <c r="P43" i="38"/>
  <c r="R43" i="38" s="1"/>
  <c r="S18" i="38"/>
  <c r="S35" i="38"/>
  <c r="O35" i="38" s="1"/>
  <c r="Q35" i="38" s="1"/>
  <c r="R91" i="26" l="1"/>
  <c r="S13" i="30"/>
  <c r="S15" i="30"/>
  <c r="R13" i="30"/>
  <c r="R15" i="30"/>
  <c r="T45" i="38"/>
  <c r="P45" i="38" s="1"/>
  <c r="R45" i="38" s="1"/>
  <c r="P44" i="38"/>
  <c r="S19" i="38"/>
  <c r="L18" i="38"/>
  <c r="S36" i="38"/>
  <c r="O36" i="38" s="1"/>
  <c r="Q36" i="38" l="1"/>
  <c r="Q46" i="38" s="1"/>
  <c r="Q47" i="38" s="1"/>
  <c r="O46" i="38"/>
  <c r="O47" i="38" s="1"/>
  <c r="R44" i="38"/>
  <c r="R46" i="38" s="1"/>
  <c r="R47" i="38" s="1"/>
  <c r="P46" i="38"/>
  <c r="P47" i="38" s="1"/>
  <c r="N18" i="38"/>
  <c r="S20" i="38"/>
  <c r="L19" i="38"/>
  <c r="N19" i="38" s="1"/>
  <c r="N21" i="38" l="1"/>
  <c r="L20" i="38"/>
  <c r="N20" i="38" s="1"/>
  <c r="N55" i="38" l="1"/>
  <c r="J67" i="38" s="1"/>
  <c r="N46" i="38"/>
  <c r="N47" i="38" s="1"/>
  <c r="L46" i="38"/>
  <c r="L47" i="38" s="1"/>
  <c r="J66" i="38" l="1"/>
  <c r="J69" i="38"/>
  <c r="J70" i="38"/>
  <c r="P48" i="38"/>
  <c r="N56" i="38"/>
  <c r="J73" i="38" l="1"/>
  <c r="J71" i="38"/>
  <c r="C13" i="35"/>
  <c r="D15" i="55" s="1"/>
  <c r="D90" i="55" s="1"/>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L13" i="35"/>
  <c r="M15" i="55" s="1"/>
  <c r="M90" i="55" s="1"/>
  <c r="D16" i="55"/>
  <c r="D91" i="55" s="1"/>
  <c r="E16" i="55"/>
  <c r="E91" i="55" s="1"/>
  <c r="F16" i="55"/>
  <c r="F91" i="55" s="1"/>
  <c r="G16" i="55"/>
  <c r="G91" i="55" s="1"/>
  <c r="H16" i="55"/>
  <c r="H91" i="55" s="1"/>
  <c r="I16" i="55"/>
  <c r="I91" i="55" s="1"/>
  <c r="J16" i="55"/>
  <c r="J91" i="55" s="1"/>
  <c r="K16" i="55"/>
  <c r="K91" i="55" s="1"/>
  <c r="L16" i="55"/>
  <c r="L91" i="55" s="1"/>
  <c r="M16" i="55"/>
  <c r="M91" i="55" s="1"/>
  <c r="E18" i="55"/>
  <c r="E93" i="55" s="1"/>
  <c r="F18" i="55"/>
  <c r="F93" i="55" s="1"/>
  <c r="G18" i="55"/>
  <c r="G93" i="55" s="1"/>
  <c r="H18" i="55"/>
  <c r="H93" i="55" s="1"/>
  <c r="J18" i="55"/>
  <c r="J93" i="55" s="1"/>
  <c r="K18" i="55"/>
  <c r="K93" i="55" s="1"/>
  <c r="L18" i="55"/>
  <c r="L93" i="55" s="1"/>
  <c r="M18" i="55"/>
  <c r="M93" i="55" s="1"/>
  <c r="E17" i="55"/>
  <c r="E92" i="55" s="1"/>
  <c r="F17" i="55"/>
  <c r="F92" i="55" s="1"/>
  <c r="G17" i="55"/>
  <c r="G92" i="55" s="1"/>
  <c r="H17" i="55"/>
  <c r="H92" i="55" s="1"/>
  <c r="I17" i="55"/>
  <c r="I92" i="55" s="1"/>
  <c r="K17" i="55"/>
  <c r="K92" i="55" s="1"/>
  <c r="L17" i="55"/>
  <c r="L92" i="55" s="1"/>
  <c r="M17" i="55"/>
  <c r="M92" i="55" s="1"/>
  <c r="G67" i="55" l="1"/>
  <c r="H68" i="55"/>
  <c r="K66" i="55"/>
  <c r="F65" i="55"/>
  <c r="F67" i="55"/>
  <c r="G68" i="55"/>
  <c r="J66" i="55"/>
  <c r="M65" i="55"/>
  <c r="E65" i="55"/>
  <c r="D65" i="55"/>
  <c r="E68" i="55"/>
  <c r="H66" i="55"/>
  <c r="K65" i="55"/>
  <c r="E67" i="55"/>
  <c r="L67" i="55"/>
  <c r="G66" i="55"/>
  <c r="J65" i="55"/>
  <c r="F68" i="55"/>
  <c r="M67" i="55"/>
  <c r="L68" i="55"/>
  <c r="F66" i="55"/>
  <c r="I65" i="55"/>
  <c r="L65" i="55"/>
  <c r="I67" i="55"/>
  <c r="K68" i="55"/>
  <c r="M66" i="55"/>
  <c r="E66" i="55"/>
  <c r="H65" i="55"/>
  <c r="I66" i="55"/>
  <c r="M68" i="55"/>
  <c r="K67" i="55"/>
  <c r="H67" i="55"/>
  <c r="J68" i="55"/>
  <c r="L66" i="55"/>
  <c r="D66" i="55"/>
  <c r="G65" i="55"/>
  <c r="I18" i="55"/>
  <c r="I93" i="55" s="1"/>
  <c r="J17" i="55"/>
  <c r="J92" i="55" s="1"/>
  <c r="D17" i="55"/>
  <c r="D92" i="55" s="1"/>
  <c r="D67" i="55" l="1"/>
  <c r="J67" i="55"/>
  <c r="I68" i="55"/>
  <c r="E11" i="33" l="1"/>
  <c r="F11" i="33"/>
  <c r="G11" i="33"/>
  <c r="H11" i="33"/>
  <c r="H10" i="33" s="1"/>
  <c r="I11" i="33"/>
  <c r="J11" i="33"/>
  <c r="K11" i="33"/>
  <c r="L11" i="33"/>
  <c r="M11" i="33"/>
  <c r="D11" i="33"/>
  <c r="D10" i="33" s="1"/>
  <c r="D15" i="59" s="1"/>
  <c r="H15" i="59" l="1"/>
  <c r="D50" i="59"/>
  <c r="D51" i="59" s="1"/>
  <c r="D52" i="59"/>
  <c r="D25" i="59" s="1"/>
  <c r="H50" i="59"/>
  <c r="H51" i="59" s="1"/>
  <c r="H52" i="59"/>
  <c r="H25" i="59" s="1"/>
  <c r="F10" i="33"/>
  <c r="F15" i="59" s="1"/>
  <c r="J12" i="33"/>
  <c r="J10" i="33"/>
  <c r="J15" i="59" s="1"/>
  <c r="I10" i="33"/>
  <c r="I15" i="59" s="1"/>
  <c r="L12" i="33"/>
  <c r="L10" i="33"/>
  <c r="M12" i="33"/>
  <c r="M10" i="33"/>
  <c r="M15" i="59" s="1"/>
  <c r="E10" i="33"/>
  <c r="E15" i="59" s="1"/>
  <c r="K12" i="33"/>
  <c r="K10" i="33"/>
  <c r="K15" i="59" s="1"/>
  <c r="G10" i="33"/>
  <c r="G15" i="59" s="1"/>
  <c r="E22" i="33" l="1"/>
  <c r="D22" i="33"/>
  <c r="D61" i="59"/>
  <c r="D58" i="59"/>
  <c r="D59" i="59" s="1"/>
  <c r="L15" i="59"/>
  <c r="H54" i="59"/>
  <c r="H23" i="59" s="1"/>
  <c r="H27" i="59" s="1"/>
  <c r="G50" i="59"/>
  <c r="G51" i="59" s="1"/>
  <c r="G52" i="59"/>
  <c r="G25" i="59" s="1"/>
  <c r="F52" i="59"/>
  <c r="F25" i="59" s="1"/>
  <c r="F50" i="59"/>
  <c r="F51" i="59" s="1"/>
  <c r="E52" i="59"/>
  <c r="E25" i="59" s="1"/>
  <c r="E50" i="59"/>
  <c r="E51" i="59" s="1"/>
  <c r="D54" i="59"/>
  <c r="D23" i="59" s="1"/>
  <c r="D27" i="59" s="1"/>
  <c r="C22" i="33"/>
  <c r="E54" i="59" l="1"/>
  <c r="E23" i="59" s="1"/>
  <c r="E27" i="59" s="1"/>
  <c r="G54" i="59"/>
  <c r="G23" i="59" s="1"/>
  <c r="G27" i="59" s="1"/>
  <c r="F54" i="59"/>
  <c r="F23" i="59" s="1"/>
  <c r="F27" i="59" s="1"/>
  <c r="C12" i="35" l="1"/>
  <c r="D14" i="55" s="1"/>
  <c r="D89" i="55" s="1"/>
  <c r="D64" i="55" l="1"/>
  <c r="D12" i="35"/>
  <c r="E14" i="55" s="1"/>
  <c r="E89" i="55" s="1"/>
  <c r="E64" i="55" l="1"/>
  <c r="E12" i="35"/>
  <c r="F14" i="55" s="1"/>
  <c r="F89" i="55" s="1"/>
  <c r="F64" i="55" l="1"/>
  <c r="F12" i="35"/>
  <c r="G14" i="55" s="1"/>
  <c r="G89" i="55" s="1"/>
  <c r="G64" i="55" l="1"/>
  <c r="H12" i="35"/>
  <c r="I14" i="55" s="1"/>
  <c r="I89" i="55" s="1"/>
  <c r="G12" i="35"/>
  <c r="H14" i="55" s="1"/>
  <c r="H89" i="55" s="1"/>
  <c r="I64" i="55" l="1"/>
  <c r="H64" i="55"/>
  <c r="I12" i="35" l="1"/>
  <c r="J14" i="55" s="1"/>
  <c r="J89" i="55" s="1"/>
  <c r="J64" i="55" l="1"/>
  <c r="J12" i="35"/>
  <c r="K14" i="55" s="1"/>
  <c r="K89" i="55" s="1"/>
  <c r="K64" i="55" l="1"/>
  <c r="K12" i="35"/>
  <c r="L14" i="55" s="1"/>
  <c r="L89" i="55" s="1"/>
  <c r="L64" i="55" l="1"/>
  <c r="L12" i="35" l="1"/>
  <c r="M14" i="55" s="1"/>
  <c r="M89" i="55" s="1"/>
  <c r="M64" i="55" l="1"/>
  <c r="M12" i="35"/>
  <c r="N14" i="55" s="1"/>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M11" i="30"/>
  <c r="M44" i="30" s="1"/>
  <c r="J11" i="30"/>
  <c r="I11" i="30"/>
  <c r="I44" i="30" s="1"/>
  <c r="H11" i="30"/>
  <c r="Q12" i="30" s="1"/>
  <c r="L44" i="30" l="1"/>
  <c r="J44" i="30"/>
  <c r="N89" i="55"/>
  <c r="N64" i="55"/>
  <c r="N12" i="35"/>
  <c r="O14" i="55" s="1"/>
  <c r="H44" i="30"/>
  <c r="AC12" i="30"/>
  <c r="AC11" i="30" s="1"/>
  <c r="AB12" i="30"/>
  <c r="AB11" i="30" s="1"/>
  <c r="Z12" i="30"/>
  <c r="Z11" i="30" s="1"/>
  <c r="AA12" i="30"/>
  <c r="AA11" i="30" s="1"/>
  <c r="L15" i="30"/>
  <c r="J15" i="30"/>
  <c r="I15" i="30"/>
  <c r="K13" i="30"/>
  <c r="K15" i="30"/>
  <c r="H13" i="30"/>
  <c r="H15" i="30"/>
  <c r="M15" i="30"/>
  <c r="J13" i="30"/>
  <c r="J12" i="30" s="1"/>
  <c r="M13" i="30"/>
  <c r="L13" i="30"/>
  <c r="L12" i="30" s="1"/>
  <c r="I13" i="30"/>
  <c r="I12" i="30" s="1"/>
  <c r="R12" i="30"/>
  <c r="W12" i="30"/>
  <c r="W11" i="30" s="1"/>
  <c r="S12" i="30"/>
  <c r="T12" i="30"/>
  <c r="Y12" i="30"/>
  <c r="Y11" i="30" s="1"/>
  <c r="U12" i="30"/>
  <c r="V12" i="30"/>
  <c r="V11" i="30" s="1"/>
  <c r="X12" i="30"/>
  <c r="X11" i="30" s="1"/>
  <c r="J9" i="29"/>
  <c r="J11" i="29" s="1"/>
  <c r="J16" i="59" s="1"/>
  <c r="K9" i="29"/>
  <c r="K11" i="29" s="1"/>
  <c r="K16" i="59" s="1"/>
  <c r="L9" i="29"/>
  <c r="L11" i="29" s="1"/>
  <c r="L16" i="59" s="1"/>
  <c r="M9" i="29"/>
  <c r="M10" i="29" s="1"/>
  <c r="M16" i="59" s="1"/>
  <c r="O64" i="55" l="1"/>
  <c r="O89" i="55"/>
  <c r="AA44" i="30"/>
  <c r="N6" i="35" s="1"/>
  <c r="O8" i="55" s="1"/>
  <c r="V44" i="30"/>
  <c r="I6" i="35" s="1"/>
  <c r="J8" i="55" s="1"/>
  <c r="W44" i="30"/>
  <c r="J6" i="35" s="1"/>
  <c r="K8" i="55" s="1"/>
  <c r="AC44" i="30"/>
  <c r="P6" i="35" s="1"/>
  <c r="Q8" i="55" s="1"/>
  <c r="X44" i="30"/>
  <c r="K6" i="35" s="1"/>
  <c r="L8" i="55" s="1"/>
  <c r="L83" i="55" s="1"/>
  <c r="Z44" i="30"/>
  <c r="M6" i="35" s="1"/>
  <c r="N8" i="55" s="1"/>
  <c r="AB44" i="30"/>
  <c r="O6" i="35" s="1"/>
  <c r="P8" i="55" s="1"/>
  <c r="Y44" i="30"/>
  <c r="L6" i="35" s="1"/>
  <c r="M8" i="55" s="1"/>
  <c r="O12" i="35"/>
  <c r="P14" i="55" s="1"/>
  <c r="P12" i="35"/>
  <c r="Q14" i="55" s="1"/>
  <c r="K12" i="30"/>
  <c r="M12" i="30"/>
  <c r="Q11" i="30"/>
  <c r="T11" i="30"/>
  <c r="S11" i="30"/>
  <c r="R11" i="30"/>
  <c r="U11" i="30"/>
  <c r="L39" i="26"/>
  <c r="C68" i="26"/>
  <c r="K39" i="26"/>
  <c r="M39" i="26"/>
  <c r="N39" i="26"/>
  <c r="O39" i="26"/>
  <c r="P39" i="26"/>
  <c r="Y43" i="26"/>
  <c r="C60" i="26"/>
  <c r="J40" i="26" s="1"/>
  <c r="AD40" i="26" s="1"/>
  <c r="F6" i="27"/>
  <c r="C75" i="26" s="1"/>
  <c r="P46" i="26" s="1"/>
  <c r="F9" i="27"/>
  <c r="C76" i="26" s="1"/>
  <c r="N47" i="26" s="1"/>
  <c r="F8" i="27"/>
  <c r="C77" i="26" s="1"/>
  <c r="R48" i="26" s="1"/>
  <c r="F17" i="27"/>
  <c r="F16" i="27"/>
  <c r="F11" i="27"/>
  <c r="F12" i="27"/>
  <c r="F14" i="27"/>
  <c r="F15" i="27"/>
  <c r="I9" i="26"/>
  <c r="J9" i="26"/>
  <c r="K9" i="26"/>
  <c r="L9" i="26"/>
  <c r="M9" i="26"/>
  <c r="H9" i="26"/>
  <c r="F7" i="27"/>
  <c r="F5" i="27"/>
  <c r="C74" i="26" s="1"/>
  <c r="Q89" i="55" l="1"/>
  <c r="Q64" i="55"/>
  <c r="P64" i="55"/>
  <c r="P89" i="55"/>
  <c r="N83" i="55"/>
  <c r="N58" i="55"/>
  <c r="Q83" i="55"/>
  <c r="Q58" i="55"/>
  <c r="P58" i="55"/>
  <c r="P83" i="55"/>
  <c r="O83" i="55"/>
  <c r="O58" i="55"/>
  <c r="M45" i="26"/>
  <c r="N45" i="26"/>
  <c r="L58" i="55"/>
  <c r="K83" i="55"/>
  <c r="K58" i="55"/>
  <c r="M83" i="55"/>
  <c r="M58" i="55"/>
  <c r="J83" i="55"/>
  <c r="J58" i="55"/>
  <c r="T44" i="30"/>
  <c r="G6" i="35" s="1"/>
  <c r="H8" i="55" s="1"/>
  <c r="U44" i="30"/>
  <c r="H6" i="35" s="1"/>
  <c r="I8" i="55" s="1"/>
  <c r="Q44" i="30"/>
  <c r="D6" i="35" s="1"/>
  <c r="E8" i="55" s="1"/>
  <c r="R44" i="30"/>
  <c r="E6" i="35" s="1"/>
  <c r="F8" i="55" s="1"/>
  <c r="S44" i="30"/>
  <c r="F6" i="35" s="1"/>
  <c r="G8" i="55" s="1"/>
  <c r="O28" i="30"/>
  <c r="N28" i="30"/>
  <c r="N32" i="30"/>
  <c r="O32" i="30"/>
  <c r="O25" i="30" s="1"/>
  <c r="O13" i="30" s="1"/>
  <c r="O12" i="30" s="1"/>
  <c r="N16" i="48"/>
  <c r="J39" i="26"/>
  <c r="AD39" i="26" s="1"/>
  <c r="AE12" i="26"/>
  <c r="X49" i="26"/>
  <c r="U48" i="26"/>
  <c r="T48" i="26"/>
  <c r="M47" i="26"/>
  <c r="X47" i="26"/>
  <c r="V46" i="26"/>
  <c r="W47" i="26"/>
  <c r="T49" i="26"/>
  <c r="U46" i="26"/>
  <c r="P47" i="26"/>
  <c r="S49" i="26"/>
  <c r="T46" i="26"/>
  <c r="O47" i="26"/>
  <c r="V48" i="26"/>
  <c r="Y49" i="26"/>
  <c r="S46" i="26"/>
  <c r="S48" i="26"/>
  <c r="U47" i="26"/>
  <c r="R49" i="26"/>
  <c r="R46" i="26"/>
  <c r="Q48" i="26"/>
  <c r="T47" i="26"/>
  <c r="W49" i="26"/>
  <c r="O49" i="26"/>
  <c r="M46" i="26"/>
  <c r="M48" i="26"/>
  <c r="P48" i="26"/>
  <c r="S47" i="26"/>
  <c r="V49" i="26"/>
  <c r="N46" i="26"/>
  <c r="X48" i="26"/>
  <c r="O48" i="26"/>
  <c r="R47" i="26"/>
  <c r="R16" i="26" s="1"/>
  <c r="U49" i="26"/>
  <c r="W46" i="26"/>
  <c r="W48" i="26"/>
  <c r="N48" i="26"/>
  <c r="N16" i="26" s="1"/>
  <c r="Q47" i="26"/>
  <c r="P49" i="26"/>
  <c r="O46" i="26"/>
  <c r="Q46" i="26"/>
  <c r="X46" i="26"/>
  <c r="V47" i="26"/>
  <c r="C73" i="26"/>
  <c r="C63" i="26" s="1"/>
  <c r="M44" i="26" s="1"/>
  <c r="I11" i="26"/>
  <c r="I20" i="26" s="1"/>
  <c r="I94" i="26" s="1"/>
  <c r="J11" i="26"/>
  <c r="L11" i="26"/>
  <c r="K11" i="26"/>
  <c r="M11" i="26"/>
  <c r="H11" i="26"/>
  <c r="O16" i="26" l="1"/>
  <c r="O93" i="26" s="1"/>
  <c r="N27" i="30"/>
  <c r="AD45" i="26"/>
  <c r="AE13" i="26" s="1"/>
  <c r="H83" i="55"/>
  <c r="H58" i="55"/>
  <c r="G83" i="55"/>
  <c r="G58" i="55"/>
  <c r="I83" i="55"/>
  <c r="I58" i="55"/>
  <c r="F83" i="55"/>
  <c r="F58" i="55"/>
  <c r="E83" i="55"/>
  <c r="E58" i="55"/>
  <c r="M16" i="26"/>
  <c r="X16" i="26"/>
  <c r="X93" i="26" s="1"/>
  <c r="S16" i="26"/>
  <c r="S93" i="26" s="1"/>
  <c r="P16" i="26"/>
  <c r="P93" i="26" s="1"/>
  <c r="Q16" i="26"/>
  <c r="V16" i="26"/>
  <c r="V93" i="26" s="1"/>
  <c r="W16" i="26"/>
  <c r="W93" i="26" s="1"/>
  <c r="T16" i="26"/>
  <c r="T93" i="26" s="1"/>
  <c r="U16" i="26"/>
  <c r="U93" i="26" s="1"/>
  <c r="O27" i="30"/>
  <c r="O16" i="48"/>
  <c r="M92" i="26"/>
  <c r="AD47" i="26"/>
  <c r="AD48" i="26"/>
  <c r="AD46" i="26"/>
  <c r="AE14" i="26" s="1"/>
  <c r="N93" i="26"/>
  <c r="M15" i="26"/>
  <c r="R93" i="26"/>
  <c r="H20" i="26"/>
  <c r="H94" i="26" s="1"/>
  <c r="H89" i="26" s="1"/>
  <c r="M43" i="26"/>
  <c r="N44" i="26"/>
  <c r="N92" i="26" s="1"/>
  <c r="C72" i="26"/>
  <c r="AD16" i="26" l="1"/>
  <c r="C20" i="35"/>
  <c r="D22" i="55" s="1"/>
  <c r="D97" i="55" s="1"/>
  <c r="O15" i="30"/>
  <c r="AE16" i="26"/>
  <c r="M93" i="26"/>
  <c r="N15" i="26"/>
  <c r="N20" i="26" s="1"/>
  <c r="O44" i="26"/>
  <c r="O92" i="26" s="1"/>
  <c r="N43" i="26"/>
  <c r="D72" i="55" l="1"/>
  <c r="O15" i="26"/>
  <c r="O20" i="26" s="1"/>
  <c r="O94" i="26" s="1"/>
  <c r="P44" i="26"/>
  <c r="O43" i="26"/>
  <c r="P92" i="26" l="1"/>
  <c r="P15" i="26"/>
  <c r="P20" i="26" s="1"/>
  <c r="D20" i="35"/>
  <c r="E22" i="55" s="1"/>
  <c r="E97" i="55" s="1"/>
  <c r="E20" i="35"/>
  <c r="F22" i="55" s="1"/>
  <c r="F97" i="55" s="1"/>
  <c r="Q44" i="26"/>
  <c r="P43" i="26"/>
  <c r="P94" i="26" l="1"/>
  <c r="Q20" i="26"/>
  <c r="R20" i="26" s="1"/>
  <c r="S20" i="26" s="1"/>
  <c r="T20" i="26" s="1"/>
  <c r="U20" i="26" s="1"/>
  <c r="V20" i="26" s="1"/>
  <c r="W20" i="26" s="1"/>
  <c r="X20" i="26" s="1"/>
  <c r="Y20" i="26" s="1"/>
  <c r="Z20" i="26" s="1"/>
  <c r="AA20" i="26" s="1"/>
  <c r="AB20" i="26" s="1"/>
  <c r="AC20" i="26" s="1"/>
  <c r="E72" i="55"/>
  <c r="F72" i="55"/>
  <c r="F20" i="35"/>
  <c r="G22" i="55" s="1"/>
  <c r="G97" i="55" s="1"/>
  <c r="Q15" i="26"/>
  <c r="R44" i="26"/>
  <c r="R92" i="26" s="1"/>
  <c r="Q43" i="26"/>
  <c r="G72" i="55" l="1"/>
  <c r="G20" i="35"/>
  <c r="H22" i="55" s="1"/>
  <c r="H97" i="55" s="1"/>
  <c r="R15" i="26"/>
  <c r="S44" i="26"/>
  <c r="S92" i="26" s="1"/>
  <c r="R43" i="26"/>
  <c r="H72" i="55" l="1"/>
  <c r="H20" i="35"/>
  <c r="I22" i="55" s="1"/>
  <c r="I97" i="55" s="1"/>
  <c r="S15" i="26"/>
  <c r="T44" i="26"/>
  <c r="T92" i="26" s="1"/>
  <c r="S43" i="26"/>
  <c r="I72" i="55" l="1"/>
  <c r="I20" i="35"/>
  <c r="J22" i="55" s="1"/>
  <c r="J97" i="55" s="1"/>
  <c r="T15" i="26"/>
  <c r="U44" i="26"/>
  <c r="U92" i="26" s="1"/>
  <c r="T43" i="26"/>
  <c r="J72" i="55" l="1"/>
  <c r="J20" i="35"/>
  <c r="K22" i="55" s="1"/>
  <c r="K97" i="55" s="1"/>
  <c r="U15" i="26"/>
  <c r="V44" i="26"/>
  <c r="V92" i="26" s="1"/>
  <c r="U43" i="26"/>
  <c r="L20" i="35" l="1"/>
  <c r="M22" i="55" s="1"/>
  <c r="M97" i="55" s="1"/>
  <c r="K72" i="55"/>
  <c r="K20" i="35"/>
  <c r="L22" i="55" s="1"/>
  <c r="L97" i="55" s="1"/>
  <c r="V15" i="26"/>
  <c r="W44" i="26"/>
  <c r="W92" i="26" s="1"/>
  <c r="V43" i="26"/>
  <c r="M20" i="35" l="1"/>
  <c r="N22" i="55" s="1"/>
  <c r="L72" i="55"/>
  <c r="M72" i="55"/>
  <c r="W15" i="26"/>
  <c r="X44" i="26"/>
  <c r="W43" i="26"/>
  <c r="N97" i="55" l="1"/>
  <c r="N72" i="55"/>
  <c r="N20" i="35"/>
  <c r="O22" i="55" s="1"/>
  <c r="X92" i="26"/>
  <c r="AD44" i="26"/>
  <c r="AE15" i="26" s="1"/>
  <c r="X15" i="26"/>
  <c r="AD15" i="26" s="1"/>
  <c r="X43" i="26"/>
  <c r="AD43" i="26" s="1"/>
  <c r="O97" i="55" l="1"/>
  <c r="O72" i="55"/>
  <c r="O20" i="35"/>
  <c r="P22" i="55" s="1"/>
  <c r="P20" i="35"/>
  <c r="Q22" i="55" s="1"/>
  <c r="D63" i="26"/>
  <c r="Q72" i="55" l="1"/>
  <c r="Q97" i="55"/>
  <c r="P97" i="55"/>
  <c r="P72" i="55"/>
  <c r="E63" i="26"/>
  <c r="B3" i="27" l="1"/>
  <c r="N13" i="25" l="1"/>
  <c r="N20" i="25" s="1"/>
  <c r="J14" i="26"/>
  <c r="K14" i="26"/>
  <c r="K91" i="26" s="1"/>
  <c r="L14" i="26"/>
  <c r="L91" i="26" s="1"/>
  <c r="M14" i="26"/>
  <c r="M91" i="26" s="1"/>
  <c r="J13" i="26"/>
  <c r="J96" i="26" s="1"/>
  <c r="K13" i="26"/>
  <c r="K96" i="26" s="1"/>
  <c r="L13" i="26"/>
  <c r="L96" i="26" s="1"/>
  <c r="M13" i="26"/>
  <c r="M96" i="26" l="1"/>
  <c r="M20" i="26"/>
  <c r="AD12" i="26"/>
  <c r="J91" i="26"/>
  <c r="AD13" i="26"/>
  <c r="L20" i="26"/>
  <c r="L94" i="26" s="1"/>
  <c r="K20" i="26"/>
  <c r="K94" i="26" s="1"/>
  <c r="M94" i="26"/>
  <c r="J20" i="26"/>
  <c r="J94" i="26" s="1"/>
  <c r="D61" i="26"/>
  <c r="D60" i="26"/>
  <c r="D62" i="26"/>
  <c r="M89" i="26" l="1"/>
  <c r="J89" i="26"/>
  <c r="I89" i="26"/>
  <c r="I61" i="20" s="1"/>
  <c r="H61" i="20"/>
  <c r="K89" i="26"/>
  <c r="L89" i="26"/>
  <c r="E60" i="26"/>
  <c r="D59" i="26"/>
  <c r="I33" i="20"/>
  <c r="J33" i="20"/>
  <c r="K33" i="20"/>
  <c r="L33" i="20"/>
  <c r="M33" i="20"/>
  <c r="H33" i="20"/>
  <c r="I60" i="20"/>
  <c r="J60" i="20"/>
  <c r="K60" i="20"/>
  <c r="L60" i="20"/>
  <c r="H60" i="20"/>
  <c r="J61" i="20" l="1"/>
  <c r="J62" i="20" s="1"/>
  <c r="C2" i="50"/>
  <c r="L61" i="20"/>
  <c r="L62" i="20" s="1"/>
  <c r="E2" i="50"/>
  <c r="M61" i="20"/>
  <c r="F2" i="50"/>
  <c r="K61" i="20"/>
  <c r="K62" i="20" s="1"/>
  <c r="D2" i="50"/>
  <c r="O60" i="20"/>
  <c r="H62" i="20"/>
  <c r="I62" i="20"/>
  <c r="H35" i="20"/>
  <c r="M35" i="20"/>
  <c r="L35" i="20"/>
  <c r="K35" i="20"/>
  <c r="J35" i="20"/>
  <c r="I35" i="20"/>
  <c r="M60" i="20"/>
  <c r="N60" i="20"/>
  <c r="AR75" i="20" l="1"/>
  <c r="AR76" i="20"/>
  <c r="AR74" i="20"/>
  <c r="AP74" i="20"/>
  <c r="AP76" i="20"/>
  <c r="AP75" i="20"/>
  <c r="AS75" i="20"/>
  <c r="AS74" i="20"/>
  <c r="AS76" i="20"/>
  <c r="AO75" i="20"/>
  <c r="AO76" i="20"/>
  <c r="AO74" i="20"/>
  <c r="AQ74" i="20"/>
  <c r="AQ76" i="20"/>
  <c r="AQ75" i="20"/>
  <c r="M62" i="20"/>
  <c r="K36" i="20"/>
  <c r="L36" i="20"/>
  <c r="I36" i="20"/>
  <c r="J36" i="20"/>
  <c r="H36" i="20"/>
  <c r="H37" i="20" s="1"/>
  <c r="I14" i="20"/>
  <c r="I15" i="20" s="1"/>
  <c r="J14" i="20"/>
  <c r="J15" i="20" s="1"/>
  <c r="K14" i="20"/>
  <c r="K15" i="20" s="1"/>
  <c r="L14" i="20"/>
  <c r="L15" i="20" s="1"/>
  <c r="H14" i="20"/>
  <c r="H15" i="20" s="1"/>
  <c r="L37" i="20" l="1"/>
  <c r="AT76" i="20"/>
  <c r="AT75" i="20"/>
  <c r="AT74" i="20"/>
  <c r="J37" i="20"/>
  <c r="C19" i="6" s="1"/>
  <c r="I37" i="20"/>
  <c r="K37" i="20"/>
  <c r="M36" i="20"/>
  <c r="M37" i="20" s="1"/>
  <c r="M14" i="20"/>
  <c r="M15" i="20" s="1"/>
  <c r="C5" i="35"/>
  <c r="D7" i="55" s="1"/>
  <c r="D82" i="55" s="1"/>
  <c r="C3" i="35"/>
  <c r="D5" i="55" s="1"/>
  <c r="D80" i="55" s="1"/>
  <c r="P60" i="20"/>
  <c r="I20" i="25"/>
  <c r="M13" i="25"/>
  <c r="M20" i="25" s="1"/>
  <c r="L13" i="25"/>
  <c r="L20" i="25" s="1"/>
  <c r="K13" i="25"/>
  <c r="K20" i="25" s="1"/>
  <c r="J13" i="25"/>
  <c r="J20" i="25" s="1"/>
  <c r="I13" i="25"/>
  <c r="H13" i="25"/>
  <c r="O13" i="25"/>
  <c r="O20" i="25" s="1"/>
  <c r="O19" i="25" l="1"/>
  <c r="O14" i="59" s="1"/>
  <c r="O50" i="59" s="1"/>
  <c r="O51" i="59" s="1"/>
  <c r="B19" i="6"/>
  <c r="D57" i="55"/>
  <c r="D55" i="55"/>
  <c r="R35" i="20"/>
  <c r="D5" i="35"/>
  <c r="E7" i="55" s="1"/>
  <c r="E82" i="55" s="1"/>
  <c r="D3" i="35"/>
  <c r="E5" i="55" s="1"/>
  <c r="E80" i="55" s="1"/>
  <c r="Q60" i="20"/>
  <c r="J19" i="25"/>
  <c r="J14" i="59" s="1"/>
  <c r="J50" i="59" s="1"/>
  <c r="J51" i="59" s="1"/>
  <c r="K19" i="25"/>
  <c r="K14" i="59" s="1"/>
  <c r="K50" i="59" s="1"/>
  <c r="K51" i="59" s="1"/>
  <c r="L19" i="25"/>
  <c r="L14" i="59" s="1"/>
  <c r="L50" i="59" s="1"/>
  <c r="L51" i="59" s="1"/>
  <c r="I19" i="25"/>
  <c r="I14" i="59" s="1"/>
  <c r="M19" i="25"/>
  <c r="M14" i="59" s="1"/>
  <c r="M50" i="59" s="1"/>
  <c r="M51" i="59" s="1"/>
  <c r="I52" i="59" l="1"/>
  <c r="I50" i="59"/>
  <c r="I51" i="59" s="1"/>
  <c r="E57" i="55"/>
  <c r="E55" i="55"/>
  <c r="S35" i="20"/>
  <c r="E5" i="35"/>
  <c r="F7" i="55" s="1"/>
  <c r="F82" i="55" s="1"/>
  <c r="E3" i="35"/>
  <c r="F5" i="55" s="1"/>
  <c r="F80" i="55" s="1"/>
  <c r="R60" i="20"/>
  <c r="I54" i="59" l="1"/>
  <c r="I23" i="59" s="1"/>
  <c r="I25" i="59"/>
  <c r="J52" i="59"/>
  <c r="F57" i="55"/>
  <c r="F55" i="55"/>
  <c r="N19" i="25"/>
  <c r="N14" i="59" s="1"/>
  <c r="N50" i="59" s="1"/>
  <c r="N51" i="59" s="1"/>
  <c r="T35" i="20"/>
  <c r="F5" i="35"/>
  <c r="G7" i="55" s="1"/>
  <c r="G82" i="55" s="1"/>
  <c r="F3" i="35"/>
  <c r="G5" i="55" s="1"/>
  <c r="G80" i="55" s="1"/>
  <c r="S60" i="20"/>
  <c r="C4" i="35"/>
  <c r="D6" i="55" s="1"/>
  <c r="D81" i="55" s="1"/>
  <c r="L33" i="60"/>
  <c r="R12" i="25"/>
  <c r="R14" i="25" s="1"/>
  <c r="R13" i="25" s="1"/>
  <c r="I27" i="59" l="1"/>
  <c r="J25" i="59"/>
  <c r="K52" i="59"/>
  <c r="J54" i="59"/>
  <c r="J23" i="59" s="1"/>
  <c r="D9" i="35"/>
  <c r="E11" i="55" s="1"/>
  <c r="E86" i="55" s="1"/>
  <c r="C9" i="35"/>
  <c r="D11" i="55" s="1"/>
  <c r="D86" i="55" s="1"/>
  <c r="P19" i="25"/>
  <c r="P14" i="59" s="1"/>
  <c r="D56" i="55"/>
  <c r="G57" i="55"/>
  <c r="G55" i="55"/>
  <c r="U35" i="20"/>
  <c r="G5" i="35"/>
  <c r="H7" i="55" s="1"/>
  <c r="H82" i="55" s="1"/>
  <c r="G3" i="35"/>
  <c r="H5" i="55" s="1"/>
  <c r="H80" i="55" s="1"/>
  <c r="T60" i="20"/>
  <c r="D4" i="35"/>
  <c r="E6" i="55" s="1"/>
  <c r="E81" i="55" s="1"/>
  <c r="S12" i="25"/>
  <c r="S14" i="25" s="1"/>
  <c r="S13" i="25" s="1"/>
  <c r="K25" i="59" l="1"/>
  <c r="L52" i="59"/>
  <c r="K54" i="59"/>
  <c r="K23" i="59" s="1"/>
  <c r="J27" i="59"/>
  <c r="C3" i="50" s="1"/>
  <c r="D61" i="55"/>
  <c r="E61" i="55"/>
  <c r="E56" i="55"/>
  <c r="H57" i="55"/>
  <c r="H55" i="55"/>
  <c r="H5" i="35"/>
  <c r="I7" i="55" s="1"/>
  <c r="I82" i="55" s="1"/>
  <c r="V35" i="20"/>
  <c r="H3" i="35"/>
  <c r="I5" i="55" s="1"/>
  <c r="I80" i="55" s="1"/>
  <c r="U60" i="20"/>
  <c r="E4" i="35"/>
  <c r="F6" i="55" s="1"/>
  <c r="F81" i="55" s="1"/>
  <c r="C8" i="35"/>
  <c r="D10" i="55" s="1"/>
  <c r="D85" i="55" s="1"/>
  <c r="R20" i="25"/>
  <c r="Q11" i="25"/>
  <c r="T12" i="25"/>
  <c r="T14" i="25" s="1"/>
  <c r="T13" i="25" s="1"/>
  <c r="Q19" i="25" l="1"/>
  <c r="Q14" i="59" s="1"/>
  <c r="E9" i="35"/>
  <c r="F11" i="55" s="1"/>
  <c r="F86" i="55" s="1"/>
  <c r="K27" i="59"/>
  <c r="D3" i="50" s="1"/>
  <c r="M52" i="59"/>
  <c r="L25" i="59"/>
  <c r="L54" i="59"/>
  <c r="L23" i="59" s="1"/>
  <c r="D60" i="55"/>
  <c r="F56" i="55"/>
  <c r="I57" i="55"/>
  <c r="I55" i="55"/>
  <c r="W35" i="20"/>
  <c r="I5" i="35"/>
  <c r="J7" i="55" s="1"/>
  <c r="J82" i="55" s="1"/>
  <c r="I3" i="35"/>
  <c r="J5" i="55" s="1"/>
  <c r="J80" i="55" s="1"/>
  <c r="V60" i="20"/>
  <c r="F4" i="35"/>
  <c r="G6" i="55" s="1"/>
  <c r="G81" i="55" s="1"/>
  <c r="S20" i="25"/>
  <c r="R11" i="25"/>
  <c r="R19" i="25" s="1"/>
  <c r="R14" i="59" s="1"/>
  <c r="U12" i="25"/>
  <c r="D8" i="35" l="1"/>
  <c r="E10" i="55" s="1"/>
  <c r="E85" i="55" s="1"/>
  <c r="F61" i="55"/>
  <c r="F9" i="35"/>
  <c r="G11" i="55" s="1"/>
  <c r="G86" i="55" s="1"/>
  <c r="L27" i="59"/>
  <c r="E3" i="50" s="1"/>
  <c r="N52" i="59"/>
  <c r="M25" i="59"/>
  <c r="M54" i="59"/>
  <c r="M23" i="59" s="1"/>
  <c r="J57" i="55"/>
  <c r="G56" i="55"/>
  <c r="J55" i="55"/>
  <c r="J5" i="35"/>
  <c r="K7" i="55" s="1"/>
  <c r="K82" i="55" s="1"/>
  <c r="X35" i="20"/>
  <c r="J3" i="35"/>
  <c r="K5" i="55" s="1"/>
  <c r="K80" i="55" s="1"/>
  <c r="W60" i="20"/>
  <c r="U14" i="25"/>
  <c r="U13" i="25" s="1"/>
  <c r="V12" i="25"/>
  <c r="E8" i="35"/>
  <c r="F10" i="55" s="1"/>
  <c r="F85" i="55" s="1"/>
  <c r="G4" i="35"/>
  <c r="H6" i="55" s="1"/>
  <c r="H81" i="55" s="1"/>
  <c r="T20" i="25"/>
  <c r="S11" i="25"/>
  <c r="S19" i="25" s="1"/>
  <c r="S14" i="59" s="1"/>
  <c r="E60" i="55" l="1"/>
  <c r="G61" i="55"/>
  <c r="G9" i="35"/>
  <c r="H11" i="55" s="1"/>
  <c r="H86" i="55" s="1"/>
  <c r="O52" i="59"/>
  <c r="N25" i="59"/>
  <c r="N54" i="59"/>
  <c r="N23" i="59" s="1"/>
  <c r="M27" i="59"/>
  <c r="F3" i="50" s="1"/>
  <c r="F60" i="55"/>
  <c r="H56" i="55"/>
  <c r="K57" i="55"/>
  <c r="K55" i="55"/>
  <c r="K5" i="35"/>
  <c r="L7" i="55" s="1"/>
  <c r="L82" i="55" s="1"/>
  <c r="Y35" i="20"/>
  <c r="K3" i="35"/>
  <c r="L5" i="55" s="1"/>
  <c r="L80" i="55" s="1"/>
  <c r="X60" i="20"/>
  <c r="W12" i="25"/>
  <c r="V14" i="25"/>
  <c r="V13" i="25" s="1"/>
  <c r="F8" i="35"/>
  <c r="G10" i="55" s="1"/>
  <c r="G85" i="55" s="1"/>
  <c r="H4" i="35"/>
  <c r="I6" i="55" s="1"/>
  <c r="I81" i="55" s="1"/>
  <c r="U20" i="25"/>
  <c r="T11" i="25"/>
  <c r="T19" i="25" s="1"/>
  <c r="T14" i="59" s="1"/>
  <c r="H61" i="55" l="1"/>
  <c r="N27" i="59"/>
  <c r="G3" i="50" s="1"/>
  <c r="P52" i="59"/>
  <c r="O25" i="59"/>
  <c r="O54" i="59"/>
  <c r="O23" i="59" s="1"/>
  <c r="L5" i="35"/>
  <c r="M7" i="55" s="1"/>
  <c r="M82" i="55" s="1"/>
  <c r="Z35" i="20"/>
  <c r="G60" i="55"/>
  <c r="L57" i="55"/>
  <c r="I56" i="55"/>
  <c r="L55" i="55"/>
  <c r="L3" i="35"/>
  <c r="M5" i="55" s="1"/>
  <c r="M80" i="55" s="1"/>
  <c r="Y60" i="20"/>
  <c r="H9" i="35"/>
  <c r="I11" i="55" s="1"/>
  <c r="I86" i="55" s="1"/>
  <c r="V20" i="25"/>
  <c r="X12" i="25"/>
  <c r="W14" i="25"/>
  <c r="W13" i="25" s="1"/>
  <c r="G8" i="35"/>
  <c r="H10" i="55" s="1"/>
  <c r="H85" i="55" s="1"/>
  <c r="I4" i="35"/>
  <c r="J6" i="55" s="1"/>
  <c r="J81" i="55" s="1"/>
  <c r="U11" i="25"/>
  <c r="U19" i="25" s="1"/>
  <c r="U14" i="59" s="1"/>
  <c r="BI16" i="5"/>
  <c r="BH16" i="5"/>
  <c r="BG16" i="5"/>
  <c r="BF16" i="5"/>
  <c r="BE16" i="5"/>
  <c r="BD16" i="5"/>
  <c r="BC16" i="5"/>
  <c r="BB16" i="5"/>
  <c r="AY16" i="5"/>
  <c r="BJ16" i="5"/>
  <c r="AO16" i="5"/>
  <c r="AX16" i="5"/>
  <c r="AS16" i="5"/>
  <c r="AW16" i="5"/>
  <c r="AR16" i="5"/>
  <c r="AQ16" i="5"/>
  <c r="AV16" i="5"/>
  <c r="AN16" i="5"/>
  <c r="C83" i="26" s="1"/>
  <c r="AM16" i="5"/>
  <c r="AL16" i="5"/>
  <c r="C80" i="26" s="1"/>
  <c r="C61" i="26" s="1"/>
  <c r="AU16" i="5"/>
  <c r="AK16" i="5"/>
  <c r="AP16" i="5"/>
  <c r="AJ16" i="5"/>
  <c r="AI16" i="5"/>
  <c r="AH16" i="5"/>
  <c r="AG16" i="5"/>
  <c r="AF16" i="5"/>
  <c r="AE16" i="5"/>
  <c r="AD16" i="5"/>
  <c r="AC16" i="5"/>
  <c r="AB16" i="5"/>
  <c r="AA16" i="5"/>
  <c r="Z16" i="5"/>
  <c r="Y16" i="5"/>
  <c r="X16" i="5"/>
  <c r="W16" i="5"/>
  <c r="V16" i="5"/>
  <c r="U16" i="5"/>
  <c r="T16" i="5"/>
  <c r="S16" i="5"/>
  <c r="R16" i="5"/>
  <c r="Q16" i="5"/>
  <c r="P16" i="5"/>
  <c r="O16" i="5"/>
  <c r="Q52" i="59" l="1"/>
  <c r="P25" i="59"/>
  <c r="O27" i="59"/>
  <c r="H3" i="50" s="1"/>
  <c r="D62" i="59"/>
  <c r="M57" i="55"/>
  <c r="AA35" i="20"/>
  <c r="M5" i="35"/>
  <c r="N7" i="55" s="1"/>
  <c r="H60" i="55"/>
  <c r="I61" i="55"/>
  <c r="J56" i="55"/>
  <c r="M55" i="55"/>
  <c r="M16" i="5"/>
  <c r="C82" i="26"/>
  <c r="C65" i="26" s="1"/>
  <c r="Y12" i="25"/>
  <c r="X14" i="25"/>
  <c r="X13" i="25" s="1"/>
  <c r="I9" i="35"/>
  <c r="J11" i="55" s="1"/>
  <c r="J86" i="55" s="1"/>
  <c r="W20" i="25"/>
  <c r="V11" i="25"/>
  <c r="V19" i="25" s="1"/>
  <c r="V14" i="59" s="1"/>
  <c r="C81" i="26"/>
  <c r="C62" i="26" s="1"/>
  <c r="E62" i="26" s="1"/>
  <c r="N16" i="5"/>
  <c r="H8" i="35"/>
  <c r="I10" i="55" s="1"/>
  <c r="I85" i="55" s="1"/>
  <c r="J4" i="35"/>
  <c r="K6" i="55" s="1"/>
  <c r="K81" i="55" s="1"/>
  <c r="C79" i="26"/>
  <c r="N50" i="26" s="1"/>
  <c r="E61" i="26"/>
  <c r="W11" i="25" l="1"/>
  <c r="W19" i="25" s="1"/>
  <c r="W14" i="59" s="1"/>
  <c r="Q25" i="59"/>
  <c r="Q27" i="59" s="1"/>
  <c r="R52" i="59"/>
  <c r="N57" i="55"/>
  <c r="N82" i="55"/>
  <c r="AB35" i="20"/>
  <c r="N5" i="35"/>
  <c r="O7" i="55" s="1"/>
  <c r="Z12" i="25"/>
  <c r="Y14" i="25"/>
  <c r="Y13" i="25" s="1"/>
  <c r="J61" i="55"/>
  <c r="I60" i="55"/>
  <c r="K56" i="55"/>
  <c r="X20" i="25"/>
  <c r="J9" i="35"/>
  <c r="K11" i="55" s="1"/>
  <c r="K86" i="55" s="1"/>
  <c r="K4" i="35"/>
  <c r="L6" i="55" s="1"/>
  <c r="L81" i="55" s="1"/>
  <c r="C64" i="26"/>
  <c r="C78" i="26"/>
  <c r="C67" i="26" s="1"/>
  <c r="Q50" i="26"/>
  <c r="J8" i="35" l="1"/>
  <c r="K10" i="55" s="1"/>
  <c r="K85" i="55" s="1"/>
  <c r="D17" i="35"/>
  <c r="E19" i="55" s="1"/>
  <c r="Q12" i="59"/>
  <c r="R25" i="59"/>
  <c r="S52" i="59"/>
  <c r="O82" i="55"/>
  <c r="O57" i="55"/>
  <c r="O5" i="35"/>
  <c r="P7" i="55" s="1"/>
  <c r="AC35" i="20"/>
  <c r="Z14" i="25"/>
  <c r="Z13" i="25" s="1"/>
  <c r="AA12" i="25"/>
  <c r="K61" i="55"/>
  <c r="L56" i="55"/>
  <c r="L4" i="35"/>
  <c r="M6" i="55" s="1"/>
  <c r="M81" i="55" s="1"/>
  <c r="I8" i="35"/>
  <c r="J10" i="55" s="1"/>
  <c r="J85" i="55" s="1"/>
  <c r="AD50" i="26"/>
  <c r="AE19" i="26" s="1"/>
  <c r="Q19" i="26" s="1"/>
  <c r="Y20" i="25"/>
  <c r="K9" i="35"/>
  <c r="L11" i="55" s="1"/>
  <c r="L86" i="55" s="1"/>
  <c r="X11" i="25"/>
  <c r="X19" i="25" s="1"/>
  <c r="X14" i="59" s="1"/>
  <c r="E64" i="26"/>
  <c r="E59" i="26" s="1"/>
  <c r="C59" i="26"/>
  <c r="Q49" i="26"/>
  <c r="N49" i="26"/>
  <c r="K60" i="55" l="1"/>
  <c r="R27" i="59"/>
  <c r="E17" i="35" s="1"/>
  <c r="F19" i="55" s="1"/>
  <c r="R12" i="59"/>
  <c r="E94" i="55"/>
  <c r="E69" i="55"/>
  <c r="S25" i="59"/>
  <c r="E62" i="59" s="1"/>
  <c r="T52" i="59"/>
  <c r="Z20" i="25"/>
  <c r="P57" i="55"/>
  <c r="P82" i="55"/>
  <c r="P5" i="35"/>
  <c r="Q7" i="55" s="1"/>
  <c r="AB12" i="25"/>
  <c r="AA14" i="25"/>
  <c r="AA13" i="25" s="1"/>
  <c r="J60" i="55"/>
  <c r="L61" i="55"/>
  <c r="M56" i="55"/>
  <c r="K8" i="35"/>
  <c r="L10" i="55" s="1"/>
  <c r="L85" i="55" s="1"/>
  <c r="AD49" i="26"/>
  <c r="L9" i="35"/>
  <c r="M11" i="55" s="1"/>
  <c r="M86" i="55" s="1"/>
  <c r="Y11" i="25"/>
  <c r="Y19" i="25" s="1"/>
  <c r="Y14" i="59" s="1"/>
  <c r="M9" i="35" l="1"/>
  <c r="N11" i="55" s="1"/>
  <c r="N61" i="55" s="1"/>
  <c r="U52" i="59"/>
  <c r="T25" i="59"/>
  <c r="AA20" i="25"/>
  <c r="AB20" i="25" s="1"/>
  <c r="F94" i="55"/>
  <c r="F69" i="55"/>
  <c r="S27" i="59"/>
  <c r="F17" i="35" s="1"/>
  <c r="G19" i="55" s="1"/>
  <c r="S12" i="59"/>
  <c r="Z11" i="25"/>
  <c r="Z19" i="25" s="1"/>
  <c r="M8" i="35" s="1"/>
  <c r="N10" i="55" s="1"/>
  <c r="N60" i="55" s="1"/>
  <c r="Q82" i="55"/>
  <c r="Q57" i="55"/>
  <c r="AB14" i="25"/>
  <c r="AB13" i="25" s="1"/>
  <c r="AC12" i="25"/>
  <c r="M61" i="55"/>
  <c r="L60" i="55"/>
  <c r="N94" i="26"/>
  <c r="N89" i="26" s="1"/>
  <c r="L8" i="35"/>
  <c r="M10" i="55" s="1"/>
  <c r="M85" i="55" s="1"/>
  <c r="N86" i="55" l="1"/>
  <c r="AA11" i="25"/>
  <c r="AA19" i="25" s="1"/>
  <c r="AA14" i="59" s="1"/>
  <c r="G94" i="55"/>
  <c r="G69" i="55"/>
  <c r="N85" i="55"/>
  <c r="O9" i="35"/>
  <c r="P11" i="55" s="1"/>
  <c r="P61" i="55" s="1"/>
  <c r="N9" i="35"/>
  <c r="O11" i="55" s="1"/>
  <c r="U25" i="59"/>
  <c r="V52" i="59"/>
  <c r="Z14" i="59"/>
  <c r="T27" i="59"/>
  <c r="G17" i="35" s="1"/>
  <c r="H19" i="55" s="1"/>
  <c r="T12" i="59"/>
  <c r="AB11" i="25"/>
  <c r="AB19" i="25" s="1"/>
  <c r="O8" i="35" s="1"/>
  <c r="P10" i="55" s="1"/>
  <c r="P60" i="55" s="1"/>
  <c r="G2" i="50"/>
  <c r="AC14" i="25"/>
  <c r="AC13" i="25" s="1"/>
  <c r="AC20" i="25"/>
  <c r="M60" i="55"/>
  <c r="N61" i="20"/>
  <c r="N62" i="20" s="1"/>
  <c r="O89" i="26"/>
  <c r="H2" i="50" s="1"/>
  <c r="N8" i="35" l="1"/>
  <c r="O10" i="55" s="1"/>
  <c r="AU76" i="20"/>
  <c r="AU75" i="20"/>
  <c r="AU74" i="20"/>
  <c r="AB14" i="59"/>
  <c r="P86" i="55"/>
  <c r="P9" i="35"/>
  <c r="Q11" i="55" s="1"/>
  <c r="Q61" i="55" s="1"/>
  <c r="V25" i="59"/>
  <c r="W52" i="59"/>
  <c r="U27" i="59"/>
  <c r="H17" i="35" s="1"/>
  <c r="I19" i="55" s="1"/>
  <c r="U12" i="59"/>
  <c r="O86" i="55"/>
  <c r="O61" i="55"/>
  <c r="H69" i="55"/>
  <c r="H94" i="55"/>
  <c r="P85" i="55"/>
  <c r="O85" i="55"/>
  <c r="O60" i="55"/>
  <c r="AC11" i="25"/>
  <c r="AC19" i="25" s="1"/>
  <c r="P8" i="35" s="1"/>
  <c r="Q10" i="55" s="1"/>
  <c r="O61" i="20"/>
  <c r="O62" i="20" s="1"/>
  <c r="N36" i="20"/>
  <c r="N37" i="20" s="1"/>
  <c r="N15" i="20"/>
  <c r="O36" i="20" l="1"/>
  <c r="O37" i="20" s="1"/>
  <c r="AV75" i="20"/>
  <c r="AV76" i="20"/>
  <c r="AV74" i="20"/>
  <c r="Q86" i="55"/>
  <c r="X52" i="59"/>
  <c r="W25" i="59"/>
  <c r="F62" i="59" s="1"/>
  <c r="V27" i="59"/>
  <c r="I17" i="35" s="1"/>
  <c r="J19" i="55" s="1"/>
  <c r="V12" i="59"/>
  <c r="AC14" i="59"/>
  <c r="I94" i="55"/>
  <c r="I69" i="55"/>
  <c r="Q85" i="55"/>
  <c r="Q60" i="55"/>
  <c r="O15" i="20"/>
  <c r="H12" i="30"/>
  <c r="W27" i="59" l="1"/>
  <c r="J17" i="35" s="1"/>
  <c r="K19" i="55" s="1"/>
  <c r="W12" i="59"/>
  <c r="J94" i="55"/>
  <c r="J69" i="55"/>
  <c r="X25" i="59"/>
  <c r="Y52" i="59"/>
  <c r="N27" i="49"/>
  <c r="R94" i="26"/>
  <c r="R89" i="26" s="1"/>
  <c r="R11" i="26"/>
  <c r="Q61" i="20"/>
  <c r="Q62" i="20" s="1"/>
  <c r="D2" i="35"/>
  <c r="E4" i="55" s="1"/>
  <c r="E79" i="55" s="1"/>
  <c r="AX74" i="20" l="1"/>
  <c r="AX76" i="20"/>
  <c r="AX75" i="20"/>
  <c r="Z52" i="59"/>
  <c r="Y25" i="59"/>
  <c r="K69" i="55"/>
  <c r="K94" i="55"/>
  <c r="X27" i="59"/>
  <c r="K17" i="35" s="1"/>
  <c r="L19" i="55" s="1"/>
  <c r="X12" i="59"/>
  <c r="F60" i="59"/>
  <c r="F64" i="59" s="1"/>
  <c r="S94" i="26"/>
  <c r="S89" i="26" s="1"/>
  <c r="S11" i="26"/>
  <c r="E54" i="55"/>
  <c r="Q36" i="20"/>
  <c r="Q15" i="20"/>
  <c r="E2" i="35"/>
  <c r="F4" i="55" s="1"/>
  <c r="F79" i="55" s="1"/>
  <c r="R61" i="20"/>
  <c r="R62" i="20" s="1"/>
  <c r="AY74" i="20" l="1"/>
  <c r="AY76" i="20"/>
  <c r="AY75" i="20"/>
  <c r="L94" i="55"/>
  <c r="L69" i="55"/>
  <c r="Y27" i="59"/>
  <c r="L17" i="35" s="1"/>
  <c r="M19" i="55" s="1"/>
  <c r="Y12" i="59"/>
  <c r="Z25" i="59"/>
  <c r="AA52" i="59"/>
  <c r="C11" i="35"/>
  <c r="D13" i="55" s="1"/>
  <c r="D88" i="55" s="1"/>
  <c r="R36" i="20"/>
  <c r="R37" i="20" s="1"/>
  <c r="R15" i="20"/>
  <c r="T94" i="26"/>
  <c r="T89" i="26" s="1"/>
  <c r="T11" i="26"/>
  <c r="F54" i="55"/>
  <c r="S61" i="20"/>
  <c r="S62" i="20" s="1"/>
  <c r="F2" i="35"/>
  <c r="G4" i="55" s="1"/>
  <c r="G79" i="55" s="1"/>
  <c r="Q30" i="59"/>
  <c r="AZ75" i="20" l="1"/>
  <c r="AZ74" i="20"/>
  <c r="AZ76" i="20"/>
  <c r="M94" i="55"/>
  <c r="M69" i="55"/>
  <c r="AB52" i="59"/>
  <c r="AA25" i="59"/>
  <c r="G62" i="59" s="1"/>
  <c r="Z12" i="59"/>
  <c r="Z27" i="59"/>
  <c r="M17" i="35" s="1"/>
  <c r="N19" i="55" s="1"/>
  <c r="C10" i="35"/>
  <c r="D12" i="55" s="1"/>
  <c r="D87" i="55" s="1"/>
  <c r="D11" i="35"/>
  <c r="R26" i="49"/>
  <c r="D63" i="55"/>
  <c r="U94" i="26"/>
  <c r="U89" i="26" s="1"/>
  <c r="U11" i="26"/>
  <c r="S36" i="20"/>
  <c r="S37" i="20" s="1"/>
  <c r="S15" i="20"/>
  <c r="G2" i="35"/>
  <c r="H4" i="55" s="1"/>
  <c r="H79" i="55" s="1"/>
  <c r="T61" i="20"/>
  <c r="T62" i="20" s="1"/>
  <c r="G54" i="55"/>
  <c r="N28" i="49"/>
  <c r="BA75" i="20" l="1"/>
  <c r="BA76" i="20"/>
  <c r="BA74" i="20"/>
  <c r="N69" i="55"/>
  <c r="N94" i="55"/>
  <c r="AB25" i="59"/>
  <c r="AC52" i="59"/>
  <c r="AC25" i="59" s="1"/>
  <c r="AA27" i="59"/>
  <c r="N17" i="35" s="1"/>
  <c r="O19" i="55" s="1"/>
  <c r="AA12" i="59"/>
  <c r="G60" i="59" s="1"/>
  <c r="G64" i="59" s="1"/>
  <c r="S26" i="49"/>
  <c r="S30" i="59" s="1"/>
  <c r="R30" i="59"/>
  <c r="D62" i="55"/>
  <c r="G45" i="49"/>
  <c r="S12" i="49" s="1"/>
  <c r="E11" i="35"/>
  <c r="V94" i="26"/>
  <c r="V89" i="26" s="1"/>
  <c r="V11" i="26"/>
  <c r="T36" i="20"/>
  <c r="T37" i="20" s="1"/>
  <c r="T15" i="20"/>
  <c r="H54" i="55"/>
  <c r="U61" i="20"/>
  <c r="U62" i="20" s="1"/>
  <c r="H2" i="35"/>
  <c r="I4" i="55" s="1"/>
  <c r="I79" i="55" s="1"/>
  <c r="R27" i="49" l="1"/>
  <c r="BB76" i="20"/>
  <c r="BB74" i="20"/>
  <c r="BB75" i="20"/>
  <c r="F11" i="35"/>
  <c r="S27" i="49"/>
  <c r="O69" i="55"/>
  <c r="O94" i="55"/>
  <c r="AB27" i="59"/>
  <c r="O17" i="35" s="1"/>
  <c r="P19" i="55" s="1"/>
  <c r="AB12" i="59"/>
  <c r="AC27" i="59"/>
  <c r="P17" i="35" s="1"/>
  <c r="Q19" i="55" s="1"/>
  <c r="AC12" i="59"/>
  <c r="T26" i="49"/>
  <c r="T30" i="59" s="1"/>
  <c r="Q27" i="49"/>
  <c r="I54" i="55"/>
  <c r="W94" i="26"/>
  <c r="W89" i="26" s="1"/>
  <c r="W11" i="26"/>
  <c r="U36" i="20"/>
  <c r="U37" i="20" s="1"/>
  <c r="U15" i="20"/>
  <c r="I2" i="35"/>
  <c r="J4" i="55" s="1"/>
  <c r="J79" i="55" s="1"/>
  <c r="V61" i="20"/>
  <c r="V62" i="20" s="1"/>
  <c r="G13" i="55"/>
  <c r="G88" i="55" s="1"/>
  <c r="U26" i="49" l="1"/>
  <c r="U30" i="59" s="1"/>
  <c r="G11" i="35"/>
  <c r="P69" i="55"/>
  <c r="P94" i="55"/>
  <c r="Q94" i="55"/>
  <c r="Q69" i="55"/>
  <c r="G63" i="55"/>
  <c r="J54" i="55"/>
  <c r="X94" i="26"/>
  <c r="X89" i="26" s="1"/>
  <c r="X11" i="26"/>
  <c r="V36" i="20"/>
  <c r="V37" i="20" s="1"/>
  <c r="V15" i="20"/>
  <c r="J2" i="35"/>
  <c r="K4" i="55" s="1"/>
  <c r="K79" i="55" s="1"/>
  <c r="W61" i="20"/>
  <c r="W62" i="20" s="1"/>
  <c r="D20" i="55"/>
  <c r="D95" i="55" s="1"/>
  <c r="E13" i="55"/>
  <c r="E88" i="55" s="1"/>
  <c r="F10" i="35"/>
  <c r="G12" i="55" s="1"/>
  <c r="G87" i="55" s="1"/>
  <c r="S10" i="26"/>
  <c r="S9" i="26" s="1"/>
  <c r="S28" i="49"/>
  <c r="F13" i="55"/>
  <c r="F88" i="55" s="1"/>
  <c r="V26" i="49" l="1"/>
  <c r="V30" i="59" s="1"/>
  <c r="H11" i="35"/>
  <c r="Z94" i="26"/>
  <c r="Z89" i="26" s="1"/>
  <c r="Z11" i="26"/>
  <c r="G62" i="55"/>
  <c r="F63" i="55"/>
  <c r="E63" i="55"/>
  <c r="D70" i="55"/>
  <c r="K54" i="55"/>
  <c r="Y11" i="26"/>
  <c r="Y94" i="26"/>
  <c r="Y89" i="26" s="1"/>
  <c r="X61" i="20"/>
  <c r="X62" i="20" s="1"/>
  <c r="K2" i="35"/>
  <c r="L4" i="55" s="1"/>
  <c r="L79" i="55" s="1"/>
  <c r="W36" i="20"/>
  <c r="W37" i="20" s="1"/>
  <c r="W15" i="20"/>
  <c r="D10" i="35"/>
  <c r="E12" i="55" s="1"/>
  <c r="E87" i="55" s="1"/>
  <c r="Q10" i="26"/>
  <c r="Q28" i="49"/>
  <c r="E20" i="55"/>
  <c r="E95" i="55" s="1"/>
  <c r="R10" i="26"/>
  <c r="R9" i="26" s="1"/>
  <c r="E10" i="35"/>
  <c r="F12" i="55" s="1"/>
  <c r="F87" i="55" s="1"/>
  <c r="R28" i="49"/>
  <c r="W26" i="49" l="1"/>
  <c r="W30" i="59" s="1"/>
  <c r="I11" i="35"/>
  <c r="M2" i="35"/>
  <c r="N4" i="55" s="1"/>
  <c r="Z61" i="20"/>
  <c r="Z62" i="20" s="1"/>
  <c r="AA94" i="26"/>
  <c r="AA89" i="26" s="1"/>
  <c r="AA11" i="26"/>
  <c r="E70" i="55"/>
  <c r="F62" i="55"/>
  <c r="E62" i="55"/>
  <c r="L54" i="55"/>
  <c r="X36" i="20"/>
  <c r="X37" i="20" s="1"/>
  <c r="X15" i="20"/>
  <c r="Y61" i="20"/>
  <c r="Y62" i="20" s="1"/>
  <c r="L2" i="35"/>
  <c r="M4" i="55" s="1"/>
  <c r="M79" i="55" s="1"/>
  <c r="F20" i="55"/>
  <c r="F95" i="55" s="1"/>
  <c r="X26" i="49" l="1"/>
  <c r="X30" i="59" s="1"/>
  <c r="J11" i="35"/>
  <c r="H45" i="49"/>
  <c r="N54" i="55"/>
  <c r="N79" i="55"/>
  <c r="T12" i="49"/>
  <c r="T27" i="49" s="1"/>
  <c r="N2" i="35"/>
  <c r="O4" i="55" s="1"/>
  <c r="AA61" i="20"/>
  <c r="AA62" i="20" s="1"/>
  <c r="AB94" i="26"/>
  <c r="AB89" i="26" s="1"/>
  <c r="AB11" i="26"/>
  <c r="Z15" i="20"/>
  <c r="Z36" i="20"/>
  <c r="F70" i="55"/>
  <c r="M54" i="55"/>
  <c r="Y36" i="20"/>
  <c r="Y37" i="20" s="1"/>
  <c r="Y15" i="20"/>
  <c r="G20" i="55"/>
  <c r="G95" i="55" s="1"/>
  <c r="K11" i="35" l="1"/>
  <c r="I45" i="49"/>
  <c r="Y26" i="49"/>
  <c r="Y30" i="59" s="1"/>
  <c r="O54" i="55"/>
  <c r="O79" i="55"/>
  <c r="Z37" i="20"/>
  <c r="U12" i="49"/>
  <c r="U27" i="49" s="1"/>
  <c r="O2" i="35"/>
  <c r="P4" i="55" s="1"/>
  <c r="AB61" i="20"/>
  <c r="AB62" i="20" s="1"/>
  <c r="AC94" i="26"/>
  <c r="AC89" i="26" s="1"/>
  <c r="AC11" i="26"/>
  <c r="AA15" i="20"/>
  <c r="AA36" i="20"/>
  <c r="G70" i="55"/>
  <c r="H20" i="55"/>
  <c r="H95" i="55" s="1"/>
  <c r="H13" i="55"/>
  <c r="H88" i="55" s="1"/>
  <c r="L11" i="35" l="1"/>
  <c r="Z26" i="49"/>
  <c r="Z30" i="59" s="1"/>
  <c r="V12" i="49"/>
  <c r="V27" i="49" s="1"/>
  <c r="P54" i="55"/>
  <c r="P79" i="55"/>
  <c r="M11" i="35"/>
  <c r="AA26" i="49"/>
  <c r="P2" i="35"/>
  <c r="Q4" i="55" s="1"/>
  <c r="AC61" i="20"/>
  <c r="AC62" i="20" s="1"/>
  <c r="AB15" i="20"/>
  <c r="AB36" i="20"/>
  <c r="H70" i="55"/>
  <c r="H63" i="55"/>
  <c r="G10" i="35"/>
  <c r="H12" i="55" s="1"/>
  <c r="H87" i="55" s="1"/>
  <c r="T10" i="26"/>
  <c r="T9" i="26" s="1"/>
  <c r="T28" i="49"/>
  <c r="I20" i="55"/>
  <c r="I95" i="55" s="1"/>
  <c r="I13" i="55"/>
  <c r="I88" i="55" s="1"/>
  <c r="W12" i="49" l="1"/>
  <c r="W27" i="49" s="1"/>
  <c r="AB26" i="49"/>
  <c r="AB30" i="59" s="1"/>
  <c r="AA30" i="59"/>
  <c r="Q79" i="55"/>
  <c r="Q54" i="55"/>
  <c r="N11" i="35"/>
  <c r="O13" i="55" s="1"/>
  <c r="AC15" i="20"/>
  <c r="AC36" i="20"/>
  <c r="H62" i="55"/>
  <c r="I63" i="55"/>
  <c r="I70" i="55"/>
  <c r="J20" i="55"/>
  <c r="J95" i="55" s="1"/>
  <c r="H10" i="35"/>
  <c r="I12" i="55" s="1"/>
  <c r="I87" i="55" s="1"/>
  <c r="U10" i="26"/>
  <c r="U9" i="26" s="1"/>
  <c r="U28" i="49"/>
  <c r="J13" i="55"/>
  <c r="J88" i="55" s="1"/>
  <c r="X12" i="49"/>
  <c r="X27" i="49" s="1"/>
  <c r="AC26" i="49" l="1"/>
  <c r="AC30" i="59" s="1"/>
  <c r="O11" i="35"/>
  <c r="P13" i="55" s="1"/>
  <c r="P63" i="55" s="1"/>
  <c r="O88" i="55"/>
  <c r="O63" i="55"/>
  <c r="J70" i="55"/>
  <c r="I62" i="55"/>
  <c r="J63" i="55"/>
  <c r="Y12" i="49"/>
  <c r="Y27" i="49" s="1"/>
  <c r="K13" i="55"/>
  <c r="K88" i="55" s="1"/>
  <c r="I10" i="35"/>
  <c r="J12" i="55" s="1"/>
  <c r="J87" i="55" s="1"/>
  <c r="V10" i="26"/>
  <c r="V9" i="26" s="1"/>
  <c r="V28" i="49"/>
  <c r="K20" i="55"/>
  <c r="K95" i="55" s="1"/>
  <c r="P88" i="55" l="1"/>
  <c r="P11" i="35"/>
  <c r="Q13" i="55" s="1"/>
  <c r="Q88" i="55" s="1"/>
  <c r="Z12" i="49"/>
  <c r="Z27" i="49" s="1"/>
  <c r="J62" i="55"/>
  <c r="K70" i="55"/>
  <c r="K63" i="55"/>
  <c r="L20" i="55"/>
  <c r="L95" i="55" s="1"/>
  <c r="L13" i="55"/>
  <c r="L88" i="55" s="1"/>
  <c r="J10" i="35"/>
  <c r="K12" i="55" s="1"/>
  <c r="K87" i="55" s="1"/>
  <c r="W10" i="26"/>
  <c r="W9" i="26" s="1"/>
  <c r="W28" i="49"/>
  <c r="M13" i="55"/>
  <c r="M88" i="55" s="1"/>
  <c r="Q63" i="55" l="1"/>
  <c r="AA12" i="49"/>
  <c r="AA27" i="49" s="1"/>
  <c r="N20" i="55"/>
  <c r="K62" i="55"/>
  <c r="L63" i="55"/>
  <c r="L70" i="55"/>
  <c r="M63" i="55"/>
  <c r="Y10" i="26"/>
  <c r="Y9" i="26" s="1"/>
  <c r="L10" i="35"/>
  <c r="M12" i="55" s="1"/>
  <c r="M87" i="55" s="1"/>
  <c r="Y28" i="49"/>
  <c r="X10" i="26"/>
  <c r="X9" i="26" s="1"/>
  <c r="K10" i="35"/>
  <c r="L12" i="55" s="1"/>
  <c r="L87" i="55" s="1"/>
  <c r="X28" i="49"/>
  <c r="M20" i="55"/>
  <c r="M95" i="55" s="1"/>
  <c r="O9" i="48"/>
  <c r="N9" i="48"/>
  <c r="N95" i="55" l="1"/>
  <c r="N70" i="55"/>
  <c r="O20" i="55"/>
  <c r="AB12" i="49"/>
  <c r="AB27" i="49" s="1"/>
  <c r="N13" i="55"/>
  <c r="M70" i="55"/>
  <c r="L62" i="55"/>
  <c r="M62" i="55"/>
  <c r="O95" i="55" l="1"/>
  <c r="O70" i="55"/>
  <c r="N63" i="55"/>
  <c r="N88" i="55"/>
  <c r="Z10" i="26"/>
  <c r="Z9" i="26" s="1"/>
  <c r="M10" i="35"/>
  <c r="N12" i="55" s="1"/>
  <c r="Z28" i="49"/>
  <c r="P20" i="55"/>
  <c r="AC12" i="49"/>
  <c r="AC27" i="49" s="1"/>
  <c r="C19" i="35"/>
  <c r="D21" i="55" s="1"/>
  <c r="D96" i="55" s="1"/>
  <c r="N87" i="55" l="1"/>
  <c r="N62" i="55"/>
  <c r="P70" i="55"/>
  <c r="P95" i="55"/>
  <c r="N10" i="35"/>
  <c r="O12" i="55" s="1"/>
  <c r="AA10" i="26"/>
  <c r="AA9" i="26" s="1"/>
  <c r="AA28" i="49"/>
  <c r="Q20" i="55"/>
  <c r="D71" i="55"/>
  <c r="D19" i="35"/>
  <c r="E21" i="55" s="1"/>
  <c r="E96" i="55" s="1"/>
  <c r="O87" i="55" l="1"/>
  <c r="O62" i="55"/>
  <c r="Q95" i="55"/>
  <c r="Q70" i="55"/>
  <c r="O10" i="35"/>
  <c r="P12" i="55" s="1"/>
  <c r="AB10" i="26"/>
  <c r="AB9" i="26" s="1"/>
  <c r="AB28" i="49"/>
  <c r="P10" i="35"/>
  <c r="Q12" i="55" s="1"/>
  <c r="AC10" i="26"/>
  <c r="AC9" i="26" s="1"/>
  <c r="AC28" i="49"/>
  <c r="E71" i="55"/>
  <c r="E19" i="35"/>
  <c r="F21" i="55" s="1"/>
  <c r="F96" i="55" s="1"/>
  <c r="Q62" i="55" l="1"/>
  <c r="Q87" i="55"/>
  <c r="P62" i="55"/>
  <c r="P87" i="55"/>
  <c r="F71" i="55"/>
  <c r="F19" i="35"/>
  <c r="G21" i="55" s="1"/>
  <c r="G96" i="55" s="1"/>
  <c r="G71" i="55" l="1"/>
  <c r="G19" i="35"/>
  <c r="H21" i="55" s="1"/>
  <c r="H96" i="55" s="1"/>
  <c r="H71" i="55" l="1"/>
  <c r="H19" i="35"/>
  <c r="I21" i="55" s="1"/>
  <c r="I96" i="55" s="1"/>
  <c r="I71" i="55" l="1"/>
  <c r="I19" i="35"/>
  <c r="J21" i="55" s="1"/>
  <c r="J96" i="55" s="1"/>
  <c r="J71" i="55" l="1"/>
  <c r="J19" i="35"/>
  <c r="K21" i="55" s="1"/>
  <c r="K96" i="55" s="1"/>
  <c r="L19" i="35" l="1"/>
  <c r="M21" i="55" s="1"/>
  <c r="M96" i="55" s="1"/>
  <c r="K71" i="55"/>
  <c r="K19" i="35"/>
  <c r="L21" i="55" s="1"/>
  <c r="L96" i="55" s="1"/>
  <c r="M19" i="35" l="1"/>
  <c r="N21" i="55" s="1"/>
  <c r="L71" i="55"/>
  <c r="M71" i="55"/>
  <c r="N96" i="55" l="1"/>
  <c r="N71" i="55"/>
  <c r="N19" i="35"/>
  <c r="O21" i="55" s="1"/>
  <c r="O71" i="55" l="1"/>
  <c r="O96" i="55"/>
  <c r="P19" i="35"/>
  <c r="Q21" i="55" s="1"/>
  <c r="O19" i="35"/>
  <c r="P21" i="55" s="1"/>
  <c r="P96" i="55" l="1"/>
  <c r="P71" i="55"/>
  <c r="Q71" i="55"/>
  <c r="Q96" i="55"/>
  <c r="G3" i="46"/>
  <c r="Q11" i="26" l="1"/>
  <c r="Q9" i="26" s="1"/>
  <c r="AD19" i="26"/>
  <c r="P19" i="59" l="1"/>
  <c r="P50" i="59" s="1"/>
  <c r="P51" i="59" s="1"/>
  <c r="L46" i="60"/>
  <c r="P24" i="59" l="1"/>
  <c r="P54" i="59"/>
  <c r="P23" i="59" s="1"/>
  <c r="P27" i="59" s="1"/>
  <c r="P91" i="26"/>
  <c r="AD14" i="26"/>
  <c r="C6" i="35"/>
  <c r="D8" i="55" s="1"/>
  <c r="E60" i="59"/>
  <c r="E64" i="59" s="1"/>
  <c r="P89" i="26" l="1"/>
  <c r="I2" i="50" s="1"/>
  <c r="C16" i="35"/>
  <c r="D18" i="55" s="1"/>
  <c r="D68" i="55" s="1"/>
  <c r="I5" i="50"/>
  <c r="C17" i="35"/>
  <c r="D19" i="55" s="1"/>
  <c r="D94" i="55" s="1"/>
  <c r="I3" i="50"/>
  <c r="D93" i="55"/>
  <c r="D83" i="55"/>
  <c r="D58" i="55"/>
  <c r="C2" i="35"/>
  <c r="D4" i="55" s="1"/>
  <c r="P61" i="20"/>
  <c r="P62" i="20" s="1"/>
  <c r="D69" i="55" l="1"/>
  <c r="AW75" i="20"/>
  <c r="AW76" i="20"/>
  <c r="AW74" i="20"/>
  <c r="P15" i="20"/>
  <c r="P36" i="20"/>
  <c r="D54" i="55"/>
  <c r="D79" i="55"/>
  <c r="P37" i="20" l="1"/>
  <c r="Q37" i="20"/>
  <c r="Q114" i="48"/>
  <c r="Q21" i="48" s="1"/>
  <c r="D22" i="35" s="1"/>
  <c r="E24" i="55" s="1"/>
  <c r="C22" i="35"/>
  <c r="D24" i="55" s="1"/>
  <c r="D74" i="55" l="1"/>
  <c r="D99" i="55"/>
  <c r="E99" i="55"/>
  <c r="E74" i="55"/>
  <c r="R114" i="48"/>
  <c r="S114" i="48" l="1"/>
  <c r="R21" i="48"/>
  <c r="E22" i="35" s="1"/>
  <c r="F24" i="55" s="1"/>
  <c r="F74" i="55" l="1"/>
  <c r="F99" i="55"/>
  <c r="S21" i="48"/>
  <c r="F22" i="35" s="1"/>
  <c r="G24" i="55" s="1"/>
  <c r="T114" i="48"/>
  <c r="T21" i="48" l="1"/>
  <c r="G22" i="35" s="1"/>
  <c r="H24" i="55" s="1"/>
  <c r="U114" i="48"/>
  <c r="G74" i="55"/>
  <c r="G99" i="55"/>
  <c r="U21" i="48" l="1"/>
  <c r="H22" i="35" s="1"/>
  <c r="I24" i="55" s="1"/>
  <c r="V114" i="48"/>
  <c r="H74" i="55"/>
  <c r="H99" i="55"/>
  <c r="V21" i="48" l="1"/>
  <c r="I22" i="35" s="1"/>
  <c r="J24" i="55" s="1"/>
  <c r="W114" i="48"/>
  <c r="I74" i="55"/>
  <c r="I99" i="55"/>
  <c r="W21" i="48" l="1"/>
  <c r="J22" i="35" s="1"/>
  <c r="K24" i="55" s="1"/>
  <c r="X114" i="48"/>
  <c r="J99" i="55"/>
  <c r="J74" i="55"/>
  <c r="X21" i="48" l="1"/>
  <c r="K22" i="35" s="1"/>
  <c r="L24" i="55" s="1"/>
  <c r="Y114" i="48"/>
  <c r="K99" i="55"/>
  <c r="K74" i="55"/>
  <c r="Y21" i="48" l="1"/>
  <c r="L22" i="35" s="1"/>
  <c r="M24" i="55" s="1"/>
  <c r="Z114" i="48"/>
  <c r="L74" i="55"/>
  <c r="L99" i="55"/>
  <c r="AA114" i="48" l="1"/>
  <c r="Z21" i="48"/>
  <c r="M22" i="35" s="1"/>
  <c r="N24" i="55" s="1"/>
  <c r="M74" i="55"/>
  <c r="M99" i="55"/>
  <c r="N99" i="55" l="1"/>
  <c r="N74" i="55"/>
  <c r="AB114" i="48"/>
  <c r="AA21" i="48"/>
  <c r="N22" i="35" s="1"/>
  <c r="O24" i="55" s="1"/>
  <c r="AC114" i="48" l="1"/>
  <c r="AC21" i="48" s="1"/>
  <c r="P22" i="35" s="1"/>
  <c r="Q24" i="55" s="1"/>
  <c r="AB21" i="48"/>
  <c r="O22" i="35" s="1"/>
  <c r="P24" i="55" s="1"/>
  <c r="O74" i="55"/>
  <c r="O99" i="55"/>
  <c r="P74" i="55" l="1"/>
  <c r="P99" i="55"/>
  <c r="Q99" i="55"/>
  <c r="Q74"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69"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70"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71"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tc={FAA719CB-7F07-4E42-9EB0-76368060AFF3}</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3" authorId="2" shapeId="0" xr:uid="{FAA719CB-7F07-4E42-9EB0-76368060AFF3}">
      <text>
        <t>[Threaded comment]
Your version of Excel allows you to read this threaded comment; however, any edits to it will get removed if the file is opened in a newer version of Excel. Learn more: https://go.microsoft.com/fwlink/?linkid=870924
Comment:
    https://www.cbo.gov/system/files/2021-08/hr3684_infrastructure.pdf
Reply:
    We just spread out the discretionary outlays from the CBO score's FYs equally across the quarters and add them in as an add factor.</t>
      </text>
    </comment>
    <comment ref="AM66" authorId="3"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67" authorId="4"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0" authorId="5"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1" authorId="6"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2" authorId="7"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tc={DB908DB8-ED36-4713-AE3C-B9DFD0F93D1E}</author>
    <author>tc={231573E3-0BC7-4FF3-930E-C1ADD0D8B15C}</author>
    <author>tc={24AEA133-04EA-41AE-B43F-D03F7849E47B}</author>
  </authors>
  <commentList>
    <comment ref="P25" authorId="0" shapeId="0" xr:uid="{DB908DB8-ED36-4713-AE3C-B9DFD0F93D1E}">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P57" authorId="1" shapeId="0" xr:uid="{231573E3-0BC7-4FF3-930E-C1ADD0D8B15C}">
      <text>
        <t>[Threaded comment]
Your version of Excel allows you to read this threaded comment; however, any edits to it will get removed if the file is opened in a newer version of Excel. Learn more: https://go.microsoft.com/fwlink/?linkid=870924
Comment:
    Disaster loans came in weaker than score predicted, so changing our forecast to bump up going forward</t>
      </text>
    </comment>
    <comment ref="P58" authorId="2" shapeId="0" xr:uid="{24AEA133-04EA-41AE-B43F-D03F7849E47B}">
      <text>
        <t>[Threaded comment]
Your version of Excel allows you to read this threaded comment; however, any edits to it will get removed if the file is opened in a newer version of Excel. Learn more: https://go.microsoft.com/fwlink/?linkid=870924
Comment:
    Data coming in lower than score prediction so bumping up in forecast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7"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tc={7793F07F-5916-4792-A0A4-7D881E7C8393}</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 ref="F24" authorId="2" shapeId="0" xr:uid="{7793F07F-5916-4792-A0A4-7D881E7C8393}">
      <text>
        <t>[Threaded comment]
Your version of Excel allows you to read this threaded comment; however, any edits to it will get removed if the file is opened in a newer version of Excel. Learn more: https://go.microsoft.com/fwlink/?linkid=870924
Comment:
    We hardcoded this growth rate 2/25 to account for higher January MPI</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tc={49E36A45-17D3-41F8-A91D-8E2AE6FCD96D}</author>
    <author>tc={8624CBF8-0C25-4544-B55E-7210BBE07E41}</author>
    <author>tc={B38BAE8E-DF30-49E2-9F96-90A1041E4DF0}</author>
  </authors>
  <commentList>
    <comment ref="B26" authorId="0" shapeId="0" xr:uid="{49E36A45-17D3-41F8-A91D-8E2AE6FCD96D}">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52" authorId="1" shapeId="0" xr:uid="{8624CBF8-0C25-4544-B55E-7210BBE07E41}">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2" authorId="2" shapeId="0" xr:uid="{B38BAE8E-DF30-49E2-9F96-90A1041E4DF0}">
      <text>
        <t>[Threaded comment]
Your version of Excel allows you to read this threaded comment; however, any edits to it will get removed if the file is opened in a newer version of Excel. Learn more: https://go.microsoft.com/fwlink/?linkid=870924
Comment:
    Accounting for step up in social security</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tc={9ED78118-93FA-474B-AFDC-6BBF593C8E1B}</author>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tc={0190A1C9-6B62-4C8C-B798-03309CF236D5}</author>
    <author>tc={7C45921D-1264-4FB2-82D7-8DA47D0DBA87}</author>
  </authors>
  <commentList>
    <comment ref="P13" authorId="0" shapeId="0" xr:uid="{9ED78118-93FA-474B-AFDC-6BBF593C8E1B}">
      <text>
        <t>[Threaded comment]
Your version of Excel allows you to read this threaded comment; however, any edits to it will get removed if the file is opened in a newer version of Excel. Learn more: https://go.microsoft.com/fwlink/?linkid=870924
Comment:
    P13 and P20 are still projections because we don't have Q4 corporate taxes yet</t>
      </text>
    </comment>
    <comment ref="D39" authorId="1"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0" authorId="2"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42" authorId="3"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43" authorId="4"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44" authorId="5"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62" authorId="6"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63" authorId="7"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64" authorId="8"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65" authorId="9"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89" authorId="10"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90" authorId="11"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91" authorId="12" shapeId="0" xr:uid="{0190A1C9-6B62-4C8C-B798-03309CF236D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 ref="P114" authorId="13" shapeId="0" xr:uid="{7C45921D-1264-4FB2-82D7-8DA47D0DBA87}">
      <text>
        <t>[Threaded comment]
Your version of Excel allows you to read this threaded comment; however, any edits to it will get removed if the file is opened in a newer version of Excel. Learn more: https://go.microsoft.com/fwlink/?linkid=870924
Comment:
    Still projection until we get corporate taxes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<sst xmlns="http://schemas.openxmlformats.org/spreadsheetml/2006/main" count="2685" uniqueCount="1278">
  <si>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</si>
  <si>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</si>
  <si>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</si>
  <si>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</si>
  <si>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</si>
  <si>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</si>
  <si>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</si>
  <si>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</si>
  <si>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</si>
  <si>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A comparison of BEA's revisions for the latest quarter of data to the last month's data</t>
  </si>
  <si>
    <t>Forecast Comparison</t>
  </si>
  <si>
    <t>This sheet shows how our forecast has changed since the last update.</t>
  </si>
  <si>
    <t>Monthly Personal Income</t>
  </si>
  <si>
    <t>Monthly BEA Personal Income data we use to help us forecast the upcoming quarter of data before BEA's advance estimate comes out.</t>
  </si>
  <si>
    <t>Forecast</t>
  </si>
  <si>
    <t>Our projection for the components of the FIM, calling from our forecast sheets; this is what we read into the code</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</si>
  <si>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</si>
  <si>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</si>
  <si>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</si>
  <si>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</si>
  <si>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Grants - Provider Relief</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</si>
  <si>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</si>
  <si>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Haver Pivoted</t>
  </si>
  <si>
    <t>BEA data read in from Haver; called by Revisions and Grants-Provider Relief to generate our forecasts. We copy and paste updated data into this sheet each time there's a new BEA release.</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</si>
  <si>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</si>
  <si>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</si>
  <si>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</si>
  <si>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</si>
  <si>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</si>
  <si>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</si>
  <si>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</si>
  <si>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Timing MPCs that we use to spread out ARP Score's fiscal year totals into quarters in ARP Quarterly. Generally you won't touch this.</t>
  </si>
  <si>
    <t>ARP Quarterly</t>
  </si>
  <si>
    <t>Quarterly spending out of the ARP; this is where we call scores of ARP components from in other sheets. Generally you won't touch this.</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</si>
  <si>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</si>
  <si>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</si>
  <si>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</si>
  <si>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</si>
  <si>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</si>
  <si>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</si>
  <si>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</si>
  <si>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</si>
  <si>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</si>
  <si>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Checklist</t>
  </si>
  <si>
    <t xml:space="preserve">Methodology </t>
  </si>
  <si>
    <t>How to execute</t>
  </si>
  <si>
    <t xml:space="preserve">Done? </t>
  </si>
  <si>
    <t>Comments</t>
  </si>
  <si>
    <t>Comments from last time</t>
  </si>
  <si>
    <t>Setting up</t>
  </si>
  <si>
    <t>Prepare this month's spreadsheet for a new quarter of data to be read in from haver (DO AHEAD OF TIME)</t>
  </si>
  <si>
    <t>We save a new copy of the spreadsheet each month so that we can refer to last month's assumptions and data.</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</si>
  <si>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</si>
  <si>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t>Prepare the Revisions sheet for the new quarter (DO AHEAD OF TIME)</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</si>
  <si>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</si>
  <si>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</si>
  <si>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Prepare the Forecast Comparison sheet (DO AHEAD OF TIME)</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</si>
  <si>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</si>
  <si>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</si>
  <si>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</si>
  <si>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</si>
  <si>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</si>
  <si>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</si>
  <si>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</si>
  <si>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</si>
  <si>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</si>
  <si>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</si>
  <si>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What do we need to discuss? Any changes to take note of in the next update?</t>
  </si>
  <si>
    <t>Provider Relief</t>
  </si>
  <si>
    <t>PPP</t>
  </si>
  <si>
    <t>Grants</t>
  </si>
  <si>
    <t>Subsidies</t>
  </si>
  <si>
    <t>Unemployment Insurance</t>
  </si>
  <si>
    <t>Medicaid</t>
  </si>
  <si>
    <t>Medicare</t>
  </si>
  <si>
    <t>Rebate Checks</t>
  </si>
  <si>
    <t>Social Benefits</t>
  </si>
  <si>
    <t>Taxes</t>
  </si>
  <si>
    <t>Calculating contributions</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</si>
  <si>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</si>
  <si>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</si>
  <si>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</si>
  <si>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</si>
  <si>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</si>
  <si>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</si>
  <si>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</si>
  <si>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</si>
  <si>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</si>
  <si>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</si>
  <si>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</si>
  <si>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</si>
  <si>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</si>
  <si>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</si>
  <si>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 xml:space="preserve">See Hutchins Center Documents/Projects/Fiscal Impact/Updating the Fiscal Impact Measure.docx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</si>
  <si>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</si>
  <si>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</si>
  <si>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</si>
  <si>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Prepare this month's spreadsheet and Revisions sheet (DO AHEAD OF TIME)</t>
  </si>
  <si>
    <r>
      <t>Create a copy of the forecast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with the date of the last month; save in the results folder under "input data".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</si>
  <si>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Yes</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</si>
  <si>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</si>
  <si>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</si>
  <si>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Leave any notes about the revision here.</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</si>
  <si>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</si>
  <si>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</si>
  <si>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</si>
  <si>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</si>
  <si>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Checklist Item</t>
  </si>
  <si>
    <t>Download the new CBO Ten-Year Budget Baseline and Ten-Year Economic Projections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</si>
  <si>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</si>
  <si>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</si>
  <si>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</si>
  <si>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</si>
  <si>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Update inst/extdata/projections.xlsx with the new CBO numbers (copy paste values only); then run data-raw/projections.R</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</si>
  <si>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</si>
  <si>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</si>
  <si>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</si>
  <si>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</si>
  <si>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</si>
  <si>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</si>
  <si>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</si>
  <si>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 xml:space="preserve">Run and knit compare-update.R and go over the changes from the last update that are due to the CBO with Louise. Make sure everything looks normal. These changes will be published along with the next monthly update. </t>
  </si>
  <si>
    <t>Run compare_update.R</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</si>
  <si>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</si>
  <si>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</si>
  <si>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</si>
  <si>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</si>
  <si>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</si>
  <si>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</si>
  <si>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</si>
  <si>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</si>
  <si>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</si>
  <si>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</si>
  <si>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</si>
  <si>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</si>
  <si>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</si>
  <si>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</si>
  <si>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</si>
  <si>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</si>
  <si>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</si>
  <si>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</si>
  <si>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</si>
  <si>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</si>
  <si>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</si>
  <si>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</si>
  <si>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</si>
  <si>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</si>
  <si>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</si>
  <si>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</si>
  <si>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</si>
  <si>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</si>
  <si>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</si>
  <si>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</si>
  <si>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</si>
  <si>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</si>
  <si>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</si>
  <si>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</si>
  <si>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</si>
  <si>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</si>
  <si>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</si>
  <si>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</si>
  <si>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</si>
  <si>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</si>
  <si>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</si>
  <si>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</si>
  <si>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</si>
  <si>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</si>
  <si>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</si>
  <si>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</si>
  <si>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</si>
  <si>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</si>
  <si>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</si>
  <si>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</si>
  <si>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</si>
  <si>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</si>
  <si>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</si>
  <si>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</si>
  <si>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</si>
  <si>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</si>
  <si>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</si>
  <si>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</si>
  <si>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</si>
  <si>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</si>
  <si>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</si>
  <si>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</si>
  <si>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</si>
  <si>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</si>
  <si>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</si>
  <si>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</si>
  <si>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</si>
  <si>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</si>
  <si>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</si>
  <si>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</si>
  <si>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</si>
  <si>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</si>
  <si>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</si>
  <si>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</si>
  <si>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</si>
  <si>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</si>
  <si>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</si>
  <si>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</si>
  <si>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</si>
  <si>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</si>
  <si>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</si>
  <si>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</si>
  <si>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</si>
  <si>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</si>
  <si>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</si>
  <si>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</si>
  <si>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</si>
  <si>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</si>
  <si>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</si>
  <si>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</si>
  <si>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</si>
  <si>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</si>
  <si>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</si>
  <si>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</si>
  <si>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</si>
  <si>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</si>
  <si>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</si>
  <si>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</si>
  <si>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</si>
  <si>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</si>
  <si>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</si>
  <si>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</si>
  <si>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</si>
  <si>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</si>
  <si>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</si>
  <si>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</si>
  <si>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</si>
  <si>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</si>
  <si>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</si>
  <si>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</si>
  <si>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</si>
  <si>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</si>
  <si>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</si>
  <si>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</si>
  <si>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</si>
  <si>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</si>
  <si>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</si>
  <si>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</si>
  <si>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</si>
  <si>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</si>
  <si>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</si>
  <si>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</si>
  <si>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</si>
  <si>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</si>
  <si>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</si>
  <si>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</si>
  <si>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</si>
  <si>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</si>
  <si>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</si>
  <si>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</si>
  <si>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</si>
  <si>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</si>
  <si>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</si>
  <si>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</si>
  <si>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</si>
  <si>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</si>
  <si>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</si>
  <si>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</si>
  <si>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</si>
  <si>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</si>
  <si>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</si>
  <si>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</si>
  <si>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</si>
  <si>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</si>
  <si>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</si>
  <si>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</si>
  <si>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</si>
  <si>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</si>
  <si>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</si>
  <si>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</si>
  <si>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</si>
  <si>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</si>
  <si>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</si>
  <si>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May</t>
  </si>
  <si>
    <t>Aug.</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</si>
  <si>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</si>
  <si>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</si>
  <si>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</si>
  <si>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</si>
  <si>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</si>
  <si>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</si>
  <si>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</si>
  <si>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</si>
  <si>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</si>
  <si>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</si>
  <si>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</si>
  <si>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</si>
  <si>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</si>
  <si>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</si>
  <si>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</si>
  <si>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</si>
  <si>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</si>
  <si>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</si>
  <si>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</si>
  <si>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</si>
  <si>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</si>
  <si>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</si>
  <si>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</si>
  <si>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</si>
  <si>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</si>
  <si>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</si>
  <si>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</si>
  <si>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</si>
  <si>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</si>
  <si>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</si>
  <si>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</si>
  <si>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</si>
  <si>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</si>
  <si>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</si>
  <si>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</si>
  <si>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</si>
  <si>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</si>
  <si>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</si>
  <si>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</si>
  <si>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t xml:space="preserve">                               Lost wages supplemental payments 7</t>
  </si>
  <si>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</si>
  <si>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</si>
  <si>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</si>
  <si>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</si>
  <si>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</si>
  <si>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</si>
  <si>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</si>
  <si>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</si>
  <si>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</si>
  <si>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</si>
  <si>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</si>
  <si>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</si>
  <si>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</si>
  <si>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</si>
  <si>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</si>
  <si>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</si>
  <si>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</si>
  <si>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</si>
  <si>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</si>
  <si>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</si>
  <si>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</si>
  <si>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</si>
  <si>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</si>
  <si>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</si>
  <si>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</si>
  <si>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</si>
  <si>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</si>
  <si>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</si>
  <si>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</si>
  <si>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</si>
  <si>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</si>
  <si>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</si>
  <si>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</si>
  <si>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</si>
  <si>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</si>
  <si>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</si>
  <si>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</si>
  <si>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</si>
  <si>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</si>
  <si>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</si>
  <si>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</si>
  <si>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</si>
  <si>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</si>
  <si>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</si>
  <si>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</si>
  <si>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</si>
  <si>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</si>
  <si>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</si>
  <si>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</si>
  <si>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</si>
  <si>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</si>
  <si>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</si>
  <si>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</si>
  <si>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</si>
  <si>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</si>
  <si>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</si>
  <si>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</si>
  <si>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</si>
  <si>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</si>
  <si>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</si>
  <si>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</si>
  <si>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</si>
  <si>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</si>
  <si>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</si>
  <si>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</si>
  <si>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</si>
  <si>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</si>
  <si>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</si>
  <si>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</si>
  <si>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</si>
  <si>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</si>
  <si>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</si>
  <si>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</si>
  <si>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</si>
  <si>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</si>
  <si>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</si>
  <si>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</si>
  <si>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</si>
  <si>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</si>
  <si>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</si>
  <si>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</si>
  <si>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</si>
  <si>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</si>
  <si>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</si>
  <si>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</si>
  <si>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</si>
  <si>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</si>
  <si>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</si>
  <si>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</si>
  <si>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</si>
  <si>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</si>
  <si>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</si>
  <si>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</si>
  <si>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</si>
  <si>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</si>
  <si>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</si>
  <si>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</si>
  <si>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</si>
  <si>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</si>
  <si>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</si>
  <si>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</si>
  <si>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</si>
  <si>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</si>
  <si>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</si>
  <si>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</si>
  <si>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</si>
  <si>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</si>
  <si>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</si>
  <si>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</si>
  <si>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</si>
  <si>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</si>
  <si>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</si>
  <si>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</si>
  <si>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</si>
  <si>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</si>
  <si>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</si>
  <si>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</si>
  <si>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</si>
  <si>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</si>
  <si>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</si>
  <si>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</si>
  <si>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</si>
  <si>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</si>
  <si>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</si>
  <si>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</si>
  <si>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</si>
  <si>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</si>
  <si>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</si>
  <si>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</si>
  <si>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</si>
  <si>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</si>
  <si>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</si>
  <si>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</si>
  <si>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</si>
  <si>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</si>
  <si>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</si>
  <si>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</si>
  <si>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</si>
  <si>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</si>
  <si>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</si>
  <si>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</si>
  <si>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</si>
  <si>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</si>
  <si>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</si>
  <si>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</si>
  <si>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</si>
  <si>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</si>
  <si>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</si>
  <si>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</si>
  <si>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</si>
  <si>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</si>
  <si>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</si>
  <si>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</si>
  <si>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</si>
  <si>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</si>
  <si>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</si>
  <si>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</si>
  <si>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</si>
  <si>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</si>
  <si>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</si>
  <si>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</si>
  <si>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</si>
  <si>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</si>
  <si>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</si>
  <si>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</si>
  <si>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</si>
  <si>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</si>
  <si>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</si>
  <si>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</si>
  <si>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</si>
  <si>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</si>
  <si>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</si>
  <si>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</si>
  <si>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</si>
  <si>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</si>
  <si>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</si>
  <si>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</si>
  <si>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</si>
  <si>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</si>
  <si>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Non-ARP Federal Purchases (NIPA consistent)</t>
  </si>
  <si>
    <t>gf</t>
  </si>
  <si>
    <t>July CBO Projection of Federal Purchases</t>
  </si>
  <si>
    <t>July CBO Federal Purchases Growth</t>
  </si>
  <si>
    <t>Judgmental factor</t>
  </si>
  <si>
    <t xml:space="preserve">We judgementally bumped up federal purchases to help our June forecast stay consistent with the May one. </t>
  </si>
  <si>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</si>
  <si>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</si>
  <si>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</si>
  <si>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</si>
  <si>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</si>
  <si>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</si>
  <si>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</si>
  <si>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</si>
  <si>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</si>
  <si>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</si>
  <si>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</si>
  <si>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Monthly State and Local Employment, for Reference</t>
  </si>
  <si>
    <t>Haver codes below, but we don't pull monthly data into Haver Pivoted</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</si>
  <si>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</si>
  <si>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</si>
  <si>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</si>
  <si>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</si>
  <si>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</si>
  <si>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</si>
  <si>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</si>
  <si>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</si>
  <si>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</si>
  <si>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</si>
  <si>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</si>
  <si>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</si>
  <si>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</si>
  <si>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</si>
  <si>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</si>
  <si>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</si>
  <si>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</si>
  <si>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</si>
  <si>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</si>
  <si>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NIPA Data (Billions)</t>
  </si>
  <si>
    <t>Total  Subsidies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</si>
  <si>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</si>
  <si>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</si>
  <si>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</si>
  <si>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</si>
  <si>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</si>
  <si>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</si>
  <si>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</si>
  <si>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</si>
  <si>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</si>
  <si>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</si>
  <si>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</si>
  <si>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</si>
  <si>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</si>
  <si>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</si>
  <si>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</si>
  <si>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</si>
  <si>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</si>
  <si>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</si>
  <si>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</si>
  <si>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</si>
  <si>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</si>
  <si>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</si>
  <si>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</si>
  <si>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</si>
  <si>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</si>
  <si>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</si>
  <si>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yptmd</t>
  </si>
  <si>
    <t>Federal Medicaid Grants</t>
  </si>
  <si>
    <t>Federal Share (FMAP) pre-ARP</t>
  </si>
  <si>
    <t>Federal Share FMAP post-ARP</t>
  </si>
  <si>
    <t>Fiscal Years (Billions)</t>
  </si>
  <si>
    <t>CBO Projection of Federal Medicaid Outlays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</si>
  <si>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</si>
  <si>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</si>
  <si>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</si>
  <si>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</si>
  <si>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</si>
  <si>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</si>
  <si>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</si>
  <si>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</si>
  <si>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</si>
  <si>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</si>
  <si>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</si>
  <si>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</si>
  <si>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</si>
  <si>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</si>
  <si>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</si>
  <si>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</si>
  <si>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</si>
  <si>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</si>
  <si>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</si>
  <si>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</si>
  <si>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</si>
  <si>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ARP Federal Medicaid Provisions other than FMAP</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</si>
  <si>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</si>
  <si>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Total Medicare</t>
  </si>
  <si>
    <t>yptmr</t>
  </si>
  <si>
    <t>Medicare ex COVID Payment Rates</t>
  </si>
  <si>
    <t>Resumption of Sequester</t>
  </si>
  <si>
    <t>Higher COVID Payment Rates</t>
  </si>
  <si>
    <t>Medicare Spending Growth Rate</t>
  </si>
  <si>
    <t>July 2021 CBO Annual Medicare Spending</t>
  </si>
  <si>
    <t>Timing shift due to COVID legislation</t>
  </si>
  <si>
    <t>CBO less legislation timing shift</t>
  </si>
  <si>
    <t>BEA doesn't count the timing shift due to COVID Legislation, so we adjust the numbers to make them comparable to BEA's</t>
  </si>
  <si>
    <t>BEA's Average</t>
  </si>
  <si>
    <t xml:space="preserve">CBO is too different from the NIPA, so we decided to use the pre-pandemic CBO </t>
  </si>
  <si>
    <t>January 2020 CBO Annual Medicare Spending</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</si>
  <si>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</si>
  <si>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</si>
  <si>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</si>
  <si>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</si>
  <si>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</si>
  <si>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</si>
  <si>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</si>
  <si>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</si>
  <si>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</si>
  <si>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</si>
  <si>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</si>
  <si>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</si>
  <si>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</si>
  <si>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</si>
  <si>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</si>
  <si>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</si>
  <si>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</si>
  <si>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</si>
  <si>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</si>
  <si>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</si>
  <si>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</si>
  <si>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</si>
  <si>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</si>
  <si>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</si>
  <si>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</si>
  <si>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</si>
  <si>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r>
      <rPr>
        <b/>
        <sz val="11"/>
        <color theme="1"/>
        <rFont val="Arial"/>
        <family val="2"/>
      </rPr>
      <t xml:space="preserve">Methodology: </t>
    </r>
    <r>
      <rPr>
        <sz val="11"/>
        <color theme="1"/>
        <rFont val="Arial"/>
        <family val="2"/>
      </rPr>
      <t xml:space="preserve">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t>
    </r>
  </si>
  <si>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</si>
  <si>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</si>
  <si>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</si>
  <si>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</si>
  <si>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</si>
  <si>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</si>
  <si>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</si>
  <si>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</si>
  <si>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</si>
  <si>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</si>
  <si>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</si>
  <si>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</si>
  <si>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</si>
  <si>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</si>
  <si>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</si>
  <si>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</si>
  <si>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</si>
  <si>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</si>
  <si>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</si>
  <si>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</si>
  <si>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</si>
  <si>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</si>
  <si>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</si>
  <si>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</si>
  <si>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</si>
  <si>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</si>
  <si>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</si>
  <si>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</si>
  <si>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</si>
  <si>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</si>
  <si>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</si>
  <si>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</si>
  <si>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</si>
  <si>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</si>
  <si>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</si>
  <si>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</si>
  <si>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</si>
  <si>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</si>
  <si>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</si>
  <si>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July 2021 CBO Tax Base Quarterly Projections</t>
  </si>
  <si>
    <t>Wages and Salaries (CBO pre-Q2 release and annual revisions)</t>
  </si>
  <si>
    <t>Nonwage Income (CBO pre-Q2 release and annual revisions)</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</si>
  <si>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</si>
  <si>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</si>
  <si>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</si>
  <si>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</si>
  <si>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</si>
  <si>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</si>
  <si>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</si>
  <si>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</si>
  <si>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</si>
  <si>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</si>
  <si>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</si>
  <si>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</si>
  <si>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</si>
  <si>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</si>
  <si>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</si>
  <si>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</si>
  <si>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</si>
  <si>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</si>
  <si>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</si>
  <si>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</si>
  <si>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</si>
  <si>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</si>
  <si>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</si>
  <si>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</si>
  <si>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</si>
  <si>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</si>
  <si>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</si>
  <si>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</si>
  <si>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</si>
  <si>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</si>
  <si>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</si>
  <si>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</si>
  <si>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</si>
  <si>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</si>
  <si>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</si>
  <si>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</si>
  <si>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</si>
  <si>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</si>
  <si>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</si>
  <si>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</si>
  <si>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</si>
  <si>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</si>
  <si>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</si>
  <si>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</si>
  <si>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</si>
  <si>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</si>
  <si>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</si>
  <si>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</si>
  <si>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</si>
  <si>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</si>
  <si>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</si>
  <si>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</si>
  <si>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</si>
  <si>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</si>
  <si>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</si>
  <si>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</si>
  <si>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</si>
  <si>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</si>
  <si>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</si>
  <si>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</si>
  <si>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</si>
  <si>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</si>
  <si>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</si>
  <si>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</si>
  <si>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</si>
  <si>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</si>
  <si>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</si>
  <si>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</si>
  <si>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</si>
  <si>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</si>
  <si>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</si>
  <si>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</si>
  <si>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</si>
  <si>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</si>
  <si>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</si>
  <si>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</si>
  <si>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</si>
  <si>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</si>
  <si>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</si>
  <si>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</si>
  <si>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</si>
  <si>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</si>
  <si>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</si>
  <si>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</si>
  <si>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</si>
  <si>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</si>
  <si>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</si>
  <si>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</si>
  <si>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</si>
  <si>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</si>
  <si>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</si>
  <si>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</si>
  <si>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</si>
  <si>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</si>
  <si>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</si>
  <si>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</si>
  <si>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</si>
  <si>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</si>
  <si>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</si>
  <si>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</si>
  <si>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</si>
  <si>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</si>
  <si>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</si>
  <si>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</si>
  <si>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</si>
  <si>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</si>
  <si>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</si>
  <si>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</si>
  <si>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</si>
  <si>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</si>
  <si>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</si>
  <si>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</si>
  <si>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</si>
  <si>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</si>
  <si>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</si>
  <si>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</si>
  <si>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</si>
  <si>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</si>
  <si>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</si>
  <si>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</si>
  <si>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</si>
  <si>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</si>
  <si>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</si>
  <si>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</si>
  <si>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</si>
  <si>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</si>
  <si>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</si>
  <si>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</si>
  <si>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</si>
  <si>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</si>
  <si>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</si>
  <si>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</si>
  <si>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</si>
  <si>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</si>
  <si>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</si>
  <si>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</si>
  <si>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</si>
  <si>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</si>
  <si>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</si>
  <si>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</si>
  <si>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</si>
  <si>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</si>
  <si>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</si>
  <si>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</si>
  <si>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</si>
  <si>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</si>
  <si>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</si>
  <si>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</si>
  <si>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</si>
  <si>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</si>
  <si>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</si>
  <si>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</si>
  <si>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</si>
  <si>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</si>
  <si>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</si>
  <si>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</si>
  <si>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</si>
  <si>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</si>
  <si>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</si>
  <si>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</si>
  <si>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</si>
  <si>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</si>
  <si>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</si>
  <si>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</si>
  <si>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</si>
  <si>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</si>
  <si>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</si>
  <si>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</si>
  <si>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</si>
  <si>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</si>
  <si>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</si>
  <si>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</si>
  <si>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</si>
  <si>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</si>
  <si>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</si>
  <si>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</si>
  <si>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</si>
  <si>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</si>
  <si>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</si>
  <si>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</si>
  <si>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</si>
  <si>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</si>
  <si>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</si>
  <si>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</si>
  <si>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</si>
  <si>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</si>
  <si>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</si>
  <si>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</si>
  <si>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</si>
  <si>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</si>
  <si>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</si>
  <si>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</si>
  <si>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</si>
  <si>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</si>
  <si>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</si>
  <si>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</si>
  <si>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</si>
  <si>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</si>
  <si>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</si>
  <si>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</si>
  <si>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</si>
  <si>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</si>
  <si>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</si>
  <si>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</si>
  <si>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</si>
  <si>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</si>
  <si>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</si>
  <si>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</si>
  <si>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</si>
  <si>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</si>
  <si>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</si>
  <si>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</si>
  <si>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gdp</t>
  </si>
  <si>
    <t>gdph</t>
  </si>
  <si>
    <t>jgdp</t>
  </si>
  <si>
    <t>c</t>
  </si>
  <si>
    <t>ch</t>
  </si>
  <si>
    <t>jc</t>
  </si>
  <si>
    <t>jgf</t>
  </si>
  <si>
    <t>jgs</t>
  </si>
  <si>
    <t>jgse</t>
  </si>
  <si>
    <t>jgsi</t>
  </si>
  <si>
    <t>gtfp</t>
  </si>
  <si>
    <t>ypog</t>
  </si>
  <si>
    <t>yptx</t>
  </si>
  <si>
    <t>ytpi</t>
  </si>
  <si>
    <t>yctlg</t>
  </si>
  <si>
    <t>g</t>
  </si>
  <si>
    <t>grcsi</t>
  </si>
  <si>
    <t>dc</t>
  </si>
  <si>
    <t>gfh</t>
  </si>
  <si>
    <t>gsh</t>
  </si>
  <si>
    <t>gset</t>
  </si>
  <si>
    <t>gfeghhx</t>
  </si>
  <si>
    <t>gfsub</t>
  </si>
  <si>
    <t>gssub</t>
  </si>
  <si>
    <t>gsub</t>
  </si>
  <si>
    <t>gftfpr</t>
  </si>
  <si>
    <t>gftfpu</t>
  </si>
  <si>
    <t>gfctp</t>
  </si>
  <si>
    <t>cpiu</t>
  </si>
  <si>
    <t>pcw</t>
  </si>
  <si>
    <t>gdppothq</t>
  </si>
  <si>
    <t>gdppotq</t>
  </si>
  <si>
    <t>recessq</t>
  </si>
  <si>
    <t>jgdp_growth</t>
  </si>
  <si>
    <t>jc_growth</t>
  </si>
  <si>
    <t>jgf_growth</t>
  </si>
  <si>
    <t>jgs_growth</t>
  </si>
  <si>
    <t>jgse_growth</t>
  </si>
  <si>
    <t>jgsi_growth</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</si>
  <si>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</si>
  <si>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</si>
  <si>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</si>
  <si>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</si>
  <si>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</si>
  <si>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</si>
  <si>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</si>
  <si>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</si>
  <si>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</si>
  <si>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</si>
  <si>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</si>
  <si>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</si>
  <si>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</si>
  <si>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</si>
  <si>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</si>
  <si>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</si>
  <si>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</si>
  <si>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</si>
  <si>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</si>
  <si>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</si>
  <si>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</si>
  <si>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</si>
  <si>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</si>
  <si>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</si>
  <si>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</si>
  <si>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</si>
  <si>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</si>
  <si>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</si>
  <si>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</si>
  <si>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</si>
  <si>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</si>
  <si>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</si>
  <si>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</si>
  <si>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</si>
  <si>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</si>
  <si>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</si>
  <si>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</si>
  <si>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</si>
  <si>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</si>
  <si>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</si>
  <si>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</si>
  <si>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</si>
  <si>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</si>
  <si>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</si>
  <si>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</si>
  <si>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</si>
  <si>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</si>
  <si>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</si>
  <si>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</si>
  <si>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</si>
  <si>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</si>
  <si>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</si>
  <si>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</si>
  <si>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</si>
  <si>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</si>
  <si>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</si>
  <si>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</si>
  <si>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</si>
  <si>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</si>
  <si>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</si>
  <si>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</si>
  <si>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</si>
  <si>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</si>
  <si>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</si>
  <si>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</si>
  <si>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</si>
  <si>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</si>
  <si>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</si>
  <si>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</si>
  <si>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</si>
  <si>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</si>
  <si>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</si>
  <si>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</si>
  <si>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</si>
  <si>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</si>
  <si>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</si>
  <si>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</si>
  <si>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</si>
  <si>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</si>
  <si>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</si>
  <si>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</si>
  <si>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</si>
  <si>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</si>
  <si>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</si>
  <si>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</si>
  <si>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</si>
  <si>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</si>
  <si>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</si>
  <si>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</si>
  <si>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</si>
  <si>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</si>
  <si>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</si>
  <si>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</si>
  <si>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</si>
  <si>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</si>
  <si>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</si>
  <si>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</si>
  <si>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</si>
  <si>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</si>
  <si>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</si>
  <si>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</si>
  <si>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</si>
  <si>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</si>
  <si>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</si>
  <si>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</si>
  <si>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</si>
  <si>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</si>
  <si>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</si>
  <si>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</si>
  <si>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</si>
  <si>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</si>
  <si>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</si>
  <si>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</si>
  <si>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</si>
  <si>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</si>
  <si>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</si>
  <si>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</si>
  <si>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</si>
  <si>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</si>
  <si>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</si>
  <si>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</si>
  <si>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</si>
  <si>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</si>
  <si>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</si>
  <si>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</si>
  <si>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</si>
  <si>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</si>
  <si>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</si>
  <si>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</si>
  <si>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</si>
  <si>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</si>
  <si>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</si>
  <si>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</si>
  <si>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</si>
  <si>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</si>
  <si>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</si>
  <si>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</si>
  <si>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</si>
  <si>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</si>
  <si>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</si>
  <si>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</si>
  <si>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</si>
  <si>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</si>
  <si>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</si>
  <si>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</si>
  <si>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</si>
  <si>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</si>
  <si>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</si>
  <si>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</si>
  <si>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</si>
  <si>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</si>
  <si>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</si>
  <si>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</si>
  <si>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</si>
  <si>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</si>
  <si>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</si>
  <si>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</si>
  <si>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</si>
  <si>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</si>
  <si>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</si>
  <si>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</si>
  <si>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</si>
  <si>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</si>
  <si>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</si>
  <si>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</si>
  <si>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</si>
  <si>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</si>
  <si>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</si>
  <si>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</si>
  <si>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</si>
  <si>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</si>
  <si>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</si>
  <si>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</si>
  <si>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</si>
  <si>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</si>
  <si>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</si>
  <si>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</si>
  <si>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</si>
  <si>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</si>
  <si>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</si>
  <si>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</si>
  <si>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</si>
  <si>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</si>
  <si>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</si>
  <si>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</si>
  <si>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</si>
  <si>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</si>
  <si>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</si>
  <si>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</si>
  <si>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</si>
  <si>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</si>
  <si>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</si>
  <si>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</si>
  <si>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</si>
  <si>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</si>
  <si>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</si>
  <si>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</si>
  <si>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</si>
  <si>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</si>
  <si>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</si>
  <si>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</si>
  <si>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</si>
  <si>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</si>
  <si>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</si>
  <si>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</si>
  <si>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</si>
  <si>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</si>
  <si>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</si>
  <si>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</si>
  <si>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</si>
  <si>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</si>
  <si>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</si>
  <si>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</si>
  <si>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</si>
  <si>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</si>
  <si>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</si>
  <si>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</si>
  <si>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</si>
  <si>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</si>
  <si>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</si>
  <si>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</si>
  <si>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</si>
  <si>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</si>
  <si>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</si>
  <si>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</si>
  <si>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</si>
  <si>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</si>
  <si>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</si>
  <si>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</si>
  <si>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</si>
  <si>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</si>
  <si>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</si>
  <si>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</si>
  <si>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</si>
  <si>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</si>
  <si>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</si>
  <si>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</si>
  <si>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</si>
  <si>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</si>
  <si>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</si>
  <si>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</si>
  <si>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</si>
  <si>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</si>
  <si>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</si>
  <si>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</si>
  <si>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</si>
  <si>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</si>
  <si>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</si>
  <si>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</si>
  <si>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</si>
  <si>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</si>
  <si>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</si>
  <si>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</si>
  <si>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</si>
  <si>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</si>
  <si>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</si>
  <si>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</si>
  <si>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</si>
  <si>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</si>
  <si>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</si>
  <si>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</si>
  <si>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</si>
  <si>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</si>
  <si>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</si>
  <si>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</si>
  <si>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</si>
  <si>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</si>
  <si>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r>
      <t xml:space="preserve">Run fim/data-raw/00_pre_process.R.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</si>
  <si>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t xml:space="preserve"> Run fim/data-raw/00_pre_process.R.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</si>
  <si>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</si>
  <si>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</si>
  <si>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</si>
  <si>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</si>
  <si>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</si>
  <si>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</si>
  <si>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</si>
  <si>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58.2 over ten years, 56 of it in 2021-2024</t>
  </si>
  <si>
    <t>Child tax credit</t>
  </si>
  <si>
    <t>Other Direct Aid plus Provider Relief</t>
  </si>
  <si>
    <t xml:space="preserve">ARP Other Direct Aid plus Provider Relief </t>
  </si>
  <si>
    <t xml:space="preserve">Child Tax Credit </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</si>
  <si>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</si>
  <si>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</si>
  <si>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</si>
  <si>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</si>
  <si>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</si>
  <si>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</si>
  <si>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</si>
  <si>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</si>
  <si>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</si>
  <si>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</si>
  <si>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</si>
  <si>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 FY</t>
  </si>
  <si>
    <t>OURS</t>
  </si>
  <si>
    <t>CBO NIPA</t>
  </si>
  <si>
    <t>CBO NIPA Translation Social Benefits</t>
  </si>
  <si>
    <t>cbo less our medicare</t>
  </si>
  <si>
    <t>Growth rate to make our benefits equal to CBO</t>
  </si>
  <si>
    <t>Our Medicare</t>
  </si>
  <si>
    <t>Our social benefits</t>
  </si>
  <si>
    <t>Ours-CBO</t>
  </si>
  <si>
    <t>Other legislation (what we haven't accounted for to make our underlying social benefits equal to the counterfactual underlying benefits) and add factor to match CBO</t>
  </si>
  <si>
    <t>Add factor for the Bipartisan Infrastructure Billl</t>
  </si>
  <si>
    <t>Add factor for the Bipartisan Infrastructure Bill</t>
  </si>
  <si>
    <t>Effects of Selected Federal Pandemic Response Programs on Personal Income, October 2021</t>
  </si>
  <si>
    <r>
      <t>(Billions of dollars, seasonally adjusted at</t>
    </r>
    <r>
      <rPr>
        <b/>
        <sz val="11"/>
        <rFont val="Calibri"/>
        <family val="2"/>
        <scheme val="minor"/>
      </rPr>
      <t xml:space="preserve"> annual</t>
    </r>
    <r>
      <rPr>
        <b/>
        <sz val="11"/>
        <color theme="1"/>
        <rFont val="Calibri"/>
        <family val="2"/>
        <scheme val="minor"/>
      </rPr>
      <t xml:space="preserve"> rates)</t>
    </r>
  </si>
  <si>
    <t>Levels</t>
  </si>
  <si>
    <t>Line</t>
  </si>
  <si>
    <t>Jun.</t>
  </si>
  <si>
    <t>Jul.</t>
  </si>
  <si>
    <t>Sep.</t>
  </si>
  <si>
    <t>Oct.</t>
  </si>
  <si>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</si>
  <si>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Our Q4</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</si>
  <si>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</si>
  <si>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</si>
  <si>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</si>
  <si>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</si>
  <si>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</si>
  <si>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</si>
  <si>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Paycheck Protection Program loans to NPISH 2</t>
  </si>
  <si>
    <t xml:space="preserve">                               Provider Relief Fund to NPISH 8</t>
  </si>
  <si>
    <t xml:space="preserve">               Student loan forbearance 9</t>
  </si>
  <si>
    <t>Nov.</t>
  </si>
  <si>
    <t>AVERAGE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</si>
  <si>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</si>
  <si>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</si>
  <si>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</si>
  <si>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</si>
  <si>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</si>
  <si>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</si>
  <si>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</si>
  <si>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Looking through our forecast to make sure it makes sense, showing to Louise.</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</si>
  <si>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</si>
  <si>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</si>
  <si>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</si>
  <si>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Louise-- federal purchases came in a bit lower than we thought, pulling our forecast down a bit going forward, but nothing that looks super different.</t>
  </si>
  <si>
    <t>Forecast from December</t>
  </si>
  <si>
    <t xml:space="preserve">We have a few overrides to historical data that we include in this sheet. </t>
  </si>
  <si>
    <t xml:space="preserve">Add the new quarter to the last column and drag the formulas to the right. </t>
  </si>
  <si>
    <t>Prepare the Historical Overrides sheet (DO AHEAD OF TIME)</t>
  </si>
  <si>
    <t>Go to haver or HaverView and get the lasgova, lalgova and cpgs monthly numbers (sometimes this are historically revised so check this); update the table in the Federal and State Purchases sheet.</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</si>
  <si>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</si>
  <si>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</si>
  <si>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</si>
  <si>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</si>
  <si>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2021 Q4 2nd revision</t>
  </si>
  <si>
    <t xml:space="preserve"> 2021 Q4 plus Current Forecast</t>
  </si>
  <si>
    <t>Previous Forecast (January 2022)</t>
  </si>
  <si>
    <r>
      <t xml:space="preserve">                               Lost wages supplemental payments </t>
    </r>
    <r>
      <rPr>
        <vertAlign val="superscript"/>
        <sz val="11"/>
        <color theme="1"/>
        <rFont val="Calibri"/>
        <family val="2"/>
        <scheme val="minor"/>
      </rPr>
      <t>7</t>
    </r>
  </si>
  <si>
    <t>Dec.</t>
  </si>
  <si>
    <t>Effects of Selected Federal Pandemic Response Programs on Personal Income, January 2022</t>
  </si>
  <si>
    <t>Our Q1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</si>
</sst>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000000000"/>
    <numFmt numFmtId="174" formatCode="0.00_);\(0.00\)"/>
    <numFmt numFmtId="175" formatCode="#,##0.0000"/>
  </numFmts>
  <fonts count="89"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sz val="10"/>
      <name val="Arial"/>
      <family val="2"/>
    </font>
    <font>
      <sz val="11"/>
      <color theme="1"/>
      <name val="Calibri Light"/>
      <family val="2"/>
      <scheme val="major"/>
    </font>
    <font>
      <sz val="7"/>
      <color rgb="FF242424"/>
      <name val="Segoe UI"/>
      <family val="2"/>
    </font>
    <font>
      <u/>
      <sz val="11"/>
      <name val="Arial"/>
      <family val="2"/>
    </font>
    <font>
      <sz val="12"/>
      <color rgb="FF000000"/>
      <name val="Courier New"/>
      <family val="3"/>
    </font>
    <font>
      <sz val="14"/>
      <color rgb="FF000000"/>
      <name val="Courier New"/>
      <family val="3"/>
    </font>
    <font>
      <sz val="11"/>
      <color rgb="FFFF0000"/>
      <name val="Arial"/>
      <family val="2"/>
    </font>
    <font>
      <sz val="9"/>
      <color indexed="81"/>
      <name val="Tahoma"/>
      <charset val="1"/>
    </font>
  </fonts>
  <fills count="62">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
      <patternFill patternType="solid">
        <fgColor rgb="FFFFC000"/>
        <bgColor indexed="64"/>
      </patternFill>
    </fill>
    <fill>
      <patternFill patternType="solid">
        <fgColor theme="8" tint="0.59999389629810485"/>
        <bgColor indexed="64"/>
      </patternFill>
    </fill>
  </fills>
  <borders count="76">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right/>
      <top style="thin">
        <color auto="1"/>
      </top>
      <bottom/>
      <diagonal/>
    </border>
    <border>
      <left/>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indexed="64"/>
      </left>
      <right/>
      <top style="thin">
        <color indexed="64"/>
      </top>
      <bottom/>
      <diagonal/>
    </border>
    <border>
      <left/>
      <right style="thin">
        <color indexed="64"/>
      </right>
      <top style="thin">
        <color indexed="64"/>
      </top>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right style="medium">
        <color theme="0" tint="-0.499984740745262"/>
      </right>
      <top style="medium">
        <color theme="0" tint="-0.499984740745262"/>
      </top>
      <bottom style="thin">
        <color theme="0" tint="-0.499984740745262"/>
      </bottom>
      <diagonal/>
    </border>
    <border>
      <left style="medium">
        <color theme="0" tint="-0.499984740745262"/>
      </left>
      <right style="medium">
        <color theme="0" tint="-0.499984740745262"/>
      </right>
      <top/>
      <bottom/>
      <diagonal/>
    </border>
    <border>
      <left style="medium">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right/>
      <top/>
      <bottom style="thin">
        <color theme="0" tint="-0.499984740745262"/>
      </bottom>
      <diagonal/>
    </border>
    <border>
      <left style="medium">
        <color theme="0" tint="-0.499984740745262"/>
      </left>
      <right/>
      <top/>
      <bottom style="thin">
        <color theme="0" tint="-0.499984740745262"/>
      </bottom>
      <diagonal/>
    </border>
    <border>
      <left style="thin">
        <color theme="0" tint="-0.499984740745262"/>
      </left>
      <right style="medium">
        <color theme="0" tint="-0.499984740745262"/>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top style="medium">
        <color theme="0" tint="-0.499984740745262"/>
      </top>
      <bottom/>
      <diagonal/>
    </border>
    <border>
      <left/>
      <right style="medium">
        <color rgb="FFDFE4EC"/>
      </right>
      <top/>
      <bottom style="medium">
        <color rgb="FFDFE4EC"/>
      </bottom>
      <diagonal/>
    </border>
    <border>
      <left style="medium">
        <color theme="0" tint="-0.499984740745262"/>
      </left>
      <right/>
      <top style="medium">
        <color theme="0" tint="-0.499984740745262"/>
      </top>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right style="thin">
        <color indexed="64"/>
      </right>
      <top style="thin">
        <color indexed="64"/>
      </top>
      <bottom style="thin">
        <color theme="0" tint="-0.499984740745262"/>
      </bottom>
      <diagonal/>
    </border>
    <border>
      <left style="thin">
        <color indexed="64"/>
      </left>
      <right/>
      <top style="thin">
        <color theme="0" tint="-0.499984740745262"/>
      </top>
      <bottom style="thin">
        <color theme="0" tint="-0.499984740745262"/>
      </bottom>
      <diagonal/>
    </border>
    <border>
      <left style="thin">
        <color theme="0" tint="-0.499984740745262"/>
      </left>
      <right style="thin">
        <color indexed="64"/>
      </right>
      <top style="thin">
        <color theme="0" tint="-0.499984740745262"/>
      </top>
      <bottom style="thin">
        <color theme="0" tint="-0.499984740745262"/>
      </bottom>
      <diagonal/>
    </border>
    <border>
      <left style="thin">
        <color indexed="64"/>
      </left>
      <right style="thin">
        <color theme="0" tint="-0.499984740745262"/>
      </right>
      <top style="thin">
        <color theme="0" tint="-0.499984740745262"/>
      </top>
      <bottom style="medium">
        <color theme="0" tint="-0.499984740745262"/>
      </bottom>
      <diagonal/>
    </border>
    <border>
      <left style="thin">
        <color theme="0" tint="-0.499984740745262"/>
      </left>
      <right style="thin">
        <color indexed="64"/>
      </right>
      <top style="thin">
        <color theme="0" tint="-0.499984740745262"/>
      </top>
      <bottom style="medium">
        <color theme="0" tint="-0.499984740745262"/>
      </bottom>
      <diagonal/>
    </border>
    <border>
      <left style="thin">
        <color indexed="64"/>
      </left>
      <right style="thin">
        <color theme="0" tint="-0.499984740745262"/>
      </right>
      <top style="medium">
        <color theme="0" tint="-0.499984740745262"/>
      </top>
      <bottom/>
      <diagonal/>
    </border>
    <border>
      <left style="thin">
        <color theme="0" tint="-0.499984740745262"/>
      </left>
      <right style="thin">
        <color indexed="64"/>
      </right>
      <top style="medium">
        <color theme="0" tint="-0.499984740745262"/>
      </top>
      <bottom/>
      <diagonal/>
    </border>
    <border>
      <left style="thin">
        <color indexed="64"/>
      </left>
      <right style="thin">
        <color theme="0" tint="-0.499984740745262"/>
      </right>
      <top/>
      <bottom/>
      <diagonal/>
    </border>
    <border>
      <left style="thin">
        <color theme="0" tint="-0.499984740745262"/>
      </left>
      <right style="thin">
        <color indexed="64"/>
      </right>
      <top/>
      <bottom/>
      <diagonal/>
    </border>
    <border>
      <left style="thin">
        <color indexed="64"/>
      </left>
      <right style="thin">
        <color theme="0" tint="-0.499984740745262"/>
      </right>
      <top/>
      <bottom style="thin">
        <color indexed="64"/>
      </bottom>
      <diagonal/>
    </border>
    <border>
      <left style="thin">
        <color theme="0" tint="-0.499984740745262"/>
      </left>
      <right style="thin">
        <color theme="0" tint="-0.499984740745262"/>
      </right>
      <top/>
      <bottom style="thin">
        <color indexed="64"/>
      </bottom>
      <diagonal/>
    </border>
    <border>
      <left style="thin">
        <color theme="0" tint="-0.499984740745262"/>
      </left>
      <right style="thin">
        <color indexed="64"/>
      </right>
      <top/>
      <bottom style="thin">
        <color indexed="64"/>
      </bottom>
      <diagonal/>
    </border>
    <border>
      <left style="thin">
        <color indexed="64"/>
      </left>
      <right style="thin">
        <color indexed="64"/>
      </right>
      <top style="thin">
        <color indexed="64"/>
      </top>
      <bottom/>
      <diagonal/>
    </border>
  </borders>
  <cellStyleXfs count="526">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8" applyNumberFormat="0" applyAlignment="0" applyProtection="0"/>
    <xf numFmtId="0" fontId="29" fillId="15" borderId="11"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5"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6" fillId="13" borderId="8" applyNumberFormat="0" applyAlignment="0" applyProtection="0"/>
    <xf numFmtId="0" fontId="37" fillId="0" borderId="10"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2" applyNumberFormat="0" applyFont="0" applyAlignment="0" applyProtection="0"/>
    <xf numFmtId="0" fontId="2" fillId="16" borderId="12" applyNumberFormat="0" applyFont="0" applyAlignment="0" applyProtection="0"/>
    <xf numFmtId="0" fontId="2" fillId="16" borderId="12" applyNumberFormat="0" applyFont="0" applyAlignment="0" applyProtection="0"/>
    <xf numFmtId="0" fontId="6" fillId="16" borderId="12" applyNumberFormat="0" applyFont="0" applyAlignment="0" applyProtection="0"/>
    <xf numFmtId="0" fontId="41" fillId="14" borderId="9"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3"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81" fillId="0" borderId="0"/>
    <xf numFmtId="0" fontId="1" fillId="0" borderId="0"/>
    <xf numFmtId="0" fontId="1" fillId="0" borderId="0"/>
    <xf numFmtId="9" fontId="1" fillId="0" borderId="0" applyFont="0" applyFill="0" applyBorder="0" applyAlignment="0" applyProtection="0"/>
    <xf numFmtId="0" fontId="17" fillId="0" borderId="0"/>
  </cellStyleXfs>
  <cellXfs count="1506">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xf numFmtId="0" fontId="15" fillId="41" borderId="3" xfId="0" applyFont="1" applyFill="1" applyBorder="1" applyAlignment="1">
      <alignment horizontal="center"/>
    </xf>
    <xf numFmtId="0" fontId="15" fillId="41" borderId="2" xfId="0" applyFont="1" applyFill="1" applyBorder="1" applyAlignment="1">
      <alignment horizontal="center"/>
    </xf>
    <xf numFmtId="0" fontId="15" fillId="41" borderId="17"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4" xfId="0" applyFont="1" applyBorder="1"/>
    <xf numFmtId="0" fontId="15" fillId="0" borderId="1" xfId="0" applyFont="1" applyBorder="1"/>
    <xf numFmtId="0" fontId="15" fillId="0" borderId="2" xfId="0" applyFont="1" applyBorder="1"/>
    <xf numFmtId="0" fontId="15" fillId="0" borderId="0" xfId="0" applyFont="1" applyAlignment="1">
      <alignment horizontal="center"/>
    </xf>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4"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17" xfId="0" applyFont="1" applyBorder="1"/>
    <xf numFmtId="0" fontId="15" fillId="0" borderId="0" xfId="0" applyFont="1" applyAlignment="1">
      <alignment horizontal="left"/>
    </xf>
    <xf numFmtId="0" fontId="15" fillId="0" borderId="1" xfId="0" applyFont="1" applyBorder="1" applyAlignment="1">
      <alignment wrapText="1"/>
    </xf>
    <xf numFmtId="3" fontId="15" fillId="0" borderId="0" xfId="0" quotePrefix="1" applyNumberFormat="1" applyFont="1" applyAlignment="1">
      <alignment horizontal="center"/>
    </xf>
    <xf numFmtId="0" fontId="15" fillId="44" borderId="3" xfId="0" applyFont="1" applyFill="1" applyBorder="1" applyAlignment="1">
      <alignment horizontal="center"/>
    </xf>
    <xf numFmtId="0" fontId="15" fillId="44" borderId="2" xfId="0" applyFont="1" applyFill="1" applyBorder="1" applyAlignment="1">
      <alignment horizontal="center"/>
    </xf>
    <xf numFmtId="0" fontId="15" fillId="44" borderId="17" xfId="0" applyFont="1" applyFill="1" applyBorder="1" applyAlignment="1">
      <alignment horizontal="center"/>
    </xf>
    <xf numFmtId="0" fontId="15" fillId="44" borderId="18" xfId="0" applyFont="1" applyFill="1" applyBorder="1" applyAlignment="1">
      <alignment horizontal="center"/>
    </xf>
    <xf numFmtId="166" fontId="15" fillId="0" borderId="0" xfId="0" quotePrefix="1" applyNumberFormat="1" applyFont="1" applyAlignment="1">
      <alignment horizontal="center"/>
    </xf>
    <xf numFmtId="166" fontId="15" fillId="0" borderId="0" xfId="0" applyNumberFormat="1" applyFont="1" applyAlignment="1">
      <alignment horizontal="center"/>
    </xf>
    <xf numFmtId="166" fontId="15" fillId="0" borderId="1" xfId="0" quotePrefix="1" applyNumberFormat="1" applyFont="1" applyBorder="1" applyAlignment="1">
      <alignment horizontal="center"/>
    </xf>
    <xf numFmtId="0" fontId="15" fillId="0" borderId="15" xfId="0" applyFont="1" applyBorder="1" applyAlignment="1">
      <alignment wrapText="1"/>
    </xf>
    <xf numFmtId="0" fontId="15" fillId="0" borderId="0" xfId="0" applyFont="1" applyAlignment="1">
      <alignment horizontal="left" vertical="top" wrapText="1"/>
    </xf>
    <xf numFmtId="166" fontId="15" fillId="44" borderId="4" xfId="0" quotePrefix="1" applyNumberFormat="1" applyFont="1" applyFill="1" applyBorder="1" applyAlignment="1">
      <alignment horizontal="center"/>
    </xf>
    <xf numFmtId="0" fontId="50" fillId="0" borderId="0" xfId="0" applyFont="1" applyAlignment="1">
      <alignment horizontal="left" wrapText="1"/>
    </xf>
    <xf numFmtId="166" fontId="15" fillId="44" borderId="0" xfId="0" quotePrefix="1" applyNumberFormat="1" applyFont="1" applyFill="1" applyAlignment="1">
      <alignment horizontal="center"/>
    </xf>
    <xf numFmtId="166" fontId="15" fillId="0" borderId="15" xfId="0" quotePrefix="1" applyNumberFormat="1" applyFont="1" applyBorder="1" applyAlignment="1">
      <alignment horizontal="center"/>
    </xf>
    <xf numFmtId="0" fontId="15" fillId="44" borderId="19" xfId="0" applyFont="1" applyFill="1" applyBorder="1" applyAlignment="1">
      <alignment horizontal="center"/>
    </xf>
    <xf numFmtId="0" fontId="15" fillId="0" borderId="3" xfId="0" applyFont="1" applyBorder="1" applyAlignment="1">
      <alignment vertical="top" wrapText="1"/>
    </xf>
    <xf numFmtId="0" fontId="15" fillId="0" borderId="1" xfId="0" applyFont="1" applyBorder="1" applyAlignment="1">
      <alignment horizontal="left" wrapText="1" indent="2"/>
    </xf>
    <xf numFmtId="166" fontId="15" fillId="44" borderId="0" xfId="0" applyNumberFormat="1" applyFont="1" applyFill="1" applyAlignment="1">
      <alignment horizontal="center" wrapText="1"/>
    </xf>
    <xf numFmtId="166" fontId="15" fillId="44" borderId="4" xfId="0" applyNumberFormat="1" applyFont="1" applyFill="1" applyBorder="1" applyAlignment="1">
      <alignment horizontal="center" wrapText="1"/>
    </xf>
    <xf numFmtId="3" fontId="15" fillId="0" borderId="0" xfId="0" quotePrefix="1" applyNumberFormat="1" applyFont="1" applyAlignment="1">
      <alignment horizontal="center" wrapText="1"/>
    </xf>
    <xf numFmtId="3" fontId="15" fillId="44" borderId="4" xfId="0" applyNumberFormat="1" applyFont="1" applyFill="1" applyBorder="1" applyAlignment="1">
      <alignment horizontal="center" wrapText="1"/>
    </xf>
    <xf numFmtId="164" fontId="15" fillId="44" borderId="0" xfId="0" applyNumberFormat="1" applyFont="1" applyFill="1" applyAlignment="1">
      <alignment horizontal="center" wrapText="1"/>
    </xf>
    <xf numFmtId="164" fontId="15" fillId="44" borderId="4"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Border="1" applyAlignment="1">
      <alignment horizontal="left" vertical="top" wrapText="1" indent="2"/>
    </xf>
    <xf numFmtId="166" fontId="15" fillId="44" borderId="15" xfId="0" quotePrefix="1" applyNumberFormat="1" applyFont="1" applyFill="1" applyBorder="1" applyAlignment="1">
      <alignment horizontal="center"/>
    </xf>
    <xf numFmtId="166" fontId="15" fillId="44" borderId="16" xfId="0" quotePrefix="1" applyNumberFormat="1" applyFont="1" applyFill="1" applyBorder="1" applyAlignment="1">
      <alignment horizontal="center"/>
    </xf>
    <xf numFmtId="166" fontId="15" fillId="44" borderId="2" xfId="0" quotePrefix="1" applyNumberFormat="1" applyFont="1" applyFill="1" applyBorder="1" applyAlignment="1">
      <alignment horizontal="center"/>
    </xf>
    <xf numFmtId="166" fontId="15" fillId="44" borderId="17" xfId="0" quotePrefix="1" applyNumberFormat="1" applyFont="1" applyFill="1" applyBorder="1" applyAlignment="1">
      <alignment horizontal="center"/>
    </xf>
    <xf numFmtId="0" fontId="15" fillId="0" borderId="3" xfId="0" applyFont="1" applyBorder="1" applyAlignment="1">
      <alignment horizontal="left" wrapText="1"/>
    </xf>
    <xf numFmtId="0" fontId="50" fillId="0" borderId="1" xfId="0" applyFont="1" applyBorder="1" applyAlignment="1">
      <alignment horizontal="left" vertical="top" wrapText="1"/>
    </xf>
    <xf numFmtId="0" fontId="15" fillId="0" borderId="0" xfId="0" applyFont="1" applyAlignment="1">
      <alignment horizontal="center" wrapText="1"/>
    </xf>
    <xf numFmtId="0" fontId="15" fillId="0" borderId="1" xfId="0" applyFont="1" applyBorder="1" applyAlignment="1">
      <alignment vertical="top" wrapText="1"/>
    </xf>
    <xf numFmtId="3" fontId="15" fillId="0" borderId="0" xfId="0" applyNumberFormat="1" applyFont="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Border="1" applyAlignment="1">
      <alignment horizontal="left" wrapText="1" indent="1"/>
    </xf>
    <xf numFmtId="0" fontId="49" fillId="0" borderId="0" xfId="0" applyFont="1" applyAlignment="1">
      <alignment horizontal="center" vertical="top" wrapText="1"/>
    </xf>
    <xf numFmtId="3" fontId="15" fillId="0" borderId="0" xfId="0" quotePrefix="1" applyNumberFormat="1" applyFont="1" applyAlignment="1">
      <alignment horizontal="center" vertical="top" wrapText="1"/>
    </xf>
    <xf numFmtId="0" fontId="49" fillId="0" borderId="1" xfId="0" applyFont="1" applyBorder="1" applyAlignment="1">
      <alignment horizontal="left" wrapText="1"/>
    </xf>
    <xf numFmtId="0" fontId="52" fillId="0" borderId="0" xfId="0" applyFo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46" borderId="0" xfId="0" applyFont="1" applyFill="1" applyAlignment="1">
      <alignment horizontal="right"/>
    </xf>
    <xf numFmtId="3" fontId="15" fillId="0" borderId="0" xfId="0" applyNumberFormat="1" applyFont="1" applyAlignment="1">
      <alignment horizontal="center" vertical="top" wrapText="1"/>
    </xf>
    <xf numFmtId="3" fontId="15" fillId="0" borderId="1" xfId="0" quotePrefix="1" applyNumberFormat="1" applyFont="1" applyBorder="1" applyAlignment="1">
      <alignment horizontal="center" wrapText="1"/>
    </xf>
    <xf numFmtId="3" fontId="15" fillId="0" borderId="1" xfId="0" applyNumberFormat="1" applyFont="1" applyBorder="1" applyAlignment="1">
      <alignment horizontal="center" wrapText="1"/>
    </xf>
    <xf numFmtId="3" fontId="15" fillId="0" borderId="0" xfId="0" applyNumberFormat="1" applyFont="1" applyAlignment="1">
      <alignment horizontal="center" wrapText="1"/>
    </xf>
    <xf numFmtId="166" fontId="15" fillId="0" borderId="0" xfId="0" applyNumberFormat="1" applyFont="1" applyAlignment="1">
      <alignment vertical="top" wrapText="1"/>
    </xf>
    <xf numFmtId="0" fontId="15" fillId="0" borderId="3" xfId="0" applyFont="1" applyBorder="1" applyAlignment="1">
      <alignment horizontal="left" vertical="top" wrapText="1" indent="2"/>
    </xf>
    <xf numFmtId="0" fontId="15" fillId="0" borderId="14" xfId="0" applyFont="1" applyBorder="1" applyAlignment="1">
      <alignment vertical="top" wrapText="1"/>
    </xf>
    <xf numFmtId="0" fontId="15" fillId="0" borderId="0" xfId="0" applyFont="1" applyAlignment="1">
      <alignment horizontal="left" vertical="top" wrapText="1" indent="2"/>
    </xf>
    <xf numFmtId="0" fontId="15" fillId="0" borderId="4" xfId="0" applyFont="1" applyBorder="1" applyAlignment="1">
      <alignment vertical="top" wrapText="1"/>
    </xf>
    <xf numFmtId="0" fontId="15" fillId="0" borderId="1" xfId="0" applyFont="1" applyBorder="1" applyAlignment="1">
      <alignment horizontal="left" wrapText="1" indent="4"/>
    </xf>
    <xf numFmtId="0" fontId="49" fillId="0" borderId="0" xfId="0" applyFont="1" applyAlignment="1">
      <alignment horizontal="left" wrapText="1"/>
    </xf>
    <xf numFmtId="3" fontId="15" fillId="0" borderId="4" xfId="0" quotePrefix="1" applyNumberFormat="1" applyFont="1" applyBorder="1" applyAlignment="1">
      <alignment horizontal="center" wrapText="1"/>
    </xf>
    <xf numFmtId="3" fontId="15" fillId="0" borderId="17" xfId="0" quotePrefix="1" applyNumberFormat="1" applyFont="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Alignment="1">
      <alignment horizontal="left" wrapText="1" indent="2"/>
    </xf>
    <xf numFmtId="0" fontId="15" fillId="0" borderId="0" xfId="0" applyFont="1" applyAlignment="1">
      <alignment horizontal="left" wrapText="1" indent="4"/>
    </xf>
    <xf numFmtId="0" fontId="15" fillId="0" borderId="4" xfId="0" applyFont="1" applyBorder="1" applyAlignment="1">
      <alignment wrapText="1"/>
    </xf>
    <xf numFmtId="0" fontId="15" fillId="0" borderId="3" xfId="0" applyFont="1" applyBorder="1" applyAlignment="1">
      <alignment horizontal="left" wrapText="1" indent="4"/>
    </xf>
    <xf numFmtId="3" fontId="15" fillId="0" borderId="2" xfId="0" quotePrefix="1" applyNumberFormat="1" applyFont="1" applyBorder="1" applyAlignment="1">
      <alignment horizontal="center" wrapText="1"/>
    </xf>
    <xf numFmtId="0" fontId="15" fillId="0" borderId="1" xfId="0" applyFont="1" applyBorder="1" applyAlignment="1">
      <alignment horizontal="center" wrapText="1"/>
    </xf>
    <xf numFmtId="0" fontId="47" fillId="0" borderId="0" xfId="0" applyFont="1" applyAlignment="1">
      <alignment horizontal="left" vertical="top"/>
    </xf>
    <xf numFmtId="164" fontId="15" fillId="0" borderId="1" xfId="0" applyNumberFormat="1" applyFont="1" applyBorder="1" applyAlignment="1">
      <alignment horizontal="center" wrapText="1"/>
    </xf>
    <xf numFmtId="164" fontId="15" fillId="0" borderId="3" xfId="0" applyNumberFormat="1" applyFont="1" applyBorder="1" applyAlignment="1">
      <alignment horizontal="center" wrapText="1"/>
    </xf>
    <xf numFmtId="0" fontId="54" fillId="0" borderId="0" xfId="0" applyFont="1"/>
    <xf numFmtId="0" fontId="49" fillId="0" borderId="0" xfId="0" applyFont="1" applyAlignment="1">
      <alignment vertical="top" wrapText="1"/>
    </xf>
    <xf numFmtId="166" fontId="15" fillId="44" borderId="2" xfId="0" applyNumberFormat="1" applyFont="1" applyFill="1" applyBorder="1" applyAlignment="1">
      <alignment horizontal="center" wrapText="1"/>
    </xf>
    <xf numFmtId="166" fontId="15" fillId="44" borderId="17" xfId="0" applyNumberFormat="1" applyFont="1" applyFill="1" applyBorder="1" applyAlignment="1">
      <alignment horizontal="center" wrapText="1"/>
    </xf>
    <xf numFmtId="166" fontId="15" fillId="0" borderId="0" xfId="0" applyNumberFormat="1" applyFont="1" applyAlignment="1">
      <alignment horizontal="center" wrapText="1"/>
    </xf>
    <xf numFmtId="0" fontId="49" fillId="0" borderId="0" xfId="0" applyFont="1" applyAlignment="1">
      <alignment wrapText="1"/>
    </xf>
    <xf numFmtId="3" fontId="15" fillId="0" borderId="0" xfId="0" quotePrefix="1" applyNumberFormat="1" applyFont="1" applyAlignment="1">
      <alignment horizontal="left" vertical="top" wrapText="1"/>
    </xf>
    <xf numFmtId="166" fontId="15" fillId="44" borderId="16" xfId="0" applyNumberFormat="1" applyFont="1" applyFill="1" applyBorder="1" applyAlignment="1">
      <alignment horizontal="center" wrapText="1"/>
    </xf>
    <xf numFmtId="3" fontId="15" fillId="0" borderId="0" xfId="0" quotePrefix="1" applyNumberFormat="1" applyFont="1" applyAlignment="1">
      <alignment vertical="top" wrapText="1"/>
    </xf>
    <xf numFmtId="0" fontId="15" fillId="0" borderId="3" xfId="0" applyFont="1" applyBorder="1"/>
    <xf numFmtId="0" fontId="15" fillId="0" borderId="15" xfId="0" applyFont="1" applyBorder="1"/>
    <xf numFmtId="0" fontId="50" fillId="0" borderId="1" xfId="0" applyFont="1" applyBorder="1"/>
    <xf numFmtId="0" fontId="50" fillId="0" borderId="0" xfId="0" applyFont="1"/>
    <xf numFmtId="0" fontId="50" fillId="0" borderId="3" xfId="0" applyFont="1" applyBorder="1"/>
    <xf numFmtId="0" fontId="50" fillId="0" borderId="2" xfId="0" applyFont="1" applyBorder="1"/>
    <xf numFmtId="0" fontId="55" fillId="0" borderId="1" xfId="0" applyFont="1" applyBorder="1" applyAlignment="1">
      <alignment horizontal="left" indent="2"/>
    </xf>
    <xf numFmtId="0" fontId="15" fillId="0" borderId="2"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21" fillId="41" borderId="0" xfId="0" applyFont="1" applyFill="1" applyAlignment="1">
      <alignment horizontal="center"/>
    </xf>
    <xf numFmtId="0" fontId="15" fillId="41" borderId="0" xfId="0" applyFont="1" applyFill="1" applyAlignment="1">
      <alignment horizontal="center"/>
    </xf>
    <xf numFmtId="0" fontId="15" fillId="0" borderId="3" xfId="0" applyFont="1" applyBorder="1" applyAlignment="1">
      <alignment wrapText="1"/>
    </xf>
    <xf numFmtId="168" fontId="15" fillId="0" borderId="2" xfId="1" applyNumberFormat="1" applyFont="1" applyBorder="1"/>
    <xf numFmtId="43" fontId="55" fillId="0" borderId="0" xfId="0" applyNumberFormat="1" applyFont="1"/>
    <xf numFmtId="167" fontId="15" fillId="0" borderId="0" xfId="2" applyNumberFormat="1" applyFont="1"/>
    <xf numFmtId="0" fontId="56" fillId="0" borderId="15" xfId="0" applyFont="1" applyBorder="1" applyAlignment="1">
      <alignment horizontal="left"/>
    </xf>
    <xf numFmtId="0" fontId="15" fillId="41" borderId="4" xfId="0" applyFont="1" applyFill="1" applyBorder="1" applyAlignment="1">
      <alignment horizontal="center"/>
    </xf>
    <xf numFmtId="164" fontId="15" fillId="0" borderId="0" xfId="0" applyNumberFormat="1" applyFont="1" applyAlignment="1">
      <alignment horizontal="center"/>
    </xf>
    <xf numFmtId="0" fontId="15" fillId="0" borderId="1" xfId="0" applyFont="1" applyBorder="1" applyAlignment="1">
      <alignment horizontal="left"/>
    </xf>
    <xf numFmtId="10" fontId="15" fillId="0" borderId="0" xfId="2" applyNumberFormat="1" applyFont="1"/>
    <xf numFmtId="0" fontId="15" fillId="0" borderId="3"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Alignment="1">
      <alignment horizontal="center" wrapText="1"/>
    </xf>
    <xf numFmtId="0" fontId="58" fillId="0" borderId="0" xfId="0" applyFont="1"/>
    <xf numFmtId="0" fontId="15" fillId="0" borderId="0" xfId="0" applyFont="1" applyAlignment="1">
      <alignment horizontal="center" vertical="top" wrapText="1"/>
    </xf>
    <xf numFmtId="0" fontId="21" fillId="41" borderId="1" xfId="0" applyFont="1" applyFill="1" applyBorder="1" applyAlignment="1">
      <alignment horizontal="center"/>
    </xf>
    <xf numFmtId="0" fontId="15" fillId="41" borderId="19" xfId="0" applyFont="1" applyFill="1" applyBorder="1" applyAlignment="1">
      <alignment horizontal="center"/>
    </xf>
    <xf numFmtId="168" fontId="15" fillId="0" borderId="17" xfId="0" applyNumberFormat="1" applyFont="1" applyBorder="1" applyAlignment="1">
      <alignment horizontal="center"/>
    </xf>
    <xf numFmtId="2" fontId="21" fillId="0" borderId="0" xfId="37" applyNumberFormat="1" applyFont="1" applyAlignment="1">
      <alignment horizontal="right"/>
    </xf>
    <xf numFmtId="164" fontId="15" fillId="48" borderId="0" xfId="0" quotePrefix="1" applyNumberFormat="1" applyFont="1" applyFill="1" applyAlignment="1">
      <alignment horizontal="center" wrapText="1"/>
    </xf>
    <xf numFmtId="170" fontId="15" fillId="0" borderId="0" xfId="0" applyNumberFormat="1" applyFont="1"/>
    <xf numFmtId="164" fontId="15" fillId="0" borderId="0" xfId="0" applyNumberFormat="1" applyFont="1"/>
    <xf numFmtId="0" fontId="15" fillId="0" borderId="17" xfId="0" applyFont="1" applyBorder="1" applyAlignment="1">
      <alignment horizontal="center"/>
    </xf>
    <xf numFmtId="168" fontId="15" fillId="0" borderId="4" xfId="0" applyNumberFormat="1" applyFont="1" applyBorder="1" applyAlignment="1">
      <alignment horizontal="center"/>
    </xf>
    <xf numFmtId="168" fontId="15" fillId="0" borderId="1" xfId="0" applyNumberFormat="1" applyFont="1" applyBorder="1" applyAlignment="1">
      <alignment horizontal="center"/>
    </xf>
    <xf numFmtId="0" fontId="0" fillId="44" borderId="4" xfId="0" applyFill="1" applyBorder="1"/>
    <xf numFmtId="0" fontId="50" fillId="0" borderId="0" xfId="0" applyFont="1" applyAlignment="1">
      <alignment horizontal="center" wrapText="1"/>
    </xf>
    <xf numFmtId="0" fontId="49" fillId="0" borderId="0" xfId="0" applyFont="1" applyAlignment="1">
      <alignment horizontal="center"/>
    </xf>
    <xf numFmtId="0" fontId="0" fillId="44" borderId="0" xfId="0" applyFill="1"/>
    <xf numFmtId="0" fontId="15" fillId="2" borderId="1" xfId="0" applyFont="1" applyFill="1" applyBorder="1" applyAlignment="1">
      <alignment horizontal="left" vertical="top" wrapText="1" indent="3"/>
    </xf>
    <xf numFmtId="0" fontId="15" fillId="2" borderId="0" xfId="0" applyFont="1" applyFill="1" applyAlignment="1">
      <alignment horizontal="center" vertical="top" wrapText="1"/>
    </xf>
    <xf numFmtId="168" fontId="15" fillId="0" borderId="2" xfId="0" applyNumberFormat="1" applyFont="1" applyBorder="1" applyAlignment="1">
      <alignment horizontal="center"/>
    </xf>
    <xf numFmtId="164" fontId="46" fillId="0" borderId="0" xfId="511" applyNumberFormat="1"/>
    <xf numFmtId="10" fontId="0" fillId="0" borderId="0" xfId="517" applyNumberFormat="1" applyFont="1"/>
    <xf numFmtId="1" fontId="21" fillId="0" borderId="0" xfId="9" applyNumberFormat="1" applyFont="1" applyAlignment="1">
      <alignment horizontal="right"/>
    </xf>
    <xf numFmtId="1" fontId="21" fillId="0" borderId="2" xfId="9" applyNumberFormat="1" applyFont="1" applyBorder="1"/>
    <xf numFmtId="3" fontId="21" fillId="0" borderId="0" xfId="0" applyNumberFormat="1" applyFont="1"/>
    <xf numFmtId="0" fontId="21" fillId="0" borderId="0" xfId="12" applyFont="1"/>
    <xf numFmtId="0" fontId="21" fillId="0" borderId="0" xfId="0" applyFont="1"/>
    <xf numFmtId="3" fontId="21" fillId="0" borderId="0" xfId="0" applyNumberFormat="1" applyFont="1" applyAlignment="1">
      <alignment horizontal="right"/>
    </xf>
    <xf numFmtId="3" fontId="21" fillId="0" borderId="2" xfId="0" applyNumberFormat="1" applyFont="1" applyBorder="1"/>
    <xf numFmtId="3" fontId="21" fillId="0" borderId="2" xfId="0" applyNumberFormat="1" applyFont="1" applyBorder="1" applyAlignment="1">
      <alignment horizontal="right"/>
    </xf>
    <xf numFmtId="0" fontId="21" fillId="0" borderId="2" xfId="3" applyFont="1" applyBorder="1"/>
    <xf numFmtId="0" fontId="21" fillId="0" borderId="2" xfId="0" applyFont="1" applyBorder="1"/>
    <xf numFmtId="0" fontId="21" fillId="0" borderId="2" xfId="0" applyFont="1" applyBorder="1" applyAlignment="1">
      <alignment horizontal="right"/>
    </xf>
    <xf numFmtId="0" fontId="21" fillId="0" borderId="0" xfId="0" applyFont="1" applyAlignment="1">
      <alignment horizontal="right"/>
    </xf>
    <xf numFmtId="0" fontId="21" fillId="0" borderId="0" xfId="0" applyFont="1" applyAlignment="1">
      <alignment vertical="center"/>
    </xf>
    <xf numFmtId="0" fontId="21" fillId="0" borderId="0" xfId="0" applyFont="1" applyAlignment="1">
      <alignment horizontal="right" vertical="center"/>
    </xf>
    <xf numFmtId="0" fontId="21" fillId="0" borderId="2" xfId="0" applyFont="1" applyBorder="1" applyAlignment="1">
      <alignment vertical="center"/>
    </xf>
    <xf numFmtId="0" fontId="21" fillId="0" borderId="2" xfId="0" applyFont="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Font="1" applyAlignment="1">
      <alignment horizontal="left" vertical="top" wrapText="1"/>
    </xf>
    <xf numFmtId="0" fontId="55" fillId="0" borderId="1" xfId="0" applyFont="1" applyBorder="1" applyAlignment="1">
      <alignment horizontal="left" indent="5"/>
    </xf>
    <xf numFmtId="0" fontId="20" fillId="0" borderId="0" xfId="7"/>
    <xf numFmtId="166" fontId="21" fillId="0" borderId="0" xfId="0" applyNumberFormat="1" applyFo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166" fontId="21" fillId="0" borderId="0" xfId="0" applyNumberFormat="1" applyFont="1" applyAlignment="1">
      <alignment horizontal="right"/>
    </xf>
    <xf numFmtId="0" fontId="49" fillId="0" borderId="0" xfId="0" applyFont="1" applyAlignment="1">
      <alignment horizontal="left" vertical="top" wrapText="1"/>
    </xf>
    <xf numFmtId="0" fontId="0" fillId="0" borderId="0" xfId="0" applyAlignment="1">
      <alignment horizontal="center"/>
    </xf>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1" xfId="0" applyFont="1" applyBorder="1"/>
    <xf numFmtId="168" fontId="15" fillId="0" borderId="0" xfId="0" applyNumberFormat="1" applyFont="1"/>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Alignment="1">
      <alignment wrapText="1"/>
    </xf>
    <xf numFmtId="2" fontId="46" fillId="0" borderId="0" xfId="511" applyNumberFormat="1"/>
    <xf numFmtId="0" fontId="66" fillId="53" borderId="0" xfId="0" applyFont="1" applyFill="1" applyAlignment="1">
      <alignment horizontal="center" wrapText="1"/>
    </xf>
    <xf numFmtId="0" fontId="66" fillId="0" borderId="0" xfId="0" applyFont="1" applyAlignment="1">
      <alignment horizontal="left" wrapText="1"/>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Alignment="1">
      <alignment horizontal="center" wrapText="1"/>
    </xf>
    <xf numFmtId="3" fontId="0" fillId="44" borderId="0" xfId="0" applyNumberFormat="1" applyFill="1"/>
    <xf numFmtId="0" fontId="49" fillId="0" borderId="21" xfId="0" applyFont="1" applyBorder="1" applyAlignment="1">
      <alignment horizontal="center"/>
    </xf>
    <xf numFmtId="164" fontId="15" fillId="0" borderId="21" xfId="0" applyNumberFormat="1" applyFont="1" applyBorder="1" applyAlignment="1">
      <alignment horizontal="center"/>
    </xf>
    <xf numFmtId="0" fontId="15" fillId="0" borderId="15" xfId="0" applyFont="1" applyBorder="1" applyAlignment="1">
      <alignment horizontal="left" wrapText="1"/>
    </xf>
    <xf numFmtId="0" fontId="49" fillId="0" borderId="0" xfId="0" applyFont="1" applyAlignment="1">
      <alignment horizontal="left" vertical="top" wrapText="1" indent="2"/>
    </xf>
    <xf numFmtId="166" fontId="50" fillId="52" borderId="0" xfId="0" quotePrefix="1" applyNumberFormat="1" applyFont="1" applyFill="1" applyAlignment="1">
      <alignment horizontal="center" wrapText="1"/>
    </xf>
    <xf numFmtId="166" fontId="50" fillId="52" borderId="4" xfId="0" quotePrefix="1" applyNumberFormat="1" applyFont="1" applyFill="1" applyBorder="1" applyAlignment="1">
      <alignment horizontal="center" wrapText="1"/>
    </xf>
    <xf numFmtId="166" fontId="50" fillId="0" borderId="0" xfId="0" quotePrefix="1" applyNumberFormat="1" applyFont="1" applyAlignment="1">
      <alignment horizontal="center" wrapText="1"/>
    </xf>
    <xf numFmtId="166" fontId="15" fillId="0" borderId="0" xfId="0" applyNumberFormat="1" applyFont="1" applyAlignment="1">
      <alignment horizontal="center" vertical="top" wrapText="1"/>
    </xf>
    <xf numFmtId="166" fontId="15" fillId="0" borderId="0" xfId="0" quotePrefix="1" applyNumberFormat="1" applyFont="1" applyAlignment="1">
      <alignment horizontal="center" vertical="top" wrapText="1"/>
    </xf>
    <xf numFmtId="166" fontId="15" fillId="52" borderId="0" xfId="0" applyNumberFormat="1" applyFont="1" applyFill="1" applyAlignment="1">
      <alignment horizontal="center" vertical="top" wrapText="1"/>
    </xf>
    <xf numFmtId="166" fontId="15" fillId="52" borderId="4" xfId="0" applyNumberFormat="1" applyFont="1" applyFill="1" applyBorder="1" applyAlignment="1">
      <alignment horizontal="center" vertical="top" wrapText="1"/>
    </xf>
    <xf numFmtId="3" fontId="15" fillId="0" borderId="2" xfId="0" quotePrefix="1" applyNumberFormat="1" applyFont="1" applyBorder="1" applyAlignment="1">
      <alignment horizontal="center" vertical="top" wrapText="1"/>
    </xf>
    <xf numFmtId="3" fontId="15" fillId="44" borderId="2" xfId="0" quotePrefix="1" applyNumberFormat="1" applyFont="1" applyFill="1" applyBorder="1" applyAlignment="1">
      <alignment horizontal="center"/>
    </xf>
    <xf numFmtId="3" fontId="15" fillId="44" borderId="17" xfId="0" quotePrefix="1" applyNumberFormat="1" applyFont="1" applyFill="1" applyBorder="1" applyAlignment="1">
      <alignment horizontal="center"/>
    </xf>
    <xf numFmtId="3" fontId="21" fillId="44" borderId="0" xfId="37" applyNumberFormat="1" applyFont="1" applyFill="1" applyAlignment="1">
      <alignment horizontal="center"/>
    </xf>
    <xf numFmtId="164" fontId="21" fillId="44" borderId="0" xfId="37" applyNumberFormat="1" applyFont="1" applyFill="1" applyAlignment="1">
      <alignment horizontal="center"/>
    </xf>
    <xf numFmtId="3" fontId="15" fillId="0" borderId="2"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2" xfId="0" applyNumberFormat="1" applyFont="1" applyBorder="1" applyAlignment="1">
      <alignment horizontal="center"/>
    </xf>
    <xf numFmtId="0" fontId="15" fillId="0" borderId="4" xfId="0" applyFont="1" applyBorder="1" applyAlignment="1">
      <alignment horizontal="center"/>
    </xf>
    <xf numFmtId="0" fontId="63" fillId="51" borderId="20" xfId="0" applyFont="1" applyFill="1"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2" xfId="0" applyBorder="1" applyAlignment="1">
      <alignment horizontal="center"/>
    </xf>
    <xf numFmtId="0" fontId="3" fillId="44" borderId="0" xfId="0" applyFont="1" applyFill="1" applyAlignment="1">
      <alignment horizontal="center"/>
    </xf>
    <xf numFmtId="3" fontId="15" fillId="0" borderId="0" xfId="0" applyNumberFormat="1" applyFont="1" applyAlignment="1">
      <alignment horizontal="center"/>
    </xf>
    <xf numFmtId="3" fontId="15" fillId="0" borderId="1" xfId="0" applyNumberFormat="1" applyFont="1" applyBorder="1" applyAlignment="1">
      <alignment horizontal="center"/>
    </xf>
    <xf numFmtId="167" fontId="15" fillId="0" borderId="2" xfId="2" applyNumberFormat="1" applyFont="1" applyBorder="1" applyAlignment="1">
      <alignment horizontal="center"/>
    </xf>
    <xf numFmtId="167" fontId="15" fillId="52" borderId="3" xfId="2" applyNumberFormat="1" applyFont="1" applyFill="1" applyBorder="1" applyAlignment="1">
      <alignment horizontal="center"/>
    </xf>
    <xf numFmtId="167" fontId="15" fillId="52" borderId="2" xfId="2" applyNumberFormat="1" applyFont="1" applyFill="1" applyBorder="1" applyAlignment="1">
      <alignment horizontal="center"/>
    </xf>
    <xf numFmtId="167" fontId="15" fillId="52" borderId="17"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2" fontId="15" fillId="0" borderId="0" xfId="0" applyNumberFormat="1" applyFont="1" applyAlignment="1">
      <alignment horizontal="center"/>
    </xf>
    <xf numFmtId="14" fontId="15" fillId="0" borderId="0" xfId="0" applyNumberFormat="1" applyFont="1" applyAlignment="1">
      <alignment horizontal="center"/>
    </xf>
    <xf numFmtId="14" fontId="15" fillId="41" borderId="19" xfId="0" applyNumberFormat="1" applyFont="1" applyFill="1" applyBorder="1" applyAlignment="1">
      <alignment horizontal="right"/>
    </xf>
    <xf numFmtId="14" fontId="15" fillId="41" borderId="18" xfId="0" applyNumberFormat="1" applyFont="1" applyFill="1" applyBorder="1" applyAlignment="1">
      <alignment horizontal="right"/>
    </xf>
    <xf numFmtId="1" fontId="15" fillId="0" borderId="0" xfId="0" applyNumberFormat="1" applyFont="1" applyAlignment="1">
      <alignment horizontal="center"/>
    </xf>
    <xf numFmtId="0" fontId="68" fillId="0" borderId="0" xfId="0" applyFont="1"/>
    <xf numFmtId="0" fontId="50" fillId="0" borderId="1" xfId="0" applyFont="1" applyBorder="1" applyAlignment="1">
      <alignment wrapText="1"/>
    </xf>
    <xf numFmtId="0" fontId="68" fillId="0" borderId="22" xfId="0" applyFont="1" applyBorder="1"/>
    <xf numFmtId="2" fontId="15" fillId="0" borderId="1" xfId="0" applyNumberFormat="1" applyFont="1" applyBorder="1" applyAlignment="1">
      <alignment horizontal="center"/>
    </xf>
    <xf numFmtId="2" fontId="15" fillId="0" borderId="4" xfId="0" applyNumberFormat="1" applyFont="1" applyBorder="1" applyAlignment="1">
      <alignment horizontal="center"/>
    </xf>
    <xf numFmtId="2" fontId="15" fillId="0" borderId="3" xfId="0" applyNumberFormat="1" applyFont="1" applyBorder="1" applyAlignment="1">
      <alignment horizontal="center"/>
    </xf>
    <xf numFmtId="2" fontId="15" fillId="0" borderId="2" xfId="0" applyNumberFormat="1" applyFont="1" applyBorder="1" applyAlignment="1">
      <alignment horizontal="center"/>
    </xf>
    <xf numFmtId="2" fontId="15" fillId="0" borderId="17" xfId="0" applyNumberFormat="1" applyFont="1" applyBorder="1" applyAlignment="1">
      <alignment horizontal="center"/>
    </xf>
    <xf numFmtId="0" fontId="3" fillId="0" borderId="0" xfId="0" applyFont="1" applyAlignment="1">
      <alignment horizontal="center"/>
    </xf>
    <xf numFmtId="166" fontId="0" fillId="0" borderId="0" xfId="0" applyNumberFormat="1" applyAlignment="1">
      <alignment horizontal="right"/>
    </xf>
    <xf numFmtId="0" fontId="0" fillId="0" borderId="18" xfId="0" applyBorder="1" applyAlignment="1">
      <alignment horizontal="left"/>
    </xf>
    <xf numFmtId="0" fontId="0" fillId="41" borderId="3" xfId="0" applyFill="1" applyBorder="1" applyAlignment="1">
      <alignment horizontal="center"/>
    </xf>
    <xf numFmtId="0" fontId="0" fillId="41" borderId="2"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4" xfId="0" applyNumberFormat="1" applyFont="1" applyBorder="1" applyAlignment="1">
      <alignment horizontal="center"/>
    </xf>
    <xf numFmtId="0" fontId="55" fillId="0" borderId="0" xfId="0" applyFont="1" applyAlignment="1">
      <alignment horizontal="center"/>
    </xf>
    <xf numFmtId="171" fontId="55" fillId="0" borderId="17" xfId="0" applyNumberFormat="1" applyFont="1" applyBorder="1" applyAlignment="1">
      <alignment horizontal="center"/>
    </xf>
    <xf numFmtId="0" fontId="15" fillId="0" borderId="0" xfId="0" applyFont="1" applyAlignment="1">
      <alignment horizontal="left" indent="1"/>
    </xf>
    <xf numFmtId="1" fontId="21" fillId="52" borderId="4"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Alignment="1">
      <alignment horizontal="right" vertical="top" wrapText="1"/>
    </xf>
    <xf numFmtId="164" fontId="15" fillId="52" borderId="0" xfId="0" applyNumberFormat="1" applyFont="1" applyFill="1" applyAlignment="1">
      <alignment horizontal="right" vertical="top" wrapText="1"/>
    </xf>
    <xf numFmtId="164" fontId="15" fillId="44" borderId="0" xfId="0" applyNumberFormat="1" applyFont="1" applyFill="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Alignment="1">
      <alignment horizontal="right" vertical="top" wrapText="1"/>
    </xf>
    <xf numFmtId="164" fontId="15" fillId="52" borderId="0" xfId="0" applyNumberFormat="1" applyFont="1" applyFill="1" applyAlignment="1">
      <alignment horizontal="center" vertical="top" wrapText="1"/>
    </xf>
    <xf numFmtId="164" fontId="50" fillId="52" borderId="0" xfId="0" applyNumberFormat="1" applyFont="1" applyFill="1" applyAlignment="1">
      <alignment horizontal="center" vertical="top" wrapText="1"/>
    </xf>
    <xf numFmtId="1" fontId="50" fillId="52" borderId="0" xfId="0" quotePrefix="1" applyNumberFormat="1" applyFont="1" applyFill="1" applyAlignment="1">
      <alignment horizontal="center" vertical="top" wrapText="1"/>
    </xf>
    <xf numFmtId="167" fontId="50" fillId="0" borderId="0" xfId="2" applyNumberFormat="1" applyFont="1"/>
    <xf numFmtId="0" fontId="50" fillId="0" borderId="3" xfId="0" applyFont="1" applyBorder="1" applyAlignment="1">
      <alignment horizontal="left" vertical="top" wrapText="1"/>
    </xf>
    <xf numFmtId="0" fontId="15" fillId="44" borderId="2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23" xfId="0" applyFont="1" applyFill="1" applyBorder="1"/>
    <xf numFmtId="164" fontId="50" fillId="44" borderId="0" xfId="0" applyNumberFormat="1" applyFont="1" applyFill="1" applyAlignment="1">
      <alignment horizontal="center"/>
    </xf>
    <xf numFmtId="164" fontId="50" fillId="44" borderId="4" xfId="0" applyNumberFormat="1" applyFont="1" applyFill="1" applyBorder="1" applyAlignment="1">
      <alignment horizontal="center"/>
    </xf>
    <xf numFmtId="168" fontId="15" fillId="44" borderId="2" xfId="0" applyNumberFormat="1" applyFont="1" applyFill="1" applyBorder="1" applyAlignment="1">
      <alignment horizontal="center"/>
    </xf>
    <xf numFmtId="3" fontId="65" fillId="0" borderId="0" xfId="0" applyNumberFormat="1" applyFont="1"/>
    <xf numFmtId="3" fontId="65" fillId="0" borderId="4" xfId="0" applyNumberFormat="1" applyFont="1" applyBorder="1"/>
    <xf numFmtId="0" fontId="49" fillId="0" borderId="26" xfId="0" applyFont="1" applyBorder="1"/>
    <xf numFmtId="0" fontId="15" fillId="0" borderId="18" xfId="0" applyFont="1" applyBorder="1" applyAlignment="1">
      <alignment horizontal="left" indent="1"/>
    </xf>
    <xf numFmtId="0" fontId="49" fillId="3" borderId="23" xfId="0" applyFont="1" applyFill="1" applyBorder="1"/>
    <xf numFmtId="0" fontId="49" fillId="3" borderId="24" xfId="0" applyFont="1" applyFill="1" applyBorder="1"/>
    <xf numFmtId="0" fontId="49" fillId="3" borderId="25" xfId="0" applyFont="1" applyFill="1" applyBorder="1"/>
    <xf numFmtId="0" fontId="49" fillId="3" borderId="24" xfId="0" applyFont="1" applyFill="1" applyBorder="1" applyAlignment="1">
      <alignment horizontal="center"/>
    </xf>
    <xf numFmtId="0" fontId="49" fillId="3" borderId="25" xfId="0" applyFont="1" applyFill="1" applyBorder="1" applyAlignment="1">
      <alignment horizontal="center"/>
    </xf>
    <xf numFmtId="0" fontId="15" fillId="0" borderId="1" xfId="0" applyFont="1" applyBorder="1" applyAlignment="1">
      <alignment horizontal="left" vertical="top"/>
    </xf>
    <xf numFmtId="0" fontId="15" fillId="0" borderId="0" xfId="0" applyFont="1" applyAlignment="1">
      <alignment horizontal="left" vertical="top"/>
    </xf>
    <xf numFmtId="0" fontId="15" fillId="0" borderId="1" xfId="0" applyFont="1" applyBorder="1" applyAlignment="1">
      <alignment horizontal="left" vertical="top" wrapText="1"/>
    </xf>
    <xf numFmtId="1" fontId="15" fillId="44" borderId="1" xfId="0" applyNumberFormat="1" applyFont="1" applyFill="1" applyBorder="1" applyAlignment="1">
      <alignment horizontal="center"/>
    </xf>
    <xf numFmtId="1" fontId="15" fillId="44" borderId="0" xfId="0" applyNumberFormat="1" applyFont="1" applyFill="1" applyAlignment="1">
      <alignment horizontal="center"/>
    </xf>
    <xf numFmtId="1" fontId="15" fillId="44" borderId="4" xfId="0" applyNumberFormat="1" applyFont="1" applyFill="1" applyBorder="1" applyAlignment="1">
      <alignment horizontal="center"/>
    </xf>
    <xf numFmtId="0" fontId="15" fillId="0" borderId="15" xfId="0" applyFont="1" applyBorder="1" applyAlignment="1">
      <alignment horizontal="left"/>
    </xf>
    <xf numFmtId="0" fontId="21" fillId="0" borderId="1" xfId="509" quotePrefix="1" applyFont="1" applyBorder="1" applyAlignment="1">
      <alignment horizontal="left" vertical="top" wrapText="1"/>
    </xf>
    <xf numFmtId="0" fontId="21" fillId="0" borderId="0" xfId="509" quotePrefix="1" applyFont="1" applyAlignment="1">
      <alignment horizontal="left" vertical="top" wrapText="1"/>
    </xf>
    <xf numFmtId="0" fontId="15" fillId="0" borderId="0" xfId="0" applyFont="1" applyAlignment="1">
      <alignment horizontal="left" wrapText="1"/>
    </xf>
    <xf numFmtId="0" fontId="22" fillId="0" borderId="0" xfId="11" applyFont="1" applyAlignment="1">
      <alignment horizontal="left" indent="1"/>
    </xf>
    <xf numFmtId="0" fontId="0" fillId="44" borderId="16" xfId="0" applyFill="1" applyBorder="1"/>
    <xf numFmtId="0" fontId="21" fillId="0" borderId="0" xfId="11" applyFont="1"/>
    <xf numFmtId="0" fontId="15" fillId="0" borderId="19" xfId="0" applyFont="1" applyBorder="1" applyAlignment="1">
      <alignment horizontal="left" indent="1"/>
    </xf>
    <xf numFmtId="0" fontId="55" fillId="0" borderId="19" xfId="0" applyFont="1" applyBorder="1" applyAlignment="1">
      <alignment horizontal="left" indent="1"/>
    </xf>
    <xf numFmtId="0" fontId="55" fillId="0" borderId="18"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Alignment="1">
      <alignment horizontal="center"/>
    </xf>
    <xf numFmtId="1" fontId="21" fillId="0" borderId="4" xfId="37" applyNumberFormat="1" applyFont="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0" fillId="0" borderId="15" xfId="0" applyBorder="1" applyAlignment="1">
      <alignment horizontal="left" wrapText="1" indent="2"/>
    </xf>
    <xf numFmtId="0" fontId="0" fillId="0" borderId="1" xfId="0" applyBorder="1" applyAlignment="1">
      <alignment horizontal="left" wrapText="1" indent="2"/>
    </xf>
    <xf numFmtId="0" fontId="0" fillId="44" borderId="0" xfId="0" applyFill="1" applyAlignment="1">
      <alignment horizontal="center"/>
    </xf>
    <xf numFmtId="166" fontId="0" fillId="44" borderId="0" xfId="0" applyNumberFormat="1" applyFill="1" applyAlignment="1">
      <alignment horizontal="center"/>
    </xf>
    <xf numFmtId="0" fontId="0" fillId="0" borderId="1" xfId="0" applyBorder="1" applyAlignment="1">
      <alignment horizontal="left" indent="2"/>
    </xf>
    <xf numFmtId="0" fontId="0" fillId="0" borderId="0" xfId="0" applyAlignment="1">
      <alignment horizontal="right"/>
    </xf>
    <xf numFmtId="0" fontId="0" fillId="44" borderId="4" xfId="0" applyFill="1" applyBorder="1" applyAlignment="1">
      <alignment horizontal="center"/>
    </xf>
    <xf numFmtId="0" fontId="15" fillId="0" borderId="28" xfId="0" applyFont="1" applyBorder="1"/>
    <xf numFmtId="166" fontId="15" fillId="44" borderId="1" xfId="0" applyNumberFormat="1" applyFont="1" applyFill="1" applyBorder="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wrapText="1"/>
    </xf>
    <xf numFmtId="166" fontId="21" fillId="44" borderId="2" xfId="37" applyNumberFormat="1" applyFont="1" applyFill="1" applyBorder="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Alignment="1">
      <alignment horizontal="center"/>
    </xf>
    <xf numFmtId="3" fontId="15" fillId="44" borderId="4" xfId="0" applyNumberFormat="1" applyFont="1" applyFill="1" applyBorder="1" applyAlignment="1">
      <alignment horizontal="center"/>
    </xf>
    <xf numFmtId="3" fontId="15" fillId="44" borderId="0" xfId="0" quotePrefix="1" applyNumberFormat="1" applyFont="1" applyFill="1" applyAlignment="1">
      <alignment horizontal="center"/>
    </xf>
    <xf numFmtId="166" fontId="15" fillId="52" borderId="0" xfId="0" applyNumberFormat="1" applyFont="1" applyFill="1" applyAlignment="1">
      <alignment horizontal="center" wrapText="1"/>
    </xf>
    <xf numFmtId="166" fontId="15" fillId="52" borderId="4" xfId="0" applyNumberFormat="1" applyFont="1" applyFill="1" applyBorder="1" applyAlignment="1">
      <alignment horizontal="center" wrapText="1"/>
    </xf>
    <xf numFmtId="164" fontId="0" fillId="44" borderId="0" xfId="0" applyNumberFormat="1" applyFill="1" applyAlignment="1">
      <alignment horizontal="center"/>
    </xf>
    <xf numFmtId="0" fontId="0" fillId="0" borderId="3" xfId="0" applyBorder="1" applyAlignment="1">
      <alignment horizontal="left" indent="2"/>
    </xf>
    <xf numFmtId="164" fontId="0" fillId="44" borderId="2" xfId="0" applyNumberFormat="1" applyFill="1" applyBorder="1" applyAlignment="1">
      <alignment horizontal="center"/>
    </xf>
    <xf numFmtId="0" fontId="0" fillId="44" borderId="17" xfId="0" applyFill="1" applyBorder="1" applyAlignment="1">
      <alignment horizontal="center"/>
    </xf>
    <xf numFmtId="0" fontId="4" fillId="8" borderId="0" xfId="0" applyFont="1" applyFill="1" applyAlignment="1">
      <alignment horizontal="center" wrapText="1"/>
    </xf>
    <xf numFmtId="0" fontId="46" fillId="52" borderId="0" xfId="511" applyFill="1"/>
    <xf numFmtId="0" fontId="5" fillId="56" borderId="0" xfId="0" applyFont="1" applyFill="1" applyAlignment="1">
      <alignment vertical="top"/>
    </xf>
    <xf numFmtId="0" fontId="6" fillId="56" borderId="0" xfId="0" applyFont="1" applyFill="1"/>
    <xf numFmtId="0" fontId="4" fillId="56" borderId="0" xfId="0" applyFont="1" applyFill="1"/>
    <xf numFmtId="0" fontId="11" fillId="56" borderId="0" xfId="0" applyFont="1" applyFill="1"/>
    <xf numFmtId="0" fontId="4" fillId="56" borderId="0" xfId="0" applyFont="1" applyFill="1" applyAlignment="1">
      <alignment horizontal="right"/>
    </xf>
    <xf numFmtId="0" fontId="0" fillId="56"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6" borderId="0" xfId="0" applyFont="1" applyFill="1" applyAlignment="1">
      <alignment vertical="top" wrapText="1"/>
    </xf>
    <xf numFmtId="0" fontId="5" fillId="53" borderId="0" xfId="0" applyFont="1" applyFill="1" applyAlignment="1">
      <alignment wrapText="1"/>
    </xf>
    <xf numFmtId="0" fontId="11" fillId="0" borderId="0" xfId="0" applyFont="1"/>
    <xf numFmtId="172" fontId="15" fillId="0" borderId="0" xfId="0" applyNumberFormat="1" applyFont="1"/>
    <xf numFmtId="0" fontId="43" fillId="0" borderId="0" xfId="315" applyFill="1"/>
    <xf numFmtId="0" fontId="15" fillId="44" borderId="1" xfId="0" applyFont="1" applyFill="1" applyBorder="1" applyAlignment="1">
      <alignment horizontal="center"/>
    </xf>
    <xf numFmtId="0" fontId="15" fillId="44" borderId="0" xfId="0" applyFont="1" applyFill="1" applyAlignment="1">
      <alignment horizontal="center"/>
    </xf>
    <xf numFmtId="0" fontId="15" fillId="44" borderId="4" xfId="0" applyFont="1" applyFill="1" applyBorder="1" applyAlignment="1">
      <alignment horizontal="center"/>
    </xf>
    <xf numFmtId="0" fontId="50" fillId="0" borderId="0" xfId="0" applyFont="1" applyAlignment="1">
      <alignment wrapText="1"/>
    </xf>
    <xf numFmtId="0" fontId="0" fillId="41" borderId="27" xfId="0" applyFill="1" applyBorder="1" applyAlignment="1">
      <alignment horizontal="center" wrapText="1"/>
    </xf>
    <xf numFmtId="3" fontId="49" fillId="0" borderId="25" xfId="0" quotePrefix="1" applyNumberFormat="1" applyFont="1" applyBorder="1" applyAlignment="1">
      <alignment horizontal="left" wrapText="1"/>
    </xf>
    <xf numFmtId="0" fontId="0" fillId="0" borderId="1" xfId="0" applyBorder="1"/>
    <xf numFmtId="0" fontId="0" fillId="0" borderId="1" xfId="0" applyBorder="1" applyAlignment="1">
      <alignment horizontal="center"/>
    </xf>
    <xf numFmtId="166" fontId="0" fillId="0" borderId="2" xfId="0" applyNumberFormat="1" applyBorder="1" applyAlignment="1">
      <alignment horizontal="center"/>
    </xf>
    <xf numFmtId="166" fontId="0" fillId="0" borderId="17" xfId="0" applyNumberFormat="1" applyBorder="1" applyAlignment="1">
      <alignment horizontal="center"/>
    </xf>
    <xf numFmtId="0" fontId="50" fillId="44" borderId="0" xfId="0" applyFont="1" applyFill="1" applyAlignment="1">
      <alignment horizontal="center"/>
    </xf>
    <xf numFmtId="166" fontId="15" fillId="44" borderId="21" xfId="0" quotePrefix="1" applyNumberFormat="1" applyFont="1" applyFill="1" applyBorder="1" applyAlignment="1">
      <alignment horizontal="center"/>
    </xf>
    <xf numFmtId="0" fontId="50" fillId="0" borderId="23" xfId="0" applyFont="1" applyBorder="1" applyAlignment="1">
      <alignment wrapText="1"/>
    </xf>
    <xf numFmtId="0" fontId="15" fillId="0" borderId="24" xfId="0" applyFont="1" applyBorder="1" applyAlignment="1">
      <alignment horizontal="left"/>
    </xf>
    <xf numFmtId="0" fontId="15" fillId="0" borderId="23" xfId="0" applyFont="1" applyBorder="1" applyAlignment="1">
      <alignment horizontal="left"/>
    </xf>
    <xf numFmtId="166" fontId="15" fillId="0" borderId="24" xfId="0" quotePrefix="1" applyNumberFormat="1" applyFont="1" applyBorder="1" applyAlignment="1">
      <alignment horizontal="center"/>
    </xf>
    <xf numFmtId="0" fontId="50" fillId="0" borderId="15" xfId="0" applyFont="1" applyBorder="1" applyAlignment="1">
      <alignment horizontal="left" wrapText="1"/>
    </xf>
    <xf numFmtId="166" fontId="15" fillId="0" borderId="19" xfId="0" applyNumberFormat="1" applyFont="1" applyBorder="1" applyAlignment="1">
      <alignment horizontal="center" wrapText="1"/>
    </xf>
    <xf numFmtId="164" fontId="15" fillId="0" borderId="19" xfId="0" applyNumberFormat="1" applyFont="1" applyBorder="1" applyAlignment="1">
      <alignment horizontal="center" wrapText="1"/>
    </xf>
    <xf numFmtId="3" fontId="15" fillId="0" borderId="18" xfId="0" applyNumberFormat="1" applyFont="1" applyBorder="1" applyAlignment="1">
      <alignment horizontal="center" vertical="top"/>
    </xf>
    <xf numFmtId="0" fontId="49" fillId="0" borderId="0" xfId="0" applyFont="1" applyAlignment="1">
      <alignment horizontal="center" vertical="center" wrapText="1"/>
    </xf>
    <xf numFmtId="0" fontId="15" fillId="3" borderId="26" xfId="0" applyFont="1" applyFill="1" applyBorder="1" applyAlignment="1">
      <alignment horizontal="center" vertical="center" wrapText="1"/>
    </xf>
    <xf numFmtId="166" fontId="15" fillId="0" borderId="21" xfId="0" quotePrefix="1" applyNumberFormat="1" applyFont="1" applyBorder="1" applyAlignment="1">
      <alignment horizontal="center"/>
    </xf>
    <xf numFmtId="3" fontId="15" fillId="0" borderId="3" xfId="0" applyNumberFormat="1" applyFont="1" applyBorder="1" applyAlignment="1">
      <alignment horizontal="center"/>
    </xf>
    <xf numFmtId="3" fontId="15" fillId="0" borderId="2" xfId="0" applyNumberFormat="1" applyFont="1" applyBorder="1" applyAlignment="1">
      <alignment horizontal="center"/>
    </xf>
    <xf numFmtId="3" fontId="15" fillId="44" borderId="3" xfId="0" applyNumberFormat="1" applyFont="1" applyFill="1" applyBorder="1" applyAlignment="1">
      <alignment horizontal="center"/>
    </xf>
    <xf numFmtId="3" fontId="15" fillId="44" borderId="2"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7" xfId="0" quotePrefix="1" applyNumberFormat="1" applyFont="1" applyBorder="1" applyAlignment="1">
      <alignment horizontal="center"/>
    </xf>
    <xf numFmtId="168" fontId="15" fillId="0" borderId="3" xfId="0" applyNumberFormat="1" applyFont="1" applyBorder="1" applyAlignment="1">
      <alignment horizontal="center"/>
    </xf>
    <xf numFmtId="0" fontId="0" fillId="0" borderId="1" xfId="0" applyBorder="1" applyAlignment="1">
      <alignment horizontal="left"/>
    </xf>
    <xf numFmtId="0" fontId="0" fillId="3" borderId="25" xfId="0" applyFill="1" applyBorder="1" applyAlignment="1">
      <alignment wrapText="1"/>
    </xf>
    <xf numFmtId="0" fontId="0" fillId="3" borderId="26" xfId="0" applyFill="1" applyBorder="1" applyAlignment="1">
      <alignment wrapText="1"/>
    </xf>
    <xf numFmtId="0" fontId="0" fillId="0" borderId="17" xfId="0" applyBorder="1"/>
    <xf numFmtId="0" fontId="0" fillId="0" borderId="0" xfId="0" applyAlignment="1">
      <alignment horizontal="left" vertical="center" indent="2"/>
    </xf>
    <xf numFmtId="0" fontId="50" fillId="0" borderId="0" xfId="0" applyFont="1" applyAlignment="1">
      <alignment horizontal="left" vertical="top" wrapText="1"/>
    </xf>
    <xf numFmtId="3" fontId="50" fillId="0" borderId="0" xfId="0" quotePrefix="1" applyNumberFormat="1" applyFont="1" applyAlignment="1">
      <alignment horizontal="center" vertical="top" wrapText="1"/>
    </xf>
    <xf numFmtId="164" fontId="50" fillId="0" borderId="0" xfId="0" quotePrefix="1" applyNumberFormat="1" applyFont="1" applyAlignment="1">
      <alignment horizontal="right" vertical="top" wrapText="1"/>
    </xf>
    <xf numFmtId="164" fontId="50" fillId="0" borderId="0" xfId="0" applyNumberFormat="1" applyFont="1" applyAlignment="1">
      <alignment horizontal="center" vertical="top" wrapText="1"/>
    </xf>
    <xf numFmtId="0" fontId="15" fillId="42" borderId="15" xfId="0" applyFont="1" applyFill="1" applyBorder="1"/>
    <xf numFmtId="0" fontId="15" fillId="42" borderId="21" xfId="0" applyFont="1" applyFill="1" applyBorder="1"/>
    <xf numFmtId="0" fontId="15" fillId="42" borderId="16" xfId="0" applyFont="1" applyFill="1" applyBorder="1"/>
    <xf numFmtId="2" fontId="15" fillId="0" borderId="0" xfId="0" applyNumberFormat="1" applyFont="1"/>
    <xf numFmtId="2" fontId="21" fillId="0" borderId="21" xfId="37" applyNumberFormat="1" applyFont="1" applyBorder="1" applyAlignment="1">
      <alignment horizontal="right"/>
    </xf>
    <xf numFmtId="2" fontId="21" fillId="0" borderId="16" xfId="37" applyNumberFormat="1" applyFont="1" applyBorder="1" applyAlignment="1">
      <alignment horizontal="right"/>
    </xf>
    <xf numFmtId="0" fontId="15" fillId="0" borderId="3" xfId="0" applyFont="1" applyBorder="1" applyAlignment="1">
      <alignment horizontal="right"/>
    </xf>
    <xf numFmtId="2" fontId="15" fillId="0" borderId="15" xfId="0" applyNumberFormat="1" applyFont="1" applyBorder="1"/>
    <xf numFmtId="2" fontId="15" fillId="0" borderId="1" xfId="0" applyNumberFormat="1" applyFont="1" applyBorder="1"/>
    <xf numFmtId="164" fontId="15" fillId="0" borderId="1" xfId="0" applyNumberFormat="1" applyFont="1" applyBorder="1"/>
    <xf numFmtId="3" fontId="65" fillId="0" borderId="1" xfId="0" applyNumberFormat="1" applyFont="1" applyBorder="1"/>
    <xf numFmtId="0" fontId="15" fillId="0" borderId="21" xfId="0" applyFont="1" applyBorder="1" applyAlignment="1">
      <alignment horizontal="left" wrapText="1"/>
    </xf>
    <xf numFmtId="0" fontId="49" fillId="3" borderId="15" xfId="0" applyFont="1" applyFill="1" applyBorder="1" applyAlignment="1">
      <alignment horizontal="left" wrapText="1"/>
    </xf>
    <xf numFmtId="1" fontId="15" fillId="0" borderId="1" xfId="0" applyNumberFormat="1" applyFont="1" applyBorder="1" applyAlignment="1">
      <alignment horizontal="center"/>
    </xf>
    <xf numFmtId="1" fontId="15" fillId="0" borderId="0" xfId="0" applyNumberFormat="1" applyFont="1"/>
    <xf numFmtId="0" fontId="15" fillId="0" borderId="2" xfId="0" applyFont="1" applyBorder="1" applyAlignment="1">
      <alignment wrapText="1"/>
    </xf>
    <xf numFmtId="0" fontId="0" fillId="0" borderId="0" xfId="0" applyAlignment="1">
      <alignment horizontal="left" vertical="top"/>
    </xf>
    <xf numFmtId="0" fontId="0" fillId="0" borderId="0" xfId="0" applyAlignment="1">
      <alignment horizontal="left"/>
    </xf>
    <xf numFmtId="0" fontId="46" fillId="0" borderId="0" xfId="0" applyFont="1" applyAlignment="1">
      <alignment horizontal="left" indent="2"/>
    </xf>
    <xf numFmtId="0" fontId="0" fillId="0" borderId="0" xfId="0" applyAlignment="1">
      <alignment horizontal="left" indent="2"/>
    </xf>
    <xf numFmtId="0" fontId="0" fillId="0" borderId="1" xfId="0" applyBorder="1" applyAlignment="1">
      <alignment horizontal="left" vertical="top"/>
    </xf>
    <xf numFmtId="0" fontId="72" fillId="0" borderId="0" xfId="509" quotePrefix="1" applyFont="1" applyAlignment="1">
      <alignment horizontal="left" vertical="top"/>
    </xf>
    <xf numFmtId="0" fontId="3" fillId="0" borderId="0" xfId="0" applyFont="1" applyAlignment="1">
      <alignment horizontal="left"/>
    </xf>
    <xf numFmtId="169" fontId="0" fillId="0" borderId="0" xfId="0" applyNumberFormat="1" applyAlignment="1">
      <alignment horizontal="left"/>
    </xf>
    <xf numFmtId="0" fontId="0" fillId="0" borderId="0" xfId="0" applyAlignment="1">
      <alignment horizontal="left" wrapText="1"/>
    </xf>
    <xf numFmtId="10" fontId="2" fillId="0" borderId="0" xfId="2" applyNumberFormat="1" applyFont="1" applyAlignment="1">
      <alignment horizontal="left"/>
    </xf>
    <xf numFmtId="166" fontId="0" fillId="0" borderId="0" xfId="0" quotePrefix="1" applyNumberFormat="1" applyAlignment="1">
      <alignment horizontal="left" vertical="top" wrapText="1"/>
    </xf>
    <xf numFmtId="3" fontId="0" fillId="0" borderId="0" xfId="0" quotePrefix="1" applyNumberFormat="1" applyAlignment="1">
      <alignment horizontal="left" vertical="top" wrapText="1"/>
    </xf>
    <xf numFmtId="0" fontId="0" fillId="0" borderId="21" xfId="0" applyBorder="1" applyAlignment="1">
      <alignment horizontal="left"/>
    </xf>
    <xf numFmtId="166" fontId="0" fillId="0" borderId="0" xfId="0" applyNumberFormat="1" applyAlignment="1">
      <alignment horizontal="left"/>
    </xf>
    <xf numFmtId="0" fontId="4" fillId="7" borderId="0" xfId="0" applyFont="1" applyFill="1" applyAlignment="1">
      <alignment horizontal="center" wrapText="1"/>
    </xf>
    <xf numFmtId="171" fontId="67" fillId="0" borderId="0" xfId="0" applyNumberFormat="1" applyFont="1" applyAlignment="1">
      <alignment horizontal="center"/>
    </xf>
    <xf numFmtId="1" fontId="55" fillId="0" borderId="0" xfId="0" applyNumberFormat="1" applyFont="1" applyAlignment="1">
      <alignment horizontal="center"/>
    </xf>
    <xf numFmtId="4" fontId="21" fillId="0" borderId="1" xfId="11" applyNumberFormat="1" applyFont="1" applyBorder="1" applyAlignment="1">
      <alignment horizontal="center"/>
    </xf>
    <xf numFmtId="4" fontId="21" fillId="0" borderId="0" xfId="11" applyNumberFormat="1" applyFont="1" applyAlignment="1">
      <alignment horizontal="center"/>
    </xf>
    <xf numFmtId="4" fontId="21" fillId="0" borderId="4" xfId="11" applyNumberFormat="1" applyFont="1" applyBorder="1" applyAlignment="1">
      <alignment horizontal="center"/>
    </xf>
    <xf numFmtId="0" fontId="21" fillId="49" borderId="23" xfId="0" applyFont="1" applyFill="1" applyBorder="1" applyAlignment="1">
      <alignment horizontal="center"/>
    </xf>
    <xf numFmtId="0" fontId="21" fillId="49" borderId="24" xfId="0" applyFont="1" applyFill="1" applyBorder="1" applyAlignment="1">
      <alignment horizontal="center"/>
    </xf>
    <xf numFmtId="0" fontId="21" fillId="49" borderId="25" xfId="0" applyFont="1" applyFill="1" applyBorder="1" applyAlignment="1">
      <alignment horizontal="center"/>
    </xf>
    <xf numFmtId="0" fontId="49" fillId="3" borderId="0" xfId="0" applyFont="1" applyFill="1" applyAlignment="1">
      <alignment horizontal="center"/>
    </xf>
    <xf numFmtId="0" fontId="21" fillId="41" borderId="15" xfId="0" applyFont="1" applyFill="1" applyBorder="1" applyAlignment="1">
      <alignment horizontal="center"/>
    </xf>
    <xf numFmtId="0" fontId="15" fillId="0" borderId="2" xfId="0" applyFont="1" applyBorder="1" applyAlignment="1">
      <alignment horizontal="left" wrapText="1"/>
    </xf>
    <xf numFmtId="0" fontId="5" fillId="0" borderId="0" xfId="0" applyFont="1" applyAlignment="1">
      <alignment wrapText="1"/>
    </xf>
    <xf numFmtId="0" fontId="76" fillId="58" borderId="0" xfId="0" applyFont="1" applyFill="1" applyAlignment="1">
      <alignment wrapText="1"/>
    </xf>
    <xf numFmtId="0" fontId="5" fillId="58" borderId="0" xfId="0" applyFont="1" applyFill="1" applyAlignment="1">
      <alignment vertical="top" wrapText="1"/>
    </xf>
    <xf numFmtId="0" fontId="5" fillId="58" borderId="0" xfId="0" applyFont="1" applyFill="1" applyAlignment="1">
      <alignment wrapText="1"/>
    </xf>
    <xf numFmtId="0" fontId="77" fillId="0" borderId="0" xfId="0" applyFont="1" applyAlignment="1">
      <alignment wrapText="1"/>
    </xf>
    <xf numFmtId="0" fontId="77" fillId="0" borderId="0" xfId="0" applyFont="1" applyAlignment="1">
      <alignment vertical="top" wrapText="1"/>
    </xf>
    <xf numFmtId="0" fontId="79" fillId="0" borderId="0" xfId="7" applyFont="1" applyFill="1" applyBorder="1" applyAlignment="1">
      <alignment wrapText="1"/>
    </xf>
    <xf numFmtId="0" fontId="5" fillId="58" borderId="0" xfId="0" applyFont="1" applyFill="1" applyAlignment="1">
      <alignment horizontal="left" wrapText="1"/>
    </xf>
    <xf numFmtId="0" fontId="77" fillId="58" borderId="0" xfId="0" applyFont="1" applyFill="1" applyAlignment="1">
      <alignment wrapText="1"/>
    </xf>
    <xf numFmtId="0" fontId="5" fillId="57" borderId="23" xfId="0" applyFont="1" applyFill="1" applyBorder="1" applyAlignment="1">
      <alignment wrapText="1"/>
    </xf>
    <xf numFmtId="0" fontId="5" fillId="57" borderId="24" xfId="0" applyFont="1" applyFill="1" applyBorder="1" applyAlignment="1">
      <alignment wrapText="1"/>
    </xf>
    <xf numFmtId="0" fontId="5" fillId="57" borderId="25" xfId="0" applyFont="1" applyFill="1" applyBorder="1" applyAlignment="1">
      <alignment wrapText="1"/>
    </xf>
    <xf numFmtId="1" fontId="67" fillId="0" borderId="0" xfId="0" applyNumberFormat="1" applyFont="1" applyAlignment="1">
      <alignment horizontal="center"/>
    </xf>
    <xf numFmtId="171" fontId="67" fillId="0" borderId="0" xfId="0" applyNumberFormat="1" applyFont="1"/>
    <xf numFmtId="0" fontId="67" fillId="0" borderId="0" xfId="0" applyFont="1" applyAlignment="1">
      <alignment horizontal="left" indent="2"/>
    </xf>
    <xf numFmtId="174" fontId="67" fillId="0" borderId="0" xfId="0" applyNumberFormat="1" applyFont="1" applyAlignment="1">
      <alignment horizontal="center"/>
    </xf>
    <xf numFmtId="1" fontId="49" fillId="0" borderId="0" xfId="0" applyNumberFormat="1" applyFont="1" applyAlignment="1">
      <alignment horizontal="center"/>
    </xf>
    <xf numFmtId="171" fontId="67" fillId="0" borderId="21" xfId="0" applyNumberFormat="1" applyFont="1" applyBorder="1" applyAlignment="1">
      <alignment horizontal="center"/>
    </xf>
    <xf numFmtId="171" fontId="67" fillId="52" borderId="21"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1" xfId="1" applyNumberFormat="1" applyFont="1" applyBorder="1"/>
    <xf numFmtId="0" fontId="15" fillId="44" borderId="16" xfId="0" applyFont="1" applyFill="1" applyBorder="1" applyAlignment="1">
      <alignment horizontal="center"/>
    </xf>
    <xf numFmtId="1" fontId="15" fillId="0" borderId="0" xfId="0" quotePrefix="1" applyNumberFormat="1" applyFont="1" applyAlignment="1">
      <alignment horizontal="center" wrapText="1"/>
    </xf>
    <xf numFmtId="166" fontId="15" fillId="0" borderId="2" xfId="0" quotePrefix="1" applyNumberFormat="1" applyFont="1" applyBorder="1" applyAlignment="1">
      <alignment horizontal="center"/>
    </xf>
    <xf numFmtId="167" fontId="15" fillId="0" borderId="3" xfId="2" applyNumberFormat="1" applyFont="1" applyFill="1" applyBorder="1" applyAlignment="1">
      <alignment horizontal="center"/>
    </xf>
    <xf numFmtId="167" fontId="15" fillId="0" borderId="2" xfId="2" applyNumberFormat="1" applyFont="1" applyFill="1" applyBorder="1" applyAlignment="1">
      <alignment horizontal="center"/>
    </xf>
    <xf numFmtId="167" fontId="15" fillId="0" borderId="17" xfId="2" applyNumberFormat="1" applyFont="1" applyFill="1" applyBorder="1" applyAlignment="1">
      <alignment horizontal="center"/>
    </xf>
    <xf numFmtId="0" fontId="15" fillId="44" borderId="21" xfId="0" applyFont="1" applyFill="1" applyBorder="1"/>
    <xf numFmtId="0" fontId="15" fillId="41" borderId="3" xfId="0" applyFont="1" applyFill="1" applyBorder="1" applyAlignment="1">
      <alignment horizontal="center" wrapText="1"/>
    </xf>
    <xf numFmtId="3" fontId="15" fillId="44" borderId="0" xfId="0" quotePrefix="1" applyNumberFormat="1" applyFont="1" applyFill="1" applyAlignment="1">
      <alignment horizontal="center" wrapText="1"/>
    </xf>
    <xf numFmtId="1" fontId="15" fillId="44" borderId="0" xfId="0" quotePrefix="1" applyNumberFormat="1" applyFont="1" applyFill="1" applyAlignment="1">
      <alignment horizontal="center" wrapText="1"/>
    </xf>
    <xf numFmtId="3" fontId="50" fillId="44" borderId="0" xfId="0" applyNumberFormat="1" applyFont="1" applyFill="1" applyAlignment="1">
      <alignment horizontal="center" wrapText="1"/>
    </xf>
    <xf numFmtId="3" fontId="15" fillId="0" borderId="1" xfId="0" quotePrefix="1" applyNumberFormat="1" applyFont="1" applyBorder="1" applyAlignment="1">
      <alignment horizontal="center" vertical="top" wrapText="1"/>
    </xf>
    <xf numFmtId="166" fontId="15" fillId="0" borderId="1" xfId="0" quotePrefix="1" applyNumberFormat="1" applyFont="1" applyBorder="1" applyAlignment="1">
      <alignment horizontal="center" vertical="top" wrapText="1"/>
    </xf>
    <xf numFmtId="3" fontId="15" fillId="0" borderId="3" xfId="0" quotePrefix="1" applyNumberFormat="1" applyFont="1" applyBorder="1" applyAlignment="1">
      <alignment horizontal="center" vertical="top" wrapText="1"/>
    </xf>
    <xf numFmtId="0" fontId="15" fillId="41" borderId="2" xfId="0" applyFont="1" applyFill="1" applyBorder="1" applyAlignment="1">
      <alignment horizontal="center" wrapText="1"/>
    </xf>
    <xf numFmtId="0" fontId="50" fillId="0" borderId="2" xfId="0" applyFont="1" applyBorder="1" applyAlignment="1">
      <alignment horizontal="center"/>
    </xf>
    <xf numFmtId="164" fontId="15" fillId="0" borderId="3" xfId="1" applyNumberFormat="1" applyFont="1" applyFill="1" applyBorder="1" applyAlignment="1">
      <alignment horizontal="center"/>
    </xf>
    <xf numFmtId="164" fontId="15" fillId="0" borderId="2" xfId="1" applyNumberFormat="1" applyFont="1" applyFill="1" applyBorder="1" applyAlignment="1">
      <alignment horizontal="center"/>
    </xf>
    <xf numFmtId="168" fontId="15" fillId="0" borderId="2" xfId="2" applyNumberFormat="1" applyFont="1" applyFill="1" applyBorder="1" applyAlignment="1">
      <alignment horizontal="center"/>
    </xf>
    <xf numFmtId="164" fontId="15" fillId="0" borderId="1" xfId="0" applyNumberFormat="1" applyFont="1" applyBorder="1" applyAlignment="1">
      <alignment horizontal="right" vertical="top" wrapText="1"/>
    </xf>
    <xf numFmtId="164" fontId="50" fillId="0" borderId="2" xfId="0" applyNumberFormat="1" applyFont="1" applyBorder="1" applyAlignment="1">
      <alignment horizontal="center" vertical="top" wrapText="1"/>
    </xf>
    <xf numFmtId="0" fontId="59" fillId="0" borderId="0" xfId="0" applyFont="1" applyAlignment="1">
      <alignment horizontal="center" vertical="top" wrapText="1"/>
    </xf>
    <xf numFmtId="0" fontId="50" fillId="0" borderId="0" xfId="0" applyFont="1" applyAlignment="1">
      <alignment horizontal="center" vertical="top" wrapText="1"/>
    </xf>
    <xf numFmtId="3" fontId="50" fillId="0" borderId="2" xfId="0" quotePrefix="1" applyNumberFormat="1" applyFont="1" applyBorder="1" applyAlignment="1">
      <alignment horizontal="center" vertical="top" wrapText="1"/>
    </xf>
    <xf numFmtId="164" fontId="15" fillId="0" borderId="1" xfId="0" quotePrefix="1" applyNumberFormat="1" applyFont="1" applyBorder="1" applyAlignment="1">
      <alignment horizontal="right" vertical="top" wrapText="1"/>
    </xf>
    <xf numFmtId="164" fontId="15" fillId="0" borderId="1" xfId="0" applyNumberFormat="1" applyFont="1" applyBorder="1" applyAlignment="1">
      <alignment horizontal="center" vertical="top" wrapText="1"/>
    </xf>
    <xf numFmtId="164" fontId="50" fillId="0" borderId="1" xfId="0" applyNumberFormat="1" applyFont="1" applyBorder="1" applyAlignment="1">
      <alignment horizontal="center"/>
    </xf>
    <xf numFmtId="0" fontId="3" fillId="47" borderId="15"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6" xfId="0" applyFill="1" applyBorder="1" applyAlignment="1">
      <alignment vertical="top"/>
    </xf>
    <xf numFmtId="0" fontId="0" fillId="47" borderId="0" xfId="0" applyFill="1" applyAlignment="1">
      <alignment vertical="top"/>
    </xf>
    <xf numFmtId="0" fontId="0" fillId="47" borderId="4" xfId="0" applyFill="1" applyBorder="1" applyAlignment="1">
      <alignment vertical="top"/>
    </xf>
    <xf numFmtId="0" fontId="0" fillId="47" borderId="2" xfId="0" applyFill="1" applyBorder="1" applyAlignment="1">
      <alignment vertical="top"/>
    </xf>
    <xf numFmtId="0" fontId="0" fillId="47" borderId="17" xfId="0" applyFill="1" applyBorder="1" applyAlignment="1">
      <alignment vertical="top"/>
    </xf>
    <xf numFmtId="0" fontId="68" fillId="47" borderId="3" xfId="0" applyFont="1" applyFill="1" applyBorder="1" applyAlignment="1">
      <alignment vertical="top"/>
    </xf>
    <xf numFmtId="0" fontId="68" fillId="47" borderId="1" xfId="0" applyFont="1" applyFill="1" applyBorder="1" applyAlignment="1">
      <alignment vertical="top"/>
    </xf>
    <xf numFmtId="0" fontId="21" fillId="0" borderId="0" xfId="0" applyFont="1" applyAlignment="1">
      <alignment vertical="top" wrapText="1"/>
    </xf>
    <xf numFmtId="3" fontId="15" fillId="0" borderId="2" xfId="0" applyNumberFormat="1" applyFont="1" applyBorder="1" applyAlignment="1">
      <alignment horizontal="center" wrapText="1"/>
    </xf>
    <xf numFmtId="166" fontId="15" fillId="0" borderId="17" xfId="0" applyNumberFormat="1" applyFont="1" applyBorder="1" applyAlignment="1">
      <alignment horizontal="center" wrapText="1"/>
    </xf>
    <xf numFmtId="166" fontId="15" fillId="0" borderId="2" xfId="0" applyNumberFormat="1" applyFont="1" applyBorder="1" applyAlignment="1">
      <alignment horizontal="center" wrapText="1"/>
    </xf>
    <xf numFmtId="3" fontId="15" fillId="0" borderId="4" xfId="0" applyNumberFormat="1" applyFont="1" applyBorder="1" applyAlignment="1">
      <alignment horizontal="center" wrapText="1"/>
    </xf>
    <xf numFmtId="3" fontId="15" fillId="0" borderId="17" xfId="0" applyNumberFormat="1" applyFont="1" applyBorder="1" applyAlignment="1">
      <alignment horizontal="center"/>
    </xf>
    <xf numFmtId="0" fontId="80" fillId="0" borderId="0" xfId="0" applyFont="1" applyAlignment="1">
      <alignment vertical="center" wrapText="1"/>
    </xf>
    <xf numFmtId="0" fontId="0" fillId="0" borderId="0" xfId="0" applyAlignment="1">
      <alignment vertical="center" wrapText="1"/>
    </xf>
    <xf numFmtId="3" fontId="15" fillId="44" borderId="21" xfId="0" applyNumberFormat="1" applyFont="1" applyFill="1" applyBorder="1" applyAlignment="1">
      <alignment horizontal="center" wrapText="1"/>
    </xf>
    <xf numFmtId="1" fontId="15" fillId="0" borderId="21" xfId="0" quotePrefix="1" applyNumberFormat="1" applyFont="1" applyBorder="1" applyAlignment="1">
      <alignment horizontal="center" wrapText="1"/>
    </xf>
    <xf numFmtId="3" fontId="15" fillId="44" borderId="2" xfId="0" applyNumberFormat="1" applyFont="1" applyFill="1" applyBorder="1" applyAlignment="1">
      <alignment horizontal="center" wrapText="1"/>
    </xf>
    <xf numFmtId="0" fontId="0" fillId="44" borderId="21" xfId="0" applyFill="1" applyBorder="1"/>
    <xf numFmtId="3" fontId="15" fillId="44" borderId="16"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3" fontId="15" fillId="44" borderId="16" xfId="0" quotePrefix="1" applyNumberFormat="1" applyFont="1" applyFill="1" applyBorder="1" applyAlignment="1">
      <alignment horizontal="center"/>
    </xf>
    <xf numFmtId="168" fontId="15" fillId="44" borderId="4" xfId="0" applyNumberFormat="1" applyFont="1" applyFill="1" applyBorder="1" applyAlignment="1">
      <alignment horizontal="center"/>
    </xf>
    <xf numFmtId="168" fontId="15" fillId="44" borderId="17" xfId="0" applyNumberFormat="1" applyFont="1" applyFill="1" applyBorder="1" applyAlignment="1">
      <alignment horizontal="center"/>
    </xf>
    <xf numFmtId="164" fontId="15" fillId="44" borderId="4" xfId="0" quotePrefix="1" applyNumberFormat="1" applyFont="1" applyFill="1" applyBorder="1" applyAlignment="1">
      <alignment horizontal="center" wrapText="1"/>
    </xf>
    <xf numFmtId="164" fontId="15" fillId="48" borderId="4" xfId="0" quotePrefix="1" applyNumberFormat="1" applyFont="1" applyFill="1" applyBorder="1" applyAlignment="1">
      <alignment horizontal="center" wrapText="1"/>
    </xf>
    <xf numFmtId="0" fontId="50" fillId="44" borderId="4" xfId="0" applyFont="1" applyFill="1" applyBorder="1" applyAlignment="1">
      <alignment horizontal="center"/>
    </xf>
    <xf numFmtId="1" fontId="15" fillId="44" borderId="2" xfId="0" applyNumberFormat="1" applyFont="1" applyFill="1" applyBorder="1" applyAlignment="1">
      <alignment horizontal="center"/>
    </xf>
    <xf numFmtId="171" fontId="67" fillId="44" borderId="25" xfId="0" applyNumberFormat="1" applyFont="1" applyFill="1" applyBorder="1" applyAlignment="1">
      <alignment horizontal="center"/>
    </xf>
    <xf numFmtId="3" fontId="15" fillId="44" borderId="16" xfId="0" applyNumberFormat="1" applyFont="1" applyFill="1" applyBorder="1" applyAlignment="1">
      <alignment horizontal="center"/>
    </xf>
    <xf numFmtId="166" fontId="21" fillId="44" borderId="17" xfId="37" applyNumberFormat="1" applyFont="1" applyFill="1" applyBorder="1" applyAlignment="1">
      <alignment horizontal="center"/>
    </xf>
    <xf numFmtId="0" fontId="77" fillId="0" borderId="0" xfId="0" applyFont="1" applyAlignment="1">
      <alignment horizontal="left" vertical="top" wrapText="1"/>
    </xf>
    <xf numFmtId="0" fontId="49" fillId="0" borderId="1" xfId="0" applyFont="1" applyBorder="1" applyAlignment="1">
      <alignment horizontal="left" vertical="top" wrapText="1" indent="2"/>
    </xf>
    <xf numFmtId="0" fontId="55" fillId="59" borderId="1" xfId="0" applyFont="1" applyFill="1" applyBorder="1" applyAlignment="1">
      <alignment horizontal="left" indent="2"/>
    </xf>
    <xf numFmtId="3" fontId="15" fillId="0" borderId="21" xfId="0" applyNumberFormat="1" applyFont="1" applyBorder="1" applyAlignment="1">
      <alignment horizontal="center" wrapText="1"/>
    </xf>
    <xf numFmtId="0" fontId="15" fillId="0" borderId="0" xfId="0" applyFont="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Alignment="1">
      <alignment horizontal="center" vertical="top"/>
    </xf>
    <xf numFmtId="164" fontId="56" fillId="44" borderId="21" xfId="0" applyNumberFormat="1" applyFont="1" applyFill="1" applyBorder="1" applyAlignment="1">
      <alignment horizontal="center"/>
    </xf>
    <xf numFmtId="164" fontId="15" fillId="44" borderId="2" xfId="0" applyNumberFormat="1" applyFont="1" applyFill="1" applyBorder="1" applyAlignment="1">
      <alignment horizontal="center"/>
    </xf>
    <xf numFmtId="164" fontId="15" fillId="44" borderId="17" xfId="0" applyNumberFormat="1" applyFont="1" applyFill="1" applyBorder="1" applyAlignment="1">
      <alignment horizontal="center"/>
    </xf>
    <xf numFmtId="164" fontId="50" fillId="44" borderId="21" xfId="0" applyNumberFormat="1" applyFont="1" applyFill="1" applyBorder="1" applyAlignment="1">
      <alignment horizontal="center"/>
    </xf>
    <xf numFmtId="167" fontId="15" fillId="52" borderId="21" xfId="2" applyNumberFormat="1" applyFont="1" applyFill="1" applyBorder="1" applyAlignment="1">
      <alignment horizontal="center"/>
    </xf>
    <xf numFmtId="167" fontId="15" fillId="0" borderId="3" xfId="2" applyNumberFormat="1" applyFont="1" applyBorder="1" applyAlignment="1">
      <alignment horizontal="center"/>
    </xf>
    <xf numFmtId="1" fontId="21" fillId="0" borderId="3" xfId="37" applyNumberFormat="1" applyFont="1" applyBorder="1" applyAlignment="1">
      <alignment horizontal="center"/>
    </xf>
    <xf numFmtId="1" fontId="21" fillId="0" borderId="2" xfId="37" applyNumberFormat="1" applyFont="1" applyBorder="1" applyAlignment="1">
      <alignment horizontal="center"/>
    </xf>
    <xf numFmtId="1" fontId="21" fillId="0" borderId="17" xfId="37" applyNumberFormat="1" applyFont="1" applyBorder="1" applyAlignment="1">
      <alignment horizontal="center"/>
    </xf>
    <xf numFmtId="1" fontId="21" fillId="52" borderId="2" xfId="37" applyNumberFormat="1" applyFont="1" applyFill="1" applyBorder="1" applyAlignment="1">
      <alignment horizontal="center"/>
    </xf>
    <xf numFmtId="1" fontId="21" fillId="52" borderId="17" xfId="37" applyNumberFormat="1" applyFont="1" applyFill="1" applyBorder="1" applyAlignment="1">
      <alignment horizontal="center"/>
    </xf>
    <xf numFmtId="167" fontId="15" fillId="0" borderId="0" xfId="0" applyNumberFormat="1" applyFont="1"/>
    <xf numFmtId="1" fontId="15" fillId="44" borderId="0" xfId="0" applyNumberFormat="1" applyFont="1" applyFill="1" applyAlignment="1">
      <alignment horizontal="center" vertical="top" wrapText="1"/>
    </xf>
    <xf numFmtId="174" fontId="55" fillId="0" borderId="0" xfId="0" applyNumberFormat="1" applyFont="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66" fontId="15" fillId="52" borderId="2" xfId="0" applyNumberFormat="1" applyFont="1" applyFill="1" applyBorder="1" applyAlignment="1">
      <alignment horizontal="center" wrapText="1"/>
    </xf>
    <xf numFmtId="166" fontId="15" fillId="52" borderId="17" xfId="0" applyNumberFormat="1" applyFont="1" applyFill="1" applyBorder="1" applyAlignment="1">
      <alignment horizontal="center" wrapText="1"/>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21" xfId="0" applyFont="1" applyFill="1" applyBorder="1" applyAlignment="1">
      <alignment horizontal="center"/>
    </xf>
    <xf numFmtId="3" fontId="15" fillId="44" borderId="17" xfId="0" applyNumberFormat="1" applyFont="1" applyFill="1" applyBorder="1" applyAlignment="1">
      <alignment horizontal="center" wrapText="1"/>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52" borderId="24" xfId="0" applyFont="1" applyFill="1" applyBorder="1" applyAlignment="1">
      <alignment horizontal="center"/>
    </xf>
    <xf numFmtId="0" fontId="49" fillId="52" borderId="25" xfId="0" applyFont="1" applyFill="1" applyBorder="1" applyAlignment="1">
      <alignment horizontal="center"/>
    </xf>
    <xf numFmtId="164" fontId="15" fillId="52" borderId="15" xfId="0" applyNumberFormat="1" applyFont="1" applyFill="1" applyBorder="1" applyAlignment="1">
      <alignment horizontal="center"/>
    </xf>
    <xf numFmtId="164" fontId="15" fillId="52" borderId="21" xfId="0" applyNumberFormat="1" applyFont="1" applyFill="1" applyBorder="1" applyAlignment="1">
      <alignment horizontal="center"/>
    </xf>
    <xf numFmtId="0" fontId="15" fillId="52" borderId="16" xfId="0" applyFont="1" applyFill="1" applyBorder="1" applyAlignment="1">
      <alignment horizontal="center"/>
    </xf>
    <xf numFmtId="164" fontId="15" fillId="52" borderId="3" xfId="0" applyNumberFormat="1" applyFont="1" applyFill="1" applyBorder="1" applyAlignment="1">
      <alignment horizontal="center"/>
    </xf>
    <xf numFmtId="164" fontId="15" fillId="52" borderId="2" xfId="0" applyNumberFormat="1" applyFont="1" applyFill="1" applyBorder="1" applyAlignment="1">
      <alignment horizontal="center"/>
    </xf>
    <xf numFmtId="0" fontId="15" fillId="52" borderId="17" xfId="0" applyFont="1" applyFill="1" applyBorder="1"/>
    <xf numFmtId="2" fontId="15" fillId="52" borderId="0" xfId="0" applyNumberFormat="1" applyFont="1" applyFill="1" applyAlignment="1">
      <alignment horizontal="center"/>
    </xf>
    <xf numFmtId="2" fontId="15" fillId="52" borderId="15" xfId="0" applyNumberFormat="1" applyFont="1" applyFill="1" applyBorder="1" applyAlignment="1">
      <alignment horizontal="center"/>
    </xf>
    <xf numFmtId="2" fontId="15" fillId="52" borderId="21"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3" xfId="0" applyNumberFormat="1" applyFont="1" applyFill="1" applyBorder="1" applyAlignment="1">
      <alignment horizontal="center"/>
    </xf>
    <xf numFmtId="2" fontId="15" fillId="52" borderId="2" xfId="0" applyNumberFormat="1" applyFont="1" applyFill="1" applyBorder="1" applyAlignment="1">
      <alignment horizontal="center"/>
    </xf>
    <xf numFmtId="0" fontId="49" fillId="52" borderId="15" xfId="0" applyFont="1" applyFill="1" applyBorder="1" applyAlignment="1">
      <alignment horizontal="center"/>
    </xf>
    <xf numFmtId="0" fontId="49" fillId="52" borderId="21" xfId="0" applyFont="1" applyFill="1" applyBorder="1" applyAlignment="1">
      <alignment horizontal="center"/>
    </xf>
    <xf numFmtId="0" fontId="49" fillId="52" borderId="16" xfId="0" applyFont="1" applyFill="1" applyBorder="1" applyAlignment="1">
      <alignment horizontal="center"/>
    </xf>
    <xf numFmtId="1" fontId="55" fillId="44" borderId="0" xfId="0" applyNumberFormat="1" applyFont="1" applyFill="1" applyAlignment="1">
      <alignment horizontal="center"/>
    </xf>
    <xf numFmtId="1" fontId="55" fillId="44" borderId="2" xfId="0" applyNumberFormat="1" applyFont="1" applyFill="1" applyBorder="1" applyAlignment="1">
      <alignment horizontal="center"/>
    </xf>
    <xf numFmtId="1" fontId="55" fillId="44" borderId="17" xfId="0" applyNumberFormat="1" applyFont="1" applyFill="1" applyBorder="1" applyAlignment="1">
      <alignment horizontal="center"/>
    </xf>
    <xf numFmtId="1" fontId="55" fillId="0" borderId="15" xfId="0" applyNumberFormat="1" applyFont="1" applyBorder="1" applyAlignment="1">
      <alignment horizontal="center"/>
    </xf>
    <xf numFmtId="1" fontId="55" fillId="0" borderId="21" xfId="0" applyNumberFormat="1" applyFont="1" applyBorder="1" applyAlignment="1">
      <alignment horizontal="center"/>
    </xf>
    <xf numFmtId="1" fontId="55" fillId="44" borderId="21" xfId="0" applyNumberFormat="1" applyFont="1" applyFill="1" applyBorder="1" applyAlignment="1">
      <alignment horizontal="center"/>
    </xf>
    <xf numFmtId="1" fontId="55" fillId="44" borderId="16"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3" xfId="0" applyNumberFormat="1" applyFont="1" applyBorder="1" applyAlignment="1">
      <alignment horizontal="center"/>
    </xf>
    <xf numFmtId="1" fontId="55" fillId="0" borderId="2" xfId="0" applyNumberFormat="1" applyFont="1" applyBorder="1" applyAlignment="1">
      <alignment horizontal="center"/>
    </xf>
    <xf numFmtId="1" fontId="55" fillId="0" borderId="16" xfId="0" applyNumberFormat="1" applyFont="1" applyBorder="1" applyAlignment="1">
      <alignment horizontal="center"/>
    </xf>
    <xf numFmtId="1" fontId="55" fillId="0" borderId="17" xfId="0" applyNumberFormat="1" applyFont="1" applyBorder="1" applyAlignment="1">
      <alignment horizontal="center"/>
    </xf>
    <xf numFmtId="0" fontId="55" fillId="0" borderId="1" xfId="0" applyFont="1" applyBorder="1"/>
    <xf numFmtId="0" fontId="55" fillId="0" borderId="3" xfId="0" applyFont="1" applyBorder="1"/>
    <xf numFmtId="166" fontId="21" fillId="44" borderId="24" xfId="0" quotePrefix="1" applyNumberFormat="1" applyFont="1" applyFill="1" applyBorder="1" applyAlignment="1">
      <alignment horizontal="center"/>
    </xf>
    <xf numFmtId="166" fontId="21" fillId="44" borderId="25" xfId="0" quotePrefix="1" applyNumberFormat="1" applyFont="1" applyFill="1" applyBorder="1" applyAlignment="1">
      <alignment horizontal="center"/>
    </xf>
    <xf numFmtId="0" fontId="0" fillId="0" borderId="0" xfId="0" applyAlignment="1">
      <alignment horizontal="left" indent="1"/>
    </xf>
    <xf numFmtId="171" fontId="67" fillId="52" borderId="15" xfId="0" applyNumberFormat="1" applyFont="1" applyFill="1" applyBorder="1" applyAlignment="1">
      <alignment horizontal="center"/>
    </xf>
    <xf numFmtId="171" fontId="67" fillId="52" borderId="16" xfId="0" applyNumberFormat="1" applyFont="1" applyFill="1" applyBorder="1" applyAlignment="1">
      <alignment horizontal="center"/>
    </xf>
    <xf numFmtId="167" fontId="15" fillId="52" borderId="15" xfId="2" applyNumberFormat="1" applyFont="1" applyFill="1" applyBorder="1" applyAlignment="1">
      <alignment horizontal="center"/>
    </xf>
    <xf numFmtId="167" fontId="15" fillId="52" borderId="16" xfId="2" applyNumberFormat="1" applyFont="1" applyFill="1" applyBorder="1" applyAlignment="1">
      <alignment horizontal="center"/>
    </xf>
    <xf numFmtId="171" fontId="67" fillId="0" borderId="24" xfId="0" applyNumberFormat="1" applyFont="1" applyBorder="1" applyAlignment="1">
      <alignment horizontal="center"/>
    </xf>
    <xf numFmtId="171" fontId="67" fillId="52" borderId="23" xfId="0" applyNumberFormat="1" applyFont="1" applyFill="1" applyBorder="1" applyAlignment="1">
      <alignment horizontal="center"/>
    </xf>
    <xf numFmtId="171" fontId="67" fillId="52" borderId="24" xfId="0" applyNumberFormat="1" applyFont="1" applyFill="1" applyBorder="1" applyAlignment="1">
      <alignment horizontal="center"/>
    </xf>
    <xf numFmtId="171" fontId="67" fillId="52" borderId="25" xfId="0" applyNumberFormat="1" applyFont="1" applyFill="1" applyBorder="1" applyAlignment="1">
      <alignment horizontal="center"/>
    </xf>
    <xf numFmtId="167" fontId="15" fillId="0" borderId="15" xfId="2" applyNumberFormat="1" applyFont="1" applyBorder="1" applyAlignment="1">
      <alignment horizontal="center"/>
    </xf>
    <xf numFmtId="167" fontId="15" fillId="0" borderId="21" xfId="2" applyNumberFormat="1" applyFont="1" applyBorder="1" applyAlignment="1">
      <alignment horizontal="center"/>
    </xf>
    <xf numFmtId="167" fontId="15" fillId="0" borderId="1" xfId="2" applyNumberFormat="1" applyFont="1" applyBorder="1" applyAlignment="1">
      <alignment horizontal="center"/>
    </xf>
    <xf numFmtId="167" fontId="15" fillId="0" borderId="16" xfId="2" applyNumberFormat="1" applyFont="1" applyBorder="1" applyAlignment="1">
      <alignment horizontal="center"/>
    </xf>
    <xf numFmtId="167" fontId="15" fillId="0" borderId="17"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3" xfId="0" applyFont="1" applyBorder="1" applyAlignment="1">
      <alignment horizontal="left" indent="1"/>
    </xf>
    <xf numFmtId="0" fontId="55" fillId="0" borderId="1" xfId="0" applyFont="1" applyBorder="1" applyAlignment="1">
      <alignment horizontal="left" indent="1"/>
    </xf>
    <xf numFmtId="0" fontId="55" fillId="0" borderId="3" xfId="0" applyFont="1" applyBorder="1" applyAlignment="1">
      <alignment horizontal="left" indent="1"/>
    </xf>
    <xf numFmtId="164" fontId="15" fillId="52" borderId="2" xfId="0" applyNumberFormat="1" applyFont="1" applyFill="1" applyBorder="1" applyAlignment="1">
      <alignment horizontal="center" vertical="top" wrapText="1"/>
    </xf>
    <xf numFmtId="164" fontId="15" fillId="52" borderId="17"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1" fontId="15" fillId="0" borderId="21" xfId="0" applyNumberFormat="1" applyFont="1" applyBorder="1" applyAlignment="1">
      <alignment horizontal="center"/>
    </xf>
    <xf numFmtId="168" fontId="15" fillId="0" borderId="1" xfId="0" applyNumberFormat="1" applyFont="1" applyBorder="1"/>
    <xf numFmtId="1" fontId="21" fillId="0" borderId="0" xfId="37" applyNumberFormat="1" applyFont="1" applyAlignment="1">
      <alignment horizontal="center"/>
    </xf>
    <xf numFmtId="168" fontId="15" fillId="0" borderId="1" xfId="2" applyNumberFormat="1" applyFont="1" applyFill="1" applyBorder="1"/>
    <xf numFmtId="168" fontId="15" fillId="0" borderId="0" xfId="2" applyNumberFormat="1" applyFont="1" applyFill="1" applyBorder="1"/>
    <xf numFmtId="0" fontId="15" fillId="0" borderId="3" xfId="0" applyFont="1" applyBorder="1" applyAlignment="1">
      <alignment horizontal="left" indent="2"/>
    </xf>
    <xf numFmtId="168" fontId="15" fillId="0" borderId="2" xfId="2" applyNumberFormat="1" applyFont="1" applyBorder="1"/>
    <xf numFmtId="168" fontId="15" fillId="0" borderId="3" xfId="2" applyNumberFormat="1" applyFont="1" applyFill="1" applyBorder="1"/>
    <xf numFmtId="168" fontId="15" fillId="0" borderId="2" xfId="2" applyNumberFormat="1" applyFont="1" applyFill="1" applyBorder="1"/>
    <xf numFmtId="0" fontId="15" fillId="0" borderId="1" xfId="0" applyFont="1" applyBorder="1" applyAlignment="1">
      <alignment horizontal="left" indent="4"/>
    </xf>
    <xf numFmtId="1" fontId="15" fillId="44" borderId="21" xfId="0" applyNumberFormat="1" applyFont="1" applyFill="1" applyBorder="1" applyAlignment="1">
      <alignment horizontal="center"/>
    </xf>
    <xf numFmtId="1" fontId="15" fillId="44" borderId="16" xfId="0" applyNumberFormat="1" applyFont="1" applyFill="1" applyBorder="1" applyAlignment="1">
      <alignment horizontal="center"/>
    </xf>
    <xf numFmtId="1" fontId="21" fillId="44" borderId="0" xfId="37" applyNumberFormat="1" applyFont="1" applyFill="1" applyAlignment="1">
      <alignment horizontal="center"/>
    </xf>
    <xf numFmtId="1" fontId="15" fillId="44" borderId="17" xfId="0" applyNumberFormat="1" applyFont="1" applyFill="1" applyBorder="1" applyAlignment="1">
      <alignment horizontal="center"/>
    </xf>
    <xf numFmtId="0" fontId="21" fillId="0" borderId="21" xfId="0" applyFont="1" applyBorder="1" applyAlignment="1">
      <alignment horizontal="center"/>
    </xf>
    <xf numFmtId="0" fontId="15" fillId="0" borderId="21" xfId="0" applyFont="1" applyBorder="1" applyAlignment="1">
      <alignment horizontal="center"/>
    </xf>
    <xf numFmtId="167" fontId="15" fillId="44" borderId="0" xfId="0" applyNumberFormat="1" applyFont="1" applyFill="1" applyAlignment="1">
      <alignment horizontal="center"/>
    </xf>
    <xf numFmtId="167" fontId="15" fillId="44" borderId="2" xfId="0" applyNumberFormat="1" applyFont="1" applyFill="1" applyBorder="1" applyAlignment="1">
      <alignment horizontal="center"/>
    </xf>
    <xf numFmtId="167" fontId="15" fillId="44" borderId="17" xfId="0" applyNumberFormat="1" applyFont="1" applyFill="1" applyBorder="1" applyAlignment="1">
      <alignment horizontal="center"/>
    </xf>
    <xf numFmtId="167" fontId="15" fillId="0" borderId="0" xfId="0" applyNumberFormat="1" applyFont="1" applyAlignment="1">
      <alignment horizontal="center"/>
    </xf>
    <xf numFmtId="2" fontId="15" fillId="52" borderId="16"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21" xfId="0" applyNumberFormat="1" applyFont="1" applyBorder="1" applyAlignment="1">
      <alignment horizontal="right" vertical="top" wrapText="1"/>
    </xf>
    <xf numFmtId="164" fontId="15" fillId="0" borderId="21" xfId="0" quotePrefix="1" applyNumberFormat="1" applyFont="1" applyBorder="1" applyAlignment="1">
      <alignment horizontal="right" vertical="top" wrapText="1"/>
    </xf>
    <xf numFmtId="1" fontId="50" fillId="0" borderId="1" xfId="0" quotePrefix="1" applyNumberFormat="1" applyFont="1" applyBorder="1" applyAlignment="1">
      <alignment horizontal="center" vertical="top" wrapText="1"/>
    </xf>
    <xf numFmtId="164" fontId="50" fillId="0" borderId="1" xfId="0" applyNumberFormat="1" applyFont="1" applyBorder="1" applyAlignment="1">
      <alignment horizontal="center" vertical="top" wrapText="1"/>
    </xf>
    <xf numFmtId="164" fontId="50" fillId="0" borderId="3" xfId="0" applyNumberFormat="1" applyFont="1" applyBorder="1" applyAlignment="1">
      <alignment horizontal="center" vertical="top" wrapText="1"/>
    </xf>
    <xf numFmtId="166" fontId="3" fillId="0" borderId="30" xfId="0" applyNumberFormat="1" applyFont="1" applyBorder="1" applyAlignment="1">
      <alignment horizontal="right"/>
    </xf>
    <xf numFmtId="166" fontId="0" fillId="46" borderId="30" xfId="0" applyNumberFormat="1" applyFill="1" applyBorder="1" applyAlignment="1">
      <alignment horizontal="right"/>
    </xf>
    <xf numFmtId="166" fontId="0" fillId="0" borderId="30" xfId="0" applyNumberFormat="1" applyBorder="1" applyAlignment="1">
      <alignment horizontal="right"/>
    </xf>
    <xf numFmtId="166" fontId="3" fillId="46" borderId="30" xfId="0" applyNumberFormat="1" applyFont="1" applyFill="1" applyBorder="1" applyAlignment="1">
      <alignment horizontal="right"/>
    </xf>
    <xf numFmtId="0" fontId="72" fillId="0" borderId="0" xfId="0" quotePrefix="1" applyFont="1"/>
    <xf numFmtId="0" fontId="0" fillId="0" borderId="0" xfId="0" quotePrefix="1"/>
    <xf numFmtId="0" fontId="43" fillId="0" borderId="0" xfId="315"/>
    <xf numFmtId="0" fontId="0" fillId="0" borderId="19" xfId="0" applyBorder="1"/>
    <xf numFmtId="14" fontId="15" fillId="0" borderId="1" xfId="0" applyNumberFormat="1" applyFont="1" applyBorder="1"/>
    <xf numFmtId="0" fontId="49" fillId="3" borderId="21" xfId="0" applyFont="1" applyFill="1" applyBorder="1"/>
    <xf numFmtId="167" fontId="0" fillId="0" borderId="0" xfId="2" applyNumberFormat="1" applyFont="1"/>
    <xf numFmtId="0" fontId="70" fillId="46" borderId="39" xfId="0" applyFont="1" applyFill="1" applyBorder="1"/>
    <xf numFmtId="0" fontId="70" fillId="0" borderId="36" xfId="0" applyFont="1" applyBorder="1"/>
    <xf numFmtId="0" fontId="0" fillId="46" borderId="36" xfId="0" applyFill="1" applyBorder="1"/>
    <xf numFmtId="0" fontId="0" fillId="0" borderId="36" xfId="0" applyBorder="1"/>
    <xf numFmtId="0" fontId="70" fillId="46" borderId="36" xfId="0" applyFont="1" applyFill="1" applyBorder="1"/>
    <xf numFmtId="0" fontId="68" fillId="46" borderId="36" xfId="0" applyFont="1" applyFill="1" applyBorder="1"/>
    <xf numFmtId="0" fontId="68" fillId="0" borderId="36" xfId="0" applyFont="1" applyBorder="1"/>
    <xf numFmtId="0" fontId="68" fillId="0" borderId="36" xfId="0" applyFont="1" applyBorder="1" applyAlignment="1">
      <alignment horizontal="left"/>
    </xf>
    <xf numFmtId="0" fontId="0" fillId="0" borderId="36" xfId="0" applyBorder="1" applyAlignment="1">
      <alignment horizontal="left"/>
    </xf>
    <xf numFmtId="0" fontId="72" fillId="46" borderId="36" xfId="509" quotePrefix="1" applyFont="1" applyFill="1" applyBorder="1" applyAlignment="1">
      <alignment horizontal="left"/>
    </xf>
    <xf numFmtId="0" fontId="72" fillId="0" borderId="36" xfId="509" quotePrefix="1" applyFont="1" applyBorder="1" applyAlignment="1">
      <alignment horizontal="left"/>
    </xf>
    <xf numFmtId="0" fontId="73" fillId="0" borderId="36" xfId="0" applyFont="1" applyBorder="1" applyAlignment="1">
      <alignment horizontal="left" indent="3"/>
    </xf>
    <xf numFmtId="0" fontId="74" fillId="0" borderId="36" xfId="0" applyFont="1" applyBorder="1" applyAlignment="1">
      <alignment horizontal="left"/>
    </xf>
    <xf numFmtId="0" fontId="70" fillId="0" borderId="41" xfId="0" applyFont="1" applyBorder="1"/>
    <xf numFmtId="166" fontId="0" fillId="44" borderId="21" xfId="0" applyNumberFormat="1" applyFill="1" applyBorder="1" applyAlignment="1">
      <alignment horizontal="center"/>
    </xf>
    <xf numFmtId="0" fontId="15" fillId="44" borderId="27" xfId="0" applyFont="1" applyFill="1" applyBorder="1"/>
    <xf numFmtId="14" fontId="15" fillId="0" borderId="3" xfId="0" applyNumberFormat="1" applyFont="1" applyBorder="1"/>
    <xf numFmtId="0" fontId="0" fillId="0" borderId="2" xfId="0" applyBorder="1" applyAlignment="1">
      <alignment horizontal="left" indent="2"/>
    </xf>
    <xf numFmtId="0" fontId="0" fillId="0" borderId="21" xfId="0" applyBorder="1" applyAlignment="1">
      <alignment horizontal="left" wrapText="1" indent="2"/>
    </xf>
    <xf numFmtId="166" fontId="0" fillId="0" borderId="21" xfId="0" applyNumberFormat="1" applyBorder="1" applyAlignment="1">
      <alignment horizontal="center"/>
    </xf>
    <xf numFmtId="0" fontId="15" fillId="41" borderId="21" xfId="0" applyFont="1" applyFill="1" applyBorder="1"/>
    <xf numFmtId="0" fontId="15" fillId="44" borderId="18" xfId="0" applyFont="1" applyFill="1" applyBorder="1" applyAlignment="1">
      <alignment horizontal="center" wrapText="1"/>
    </xf>
    <xf numFmtId="3" fontId="15" fillId="0" borderId="15" xfId="0" applyNumberFormat="1" applyFont="1" applyBorder="1" applyAlignment="1">
      <alignment horizontal="center"/>
    </xf>
    <xf numFmtId="3" fontId="15" fillId="0" borderId="21" xfId="0" applyNumberFormat="1" applyFont="1" applyBorder="1" applyAlignment="1">
      <alignment horizontal="center"/>
    </xf>
    <xf numFmtId="3" fontId="15" fillId="0" borderId="21" xfId="0" quotePrefix="1" applyNumberFormat="1" applyFont="1" applyBorder="1" applyAlignment="1">
      <alignment horizontal="center" vertical="top" wrapText="1"/>
    </xf>
    <xf numFmtId="166" fontId="15" fillId="0" borderId="21" xfId="0" applyNumberFormat="1" applyFont="1" applyBorder="1" applyAlignment="1">
      <alignment horizontal="center" wrapText="1"/>
    </xf>
    <xf numFmtId="0" fontId="15" fillId="0" borderId="21" xfId="0" applyFont="1" applyBorder="1" applyAlignment="1">
      <alignment horizontal="center" wrapText="1"/>
    </xf>
    <xf numFmtId="0" fontId="50" fillId="0" borderId="1" xfId="0" applyFont="1" applyBorder="1" applyAlignment="1">
      <alignment horizontal="center" wrapText="1"/>
    </xf>
    <xf numFmtId="0" fontId="50" fillId="0" borderId="21" xfId="0" applyFont="1" applyBorder="1" applyAlignment="1">
      <alignment horizontal="center" wrapText="1"/>
    </xf>
    <xf numFmtId="166" fontId="50" fillId="0" borderId="21" xfId="0" quotePrefix="1" applyNumberFormat="1" applyFont="1" applyBorder="1" applyAlignment="1">
      <alignment horizontal="center" wrapText="1"/>
    </xf>
    <xf numFmtId="3" fontId="15" fillId="0" borderId="1" xfId="0" quotePrefix="1" applyNumberFormat="1" applyFont="1" applyBorder="1" applyAlignment="1">
      <alignment horizontal="center"/>
    </xf>
    <xf numFmtId="3" fontId="15" fillId="0" borderId="21" xfId="0" quotePrefix="1" applyNumberFormat="1" applyFont="1" applyBorder="1" applyAlignment="1">
      <alignment horizontal="center"/>
    </xf>
    <xf numFmtId="0" fontId="15" fillId="0" borderId="21" xfId="0" applyFont="1" applyBorder="1" applyAlignment="1">
      <alignment horizontal="left"/>
    </xf>
    <xf numFmtId="17" fontId="49" fillId="3" borderId="23" xfId="0" applyNumberFormat="1" applyFont="1" applyFill="1" applyBorder="1" applyAlignment="1">
      <alignment horizontal="left" wrapText="1"/>
    </xf>
    <xf numFmtId="17" fontId="49" fillId="3" borderId="24" xfId="0" applyNumberFormat="1" applyFont="1" applyFill="1" applyBorder="1" applyAlignment="1">
      <alignment horizontal="left" wrapText="1"/>
    </xf>
    <xf numFmtId="17" fontId="49" fillId="3" borderId="25" xfId="0" applyNumberFormat="1" applyFont="1" applyFill="1" applyBorder="1" applyAlignment="1">
      <alignment horizontal="left" wrapText="1"/>
    </xf>
    <xf numFmtId="1" fontId="15" fillId="0" borderId="21" xfId="0" applyNumberFormat="1" applyFont="1" applyBorder="1" applyAlignment="1">
      <alignment horizontal="center" wrapText="1"/>
    </xf>
    <xf numFmtId="164" fontId="15" fillId="0" borderId="3" xfId="0" applyNumberFormat="1" applyFont="1" applyBorder="1" applyAlignment="1">
      <alignment horizontal="center"/>
    </xf>
    <xf numFmtId="168" fontId="15" fillId="3" borderId="2" xfId="0" applyNumberFormat="1" applyFont="1" applyFill="1" applyBorder="1" applyAlignment="1">
      <alignment horizontal="center"/>
    </xf>
    <xf numFmtId="164" fontId="56" fillId="0" borderId="21" xfId="0" applyNumberFormat="1" applyFont="1" applyBorder="1" applyAlignment="1">
      <alignment horizontal="center"/>
    </xf>
    <xf numFmtId="167" fontId="15" fillId="0" borderId="1" xfId="2" applyNumberFormat="1" applyFont="1" applyFill="1" applyBorder="1" applyAlignment="1">
      <alignment horizontal="center"/>
    </xf>
    <xf numFmtId="1" fontId="21" fillId="0" borderId="1" xfId="238" applyNumberFormat="1" applyFont="1" applyBorder="1" applyAlignment="1">
      <alignment horizontal="center"/>
    </xf>
    <xf numFmtId="0" fontId="0" fillId="44" borderId="16" xfId="0" applyFill="1" applyBorder="1" applyAlignment="1">
      <alignment horizontal="center"/>
    </xf>
    <xf numFmtId="167" fontId="0" fillId="0" borderId="0" xfId="0" applyNumberFormat="1"/>
    <xf numFmtId="167" fontId="1" fillId="0" borderId="0" xfId="2" applyNumberFormat="1" applyFont="1" applyAlignment="1">
      <alignment horizontal="center"/>
    </xf>
    <xf numFmtId="167" fontId="0" fillId="0" borderId="0" xfId="2" applyNumberFormat="1" applyFont="1" applyAlignment="1">
      <alignment horizontal="center"/>
    </xf>
    <xf numFmtId="0" fontId="0" fillId="47" borderId="21" xfId="0" applyFill="1" applyBorder="1" applyAlignment="1">
      <alignment vertical="top"/>
    </xf>
    <xf numFmtId="3" fontId="15" fillId="44" borderId="21" xfId="0" quotePrefix="1" applyNumberFormat="1" applyFont="1" applyFill="1" applyBorder="1" applyAlignment="1">
      <alignment horizontal="center"/>
    </xf>
    <xf numFmtId="3" fontId="15" fillId="0" borderId="4" xfId="0" applyNumberFormat="1" applyFont="1" applyBorder="1" applyAlignment="1">
      <alignment horizontal="center"/>
    </xf>
    <xf numFmtId="0" fontId="49" fillId="3" borderId="15" xfId="0" applyFont="1" applyFill="1" applyBorder="1" applyAlignment="1">
      <alignment horizontal="center"/>
    </xf>
    <xf numFmtId="0" fontId="49" fillId="3" borderId="16" xfId="0" applyFont="1" applyFill="1" applyBorder="1" applyAlignment="1">
      <alignment horizontal="center" wrapText="1"/>
    </xf>
    <xf numFmtId="166" fontId="0" fillId="0" borderId="4" xfId="0" applyNumberFormat="1" applyBorder="1" applyAlignment="1">
      <alignment horizontal="center"/>
    </xf>
    <xf numFmtId="0" fontId="15" fillId="41" borderId="26" xfId="0" applyFont="1" applyFill="1" applyBorder="1" applyAlignment="1">
      <alignment horizontal="center" wrapText="1"/>
    </xf>
    <xf numFmtId="0" fontId="15" fillId="41" borderId="25" xfId="0" applyFont="1" applyFill="1" applyBorder="1" applyAlignment="1">
      <alignment horizontal="center" wrapText="1"/>
    </xf>
    <xf numFmtId="14" fontId="15" fillId="41" borderId="27" xfId="0" applyNumberFormat="1" applyFont="1" applyFill="1" applyBorder="1" applyAlignment="1">
      <alignment horizontal="right"/>
    </xf>
    <xf numFmtId="1" fontId="15" fillId="0" borderId="4" xfId="0" applyNumberFormat="1" applyFont="1" applyBorder="1" applyAlignment="1">
      <alignment horizontal="center"/>
    </xf>
    <xf numFmtId="0" fontId="15" fillId="0" borderId="27" xfId="0" applyFont="1" applyBorder="1" applyAlignment="1">
      <alignment horizontal="center"/>
    </xf>
    <xf numFmtId="1" fontId="15" fillId="0" borderId="4" xfId="0" quotePrefix="1" applyNumberFormat="1" applyFont="1" applyBorder="1" applyAlignment="1">
      <alignment horizontal="center" wrapText="1"/>
    </xf>
    <xf numFmtId="0" fontId="49" fillId="0" borderId="23" xfId="0" applyFont="1" applyBorder="1" applyAlignment="1">
      <alignment horizontal="center" wrapText="1"/>
    </xf>
    <xf numFmtId="0" fontId="49" fillId="0" borderId="23" xfId="0" applyFont="1" applyBorder="1" applyAlignment="1">
      <alignment wrapText="1"/>
    </xf>
    <xf numFmtId="3" fontId="49" fillId="0" borderId="24" xfId="0" quotePrefix="1" applyNumberFormat="1" applyFont="1" applyBorder="1" applyAlignment="1">
      <alignment horizontal="center" wrapText="1"/>
    </xf>
    <xf numFmtId="3" fontId="15" fillId="44" borderId="21" xfId="0" applyNumberFormat="1" applyFont="1" applyFill="1" applyBorder="1" applyAlignment="1">
      <alignment horizontal="center"/>
    </xf>
    <xf numFmtId="17" fontId="49" fillId="3" borderId="21" xfId="0" applyNumberFormat="1" applyFont="1" applyFill="1" applyBorder="1" applyAlignment="1">
      <alignment horizontal="left" vertical="top" wrapText="1"/>
    </xf>
    <xf numFmtId="0" fontId="15" fillId="41" borderId="27" xfId="0" applyFont="1" applyFill="1" applyBorder="1" applyAlignment="1">
      <alignment horizontal="center"/>
    </xf>
    <xf numFmtId="3" fontId="15" fillId="44" borderId="4" xfId="0" quotePrefix="1" applyNumberFormat="1" applyFont="1" applyFill="1" applyBorder="1" applyAlignment="1">
      <alignment horizontal="center" wrapText="1"/>
    </xf>
    <xf numFmtId="1" fontId="15" fillId="44" borderId="4" xfId="0" quotePrefix="1" applyNumberFormat="1" applyFont="1" applyFill="1" applyBorder="1" applyAlignment="1">
      <alignment horizontal="center" wrapText="1"/>
    </xf>
    <xf numFmtId="3" fontId="50" fillId="44" borderId="4" xfId="0" applyNumberFormat="1" applyFont="1" applyFill="1" applyBorder="1" applyAlignment="1">
      <alignment horizontal="center" wrapText="1"/>
    </xf>
    <xf numFmtId="164" fontId="15" fillId="44" borderId="21" xfId="0" applyNumberFormat="1" applyFont="1" applyFill="1" applyBorder="1" applyAlignment="1">
      <alignment horizontal="center"/>
    </xf>
    <xf numFmtId="164" fontId="15" fillId="0" borderId="4" xfId="0" applyNumberFormat="1" applyFont="1" applyBorder="1" applyAlignment="1">
      <alignment horizontal="center"/>
    </xf>
    <xf numFmtId="0" fontId="50" fillId="0" borderId="15" xfId="0" applyFont="1" applyBorder="1"/>
    <xf numFmtId="0" fontId="50" fillId="0" borderId="21" xfId="0" applyFont="1" applyBorder="1"/>
    <xf numFmtId="164" fontId="50" fillId="44" borderId="16" xfId="0" applyNumberFormat="1" applyFont="1" applyFill="1" applyBorder="1" applyAlignment="1">
      <alignment horizontal="center"/>
    </xf>
    <xf numFmtId="0" fontId="56" fillId="0" borderId="21" xfId="0" applyFont="1" applyBorder="1" applyAlignment="1">
      <alignment horizontal="center"/>
    </xf>
    <xf numFmtId="164" fontId="56" fillId="44" borderId="16" xfId="0" applyNumberFormat="1" applyFont="1" applyFill="1" applyBorder="1" applyAlignment="1">
      <alignment horizontal="center"/>
    </xf>
    <xf numFmtId="164" fontId="15" fillId="0" borderId="4" xfId="0" applyNumberFormat="1" applyFont="1" applyBorder="1" applyAlignment="1">
      <alignment horizontal="center" vertical="top" wrapText="1"/>
    </xf>
    <xf numFmtId="164" fontId="15" fillId="52" borderId="4" xfId="0" applyNumberFormat="1" applyFont="1" applyFill="1" applyBorder="1" applyAlignment="1">
      <alignment horizontal="right" vertical="top" wrapText="1"/>
    </xf>
    <xf numFmtId="1" fontId="50" fillId="0" borderId="4" xfId="0" quotePrefix="1" applyNumberFormat="1" applyFont="1" applyBorder="1" applyAlignment="1">
      <alignment horizontal="center" vertical="top" wrapText="1"/>
    </xf>
    <xf numFmtId="1" fontId="50" fillId="52" borderId="4" xfId="0" quotePrefix="1" applyNumberFormat="1" applyFont="1" applyFill="1" applyBorder="1" applyAlignment="1">
      <alignment horizontal="center" vertical="top" wrapText="1"/>
    </xf>
    <xf numFmtId="164" fontId="50" fillId="0" borderId="4" xfId="0" applyNumberFormat="1" applyFont="1" applyBorder="1" applyAlignment="1">
      <alignment horizontal="center" vertical="top" wrapText="1"/>
    </xf>
    <xf numFmtId="164" fontId="15" fillId="44" borderId="4" xfId="0" applyNumberFormat="1" applyFont="1" applyFill="1" applyBorder="1" applyAlignment="1">
      <alignment horizontal="right" vertical="top" wrapText="1"/>
    </xf>
    <xf numFmtId="164" fontId="15" fillId="52" borderId="4" xfId="0" applyNumberFormat="1" applyFont="1" applyFill="1" applyBorder="1" applyAlignment="1">
      <alignment horizontal="center" vertical="top" wrapText="1"/>
    </xf>
    <xf numFmtId="0" fontId="67" fillId="0" borderId="26" xfId="0" applyFont="1" applyBorder="1" applyAlignment="1">
      <alignment wrapText="1"/>
    </xf>
    <xf numFmtId="171" fontId="67" fillId="44" borderId="23" xfId="0" applyNumberFormat="1" applyFont="1" applyFill="1" applyBorder="1" applyAlignment="1">
      <alignment horizontal="center"/>
    </xf>
    <xf numFmtId="171" fontId="67" fillId="44" borderId="24" xfId="0" applyNumberFormat="1" applyFont="1" applyFill="1" applyBorder="1" applyAlignment="1">
      <alignment horizontal="center"/>
    </xf>
    <xf numFmtId="1" fontId="55" fillId="0" borderId="4" xfId="0" applyNumberFormat="1" applyFont="1" applyBorder="1" applyAlignment="1">
      <alignment horizontal="center"/>
    </xf>
    <xf numFmtId="1" fontId="55" fillId="44" borderId="4" xfId="0" applyNumberFormat="1" applyFont="1" applyFill="1" applyBorder="1" applyAlignment="1">
      <alignment horizontal="center"/>
    </xf>
    <xf numFmtId="0" fontId="15" fillId="52" borderId="4" xfId="0" applyFont="1" applyFill="1" applyBorder="1"/>
    <xf numFmtId="0" fontId="49" fillId="0" borderId="26" xfId="0" applyFont="1" applyBorder="1" applyAlignment="1">
      <alignment horizontal="left" indent="1"/>
    </xf>
    <xf numFmtId="167" fontId="15" fillId="0" borderId="4" xfId="2" applyNumberFormat="1" applyFont="1" applyBorder="1" applyAlignment="1">
      <alignment horizontal="center"/>
    </xf>
    <xf numFmtId="167" fontId="15" fillId="52" borderId="4" xfId="2" applyNumberFormat="1" applyFont="1" applyFill="1" applyBorder="1" applyAlignment="1">
      <alignment horizontal="center"/>
    </xf>
    <xf numFmtId="0" fontId="15" fillId="0" borderId="15" xfId="0" applyFont="1" applyBorder="1" applyAlignment="1">
      <alignment horizontal="left" indent="2"/>
    </xf>
    <xf numFmtId="167" fontId="15" fillId="0" borderId="4" xfId="2" applyNumberFormat="1" applyFont="1" applyFill="1" applyBorder="1" applyAlignment="1">
      <alignment horizontal="center"/>
    </xf>
    <xf numFmtId="1" fontId="21" fillId="0" borderId="4" xfId="238" applyNumberFormat="1" applyFont="1" applyBorder="1" applyAlignment="1">
      <alignment horizontal="center"/>
    </xf>
    <xf numFmtId="167" fontId="15" fillId="44" borderId="4" xfId="0" applyNumberFormat="1" applyFont="1" applyFill="1" applyBorder="1" applyAlignment="1">
      <alignment horizontal="center"/>
    </xf>
    <xf numFmtId="3" fontId="21" fillId="0" borderId="21" xfId="0" applyNumberFormat="1" applyFont="1" applyBorder="1" applyAlignment="1">
      <alignment horizontal="right"/>
    </xf>
    <xf numFmtId="0" fontId="0" fillId="0" borderId="0" xfId="0" applyAlignment="1">
      <alignment wrapText="1"/>
    </xf>
    <xf numFmtId="0" fontId="0" fillId="0" borderId="0" xfId="0" applyBorder="1" applyAlignment="1">
      <alignment horizontal="left" wrapText="1" indent="2"/>
    </xf>
    <xf numFmtId="0" fontId="0" fillId="0" borderId="0" xfId="0" applyBorder="1" applyAlignment="1">
      <alignment horizontal="left"/>
    </xf>
    <xf numFmtId="0" fontId="0" fillId="0" borderId="0" xfId="0" applyBorder="1" applyAlignment="1">
      <alignment horizontal="left" indent="2"/>
    </xf>
    <xf numFmtId="0" fontId="0" fillId="41" borderId="19" xfId="0" applyFill="1" applyBorder="1" applyAlignment="1">
      <alignment horizontal="center" wrapText="1"/>
    </xf>
    <xf numFmtId="0" fontId="0" fillId="41" borderId="1" xfId="0" applyFill="1" applyBorder="1" applyAlignment="1">
      <alignment horizontal="center" wrapText="1"/>
    </xf>
    <xf numFmtId="0" fontId="0" fillId="41" borderId="0" xfId="0" applyFill="1" applyBorder="1" applyAlignment="1">
      <alignment horizontal="center"/>
    </xf>
    <xf numFmtId="0" fontId="0" fillId="41" borderId="4" xfId="0" applyFill="1" applyBorder="1" applyAlignment="1">
      <alignment horizontal="center"/>
    </xf>
    <xf numFmtId="0" fontId="15" fillId="41" borderId="0" xfId="0" applyFont="1" applyFill="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0" borderId="42" xfId="0" applyBorder="1" applyAlignment="1">
      <alignment horizontal="left" wrapText="1" indent="2"/>
    </xf>
    <xf numFmtId="0" fontId="0" fillId="0" borderId="4" xfId="0" applyBorder="1" applyAlignment="1">
      <alignment horizontal="center"/>
    </xf>
    <xf numFmtId="0" fontId="0" fillId="0" borderId="17" xfId="0" applyBorder="1" applyAlignment="1">
      <alignment horizontal="center"/>
    </xf>
    <xf numFmtId="0" fontId="0" fillId="50" borderId="18" xfId="0" applyFill="1" applyBorder="1" applyAlignment="1">
      <alignment horizontal="center"/>
    </xf>
    <xf numFmtId="166" fontId="0" fillId="50" borderId="17" xfId="0" applyNumberFormat="1" applyFill="1" applyBorder="1" applyAlignment="1">
      <alignment horizontal="center"/>
    </xf>
    <xf numFmtId="0" fontId="0" fillId="0" borderId="0" xfId="0" applyAlignment="1"/>
    <xf numFmtId="0" fontId="3" fillId="0" borderId="0" xfId="0" applyFont="1" applyAlignment="1"/>
    <xf numFmtId="3" fontId="15" fillId="0" borderId="4" xfId="0" applyNumberFormat="1" applyFont="1" applyFill="1" applyBorder="1" applyAlignment="1">
      <alignment horizontal="center" wrapText="1"/>
    </xf>
    <xf numFmtId="1" fontId="15" fillId="0" borderId="42" xfId="0" applyNumberFormat="1" applyFont="1" applyBorder="1" applyAlignment="1">
      <alignment horizontal="center"/>
    </xf>
    <xf numFmtId="165" fontId="15" fillId="0" borderId="0" xfId="0" quotePrefix="1" applyNumberFormat="1" applyFont="1" applyAlignment="1">
      <alignment horizontal="center" vertical="top" wrapText="1"/>
    </xf>
    <xf numFmtId="0" fontId="50" fillId="0" borderId="4" xfId="0" applyFont="1" applyFill="1" applyBorder="1" applyAlignment="1">
      <alignment horizontal="center"/>
    </xf>
    <xf numFmtId="0" fontId="15" fillId="0" borderId="0" xfId="0" applyFont="1" applyFill="1"/>
    <xf numFmtId="1" fontId="15" fillId="0" borderId="0" xfId="0" applyNumberFormat="1" applyFont="1" applyBorder="1" applyAlignment="1">
      <alignment horizontal="center"/>
    </xf>
    <xf numFmtId="1" fontId="21" fillId="0" borderId="0" xfId="238" applyNumberFormat="1" applyFont="1" applyBorder="1" applyAlignment="1">
      <alignment horizontal="center"/>
    </xf>
    <xf numFmtId="0" fontId="15" fillId="0" borderId="0" xfId="0" applyFont="1" applyBorder="1" applyAlignment="1">
      <alignment horizontal="center"/>
    </xf>
    <xf numFmtId="0" fontId="0" fillId="50" borderId="0" xfId="0" applyFill="1" applyAlignment="1">
      <alignment wrapText="1"/>
    </xf>
    <xf numFmtId="0" fontId="5" fillId="50" borderId="0" xfId="0" applyFont="1" applyFill="1" applyAlignment="1">
      <alignment vertical="top"/>
    </xf>
    <xf numFmtId="0" fontId="5" fillId="50" borderId="0" xfId="0" applyFont="1" applyFill="1" applyAlignment="1">
      <alignment vertical="top" wrapText="1"/>
    </xf>
    <xf numFmtId="0" fontId="6" fillId="50" borderId="0" xfId="0" applyFont="1" applyFill="1" applyAlignment="1">
      <alignment horizontal="right"/>
    </xf>
    <xf numFmtId="0" fontId="4" fillId="50" borderId="0" xfId="0" applyFont="1" applyFill="1" applyAlignment="1">
      <alignment horizontal="right"/>
    </xf>
    <xf numFmtId="0" fontId="15" fillId="44" borderId="21" xfId="0" applyFont="1" applyFill="1" applyBorder="1" applyAlignment="1">
      <alignment horizontal="center"/>
    </xf>
    <xf numFmtId="0" fontId="21" fillId="0" borderId="1" xfId="0" applyFont="1" applyFill="1" applyBorder="1" applyAlignment="1">
      <alignment horizontal="left"/>
    </xf>
    <xf numFmtId="164" fontId="21" fillId="0" borderId="1" xfId="0" applyNumberFormat="1" applyFont="1" applyFill="1" applyBorder="1" applyAlignment="1">
      <alignment horizontal="center"/>
    </xf>
    <xf numFmtId="0" fontId="56" fillId="0" borderId="1" xfId="0" applyFont="1" applyFill="1" applyBorder="1" applyAlignment="1">
      <alignment horizontal="left" wrapText="1"/>
    </xf>
    <xf numFmtId="0" fontId="15" fillId="0" borderId="1" xfId="0" applyFont="1" applyFill="1" applyBorder="1" applyAlignment="1">
      <alignment horizontal="left" wrapText="1" indent="1"/>
    </xf>
    <xf numFmtId="0" fontId="56" fillId="0" borderId="0" xfId="0" applyFont="1" applyFill="1" applyBorder="1"/>
    <xf numFmtId="0" fontId="21" fillId="0" borderId="1" xfId="0" applyFont="1" applyFill="1" applyBorder="1" applyAlignment="1">
      <alignment horizontal="left" wrapText="1"/>
    </xf>
    <xf numFmtId="0" fontId="21" fillId="0" borderId="0" xfId="0" applyFont="1" applyFill="1" applyBorder="1"/>
    <xf numFmtId="0" fontId="21" fillId="0" borderId="1" xfId="0" applyFont="1" applyFill="1" applyBorder="1" applyAlignment="1">
      <alignment horizontal="center"/>
    </xf>
    <xf numFmtId="0" fontId="15" fillId="0" borderId="1" xfId="0" applyFont="1" applyFill="1" applyBorder="1" applyAlignment="1">
      <alignment horizontal="center" wrapText="1"/>
    </xf>
    <xf numFmtId="0" fontId="21" fillId="0" borderId="0" xfId="0" applyFont="1" applyFill="1" applyBorder="1" applyAlignment="1">
      <alignment horizontal="center"/>
    </xf>
    <xf numFmtId="0" fontId="15" fillId="0" borderId="0" xfId="0" applyFont="1" applyFill="1" applyBorder="1" applyAlignment="1">
      <alignment horizontal="left" wrapText="1" indent="1"/>
    </xf>
    <xf numFmtId="164" fontId="21" fillId="0" borderId="0" xfId="0" applyNumberFormat="1" applyFont="1" applyFill="1" applyBorder="1" applyAlignment="1">
      <alignment horizontal="center"/>
    </xf>
    <xf numFmtId="0" fontId="15" fillId="0" borderId="0" xfId="0" applyFont="1" applyFill="1" applyBorder="1" applyAlignment="1">
      <alignment horizontal="center" wrapText="1"/>
    </xf>
    <xf numFmtId="0" fontId="15" fillId="0" borderId="1" xfId="0" applyFont="1" applyFill="1" applyBorder="1" applyAlignment="1">
      <alignment horizontal="left" wrapText="1"/>
    </xf>
    <xf numFmtId="0" fontId="56" fillId="0" borderId="0" xfId="0" applyFont="1" applyFill="1" applyBorder="1" applyAlignment="1">
      <alignment horizontal="center"/>
    </xf>
    <xf numFmtId="164" fontId="56" fillId="0" borderId="0" xfId="0" applyNumberFormat="1" applyFont="1" applyFill="1" applyBorder="1" applyAlignment="1">
      <alignment horizontal="center"/>
    </xf>
    <xf numFmtId="0" fontId="15" fillId="0" borderId="1" xfId="0" applyFont="1" applyFill="1" applyBorder="1" applyAlignment="1">
      <alignment horizontal="left"/>
    </xf>
    <xf numFmtId="164" fontId="15" fillId="0" borderId="1" xfId="0" applyNumberFormat="1" applyFont="1" applyFill="1" applyBorder="1" applyAlignment="1">
      <alignment horizontal="center"/>
    </xf>
    <xf numFmtId="164" fontId="15" fillId="0" borderId="0" xfId="0" applyNumberFormat="1" applyFont="1" applyFill="1" applyBorder="1" applyAlignment="1">
      <alignment horizontal="center"/>
    </xf>
    <xf numFmtId="164" fontId="50" fillId="0" borderId="1" xfId="0" applyNumberFormat="1" applyFont="1" applyFill="1" applyBorder="1" applyAlignment="1">
      <alignment horizontal="center"/>
    </xf>
    <xf numFmtId="0" fontId="15" fillId="0" borderId="0" xfId="0" applyFont="1" applyFill="1" applyBorder="1"/>
    <xf numFmtId="0" fontId="49" fillId="0" borderId="0" xfId="0" applyFont="1" applyFill="1" applyBorder="1"/>
    <xf numFmtId="164" fontId="56" fillId="44" borderId="0" xfId="0" applyNumberFormat="1" applyFont="1" applyFill="1" applyBorder="1" applyAlignment="1">
      <alignment horizontal="center"/>
    </xf>
    <xf numFmtId="164" fontId="56" fillId="44" borderId="4" xfId="0" applyNumberFormat="1" applyFont="1" applyFill="1" applyBorder="1" applyAlignment="1">
      <alignment horizontal="center"/>
    </xf>
    <xf numFmtId="0" fontId="15" fillId="44" borderId="0" xfId="0" applyFont="1" applyFill="1" applyBorder="1" applyAlignment="1">
      <alignment horizontal="center" wrapText="1"/>
    </xf>
    <xf numFmtId="0" fontId="15" fillId="44" borderId="4" xfId="0" applyFont="1" applyFill="1" applyBorder="1" applyAlignment="1">
      <alignment horizontal="center" wrapText="1"/>
    </xf>
    <xf numFmtId="0" fontId="21" fillId="44" borderId="0" xfId="0" applyFont="1" applyFill="1" applyBorder="1" applyAlignment="1">
      <alignment horizontal="center"/>
    </xf>
    <xf numFmtId="0" fontId="21" fillId="44" borderId="4" xfId="0" applyFont="1" applyFill="1" applyBorder="1" applyAlignment="1">
      <alignment horizontal="center"/>
    </xf>
    <xf numFmtId="0" fontId="15" fillId="44" borderId="43" xfId="0" applyFont="1" applyFill="1" applyBorder="1" applyAlignment="1">
      <alignment horizontal="center"/>
    </xf>
    <xf numFmtId="0" fontId="15" fillId="44" borderId="0" xfId="0" applyFont="1" applyFill="1" applyBorder="1" applyAlignment="1">
      <alignment horizontal="center"/>
    </xf>
    <xf numFmtId="0" fontId="15" fillId="0" borderId="0" xfId="0" applyFont="1" applyBorder="1"/>
    <xf numFmtId="0" fontId="50" fillId="0" borderId="0" xfId="0" applyFont="1" applyBorder="1"/>
    <xf numFmtId="164" fontId="15" fillId="0" borderId="0" xfId="0" applyNumberFormat="1" applyFont="1" applyFill="1"/>
    <xf numFmtId="0" fontId="15" fillId="0" borderId="42" xfId="0" applyFont="1" applyBorder="1"/>
    <xf numFmtId="0" fontId="21" fillId="0" borderId="21" xfId="0" applyFont="1" applyFill="1" applyBorder="1"/>
    <xf numFmtId="164" fontId="21" fillId="0" borderId="21" xfId="0" applyNumberFormat="1" applyFont="1" applyFill="1" applyBorder="1" applyAlignment="1">
      <alignment horizontal="center"/>
    </xf>
    <xf numFmtId="0" fontId="15" fillId="44" borderId="43" xfId="0" applyFont="1" applyFill="1" applyBorder="1"/>
    <xf numFmtId="164" fontId="15" fillId="0" borderId="0" xfId="0" applyNumberFormat="1" applyFont="1" applyBorder="1"/>
    <xf numFmtId="164" fontId="15" fillId="0" borderId="0" xfId="0" applyNumberFormat="1" applyFont="1" applyFill="1" applyBorder="1"/>
    <xf numFmtId="164" fontId="15" fillId="3" borderId="0" xfId="0" applyNumberFormat="1" applyFont="1" applyFill="1" applyBorder="1"/>
    <xf numFmtId="164" fontId="15" fillId="55" borderId="0" xfId="0" applyNumberFormat="1" applyFont="1" applyFill="1" applyBorder="1"/>
    <xf numFmtId="164" fontId="15" fillId="44" borderId="0" xfId="0" applyNumberFormat="1" applyFont="1" applyFill="1" applyBorder="1"/>
    <xf numFmtId="164" fontId="15" fillId="48" borderId="0" xfId="0" applyNumberFormat="1" applyFont="1" applyFill="1" applyBorder="1"/>
    <xf numFmtId="164" fontId="15" fillId="48" borderId="4" xfId="0" applyNumberFormat="1" applyFont="1" applyFill="1" applyBorder="1"/>
    <xf numFmtId="0" fontId="15" fillId="0" borderId="0" xfId="0" quotePrefix="1" applyFont="1" applyFill="1" applyBorder="1"/>
    <xf numFmtId="164" fontId="15" fillId="0" borderId="2" xfId="0" applyNumberFormat="1" applyFont="1" applyFill="1" applyBorder="1"/>
    <xf numFmtId="164" fontId="15" fillId="44" borderId="2" xfId="0" applyNumberFormat="1" applyFont="1" applyFill="1" applyBorder="1"/>
    <xf numFmtId="164" fontId="15" fillId="44" borderId="17" xfId="0" applyNumberFormat="1" applyFont="1" applyFill="1" applyBorder="1"/>
    <xf numFmtId="0" fontId="56" fillId="0" borderId="1" xfId="0" applyFont="1" applyFill="1" applyBorder="1" applyAlignment="1">
      <alignment horizontal="center"/>
    </xf>
    <xf numFmtId="164" fontId="21" fillId="0" borderId="42" xfId="0" applyNumberFormat="1" applyFont="1" applyFill="1" applyBorder="1" applyAlignment="1">
      <alignment horizontal="center"/>
    </xf>
    <xf numFmtId="164" fontId="15" fillId="0" borderId="1" xfId="0" applyNumberFormat="1" applyFont="1" applyFill="1" applyBorder="1"/>
    <xf numFmtId="0" fontId="15" fillId="0" borderId="1" xfId="0" quotePrefix="1" applyFont="1" applyFill="1" applyBorder="1"/>
    <xf numFmtId="164" fontId="15" fillId="0" borderId="3" xfId="0" applyNumberFormat="1" applyFont="1" applyFill="1" applyBorder="1"/>
    <xf numFmtId="0" fontId="50" fillId="0" borderId="0" xfId="0" applyFont="1" applyFill="1" applyBorder="1"/>
    <xf numFmtId="0" fontId="50" fillId="0" borderId="1" xfId="0" applyFont="1" applyFill="1" applyBorder="1" applyAlignment="1">
      <alignment horizontal="center"/>
    </xf>
    <xf numFmtId="0" fontId="50" fillId="0" borderId="0" xfId="0" applyFont="1" applyFill="1" applyBorder="1" applyAlignment="1">
      <alignment horizontal="center"/>
    </xf>
    <xf numFmtId="0" fontId="50" fillId="0" borderId="1" xfId="0" applyFont="1" applyFill="1" applyBorder="1"/>
    <xf numFmtId="164" fontId="50" fillId="0" borderId="0" xfId="0" applyNumberFormat="1" applyFont="1" applyFill="1" applyBorder="1" applyAlignment="1">
      <alignment horizontal="center"/>
    </xf>
    <xf numFmtId="0" fontId="15" fillId="0" borderId="4" xfId="0" applyFont="1" applyFill="1" applyBorder="1" applyAlignment="1">
      <alignment horizontal="center" wrapText="1"/>
    </xf>
    <xf numFmtId="164" fontId="50" fillId="0" borderId="4" xfId="0" applyNumberFormat="1" applyFont="1" applyFill="1" applyBorder="1" applyAlignment="1">
      <alignment horizontal="center"/>
    </xf>
    <xf numFmtId="0" fontId="15" fillId="0" borderId="4" xfId="0" applyFont="1" applyFill="1" applyBorder="1"/>
    <xf numFmtId="0" fontId="0" fillId="0" borderId="0" xfId="0" applyFill="1"/>
    <xf numFmtId="1" fontId="0" fillId="0" borderId="0" xfId="0" applyNumberFormat="1" applyFill="1" applyAlignment="1">
      <alignment horizontal="center"/>
    </xf>
    <xf numFmtId="0" fontId="15" fillId="0" borderId="19" xfId="0" applyFont="1" applyBorder="1"/>
    <xf numFmtId="168" fontId="15" fillId="0" borderId="2" xfId="0" applyNumberFormat="1" applyFont="1" applyBorder="1"/>
    <xf numFmtId="0" fontId="49" fillId="0" borderId="24" xfId="0" applyFont="1" applyBorder="1"/>
    <xf numFmtId="0" fontId="49" fillId="0" borderId="25" xfId="0" applyFont="1" applyBorder="1"/>
    <xf numFmtId="164" fontId="15" fillId="0" borderId="43" xfId="0" applyNumberFormat="1" applyFont="1" applyBorder="1" applyAlignment="1">
      <alignment horizontal="center"/>
    </xf>
    <xf numFmtId="168" fontId="15" fillId="50" borderId="2" xfId="0" applyNumberFormat="1" applyFont="1" applyFill="1" applyBorder="1"/>
    <xf numFmtId="4" fontId="15" fillId="0" borderId="0" xfId="0" applyNumberFormat="1" applyFont="1"/>
    <xf numFmtId="164" fontId="50" fillId="0" borderId="2" xfId="0" applyNumberFormat="1" applyFont="1" applyFill="1" applyBorder="1" applyAlignment="1">
      <alignment horizontal="center"/>
    </xf>
    <xf numFmtId="0" fontId="15" fillId="0" borderId="0" xfId="0" applyFont="1"/>
    <xf numFmtId="0" fontId="15" fillId="0" borderId="1" xfId="0" applyFont="1" applyBorder="1"/>
    <xf numFmtId="0" fontId="49" fillId="0" borderId="1" xfId="0" applyFont="1" applyBorder="1" applyAlignment="1">
      <alignment horizontal="left" wrapText="1"/>
    </xf>
    <xf numFmtId="164" fontId="15" fillId="0" borderId="1" xfId="0" applyNumberFormat="1" applyFont="1" applyBorder="1" applyAlignment="1">
      <alignment horizontal="center"/>
    </xf>
    <xf numFmtId="1" fontId="0" fillId="0" borderId="0" xfId="0" applyNumberFormat="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xf>
    <xf numFmtId="0" fontId="49" fillId="0" borderId="1" xfId="0" applyFont="1" applyBorder="1"/>
    <xf numFmtId="164" fontId="15" fillId="44" borderId="4" xfId="0" applyNumberFormat="1" applyFont="1" applyFill="1" applyBorder="1" applyAlignment="1">
      <alignment horizontal="center"/>
    </xf>
    <xf numFmtId="0" fontId="50" fillId="44" borderId="4" xfId="0" applyFont="1" applyFill="1" applyBorder="1" applyAlignment="1">
      <alignment horizontal="center"/>
    </xf>
    <xf numFmtId="0" fontId="15" fillId="44" borderId="4" xfId="0" applyFont="1" applyFill="1" applyBorder="1"/>
    <xf numFmtId="164" fontId="21" fillId="44" borderId="0" xfId="0" applyNumberFormat="1" applyFont="1" applyFill="1" applyBorder="1" applyAlignment="1">
      <alignment horizontal="center"/>
    </xf>
    <xf numFmtId="164" fontId="21" fillId="44" borderId="4" xfId="0" applyNumberFormat="1" applyFont="1" applyFill="1" applyBorder="1" applyAlignment="1">
      <alignment horizontal="center"/>
    </xf>
    <xf numFmtId="0" fontId="15" fillId="44" borderId="0" xfId="0" applyFont="1" applyFill="1" applyBorder="1"/>
    <xf numFmtId="0" fontId="50" fillId="44" borderId="0" xfId="0" applyFont="1" applyFill="1" applyBorder="1" applyAlignment="1">
      <alignment horizontal="center"/>
    </xf>
    <xf numFmtId="164" fontId="15" fillId="44" borderId="0" xfId="0" applyNumberFormat="1" applyFont="1" applyFill="1" applyBorder="1" applyAlignment="1">
      <alignment horizontal="center"/>
    </xf>
    <xf numFmtId="164" fontId="50" fillId="0" borderId="0" xfId="0" applyNumberFormat="1" applyFont="1" applyBorder="1" applyAlignment="1">
      <alignment horizontal="center"/>
    </xf>
    <xf numFmtId="164" fontId="50" fillId="44" borderId="0" xfId="0" applyNumberFormat="1" applyFont="1" applyFill="1" applyBorder="1" applyAlignment="1">
      <alignment horizontal="center"/>
    </xf>
    <xf numFmtId="0" fontId="0" fillId="0" borderId="0" xfId="0"/>
    <xf numFmtId="0" fontId="72" fillId="0" borderId="0" xfId="315" applyFont="1" applyFill="1" applyAlignment="1">
      <alignment horizontal="left" vertical="center" wrapText="1"/>
    </xf>
    <xf numFmtId="0" fontId="43" fillId="0" borderId="0" xfId="315" applyFill="1" applyAlignment="1">
      <alignment horizontal="left" wrapText="1"/>
    </xf>
    <xf numFmtId="0" fontId="72" fillId="0" borderId="0" xfId="315" applyFont="1" applyFill="1" applyAlignment="1">
      <alignment horizontal="left" wrapText="1"/>
    </xf>
    <xf numFmtId="0" fontId="43" fillId="0" borderId="0" xfId="315" applyFill="1" applyAlignment="1">
      <alignment horizontal="left" vertical="center" wrapText="1"/>
    </xf>
    <xf numFmtId="0" fontId="3" fillId="0" borderId="0" xfId="0" applyFont="1" applyFill="1" applyAlignment="1">
      <alignment horizontal="center"/>
    </xf>
    <xf numFmtId="0" fontId="3" fillId="0" borderId="44" xfId="0" applyFont="1" applyFill="1" applyBorder="1"/>
    <xf numFmtId="0" fontId="0" fillId="0" borderId="45" xfId="0" applyFill="1" applyBorder="1"/>
    <xf numFmtId="0" fontId="0" fillId="0" borderId="0" xfId="0" applyFill="1" applyAlignment="1">
      <alignment horizontal="center"/>
    </xf>
    <xf numFmtId="0" fontId="0" fillId="0" borderId="49" xfId="0" applyFill="1" applyBorder="1"/>
    <xf numFmtId="0" fontId="0" fillId="0" borderId="53" xfId="0" applyFill="1" applyBorder="1"/>
    <xf numFmtId="0" fontId="0" fillId="0" borderId="54" xfId="0" applyFill="1" applyBorder="1"/>
    <xf numFmtId="0" fontId="0" fillId="0" borderId="32" xfId="0" applyFill="1" applyBorder="1" applyAlignment="1">
      <alignment horizontal="center"/>
    </xf>
    <xf numFmtId="0" fontId="0" fillId="0" borderId="35" xfId="0" applyFill="1" applyBorder="1" applyAlignment="1">
      <alignment horizontal="center"/>
    </xf>
    <xf numFmtId="0" fontId="3" fillId="0" borderId="0" xfId="0" applyFont="1" applyFill="1"/>
    <xf numFmtId="0" fontId="70" fillId="0" borderId="39" xfId="0" applyFont="1" applyFill="1" applyBorder="1"/>
    <xf numFmtId="166" fontId="3" fillId="0" borderId="56" xfId="0" applyNumberFormat="1" applyFont="1" applyFill="1" applyBorder="1" applyAlignment="1">
      <alignment horizontal="right"/>
    </xf>
    <xf numFmtId="166" fontId="3" fillId="0" borderId="44" xfId="0" applyNumberFormat="1" applyFont="1" applyFill="1" applyBorder="1" applyAlignment="1">
      <alignment horizontal="right"/>
    </xf>
    <xf numFmtId="166" fontId="3" fillId="0" borderId="57" xfId="0" applyNumberFormat="1" applyFont="1" applyFill="1" applyBorder="1" applyAlignment="1">
      <alignment horizontal="right"/>
    </xf>
    <xf numFmtId="0" fontId="70" fillId="0" borderId="36" xfId="0" applyFont="1" applyFill="1" applyBorder="1"/>
    <xf numFmtId="166" fontId="3" fillId="0" borderId="33" xfId="0" applyNumberFormat="1" applyFont="1" applyFill="1" applyBorder="1" applyAlignment="1">
      <alignment horizontal="right"/>
    </xf>
    <xf numFmtId="166" fontId="3" fillId="0" borderId="0" xfId="0" applyNumberFormat="1" applyFont="1" applyFill="1" applyAlignment="1">
      <alignment horizontal="right"/>
    </xf>
    <xf numFmtId="166" fontId="3" fillId="0" borderId="30" xfId="0" applyNumberFormat="1" applyFont="1" applyFill="1" applyBorder="1" applyAlignment="1">
      <alignment horizontal="right"/>
    </xf>
    <xf numFmtId="0" fontId="0" fillId="0" borderId="36" xfId="0" applyFill="1" applyBorder="1"/>
    <xf numFmtId="166" fontId="0" fillId="0" borderId="33" xfId="0" applyNumberFormat="1" applyFill="1" applyBorder="1" applyAlignment="1">
      <alignment horizontal="right"/>
    </xf>
    <xf numFmtId="166" fontId="0" fillId="0" borderId="0" xfId="0" applyNumberFormat="1" applyFill="1" applyAlignment="1">
      <alignment horizontal="right"/>
    </xf>
    <xf numFmtId="166" fontId="0" fillId="0" borderId="30" xfId="0" applyNumberFormat="1" applyFill="1" applyBorder="1" applyAlignment="1">
      <alignment horizontal="right"/>
    </xf>
    <xf numFmtId="0" fontId="68" fillId="0" borderId="36" xfId="0" applyFont="1" applyFill="1" applyBorder="1"/>
    <xf numFmtId="0" fontId="68" fillId="0" borderId="36" xfId="0" applyFont="1" applyFill="1" applyBorder="1" applyAlignment="1">
      <alignment horizontal="left"/>
    </xf>
    <xf numFmtId="0" fontId="0" fillId="0" borderId="36" xfId="0" applyFill="1" applyBorder="1" applyAlignment="1">
      <alignment horizontal="left"/>
    </xf>
    <xf numFmtId="0" fontId="72" fillId="0" borderId="36" xfId="509" quotePrefix="1" applyFont="1" applyFill="1" applyBorder="1" applyAlignment="1">
      <alignment horizontal="left"/>
    </xf>
    <xf numFmtId="0" fontId="73" fillId="0" borderId="36" xfId="0" applyFont="1" applyFill="1" applyBorder="1" applyAlignment="1">
      <alignment horizontal="left" indent="3"/>
    </xf>
    <xf numFmtId="0" fontId="74" fillId="0" borderId="36" xfId="0" applyFont="1" applyFill="1" applyBorder="1" applyAlignment="1">
      <alignment horizontal="left"/>
    </xf>
    <xf numFmtId="0" fontId="3" fillId="0" borderId="29" xfId="0" applyFont="1" applyFill="1" applyBorder="1"/>
    <xf numFmtId="0" fontId="70" fillId="0" borderId="41" xfId="0" applyFont="1" applyFill="1" applyBorder="1"/>
    <xf numFmtId="166" fontId="3" fillId="0" borderId="34" xfId="0" applyNumberFormat="1" applyFont="1" applyFill="1" applyBorder="1" applyAlignment="1">
      <alignment horizontal="right"/>
    </xf>
    <xf numFmtId="166" fontId="3" fillId="0" borderId="29" xfId="0" applyNumberFormat="1" applyFont="1" applyFill="1" applyBorder="1" applyAlignment="1">
      <alignment horizontal="right"/>
    </xf>
    <xf numFmtId="166" fontId="3" fillId="0" borderId="31" xfId="0" applyNumberFormat="1" applyFont="1" applyFill="1" applyBorder="1" applyAlignment="1">
      <alignment horizontal="right"/>
    </xf>
    <xf numFmtId="0" fontId="72" fillId="0" borderId="0" xfId="0" quotePrefix="1" applyFont="1" applyFill="1"/>
    <xf numFmtId="0" fontId="0" fillId="0" borderId="0" xfId="0" quotePrefix="1" applyFill="1"/>
    <xf numFmtId="0" fontId="0" fillId="0" borderId="0" xfId="0" applyFill="1" applyAlignment="1">
      <alignment horizontal="left" wrapText="1"/>
    </xf>
    <xf numFmtId="0" fontId="0" fillId="0" borderId="0" xfId="0" applyFill="1" applyAlignment="1">
      <alignment horizontal="left" vertical="center" indent="2"/>
    </xf>
    <xf numFmtId="0" fontId="0" fillId="3" borderId="55" xfId="0" applyFill="1" applyBorder="1" applyAlignment="1">
      <alignment horizontal="center"/>
    </xf>
    <xf numFmtId="0" fontId="0" fillId="60" borderId="0" xfId="0" applyFill="1" applyBorder="1" applyAlignment="1">
      <alignment horizontal="center"/>
    </xf>
    <xf numFmtId="0" fontId="0" fillId="0" borderId="0" xfId="0" applyAlignment="1">
      <alignment wrapText="1"/>
    </xf>
    <xf numFmtId="0" fontId="0" fillId="0" borderId="0" xfId="0" applyFill="1" applyBorder="1" applyAlignment="1">
      <alignment horizontal="center"/>
    </xf>
    <xf numFmtId="0" fontId="0" fillId="3" borderId="0" xfId="0" applyFill="1" applyBorder="1" applyAlignment="1">
      <alignment horizontal="center"/>
    </xf>
    <xf numFmtId="0" fontId="0" fillId="54" borderId="40" xfId="0" applyFill="1" applyBorder="1"/>
    <xf numFmtId="166" fontId="0" fillId="54" borderId="33" xfId="0" applyNumberFormat="1" applyFill="1" applyBorder="1" applyAlignment="1">
      <alignment horizontal="right"/>
    </xf>
    <xf numFmtId="166" fontId="0" fillId="54" borderId="0" xfId="0" applyNumberFormat="1" applyFill="1" applyAlignment="1">
      <alignment horizontal="right"/>
    </xf>
    <xf numFmtId="166" fontId="0" fillId="54" borderId="30" xfId="0" applyNumberFormat="1" applyFill="1" applyBorder="1" applyAlignment="1">
      <alignment horizontal="right"/>
    </xf>
    <xf numFmtId="0" fontId="0" fillId="54" borderId="36" xfId="0" applyFill="1" applyBorder="1"/>
    <xf numFmtId="0" fontId="0" fillId="54" borderId="36" xfId="0" applyFill="1" applyBorder="1" applyAlignment="1">
      <alignment horizontal="left"/>
    </xf>
    <xf numFmtId="166" fontId="0" fillId="3" borderId="58" xfId="0" applyNumberFormat="1" applyFont="1" applyFill="1" applyBorder="1" applyAlignment="1">
      <alignment horizontal="right"/>
    </xf>
    <xf numFmtId="166" fontId="0" fillId="3" borderId="0" xfId="0" applyNumberFormat="1" applyFont="1" applyFill="1" applyBorder="1" applyAlignment="1">
      <alignment horizontal="right"/>
    </xf>
    <xf numFmtId="0" fontId="0" fillId="60" borderId="0" xfId="0" applyFont="1" applyFill="1"/>
    <xf numFmtId="166" fontId="0" fillId="3" borderId="37" xfId="0" applyNumberFormat="1" applyFont="1" applyFill="1" applyBorder="1" applyAlignment="1">
      <alignment horizontal="right"/>
    </xf>
    <xf numFmtId="166" fontId="0" fillId="54" borderId="37" xfId="0" applyNumberFormat="1" applyFont="1" applyFill="1" applyBorder="1" applyAlignment="1">
      <alignment horizontal="right"/>
    </xf>
    <xf numFmtId="166" fontId="0" fillId="54" borderId="0" xfId="0" applyNumberFormat="1" applyFont="1" applyFill="1" applyBorder="1" applyAlignment="1">
      <alignment horizontal="right"/>
    </xf>
    <xf numFmtId="166" fontId="0" fillId="61" borderId="0" xfId="0" applyNumberFormat="1" applyFont="1" applyFill="1" applyBorder="1" applyAlignment="1">
      <alignment horizontal="right"/>
    </xf>
    <xf numFmtId="3" fontId="0" fillId="61" borderId="0" xfId="0" applyNumberFormat="1" applyFont="1" applyFill="1"/>
    <xf numFmtId="0" fontId="0" fillId="54" borderId="0" xfId="0" applyFont="1" applyFill="1"/>
    <xf numFmtId="3" fontId="0" fillId="54" borderId="0" xfId="0" applyNumberFormat="1" applyFont="1" applyFill="1"/>
    <xf numFmtId="166" fontId="0" fillId="3" borderId="38" xfId="0" applyNumberFormat="1" applyFont="1" applyFill="1" applyBorder="1" applyAlignment="1">
      <alignment horizontal="right"/>
    </xf>
    <xf numFmtId="14" fontId="15" fillId="0" borderId="42" xfId="0" applyNumberFormat="1" applyFont="1" applyBorder="1"/>
    <xf numFmtId="168" fontId="15" fillId="0" borderId="43" xfId="0" applyNumberFormat="1" applyFont="1" applyBorder="1"/>
    <xf numFmtId="168" fontId="15" fillId="0" borderId="4" xfId="0" applyNumberFormat="1" applyFont="1" applyBorder="1"/>
    <xf numFmtId="0" fontId="85" fillId="0" borderId="0" xfId="0" applyFont="1" applyAlignment="1">
      <alignment horizontal="center" vertical="center" wrapText="1"/>
    </xf>
    <xf numFmtId="17" fontId="85" fillId="0" borderId="59" xfId="0" applyNumberFormat="1" applyFont="1" applyBorder="1" applyAlignment="1">
      <alignment horizontal="left" vertical="center" wrapText="1" indent="1"/>
    </xf>
    <xf numFmtId="0" fontId="86" fillId="0" borderId="0" xfId="0" applyFont="1" applyAlignment="1">
      <alignment horizontal="center" vertical="center" wrapText="1"/>
    </xf>
    <xf numFmtId="17" fontId="86" fillId="0" borderId="59" xfId="0" applyNumberFormat="1" applyFont="1" applyBorder="1" applyAlignment="1">
      <alignment horizontal="left" vertical="center" wrapText="1" indent="1"/>
    </xf>
    <xf numFmtId="0" fontId="49" fillId="0" borderId="1" xfId="0" applyFont="1" applyBorder="1" applyAlignment="1">
      <alignment horizontal="center" vertical="top" wrapText="1"/>
    </xf>
    <xf numFmtId="0" fontId="49" fillId="0" borderId="21" xfId="0" applyFont="1" applyBorder="1" applyAlignment="1">
      <alignment horizontal="center" vertical="top" wrapText="1"/>
    </xf>
    <xf numFmtId="0" fontId="15" fillId="44" borderId="1" xfId="0" applyFont="1" applyFill="1" applyBorder="1" applyAlignment="1">
      <alignment horizontal="center"/>
    </xf>
    <xf numFmtId="0" fontId="15" fillId="44" borderId="0" xfId="0" applyFont="1" applyFill="1" applyAlignment="1">
      <alignment horizontal="center"/>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 xfId="0" applyFont="1" applyBorder="1" applyAlignment="1">
      <alignment horizontal="left" wrapText="1"/>
    </xf>
    <xf numFmtId="0" fontId="48" fillId="0" borderId="0" xfId="0" applyFont="1" applyFill="1" applyAlignment="1">
      <alignment wrapText="1"/>
    </xf>
    <xf numFmtId="0" fontId="0" fillId="0" borderId="0" xfId="0" applyFill="1" applyAlignment="1">
      <alignment wrapText="1"/>
    </xf>
    <xf numFmtId="0" fontId="15" fillId="44" borderId="21"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15" fillId="44" borderId="1" xfId="0" applyFont="1" applyFill="1" applyBorder="1" applyAlignment="1">
      <alignment horizontal="center"/>
    </xf>
    <xf numFmtId="0" fontId="15" fillId="0" borderId="21" xfId="0" applyFont="1" applyFill="1" applyBorder="1" applyAlignment="1">
      <alignment horizontal="center"/>
    </xf>
    <xf numFmtId="0" fontId="15" fillId="0" borderId="4" xfId="0" applyFont="1" applyFill="1" applyBorder="1" applyAlignment="1">
      <alignment horizontal="center"/>
    </xf>
    <xf numFmtId="0" fontId="15" fillId="0" borderId="1" xfId="0" applyFont="1" applyFill="1" applyBorder="1" applyAlignment="1">
      <alignment horizontal="center"/>
    </xf>
    <xf numFmtId="3" fontId="15" fillId="0" borderId="4" xfId="0" applyNumberFormat="1" applyFont="1" applyFill="1" applyBorder="1" applyAlignment="1">
      <alignment horizontal="center"/>
    </xf>
    <xf numFmtId="0" fontId="21" fillId="0" borderId="1" xfId="509" quotePrefix="1" applyFont="1" applyFill="1" applyBorder="1" applyAlignment="1">
      <alignment horizontal="center" wrapText="1"/>
    </xf>
    <xf numFmtId="0" fontId="21" fillId="0" borderId="4" xfId="509" quotePrefix="1" applyFont="1" applyFill="1" applyBorder="1" applyAlignment="1">
      <alignment horizontal="center" wrapText="1"/>
    </xf>
    <xf numFmtId="166" fontId="15" fillId="0" borderId="1" xfId="0" quotePrefix="1" applyNumberFormat="1" applyFont="1" applyFill="1" applyBorder="1" applyAlignment="1">
      <alignment horizontal="center"/>
    </xf>
    <xf numFmtId="3" fontId="15" fillId="0" borderId="4" xfId="0" quotePrefix="1" applyNumberFormat="1" applyFont="1" applyFill="1" applyBorder="1" applyAlignment="1">
      <alignment horizontal="center"/>
    </xf>
    <xf numFmtId="166" fontId="15" fillId="0" borderId="4" xfId="0" applyNumberFormat="1" applyFont="1" applyFill="1" applyBorder="1" applyAlignment="1">
      <alignment horizontal="center"/>
    </xf>
    <xf numFmtId="0" fontId="15" fillId="0" borderId="3" xfId="0" applyFont="1" applyFill="1" applyBorder="1" applyAlignment="1">
      <alignment horizontal="center"/>
    </xf>
    <xf numFmtId="0" fontId="15" fillId="0" borderId="2" xfId="0" applyFont="1" applyFill="1" applyBorder="1" applyAlignment="1">
      <alignment horizontal="center"/>
    </xf>
    <xf numFmtId="166" fontId="15" fillId="0" borderId="2" xfId="0" applyNumberFormat="1" applyFont="1" applyFill="1" applyBorder="1" applyAlignment="1">
      <alignment horizontal="center"/>
    </xf>
    <xf numFmtId="166" fontId="21" fillId="0" borderId="2" xfId="37" applyNumberFormat="1" applyFont="1" applyFill="1" applyBorder="1" applyAlignment="1">
      <alignment horizontal="center"/>
    </xf>
    <xf numFmtId="166" fontId="21" fillId="0" borderId="17" xfId="37" applyNumberFormat="1" applyFont="1" applyFill="1" applyBorder="1" applyAlignment="1">
      <alignment horizontal="center"/>
    </xf>
    <xf numFmtId="0" fontId="15" fillId="0" borderId="0" xfId="0" applyFont="1" applyFill="1" applyBorder="1" applyAlignment="1">
      <alignment horizontal="center"/>
    </xf>
    <xf numFmtId="166" fontId="15" fillId="0" borderId="0" xfId="0" applyNumberFormat="1" applyFont="1" applyFill="1" applyBorder="1" applyAlignment="1">
      <alignment horizontal="center"/>
    </xf>
    <xf numFmtId="3" fontId="15" fillId="0" borderId="0" xfId="0" applyNumberFormat="1" applyFont="1" applyFill="1" applyBorder="1" applyAlignment="1">
      <alignment horizontal="center"/>
    </xf>
    <xf numFmtId="0" fontId="21" fillId="0" borderId="0" xfId="509" quotePrefix="1" applyFont="1" applyFill="1" applyBorder="1" applyAlignment="1">
      <alignment horizontal="center" wrapText="1"/>
    </xf>
    <xf numFmtId="166" fontId="15" fillId="0" borderId="0" xfId="0" quotePrefix="1" applyNumberFormat="1" applyFont="1" applyFill="1" applyBorder="1" applyAlignment="1">
      <alignment horizontal="center"/>
    </xf>
    <xf numFmtId="3" fontId="15" fillId="0" borderId="0" xfId="0" quotePrefix="1" applyNumberFormat="1" applyFont="1" applyFill="1" applyBorder="1" applyAlignment="1">
      <alignment horizontal="center"/>
    </xf>
    <xf numFmtId="0" fontId="15" fillId="0" borderId="42" xfId="0" applyFont="1" applyFill="1" applyBorder="1" applyAlignment="1">
      <alignment horizontal="center"/>
    </xf>
    <xf numFmtId="164" fontId="50" fillId="0" borderId="42" xfId="0" applyNumberFormat="1" applyFont="1" applyFill="1" applyBorder="1" applyAlignment="1">
      <alignment horizontal="center"/>
    </xf>
    <xf numFmtId="164" fontId="50" fillId="0" borderId="21" xfId="0" applyNumberFormat="1" applyFont="1" applyFill="1" applyBorder="1" applyAlignment="1">
      <alignment horizontal="center"/>
    </xf>
    <xf numFmtId="164" fontId="15" fillId="0" borderId="3" xfId="0" applyNumberFormat="1" applyFont="1" applyFill="1" applyBorder="1" applyAlignment="1">
      <alignment horizontal="center"/>
    </xf>
    <xf numFmtId="164" fontId="15" fillId="0" borderId="2" xfId="0" applyNumberFormat="1" applyFont="1" applyFill="1" applyBorder="1" applyAlignment="1">
      <alignment horizontal="center"/>
    </xf>
    <xf numFmtId="164" fontId="15" fillId="0" borderId="17" xfId="0" applyNumberFormat="1" applyFont="1" applyFill="1" applyBorder="1" applyAlignment="1">
      <alignment horizontal="center"/>
    </xf>
    <xf numFmtId="166" fontId="15" fillId="0" borderId="4" xfId="0" applyNumberFormat="1" applyFont="1" applyFill="1" applyBorder="1" applyAlignment="1">
      <alignment horizontal="center" wrapText="1"/>
    </xf>
    <xf numFmtId="3" fontId="15" fillId="0" borderId="4" xfId="0" quotePrefix="1" applyNumberFormat="1" applyFont="1" applyFill="1" applyBorder="1" applyAlignment="1">
      <alignment horizontal="center" wrapText="1"/>
    </xf>
    <xf numFmtId="1" fontId="15" fillId="0" borderId="4" xfId="0" applyNumberFormat="1" applyFont="1" applyFill="1" applyBorder="1" applyAlignment="1">
      <alignment horizontal="center" wrapText="1"/>
    </xf>
    <xf numFmtId="1" fontId="15" fillId="0" borderId="4" xfId="0" quotePrefix="1" applyNumberFormat="1" applyFont="1" applyFill="1" applyBorder="1" applyAlignment="1">
      <alignment horizontal="center" wrapText="1"/>
    </xf>
    <xf numFmtId="164" fontId="50" fillId="0" borderId="3" xfId="0" applyNumberFormat="1" applyFont="1" applyFill="1" applyBorder="1" applyAlignment="1">
      <alignment horizontal="center"/>
    </xf>
    <xf numFmtId="0" fontId="15" fillId="50" borderId="3" xfId="0" applyFont="1" applyFill="1" applyBorder="1" applyAlignment="1">
      <alignment wrapText="1"/>
    </xf>
    <xf numFmtId="3" fontId="15" fillId="0" borderId="0" xfId="0" applyNumberFormat="1" applyFont="1" applyFill="1" applyAlignment="1">
      <alignment horizontal="center" vertical="top" wrapText="1"/>
    </xf>
    <xf numFmtId="1" fontId="15" fillId="0" borderId="0" xfId="0" quotePrefix="1" applyNumberFormat="1" applyFont="1" applyBorder="1" applyAlignment="1">
      <alignment horizontal="center" wrapText="1"/>
    </xf>
    <xf numFmtId="166" fontId="15" fillId="0" borderId="0" xfId="0" quotePrefix="1" applyNumberFormat="1" applyFont="1" applyBorder="1" applyAlignment="1">
      <alignment horizontal="center" vertical="top" wrapText="1"/>
    </xf>
    <xf numFmtId="1" fontId="15" fillId="0" borderId="0" xfId="0" applyNumberFormat="1" applyFont="1" applyBorder="1" applyAlignment="1">
      <alignment horizontal="center" wrapText="1"/>
    </xf>
    <xf numFmtId="3" fontId="15" fillId="0" borderId="0" xfId="0" applyNumberFormat="1" applyFont="1" applyBorder="1" applyAlignment="1">
      <alignment horizontal="center" wrapText="1"/>
    </xf>
    <xf numFmtId="3" fontId="15" fillId="0" borderId="0" xfId="0" quotePrefix="1" applyNumberFormat="1" applyFont="1" applyBorder="1" applyAlignment="1">
      <alignment horizontal="center" vertical="top" wrapText="1"/>
    </xf>
    <xf numFmtId="166" fontId="15" fillId="0" borderId="0" xfId="0" applyNumberFormat="1" applyFont="1" applyBorder="1" applyAlignment="1">
      <alignment horizontal="center" wrapText="1"/>
    </xf>
    <xf numFmtId="0" fontId="15" fillId="0" borderId="0" xfId="0" applyFont="1" applyBorder="1" applyAlignment="1">
      <alignment horizontal="center" wrapText="1"/>
    </xf>
    <xf numFmtId="164" fontId="15" fillId="0" borderId="0" xfId="0" applyNumberFormat="1" applyFont="1" applyBorder="1" applyAlignment="1">
      <alignment horizontal="center" wrapText="1"/>
    </xf>
    <xf numFmtId="3" fontId="15" fillId="0" borderId="42" xfId="0" quotePrefix="1" applyNumberFormat="1" applyFont="1" applyBorder="1" applyAlignment="1">
      <alignment horizontal="center" vertical="top" wrapText="1"/>
    </xf>
    <xf numFmtId="166" fontId="15" fillId="0" borderId="43" xfId="0" applyNumberFormat="1" applyFont="1" applyFill="1" applyBorder="1" applyAlignment="1">
      <alignment horizontal="center" wrapText="1"/>
    </xf>
    <xf numFmtId="164" fontId="15" fillId="0" borderId="4" xfId="0" applyNumberFormat="1" applyFont="1" applyFill="1" applyBorder="1" applyAlignment="1">
      <alignment horizontal="center" wrapText="1"/>
    </xf>
    <xf numFmtId="166" fontId="15" fillId="0" borderId="17" xfId="0" applyNumberFormat="1" applyFont="1" applyFill="1" applyBorder="1" applyAlignment="1">
      <alignment horizontal="center" wrapText="1"/>
    </xf>
    <xf numFmtId="166" fontId="15" fillId="0" borderId="25" xfId="0" quotePrefix="1" applyNumberFormat="1" applyFont="1" applyBorder="1" applyAlignment="1">
      <alignment horizontal="center"/>
    </xf>
    <xf numFmtId="0" fontId="50" fillId="0" borderId="0" xfId="0" applyFont="1" applyBorder="1" applyAlignment="1">
      <alignment horizontal="center" wrapText="1"/>
    </xf>
    <xf numFmtId="166" fontId="50" fillId="0" borderId="0" xfId="0" quotePrefix="1" applyNumberFormat="1" applyFont="1" applyBorder="1" applyAlignment="1">
      <alignment horizontal="center" wrapText="1"/>
    </xf>
    <xf numFmtId="166" fontId="15" fillId="0" borderId="0" xfId="0" applyNumberFormat="1" applyFont="1" applyBorder="1" applyAlignment="1">
      <alignment horizontal="center" vertical="top" wrapText="1"/>
    </xf>
    <xf numFmtId="0" fontId="50" fillId="0" borderId="42" xfId="0" applyFont="1" applyBorder="1" applyAlignment="1">
      <alignment horizontal="center" wrapText="1"/>
    </xf>
    <xf numFmtId="166" fontId="50" fillId="0" borderId="43" xfId="0" quotePrefix="1" applyNumberFormat="1" applyFont="1" applyFill="1" applyBorder="1" applyAlignment="1">
      <alignment horizontal="center" wrapText="1"/>
    </xf>
    <xf numFmtId="166" fontId="50" fillId="0" borderId="4" xfId="0" quotePrefix="1" applyNumberFormat="1" applyFont="1" applyFill="1" applyBorder="1" applyAlignment="1">
      <alignment horizontal="center" wrapText="1"/>
    </xf>
    <xf numFmtId="166" fontId="15" fillId="0" borderId="4" xfId="0" applyNumberFormat="1" applyFont="1" applyFill="1" applyBorder="1" applyAlignment="1">
      <alignment horizontal="center" vertical="top" wrapText="1"/>
    </xf>
    <xf numFmtId="3" fontId="15" fillId="0" borderId="0" xfId="0" quotePrefix="1" applyNumberFormat="1" applyFont="1" applyBorder="1" applyAlignment="1">
      <alignment horizontal="center"/>
    </xf>
    <xf numFmtId="0" fontId="15" fillId="0" borderId="0" xfId="0" applyFont="1" applyBorder="1" applyAlignment="1">
      <alignment horizontal="left" wrapText="1"/>
    </xf>
    <xf numFmtId="166" fontId="15" fillId="0" borderId="0" xfId="0" quotePrefix="1" applyNumberFormat="1" applyFont="1" applyBorder="1" applyAlignment="1">
      <alignment horizontal="center"/>
    </xf>
    <xf numFmtId="166" fontId="15" fillId="0" borderId="0" xfId="0" applyNumberFormat="1" applyFont="1" applyBorder="1" applyAlignment="1">
      <alignment horizontal="center"/>
    </xf>
    <xf numFmtId="3" fontId="15" fillId="0" borderId="42" xfId="0" quotePrefix="1" applyNumberFormat="1" applyFont="1" applyBorder="1" applyAlignment="1">
      <alignment horizontal="center"/>
    </xf>
    <xf numFmtId="3" fontId="15" fillId="0" borderId="43" xfId="0" quotePrefix="1" applyNumberFormat="1" applyFont="1" applyBorder="1" applyAlignment="1">
      <alignment horizontal="center"/>
    </xf>
    <xf numFmtId="0" fontId="15" fillId="0" borderId="0" xfId="0" applyFont="1" applyBorder="1" applyAlignment="1">
      <alignment horizontal="left"/>
    </xf>
    <xf numFmtId="0" fontId="15" fillId="0" borderId="42" xfId="0" applyFont="1" applyBorder="1" applyAlignment="1">
      <alignment horizontal="left"/>
    </xf>
    <xf numFmtId="166" fontId="15" fillId="0" borderId="43" xfId="0" quotePrefix="1" applyNumberFormat="1" applyFont="1" applyFill="1" applyBorder="1" applyAlignment="1">
      <alignment horizontal="center"/>
    </xf>
    <xf numFmtId="166" fontId="15" fillId="0" borderId="4" xfId="0" quotePrefix="1" applyNumberFormat="1" applyFont="1" applyFill="1" applyBorder="1" applyAlignment="1">
      <alignment horizontal="center"/>
    </xf>
    <xf numFmtId="166" fontId="15" fillId="0" borderId="17" xfId="0" quotePrefix="1" applyNumberFormat="1" applyFont="1" applyFill="1" applyBorder="1" applyAlignment="1">
      <alignment horizontal="center"/>
    </xf>
    <xf numFmtId="0" fontId="15" fillId="0" borderId="0" xfId="0" applyFont="1" applyBorder="1" applyAlignment="1">
      <alignment wrapText="1"/>
    </xf>
    <xf numFmtId="0" fontId="49" fillId="0" borderId="0" xfId="0" applyFont="1" applyBorder="1" applyAlignment="1">
      <alignment horizontal="center" vertical="top" wrapText="1"/>
    </xf>
    <xf numFmtId="1" fontId="15" fillId="0" borderId="0" xfId="0" quotePrefix="1" applyNumberFormat="1" applyFont="1" applyFill="1" applyBorder="1" applyAlignment="1">
      <alignment horizontal="center" wrapText="1"/>
    </xf>
    <xf numFmtId="1" fontId="49" fillId="0" borderId="0" xfId="0" applyNumberFormat="1" applyFont="1" applyBorder="1" applyAlignment="1">
      <alignment horizontal="center" wrapText="1"/>
    </xf>
    <xf numFmtId="3" fontId="15" fillId="0" borderId="0" xfId="0" quotePrefix="1" applyNumberFormat="1" applyFont="1" applyBorder="1" applyAlignment="1">
      <alignment horizontal="center" wrapText="1"/>
    </xf>
    <xf numFmtId="3" fontId="15" fillId="0" borderId="0" xfId="0" quotePrefix="1" applyNumberFormat="1" applyFont="1" applyFill="1" applyBorder="1" applyAlignment="1">
      <alignment horizontal="center" wrapText="1"/>
    </xf>
    <xf numFmtId="1" fontId="15" fillId="0" borderId="0" xfId="0" applyNumberFormat="1" applyFont="1" applyFill="1" applyBorder="1" applyAlignment="1">
      <alignment horizontal="center" wrapText="1"/>
    </xf>
    <xf numFmtId="165" fontId="15" fillId="0" borderId="0" xfId="0" applyNumberFormat="1" applyFont="1" applyBorder="1" applyAlignment="1">
      <alignment horizontal="center" wrapText="1"/>
    </xf>
    <xf numFmtId="0" fontId="50" fillId="0" borderId="0" xfId="0" applyFont="1" applyBorder="1" applyAlignment="1">
      <alignment wrapText="1"/>
    </xf>
    <xf numFmtId="3" fontId="50" fillId="0" borderId="0" xfId="0" applyNumberFormat="1" applyFont="1" applyBorder="1" applyAlignment="1">
      <alignment horizontal="center" wrapText="1"/>
    </xf>
    <xf numFmtId="165" fontId="50" fillId="0" borderId="0" xfId="0" applyNumberFormat="1" applyFont="1" applyBorder="1" applyAlignment="1">
      <alignment wrapText="1"/>
    </xf>
    <xf numFmtId="0" fontId="49" fillId="0" borderId="42" xfId="0" applyFont="1" applyBorder="1" applyAlignment="1">
      <alignment horizontal="center" vertical="top" wrapText="1"/>
    </xf>
    <xf numFmtId="1" fontId="15" fillId="0" borderId="21" xfId="0" quotePrefix="1" applyNumberFormat="1" applyFont="1" applyFill="1" applyBorder="1" applyAlignment="1">
      <alignment horizontal="center" wrapText="1"/>
    </xf>
    <xf numFmtId="1" fontId="15" fillId="0" borderId="43" xfId="0" quotePrefix="1" applyNumberFormat="1" applyFont="1" applyFill="1" applyBorder="1" applyAlignment="1">
      <alignment horizontal="center" wrapText="1"/>
    </xf>
    <xf numFmtId="1" fontId="15" fillId="0" borderId="1" xfId="0" applyNumberFormat="1" applyFont="1" applyFill="1" applyBorder="1" applyAlignment="1">
      <alignment horizontal="center" wrapText="1"/>
    </xf>
    <xf numFmtId="3" fontId="50" fillId="0" borderId="4" xfId="0" applyNumberFormat="1" applyFont="1" applyFill="1" applyBorder="1" applyAlignment="1">
      <alignment horizontal="center" wrapText="1"/>
    </xf>
    <xf numFmtId="164" fontId="15" fillId="0" borderId="0" xfId="0" applyNumberFormat="1" applyFont="1" applyBorder="1" applyAlignment="1">
      <alignment horizontal="center"/>
    </xf>
    <xf numFmtId="168" fontId="15" fillId="0" borderId="0" xfId="0" applyNumberFormat="1" applyFont="1" applyBorder="1" applyAlignment="1">
      <alignment horizontal="center"/>
    </xf>
    <xf numFmtId="164" fontId="15" fillId="0" borderId="42" xfId="0" applyNumberFormat="1" applyFont="1" applyBorder="1" applyAlignment="1">
      <alignment horizontal="center"/>
    </xf>
    <xf numFmtId="164" fontId="15" fillId="0" borderId="0" xfId="0" quotePrefix="1" applyNumberFormat="1" applyFont="1" applyBorder="1" applyAlignment="1">
      <alignment horizontal="center" wrapText="1"/>
    </xf>
    <xf numFmtId="164" fontId="56" fillId="0" borderId="42" xfId="0" applyNumberFormat="1" applyFont="1" applyBorder="1" applyAlignment="1">
      <alignment horizontal="center"/>
    </xf>
    <xf numFmtId="164" fontId="56" fillId="0" borderId="43" xfId="0" applyNumberFormat="1" applyFont="1" applyFill="1" applyBorder="1" applyAlignment="1">
      <alignment horizontal="center"/>
    </xf>
    <xf numFmtId="164" fontId="15" fillId="0" borderId="4" xfId="0" quotePrefix="1" applyNumberFormat="1" applyFont="1" applyFill="1" applyBorder="1" applyAlignment="1">
      <alignment horizontal="center" wrapText="1"/>
    </xf>
    <xf numFmtId="0" fontId="50" fillId="0" borderId="0" xfId="0" applyFont="1" applyBorder="1" applyAlignment="1">
      <alignment horizontal="center"/>
    </xf>
    <xf numFmtId="0" fontId="15" fillId="0" borderId="43" xfId="0" applyFont="1" applyBorder="1" applyAlignment="1">
      <alignment horizontal="center"/>
    </xf>
    <xf numFmtId="0" fontId="22" fillId="0" borderId="42" xfId="0" applyFont="1" applyFill="1" applyBorder="1" applyAlignment="1">
      <alignment horizontal="center"/>
    </xf>
    <xf numFmtId="0" fontId="22" fillId="0" borderId="21" xfId="0" applyFont="1" applyFill="1" applyBorder="1" applyAlignment="1">
      <alignment horizontal="center"/>
    </xf>
    <xf numFmtId="164" fontId="15" fillId="0" borderId="21" xfId="0" applyNumberFormat="1" applyFont="1" applyFill="1" applyBorder="1" applyAlignment="1">
      <alignment horizontal="center"/>
    </xf>
    <xf numFmtId="0" fontId="15" fillId="0" borderId="43" xfId="0" applyFont="1" applyFill="1" applyBorder="1" applyAlignment="1">
      <alignment horizontal="center"/>
    </xf>
    <xf numFmtId="0" fontId="15" fillId="44" borderId="42" xfId="0" applyFont="1" applyFill="1" applyBorder="1" applyAlignment="1">
      <alignment horizontal="center"/>
    </xf>
    <xf numFmtId="164" fontId="21" fillId="44" borderId="1" xfId="0" applyNumberFormat="1" applyFont="1" applyFill="1" applyBorder="1" applyAlignment="1">
      <alignment horizontal="center"/>
    </xf>
    <xf numFmtId="164" fontId="56" fillId="44" borderId="1" xfId="0" applyNumberFormat="1" applyFont="1" applyFill="1" applyBorder="1" applyAlignment="1">
      <alignment horizontal="center"/>
    </xf>
    <xf numFmtId="0" fontId="15" fillId="44" borderId="1" xfId="0" applyFont="1" applyFill="1" applyBorder="1" applyAlignment="1">
      <alignment horizontal="center" wrapText="1"/>
    </xf>
    <xf numFmtId="0" fontId="21" fillId="44" borderId="1" xfId="0" applyFont="1" applyFill="1" applyBorder="1" applyAlignment="1">
      <alignment horizontal="center"/>
    </xf>
    <xf numFmtId="164" fontId="15" fillId="44" borderId="1" xfId="0" applyNumberFormat="1" applyFont="1" applyFill="1" applyBorder="1" applyAlignment="1">
      <alignment horizontal="center"/>
    </xf>
    <xf numFmtId="0" fontId="50" fillId="44" borderId="1" xfId="0" applyFont="1" applyFill="1" applyBorder="1" applyAlignment="1">
      <alignment horizontal="center"/>
    </xf>
    <xf numFmtId="164" fontId="50" fillId="44" borderId="1" xfId="0" applyNumberFormat="1" applyFont="1" applyFill="1" applyBorder="1" applyAlignment="1">
      <alignment horizontal="center"/>
    </xf>
    <xf numFmtId="0" fontId="15" fillId="44" borderId="1" xfId="0" applyFont="1" applyFill="1" applyBorder="1"/>
    <xf numFmtId="0" fontId="15" fillId="0" borderId="42" xfId="0" applyFont="1" applyBorder="1" applyAlignment="1">
      <alignment horizontal="center"/>
    </xf>
    <xf numFmtId="164" fontId="21" fillId="0" borderId="43" xfId="0" applyNumberFormat="1" applyFont="1" applyFill="1" applyBorder="1" applyAlignment="1">
      <alignment horizontal="center"/>
    </xf>
    <xf numFmtId="164" fontId="15" fillId="0" borderId="4" xfId="0" applyNumberFormat="1" applyFont="1" applyFill="1" applyBorder="1"/>
    <xf numFmtId="164" fontId="15" fillId="3" borderId="4" xfId="0" applyNumberFormat="1" applyFont="1" applyFill="1" applyBorder="1"/>
    <xf numFmtId="0" fontId="15" fillId="0" borderId="4" xfId="0" quotePrefix="1" applyFont="1" applyFill="1" applyBorder="1"/>
    <xf numFmtId="164" fontId="15" fillId="0" borderId="17" xfId="0" applyNumberFormat="1" applyFont="1" applyFill="1" applyBorder="1"/>
    <xf numFmtId="3" fontId="21" fillId="0" borderId="0" xfId="0" applyNumberFormat="1" applyFont="1" applyBorder="1"/>
    <xf numFmtId="3" fontId="21" fillId="0" borderId="4" xfId="0" applyNumberFormat="1" applyFont="1" applyBorder="1"/>
    <xf numFmtId="168" fontId="15" fillId="50" borderId="17" xfId="0" applyNumberFormat="1" applyFont="1" applyFill="1" applyBorder="1"/>
    <xf numFmtId="3" fontId="15" fillId="0" borderId="42" xfId="0" applyNumberFormat="1" applyFont="1" applyBorder="1"/>
    <xf numFmtId="3" fontId="21" fillId="0" borderId="21" xfId="0" applyNumberFormat="1" applyFont="1" applyBorder="1"/>
    <xf numFmtId="3" fontId="21" fillId="0" borderId="43" xfId="0" applyNumberFormat="1" applyFont="1" applyBorder="1"/>
    <xf numFmtId="3" fontId="15" fillId="0" borderId="1" xfId="0" applyNumberFormat="1" applyFont="1" applyBorder="1"/>
    <xf numFmtId="0" fontId="15" fillId="0" borderId="23" xfId="0" applyFont="1" applyBorder="1"/>
    <xf numFmtId="0" fontId="15" fillId="0" borderId="18" xfId="0" applyFont="1" applyBorder="1" applyAlignment="1">
      <alignment horizontal="left" wrapText="1" indent="8"/>
    </xf>
    <xf numFmtId="164" fontId="15" fillId="0" borderId="0" xfId="0" quotePrefix="1" applyNumberFormat="1" applyFont="1" applyBorder="1" applyAlignment="1">
      <alignment horizontal="right" vertical="top" wrapText="1"/>
    </xf>
    <xf numFmtId="164" fontId="15" fillId="0" borderId="0" xfId="0" applyNumberFormat="1" applyFont="1" applyBorder="1" applyAlignment="1">
      <alignment horizontal="right" vertical="top" wrapText="1"/>
    </xf>
    <xf numFmtId="1" fontId="50" fillId="0" borderId="0" xfId="0" quotePrefix="1" applyNumberFormat="1" applyFont="1" applyBorder="1" applyAlignment="1">
      <alignment horizontal="center" vertical="top" wrapText="1"/>
    </xf>
    <xf numFmtId="164" fontId="15" fillId="0" borderId="0" xfId="0" applyNumberFormat="1" applyFont="1" applyBorder="1" applyAlignment="1">
      <alignment horizontal="center" vertical="top" wrapText="1"/>
    </xf>
    <xf numFmtId="164" fontId="50" fillId="0" borderId="0" xfId="0" applyNumberFormat="1" applyFont="1" applyBorder="1" applyAlignment="1">
      <alignment horizontal="center" vertical="top" wrapText="1"/>
    </xf>
    <xf numFmtId="164" fontId="15" fillId="0" borderId="42" xfId="0" applyNumberFormat="1" applyFont="1" applyBorder="1" applyAlignment="1">
      <alignment horizontal="right" vertical="top" wrapText="1"/>
    </xf>
    <xf numFmtId="164" fontId="15" fillId="0" borderId="43" xfId="0" quotePrefix="1" applyNumberFormat="1" applyFont="1" applyFill="1" applyBorder="1" applyAlignment="1">
      <alignment horizontal="right" vertical="top" wrapText="1"/>
    </xf>
    <xf numFmtId="164" fontId="15" fillId="0" borderId="4" xfId="0" applyNumberFormat="1" applyFont="1" applyFill="1" applyBorder="1" applyAlignment="1">
      <alignment horizontal="right" vertical="top" wrapText="1"/>
    </xf>
    <xf numFmtId="0" fontId="21" fillId="0" borderId="42" xfId="0" applyFont="1" applyBorder="1" applyAlignment="1">
      <alignment horizontal="center"/>
    </xf>
    <xf numFmtId="167" fontId="15" fillId="50" borderId="17" xfId="0" applyNumberFormat="1" applyFont="1" applyFill="1" applyBorder="1" applyAlignment="1">
      <alignment horizontal="center"/>
    </xf>
    <xf numFmtId="168" fontId="15" fillId="0" borderId="0" xfId="0" applyNumberFormat="1" applyFont="1" applyBorder="1"/>
    <xf numFmtId="1" fontId="21" fillId="0" borderId="0" xfId="37" applyNumberFormat="1" applyFont="1" applyBorder="1" applyAlignment="1">
      <alignment horizontal="center"/>
    </xf>
    <xf numFmtId="1" fontId="15" fillId="0" borderId="43" xfId="0" applyNumberFormat="1" applyFont="1" applyFill="1" applyBorder="1" applyAlignment="1">
      <alignment horizontal="center"/>
    </xf>
    <xf numFmtId="1" fontId="15" fillId="0" borderId="4" xfId="0" applyNumberFormat="1" applyFont="1" applyFill="1" applyBorder="1" applyAlignment="1">
      <alignment horizontal="center"/>
    </xf>
    <xf numFmtId="1" fontId="21" fillId="0" borderId="4" xfId="37" applyNumberFormat="1" applyFont="1" applyFill="1" applyBorder="1" applyAlignment="1">
      <alignment horizontal="center"/>
    </xf>
    <xf numFmtId="1" fontId="15" fillId="0" borderId="17" xfId="0" applyNumberFormat="1" applyFont="1" applyFill="1" applyBorder="1" applyAlignment="1">
      <alignment horizontal="center"/>
    </xf>
    <xf numFmtId="0" fontId="21" fillId="41" borderId="3" xfId="0" applyFont="1" applyFill="1" applyBorder="1" applyAlignment="1">
      <alignment horizontal="center"/>
    </xf>
    <xf numFmtId="0" fontId="21" fillId="41" borderId="2" xfId="0" applyFont="1" applyFill="1" applyBorder="1" applyAlignment="1">
      <alignment horizontal="center"/>
    </xf>
    <xf numFmtId="0" fontId="49" fillId="0" borderId="0" xfId="0" applyFont="1" applyBorder="1"/>
    <xf numFmtId="0" fontId="49" fillId="0" borderId="0" xfId="0" applyFont="1" applyBorder="1" applyAlignment="1">
      <alignment horizontal="center"/>
    </xf>
    <xf numFmtId="171" fontId="55" fillId="0" borderId="0" xfId="0" applyNumberFormat="1" applyFont="1" applyBorder="1" applyAlignment="1">
      <alignment horizontal="center"/>
    </xf>
    <xf numFmtId="1" fontId="15" fillId="0" borderId="0" xfId="0" applyNumberFormat="1" applyFont="1" applyBorder="1" applyAlignment="1">
      <alignment wrapText="1"/>
    </xf>
    <xf numFmtId="0" fontId="0" fillId="0" borderId="0" xfId="0" applyBorder="1"/>
    <xf numFmtId="0" fontId="21" fillId="0" borderId="0" xfId="11" applyFont="1" applyBorder="1"/>
    <xf numFmtId="9" fontId="21" fillId="0" borderId="0" xfId="2" applyFont="1" applyBorder="1"/>
    <xf numFmtId="168" fontId="15" fillId="0" borderId="0" xfId="0" applyNumberFormat="1" applyFont="1" applyBorder="1" applyAlignment="1">
      <alignment wrapText="1"/>
    </xf>
    <xf numFmtId="9" fontId="21" fillId="0" borderId="4" xfId="2" applyFont="1" applyBorder="1"/>
    <xf numFmtId="0" fontId="21" fillId="0" borderId="2" xfId="11" applyFont="1" applyBorder="1"/>
    <xf numFmtId="9" fontId="21" fillId="0" borderId="2" xfId="2" applyFont="1" applyBorder="1"/>
    <xf numFmtId="9" fontId="21" fillId="0" borderId="17" xfId="2" applyFont="1" applyBorder="1"/>
    <xf numFmtId="0" fontId="49" fillId="52" borderId="23" xfId="0" applyFont="1" applyFill="1" applyBorder="1" applyAlignment="1">
      <alignment horizontal="center"/>
    </xf>
    <xf numFmtId="1" fontId="15" fillId="0" borderId="1" xfId="0" applyNumberFormat="1" applyFont="1" applyBorder="1" applyAlignment="1">
      <alignment wrapText="1"/>
    </xf>
    <xf numFmtId="1" fontId="15" fillId="0" borderId="4" xfId="0" applyNumberFormat="1" applyFont="1" applyBorder="1" applyAlignment="1">
      <alignment wrapText="1"/>
    </xf>
    <xf numFmtId="168" fontId="15" fillId="0" borderId="1" xfId="0" applyNumberFormat="1" applyFont="1" applyBorder="1" applyAlignment="1">
      <alignment wrapText="1"/>
    </xf>
    <xf numFmtId="168" fontId="15" fillId="0" borderId="4" xfId="0" applyNumberFormat="1" applyFont="1" applyBorder="1" applyAlignment="1">
      <alignment wrapText="1"/>
    </xf>
    <xf numFmtId="168" fontId="15" fillId="0" borderId="3" xfId="0" applyNumberFormat="1" applyFont="1" applyBorder="1" applyAlignment="1">
      <alignment wrapText="1"/>
    </xf>
    <xf numFmtId="168" fontId="15" fillId="0" borderId="2" xfId="0" applyNumberFormat="1" applyFont="1" applyBorder="1" applyAlignment="1">
      <alignment wrapText="1"/>
    </xf>
    <xf numFmtId="168" fontId="15" fillId="0" borderId="17" xfId="0" applyNumberFormat="1" applyFont="1" applyBorder="1" applyAlignment="1">
      <alignment wrapText="1"/>
    </xf>
    <xf numFmtId="0" fontId="49" fillId="0" borderId="0" xfId="0" applyFont="1" applyFill="1" applyBorder="1" applyAlignment="1">
      <alignment horizontal="center"/>
    </xf>
    <xf numFmtId="3" fontId="21" fillId="0" borderId="0" xfId="0" applyNumberFormat="1" applyFont="1" applyFill="1" applyBorder="1" applyAlignment="1">
      <alignment horizontal="center"/>
    </xf>
    <xf numFmtId="3" fontId="21" fillId="0" borderId="4" xfId="0" applyNumberFormat="1" applyFont="1" applyFill="1" applyBorder="1"/>
    <xf numFmtId="3" fontId="84" fillId="0" borderId="4" xfId="0" applyNumberFormat="1" applyFont="1" applyFill="1" applyBorder="1"/>
    <xf numFmtId="9" fontId="21" fillId="0" borderId="0" xfId="2" applyFont="1" applyFill="1" applyBorder="1"/>
    <xf numFmtId="9" fontId="21" fillId="0" borderId="4" xfId="2" applyFont="1" applyFill="1" applyBorder="1"/>
    <xf numFmtId="164" fontId="50" fillId="0" borderId="0" xfId="0" applyNumberFormat="1" applyFont="1" applyFill="1" applyBorder="1" applyAlignment="1">
      <alignment vertical="top" wrapText="1"/>
    </xf>
    <xf numFmtId="0" fontId="15" fillId="0" borderId="42" xfId="0" applyFont="1" applyBorder="1" applyAlignment="1">
      <alignment horizontal="left" indent="1"/>
    </xf>
    <xf numFmtId="0" fontId="21" fillId="0" borderId="4" xfId="11" applyFont="1" applyBorder="1"/>
    <xf numFmtId="0" fontId="0" fillId="0" borderId="2" xfId="0" applyBorder="1"/>
    <xf numFmtId="0" fontId="21" fillId="0" borderId="17" xfId="11" applyFont="1" applyBorder="1"/>
    <xf numFmtId="0" fontId="15" fillId="44" borderId="0" xfId="0" applyFont="1" applyFill="1" applyAlignment="1">
      <alignment horizontal="center"/>
    </xf>
    <xf numFmtId="0" fontId="15" fillId="41" borderId="1" xfId="0" applyFont="1" applyFill="1" applyBorder="1" applyAlignment="1">
      <alignment horizontal="center"/>
    </xf>
    <xf numFmtId="0" fontId="15" fillId="41" borderId="0" xfId="0" applyFont="1" applyFill="1" applyBorder="1" applyAlignment="1">
      <alignment horizontal="center"/>
    </xf>
    <xf numFmtId="0" fontId="15" fillId="41" borderId="4" xfId="0" applyFont="1" applyFill="1" applyBorder="1" applyAlignment="1">
      <alignment horizontal="center"/>
    </xf>
    <xf numFmtId="0" fontId="21" fillId="0" borderId="1" xfId="0" applyFont="1" applyFill="1" applyBorder="1" applyAlignment="1">
      <alignment horizontal="center" wrapText="1"/>
    </xf>
    <xf numFmtId="0" fontId="21" fillId="0" borderId="0" xfId="0" applyFont="1" applyFill="1" applyBorder="1" applyAlignment="1">
      <alignment horizontal="center" wrapText="1"/>
    </xf>
    <xf numFmtId="166" fontId="21" fillId="0" borderId="0" xfId="0" applyNumberFormat="1" applyFont="1" applyFill="1" applyBorder="1" applyAlignment="1">
      <alignment horizontal="center"/>
    </xf>
    <xf numFmtId="0" fontId="15" fillId="0" borderId="0" xfId="0" applyFont="1" applyFill="1" applyAlignment="1">
      <alignment horizontal="center"/>
    </xf>
    <xf numFmtId="166" fontId="0" fillId="50" borderId="4" xfId="0" applyNumberFormat="1" applyFill="1" applyBorder="1" applyAlignment="1">
      <alignment horizontal="center"/>
    </xf>
    <xf numFmtId="166" fontId="0" fillId="50" borderId="43" xfId="0" applyNumberFormat="1" applyFill="1" applyBorder="1" applyAlignment="1">
      <alignment horizontal="center"/>
    </xf>
    <xf numFmtId="0" fontId="15" fillId="0" borderId="0" xfId="0" applyFont="1" applyBorder="1" applyAlignment="1">
      <alignment vertical="top" wrapText="1"/>
    </xf>
    <xf numFmtId="0" fontId="15" fillId="0" borderId="0" xfId="0" applyFont="1" applyBorder="1" applyAlignment="1">
      <alignment horizontal="left" vertical="top" wrapText="1" indent="2"/>
    </xf>
    <xf numFmtId="3" fontId="15" fillId="0" borderId="0" xfId="0" applyNumberFormat="1" applyFont="1" applyBorder="1" applyAlignment="1">
      <alignment horizontal="center" vertical="top"/>
    </xf>
    <xf numFmtId="0" fontId="15" fillId="0" borderId="0" xfId="0" applyFont="1" applyFill="1" applyBorder="1" applyAlignment="1">
      <alignment vertical="top" wrapText="1"/>
    </xf>
    <xf numFmtId="0" fontId="15" fillId="0" borderId="0" xfId="0" applyFont="1" applyFill="1" applyBorder="1" applyAlignment="1">
      <alignment horizontal="left" vertical="top" wrapText="1" indent="2"/>
    </xf>
    <xf numFmtId="3" fontId="15" fillId="0" borderId="0" xfId="0" quotePrefix="1" applyNumberFormat="1" applyFont="1" applyFill="1" applyBorder="1" applyAlignment="1">
      <alignment horizontal="center" vertical="top" wrapText="1"/>
    </xf>
    <xf numFmtId="3" fontId="15" fillId="0" borderId="0" xfId="0" applyNumberFormat="1" applyFont="1" applyFill="1" applyBorder="1" applyAlignment="1">
      <alignment horizontal="center" vertical="top" wrapText="1"/>
    </xf>
    <xf numFmtId="0" fontId="15" fillId="0" borderId="0" xfId="0" applyFont="1" applyFill="1" applyAlignment="1">
      <alignment vertical="top" wrapText="1"/>
    </xf>
    <xf numFmtId="3" fontId="15" fillId="0" borderId="0" xfId="0" quotePrefix="1" applyNumberFormat="1" applyFont="1" applyFill="1" applyAlignment="1">
      <alignment horizontal="center" vertical="top" wrapText="1"/>
    </xf>
    <xf numFmtId="165" fontId="15" fillId="0" borderId="0" xfId="0" quotePrefix="1" applyNumberFormat="1" applyFont="1" applyFill="1" applyAlignment="1">
      <alignment horizontal="center" vertical="top" wrapText="1"/>
    </xf>
    <xf numFmtId="0" fontId="15" fillId="0" borderId="0" xfId="0" applyFont="1" applyFill="1" applyBorder="1" applyAlignment="1">
      <alignment horizontal="left" wrapText="1"/>
    </xf>
    <xf numFmtId="3" fontId="15" fillId="44" borderId="43" xfId="0" applyNumberFormat="1" applyFont="1" applyFill="1" applyBorder="1" applyAlignment="1">
      <alignment horizontal="center"/>
    </xf>
    <xf numFmtId="3" fontId="15" fillId="50" borderId="21" xfId="0" applyNumberFormat="1" applyFont="1" applyFill="1" applyBorder="1" applyAlignment="1">
      <alignment horizontal="center"/>
    </xf>
    <xf numFmtId="3" fontId="15" fillId="50" borderId="43" xfId="0" quotePrefix="1" applyNumberFormat="1" applyFont="1" applyFill="1" applyBorder="1" applyAlignment="1">
      <alignment horizontal="center"/>
    </xf>
    <xf numFmtId="0" fontId="0" fillId="0" borderId="0" xfId="0" applyFill="1" applyBorder="1"/>
    <xf numFmtId="0" fontId="15" fillId="0" borderId="0" xfId="0" applyFont="1" applyFill="1" applyBorder="1" applyAlignment="1">
      <alignment horizontal="left" vertical="top" indent="1"/>
    </xf>
    <xf numFmtId="0" fontId="55" fillId="0" borderId="0" xfId="0" applyFont="1" applyFill="1" applyBorder="1" applyAlignment="1">
      <alignment horizontal="left" indent="2"/>
    </xf>
    <xf numFmtId="164" fontId="15" fillId="0" borderId="0" xfId="0" quotePrefix="1" applyNumberFormat="1" applyFont="1" applyFill="1" applyBorder="1" applyAlignment="1">
      <alignment horizontal="center" wrapText="1"/>
    </xf>
    <xf numFmtId="164" fontId="15" fillId="44" borderId="17" xfId="0" applyNumberFormat="1" applyFont="1" applyFill="1" applyBorder="1" applyAlignment="1">
      <alignment horizontal="center" vertical="top" wrapText="1"/>
    </xf>
    <xf numFmtId="1" fontId="15" fillId="44" borderId="4" xfId="0" applyNumberFormat="1" applyFont="1" applyFill="1" applyBorder="1" applyAlignment="1">
      <alignment horizontal="center" vertical="top" wrapText="1"/>
    </xf>
    <xf numFmtId="0" fontId="0" fillId="0" borderId="0" xfId="0" applyAlignment="1">
      <alignment wrapText="1"/>
    </xf>
    <xf numFmtId="166" fontId="21" fillId="0" borderId="0" xfId="37" applyNumberFormat="1" applyFont="1" applyFill="1" applyBorder="1" applyAlignment="1">
      <alignment horizontal="center"/>
    </xf>
    <xf numFmtId="164" fontId="49" fillId="0" borderId="24" xfId="0" applyNumberFormat="1" applyFont="1" applyFill="1" applyBorder="1" applyAlignment="1"/>
    <xf numFmtId="164" fontId="49" fillId="0" borderId="25" xfId="0" applyNumberFormat="1" applyFont="1" applyFill="1" applyBorder="1" applyAlignment="1"/>
    <xf numFmtId="168" fontId="15" fillId="0" borderId="0" xfId="0" applyNumberFormat="1" applyFont="1" applyFill="1" applyBorder="1" applyAlignment="1">
      <alignment horizontal="center"/>
    </xf>
    <xf numFmtId="164" fontId="49" fillId="0" borderId="0" xfId="0" applyNumberFormat="1" applyFont="1" applyFill="1" applyBorder="1" applyAlignment="1"/>
    <xf numFmtId="0" fontId="76" fillId="0" borderId="0" xfId="0" applyFont="1" applyFill="1" applyAlignment="1">
      <alignment wrapText="1"/>
    </xf>
    <xf numFmtId="0" fontId="5" fillId="0" borderId="0" xfId="0" applyFont="1" applyFill="1" applyAlignment="1">
      <alignment horizontal="left" wrapText="1"/>
    </xf>
    <xf numFmtId="0" fontId="77" fillId="0" borderId="0" xfId="0" applyFont="1" applyFill="1" applyAlignment="1">
      <alignment wrapText="1"/>
    </xf>
    <xf numFmtId="0" fontId="5" fillId="0" borderId="0" xfId="0" applyFont="1" applyFill="1" applyAlignment="1">
      <alignment wrapText="1"/>
    </xf>
    <xf numFmtId="166" fontId="15" fillId="52" borderId="0" xfId="0" quotePrefix="1" applyNumberFormat="1" applyFont="1" applyFill="1" applyAlignment="1">
      <alignment horizontal="center" wrapText="1"/>
    </xf>
    <xf numFmtId="175" fontId="15" fillId="0" borderId="0" xfId="0" quotePrefix="1" applyNumberFormat="1" applyFont="1" applyAlignment="1">
      <alignment horizontal="center"/>
    </xf>
    <xf numFmtId="0" fontId="67" fillId="0" borderId="1" xfId="0" applyFont="1" applyBorder="1" applyAlignment="1">
      <alignment horizontal="left" wrapText="1"/>
    </xf>
    <xf numFmtId="164" fontId="15" fillId="52" borderId="0" xfId="0" applyNumberFormat="1" applyFont="1" applyFill="1" applyAlignment="1">
      <alignment horizontal="center" wrapText="1"/>
    </xf>
    <xf numFmtId="166" fontId="50" fillId="44" borderId="21" xfId="0" quotePrefix="1" applyNumberFormat="1" applyFont="1" applyFill="1" applyBorder="1" applyAlignment="1">
      <alignment horizontal="center" wrapText="1"/>
    </xf>
    <xf numFmtId="166" fontId="50" fillId="44" borderId="43" xfId="0" quotePrefix="1" applyNumberFormat="1" applyFont="1" applyFill="1" applyBorder="1" applyAlignment="1">
      <alignment horizontal="center" wrapText="1"/>
    </xf>
    <xf numFmtId="0" fontId="15" fillId="0" borderId="23" xfId="0" applyFont="1" applyBorder="1" applyAlignment="1">
      <alignment wrapText="1"/>
    </xf>
    <xf numFmtId="0" fontId="15" fillId="0" borderId="24" xfId="0" applyFont="1" applyBorder="1"/>
    <xf numFmtId="0" fontId="15" fillId="0" borderId="25" xfId="0" applyFont="1" applyBorder="1"/>
    <xf numFmtId="0" fontId="15" fillId="44" borderId="21" xfId="0" applyFont="1" applyFill="1" applyBorder="1" applyAlignment="1">
      <alignment horizontal="center"/>
    </xf>
    <xf numFmtId="0" fontId="15" fillId="44" borderId="43" xfId="0" applyFont="1" applyFill="1" applyBorder="1" applyAlignment="1">
      <alignment horizontal="center"/>
    </xf>
    <xf numFmtId="3" fontId="15" fillId="44" borderId="4" xfId="0" quotePrefix="1" applyNumberFormat="1" applyFont="1" applyFill="1" applyBorder="1" applyAlignment="1">
      <alignment horizontal="center"/>
    </xf>
    <xf numFmtId="3" fontId="49" fillId="0" borderId="0" xfId="0" applyNumberFormat="1" applyFont="1" applyFill="1" applyBorder="1" applyAlignment="1">
      <alignment horizontal="center" wrapText="1"/>
    </xf>
    <xf numFmtId="3" fontId="15" fillId="0" borderId="0" xfId="0" applyNumberFormat="1" applyFont="1" applyFill="1" applyBorder="1" applyAlignment="1">
      <alignment horizontal="center" wrapText="1"/>
    </xf>
    <xf numFmtId="3" fontId="15" fillId="0" borderId="0" xfId="0" applyNumberFormat="1" applyFont="1" applyFill="1" applyBorder="1" applyAlignment="1">
      <alignment wrapText="1"/>
    </xf>
    <xf numFmtId="164" fontId="0" fillId="0" borderId="0" xfId="0" applyNumberFormat="1" applyFill="1" applyBorder="1" applyAlignment="1">
      <alignment horizontal="center"/>
    </xf>
    <xf numFmtId="166" fontId="0" fillId="0" borderId="0" xfId="0" applyNumberFormat="1" applyFill="1" applyBorder="1" applyAlignment="1">
      <alignment horizontal="center"/>
    </xf>
    <xf numFmtId="0" fontId="0" fillId="0" borderId="0" xfId="0" applyFill="1" applyBorder="1" applyAlignment="1">
      <alignment wrapText="1"/>
    </xf>
    <xf numFmtId="3" fontId="15" fillId="0" borderId="0" xfId="0" applyNumberFormat="1" applyFont="1" applyFill="1" applyBorder="1" applyAlignment="1">
      <alignment horizontal="left" vertical="top"/>
    </xf>
    <xf numFmtId="165" fontId="15" fillId="0" borderId="0" xfId="0" quotePrefix="1" applyNumberFormat="1" applyFont="1" applyFill="1" applyBorder="1" applyAlignment="1">
      <alignment horizontal="center" vertical="top" wrapText="1"/>
    </xf>
    <xf numFmtId="166" fontId="15" fillId="0" borderId="0" xfId="0" applyNumberFormat="1" applyFont="1" applyFill="1" applyBorder="1" applyAlignment="1">
      <alignment horizontal="center" wrapText="1"/>
    </xf>
    <xf numFmtId="3" fontId="15" fillId="0" borderId="0" xfId="0" applyNumberFormat="1" applyFont="1" applyFill="1" applyBorder="1" applyAlignment="1">
      <alignment vertical="top" wrapText="1"/>
    </xf>
    <xf numFmtId="1" fontId="15" fillId="0" borderId="42" xfId="0" applyNumberFormat="1" applyFont="1" applyFill="1" applyBorder="1" applyAlignment="1">
      <alignment horizontal="center"/>
    </xf>
    <xf numFmtId="1" fontId="15" fillId="0" borderId="21" xfId="0" applyNumberFormat="1" applyFont="1" applyFill="1" applyBorder="1" applyAlignment="1">
      <alignment horizontal="center"/>
    </xf>
    <xf numFmtId="1" fontId="15" fillId="0" borderId="1" xfId="0" quotePrefix="1" applyNumberFormat="1" applyFont="1" applyFill="1" applyBorder="1" applyAlignment="1">
      <alignment horizontal="center" wrapText="1"/>
    </xf>
    <xf numFmtId="166" fontId="15" fillId="0" borderId="1" xfId="0" quotePrefix="1" applyNumberFormat="1" applyFont="1" applyFill="1" applyBorder="1" applyAlignment="1">
      <alignment horizontal="center" vertical="top" wrapText="1"/>
    </xf>
    <xf numFmtId="166" fontId="15" fillId="0" borderId="0" xfId="0" quotePrefix="1" applyNumberFormat="1" applyFont="1" applyFill="1" applyBorder="1" applyAlignment="1">
      <alignment horizontal="center" vertical="top" wrapText="1"/>
    </xf>
    <xf numFmtId="3" fontId="15" fillId="0" borderId="1" xfId="0" quotePrefix="1" applyNumberFormat="1" applyFont="1" applyFill="1" applyBorder="1" applyAlignment="1">
      <alignment horizontal="center" vertical="top" wrapText="1"/>
    </xf>
    <xf numFmtId="3" fontId="15" fillId="0" borderId="43" xfId="0" applyNumberFormat="1" applyFont="1" applyBorder="1" applyAlignment="1">
      <alignment horizontal="center"/>
    </xf>
    <xf numFmtId="3" fontId="15" fillId="44" borderId="0" xfId="0" applyNumberFormat="1" applyFont="1" applyFill="1" applyBorder="1" applyAlignment="1">
      <alignment horizontal="center" wrapText="1"/>
    </xf>
    <xf numFmtId="166" fontId="15" fillId="44" borderId="0" xfId="0" applyNumberFormat="1" applyFont="1" applyFill="1" applyBorder="1" applyAlignment="1">
      <alignment horizontal="center" wrapText="1"/>
    </xf>
    <xf numFmtId="3" fontId="15" fillId="0" borderId="3" xfId="0" applyNumberFormat="1" applyFont="1" applyFill="1" applyBorder="1" applyAlignment="1">
      <alignment horizontal="center" vertical="top" wrapText="1"/>
    </xf>
    <xf numFmtId="3" fontId="15" fillId="0" borderId="2" xfId="0" applyNumberFormat="1" applyFont="1" applyFill="1" applyBorder="1" applyAlignment="1">
      <alignment horizontal="center" vertical="top" wrapText="1"/>
    </xf>
    <xf numFmtId="3" fontId="15" fillId="0" borderId="17" xfId="0" applyNumberFormat="1" applyFont="1" applyFill="1" applyBorder="1" applyAlignment="1">
      <alignment horizontal="center" vertical="top" wrapText="1"/>
    </xf>
    <xf numFmtId="0" fontId="15" fillId="0" borderId="0" xfId="0" applyFont="1" applyFill="1" applyBorder="1" applyAlignment="1">
      <alignment wrapText="1"/>
    </xf>
    <xf numFmtId="0" fontId="55" fillId="0" borderId="1" xfId="0" applyFont="1" applyFill="1" applyBorder="1" applyAlignment="1">
      <alignment horizontal="left" indent="2"/>
    </xf>
    <xf numFmtId="166" fontId="15" fillId="0" borderId="0" xfId="0" quotePrefix="1" applyNumberFormat="1" applyFont="1" applyFill="1" applyAlignment="1">
      <alignment horizontal="center" vertical="top" wrapText="1"/>
    </xf>
    <xf numFmtId="0" fontId="83" fillId="0" borderId="0" xfId="0" applyFont="1" applyFill="1" applyBorder="1"/>
    <xf numFmtId="0" fontId="49" fillId="0" borderId="1" xfId="0" applyFont="1" applyFill="1" applyBorder="1" applyAlignment="1">
      <alignment horizontal="center" wrapText="1"/>
    </xf>
    <xf numFmtId="0" fontId="49" fillId="0" borderId="0" xfId="0" applyFont="1" applyFill="1" applyBorder="1" applyAlignment="1">
      <alignment horizontal="center" wrapText="1"/>
    </xf>
    <xf numFmtId="3" fontId="15" fillId="0" borderId="4" xfId="0" applyNumberFormat="1" applyFont="1" applyFill="1" applyBorder="1" applyAlignment="1">
      <alignment vertical="top"/>
    </xf>
    <xf numFmtId="0" fontId="15" fillId="0" borderId="1" xfId="0" applyFont="1" applyFill="1" applyBorder="1" applyAlignment="1">
      <alignment horizontal="left" vertical="top" wrapText="1" indent="1"/>
    </xf>
    <xf numFmtId="0" fontId="15" fillId="0" borderId="0" xfId="0" applyFont="1" applyFill="1" applyAlignment="1">
      <alignment wrapText="1"/>
    </xf>
    <xf numFmtId="0" fontId="15" fillId="0" borderId="1" xfId="0" applyFont="1" applyFill="1" applyBorder="1" applyAlignment="1">
      <alignment wrapText="1"/>
    </xf>
    <xf numFmtId="0" fontId="15" fillId="0" borderId="1" xfId="0" applyFont="1" applyFill="1" applyBorder="1" applyAlignment="1">
      <alignment horizontal="left" vertical="top" wrapText="1" indent="2"/>
    </xf>
    <xf numFmtId="165" fontId="15" fillId="0" borderId="0" xfId="0" applyNumberFormat="1" applyFont="1" applyFill="1" applyBorder="1" applyAlignment="1">
      <alignment horizontal="center" wrapText="1"/>
    </xf>
    <xf numFmtId="1" fontId="50" fillId="0" borderId="0" xfId="0" applyNumberFormat="1" applyFont="1" applyBorder="1" applyAlignment="1">
      <alignment horizontal="center"/>
    </xf>
    <xf numFmtId="1" fontId="50" fillId="0" borderId="4" xfId="0" applyNumberFormat="1" applyFont="1" applyFill="1" applyBorder="1" applyAlignment="1">
      <alignment horizontal="center"/>
    </xf>
    <xf numFmtId="1" fontId="50" fillId="44" borderId="0" xfId="0" applyNumberFormat="1" applyFont="1" applyFill="1" applyBorder="1" applyAlignment="1">
      <alignment horizontal="center"/>
    </xf>
    <xf numFmtId="1" fontId="50" fillId="44" borderId="4" xfId="0" applyNumberFormat="1" applyFont="1" applyFill="1" applyBorder="1" applyAlignment="1">
      <alignment horizontal="center"/>
    </xf>
    <xf numFmtId="3" fontId="0" fillId="0" borderId="0" xfId="0" applyNumberFormat="1" applyFill="1" applyBorder="1"/>
    <xf numFmtId="168" fontId="15" fillId="0" borderId="4" xfId="0" applyNumberFormat="1" applyFont="1" applyFill="1" applyBorder="1" applyAlignment="1">
      <alignment horizontal="center"/>
    </xf>
    <xf numFmtId="168" fontId="15" fillId="0" borderId="2" xfId="0" applyNumberFormat="1" applyFont="1" applyFill="1" applyBorder="1" applyAlignment="1">
      <alignment horizontal="center"/>
    </xf>
    <xf numFmtId="168" fontId="15" fillId="0" borderId="17" xfId="0" applyNumberFormat="1" applyFont="1" applyFill="1" applyBorder="1" applyAlignment="1">
      <alignment horizontal="center"/>
    </xf>
    <xf numFmtId="168" fontId="15" fillId="44" borderId="0" xfId="0" applyNumberFormat="1" applyFont="1" applyFill="1" applyBorder="1" applyAlignment="1">
      <alignment horizontal="center"/>
    </xf>
    <xf numFmtId="168" fontId="15" fillId="0" borderId="4" xfId="2" applyNumberFormat="1" applyFont="1" applyFill="1" applyBorder="1" applyAlignment="1">
      <alignment horizontal="center"/>
    </xf>
    <xf numFmtId="168" fontId="15" fillId="44" borderId="0" xfId="2" applyNumberFormat="1" applyFont="1" applyFill="1" applyBorder="1" applyAlignment="1">
      <alignment horizontal="center"/>
    </xf>
    <xf numFmtId="168" fontId="15" fillId="44" borderId="4" xfId="2" applyNumberFormat="1" applyFont="1" applyFill="1" applyBorder="1" applyAlignment="1">
      <alignment horizontal="center"/>
    </xf>
    <xf numFmtId="0" fontId="15" fillId="0" borderId="0" xfId="0" applyFont="1" applyFill="1" applyBorder="1" applyAlignment="1"/>
    <xf numFmtId="0" fontId="50" fillId="0" borderId="4" xfId="0" applyFont="1" applyBorder="1" applyAlignment="1">
      <alignment horizontal="center"/>
    </xf>
    <xf numFmtId="0" fontId="0" fillId="0" borderId="0" xfId="0" applyFill="1" applyBorder="1" applyAlignment="1"/>
    <xf numFmtId="168" fontId="15" fillId="44" borderId="1" xfId="0" applyNumberFormat="1" applyFont="1" applyFill="1" applyBorder="1" applyAlignment="1">
      <alignment horizontal="center"/>
    </xf>
    <xf numFmtId="164" fontId="50" fillId="0" borderId="0" xfId="0" applyNumberFormat="1" applyFont="1" applyFill="1" applyBorder="1" applyAlignment="1">
      <alignment horizontal="center" vertical="top" wrapText="1"/>
    </xf>
    <xf numFmtId="1" fontId="50" fillId="0" borderId="0" xfId="0" quotePrefix="1" applyNumberFormat="1" applyFont="1" applyFill="1" applyBorder="1" applyAlignment="1">
      <alignment horizontal="center" vertical="top" wrapText="1"/>
    </xf>
    <xf numFmtId="1" fontId="15" fillId="0" borderId="0" xfId="0" applyNumberFormat="1" applyFont="1" applyFill="1" applyBorder="1" applyAlignment="1">
      <alignment horizontal="center" vertical="top" wrapText="1"/>
    </xf>
    <xf numFmtId="164" fontId="15" fillId="0" borderId="0" xfId="0" applyNumberFormat="1" applyFont="1" applyFill="1" applyBorder="1" applyAlignment="1">
      <alignment horizontal="right" vertical="top" wrapText="1"/>
    </xf>
    <xf numFmtId="9" fontId="15" fillId="0" borderId="0" xfId="2" applyFont="1" applyFill="1" applyBorder="1" applyAlignment="1">
      <alignment horizontal="right" vertical="top" wrapText="1"/>
    </xf>
    <xf numFmtId="164" fontId="15" fillId="0" borderId="0" xfId="0" applyNumberFormat="1" applyFont="1" applyFill="1" applyBorder="1" applyAlignment="1">
      <alignment horizontal="center" vertical="top" wrapText="1"/>
    </xf>
    <xf numFmtId="3" fontId="21" fillId="0" borderId="0" xfId="11" applyNumberFormat="1" applyFont="1" applyFill="1" applyBorder="1"/>
    <xf numFmtId="0" fontId="3" fillId="0" borderId="0" xfId="0" applyFont="1" applyAlignment="1">
      <alignment horizontal="center"/>
    </xf>
    <xf numFmtId="0" fontId="0" fillId="0" borderId="0" xfId="0" applyAlignment="1">
      <alignment horizontal="center"/>
    </xf>
    <xf numFmtId="3" fontId="87" fillId="0" borderId="0" xfId="0" applyNumberFormat="1" applyFont="1" applyAlignment="1">
      <alignment horizontal="center" wrapText="1"/>
    </xf>
    <xf numFmtId="0" fontId="0" fillId="47" borderId="1" xfId="0" applyFill="1" applyBorder="1" applyAlignment="1">
      <alignment horizontal="left" vertical="top" wrapText="1"/>
    </xf>
    <xf numFmtId="0" fontId="0" fillId="47" borderId="0" xfId="0" applyFill="1" applyAlignment="1">
      <alignment horizontal="left" vertical="top" wrapText="1"/>
    </xf>
    <xf numFmtId="0" fontId="0" fillId="47" borderId="4" xfId="0" applyFill="1" applyBorder="1" applyAlignment="1">
      <alignment horizontal="left" vertical="top" wrapText="1"/>
    </xf>
    <xf numFmtId="0" fontId="0" fillId="3" borderId="15" xfId="0" applyFill="1" applyBorder="1" applyAlignment="1">
      <alignment horizontal="center"/>
    </xf>
    <xf numFmtId="0" fontId="0" fillId="3" borderId="21" xfId="0" applyFill="1" applyBorder="1" applyAlignment="1">
      <alignment horizontal="center"/>
    </xf>
    <xf numFmtId="0" fontId="0" fillId="3" borderId="16"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0" fillId="3" borderId="17" xfId="0" applyFill="1" applyBorder="1" applyAlignment="1">
      <alignment horizontal="center"/>
    </xf>
    <xf numFmtId="0" fontId="0" fillId="47" borderId="0" xfId="0" applyFill="1" applyAlignment="1">
      <alignment horizontal="left" vertical="top"/>
    </xf>
    <xf numFmtId="0" fontId="0" fillId="47" borderId="4" xfId="0" applyFill="1" applyBorder="1" applyAlignment="1">
      <alignment horizontal="left" vertical="top"/>
    </xf>
    <xf numFmtId="0" fontId="3" fillId="3" borderId="0" xfId="0" applyFont="1" applyFill="1" applyAlignment="1">
      <alignment horizontal="center"/>
    </xf>
    <xf numFmtId="0" fontId="0" fillId="0" borderId="0" xfId="0" applyFill="1" applyAlignment="1">
      <alignment horizontal="left" wrapText="1"/>
    </xf>
    <xf numFmtId="0" fontId="3" fillId="0" borderId="0" xfId="0" applyFont="1" applyFill="1" applyAlignment="1">
      <alignment horizontal="center"/>
    </xf>
    <xf numFmtId="0" fontId="3" fillId="0" borderId="29" xfId="0" applyFont="1" applyFill="1" applyBorder="1" applyAlignment="1">
      <alignment horizontal="center"/>
    </xf>
    <xf numFmtId="0" fontId="0" fillId="0" borderId="46" xfId="0" applyFill="1" applyBorder="1" applyAlignment="1">
      <alignment horizontal="center"/>
    </xf>
    <xf numFmtId="0" fontId="0" fillId="0" borderId="47" xfId="0" applyFill="1" applyBorder="1" applyAlignment="1">
      <alignment horizontal="center"/>
    </xf>
    <xf numFmtId="0" fontId="0" fillId="0" borderId="48" xfId="0" applyFill="1" applyBorder="1" applyAlignment="1">
      <alignment horizontal="center"/>
    </xf>
    <xf numFmtId="0" fontId="0" fillId="0" borderId="50" xfId="0" applyFill="1" applyBorder="1" applyAlignment="1">
      <alignment horizontal="center"/>
    </xf>
    <xf numFmtId="0" fontId="0" fillId="0" borderId="51" xfId="0" applyFill="1" applyBorder="1" applyAlignment="1">
      <alignment horizontal="center"/>
    </xf>
    <xf numFmtId="0" fontId="0" fillId="0" borderId="52" xfId="0" applyFill="1" applyBorder="1" applyAlignment="1">
      <alignment horizontal="center"/>
    </xf>
    <xf numFmtId="0" fontId="72" fillId="0" borderId="0" xfId="315" applyFont="1" applyFill="1" applyAlignment="1">
      <alignment horizontal="left" vertical="center" wrapText="1"/>
    </xf>
    <xf numFmtId="0" fontId="43" fillId="0" borderId="0" xfId="315" applyFill="1" applyAlignment="1">
      <alignment horizontal="left" vertical="center" wrapText="1"/>
    </xf>
    <xf numFmtId="0" fontId="43" fillId="0" borderId="0" xfId="315" applyFill="1" applyAlignment="1">
      <alignment horizontal="left" wrapText="1"/>
    </xf>
    <xf numFmtId="0" fontId="72" fillId="0" borderId="0" xfId="315" applyFont="1" applyFill="1" applyAlignment="1">
      <alignment horizontal="left" wrapText="1"/>
    </xf>
    <xf numFmtId="0" fontId="3" fillId="0" borderId="0" xfId="0" applyFont="1" applyAlignment="1">
      <alignment horizontal="center"/>
    </xf>
    <xf numFmtId="0" fontId="0" fillId="0" borderId="0" xfId="0" applyAlignment="1">
      <alignment horizontal="left" wrapText="1"/>
    </xf>
    <xf numFmtId="0" fontId="43" fillId="0" borderId="0" xfId="315" applyAlignment="1">
      <alignment horizontal="left" vertical="center" wrapText="1"/>
    </xf>
    <xf numFmtId="0" fontId="43" fillId="0" borderId="0" xfId="315" applyAlignment="1">
      <alignment horizontal="left" wrapText="1"/>
    </xf>
    <xf numFmtId="0" fontId="18" fillId="0" borderId="0" xfId="5" applyAlignment="1">
      <alignment horizontal="center"/>
    </xf>
    <xf numFmtId="164" fontId="49" fillId="0" borderId="0" xfId="0" applyNumberFormat="1" applyFont="1" applyFill="1" applyBorder="1" applyAlignment="1">
      <alignment horizontal="center"/>
    </xf>
    <xf numFmtId="0" fontId="15" fillId="0" borderId="0" xfId="0" applyFont="1" applyFill="1" applyBorder="1" applyAlignment="1">
      <alignment horizontal="center" wrapText="1"/>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5" xfId="0" applyFont="1" applyFill="1" applyBorder="1" applyAlignment="1">
      <alignment horizontal="center"/>
    </xf>
    <xf numFmtId="0" fontId="15" fillId="41" borderId="21" xfId="0" applyFont="1" applyFill="1" applyBorder="1" applyAlignment="1">
      <alignment horizontal="center"/>
    </xf>
    <xf numFmtId="0" fontId="15" fillId="41" borderId="16" xfId="0" applyFont="1" applyFill="1" applyBorder="1" applyAlignment="1">
      <alignment horizontal="center"/>
    </xf>
    <xf numFmtId="0" fontId="22" fillId="41" borderId="15" xfId="0" applyFont="1" applyFill="1" applyBorder="1" applyAlignment="1">
      <alignment horizontal="center"/>
    </xf>
    <xf numFmtId="0" fontId="22" fillId="41" borderId="16" xfId="0" applyFont="1" applyFill="1" applyBorder="1" applyAlignment="1">
      <alignment horizontal="center"/>
    </xf>
    <xf numFmtId="0" fontId="22" fillId="41" borderId="1" xfId="0" applyFont="1" applyFill="1" applyBorder="1" applyAlignment="1">
      <alignment horizontal="center"/>
    </xf>
    <xf numFmtId="0" fontId="22" fillId="41" borderId="4" xfId="0" applyFont="1" applyFill="1" applyBorder="1" applyAlignment="1">
      <alignment horizontal="center"/>
    </xf>
    <xf numFmtId="0" fontId="15" fillId="44" borderId="15" xfId="0" applyFont="1" applyFill="1" applyBorder="1" applyAlignment="1">
      <alignment horizontal="center"/>
    </xf>
    <xf numFmtId="0" fontId="15" fillId="44" borderId="21" xfId="0" applyFont="1" applyFill="1" applyBorder="1" applyAlignment="1">
      <alignment horizontal="center"/>
    </xf>
    <xf numFmtId="0" fontId="15" fillId="44" borderId="16" xfId="0" applyFont="1" applyFill="1" applyBorder="1" applyAlignment="1">
      <alignment horizontal="center"/>
    </xf>
    <xf numFmtId="0" fontId="15" fillId="41" borderId="42" xfId="0" applyFont="1" applyFill="1" applyBorder="1" applyAlignment="1">
      <alignment horizontal="center"/>
    </xf>
    <xf numFmtId="0" fontId="15" fillId="41" borderId="43" xfId="0" applyFont="1" applyFill="1" applyBorder="1" applyAlignment="1">
      <alignment horizontal="center"/>
    </xf>
    <xf numFmtId="0" fontId="49" fillId="44" borderId="23" xfId="0" applyFont="1" applyFill="1" applyBorder="1" applyAlignment="1">
      <alignment horizontal="center"/>
    </xf>
    <xf numFmtId="0" fontId="49" fillId="44" borderId="24" xfId="0" applyFont="1" applyFill="1" applyBorder="1" applyAlignment="1">
      <alignment horizontal="center"/>
    </xf>
    <xf numFmtId="0" fontId="49" fillId="44" borderId="25"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49" fillId="41" borderId="25" xfId="0" applyFont="1" applyFill="1" applyBorder="1" applyAlignment="1">
      <alignment horizontal="center"/>
    </xf>
    <xf numFmtId="0" fontId="15" fillId="0" borderId="0" xfId="0" applyFont="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41" borderId="15" xfId="0" applyFont="1" applyFill="1" applyBorder="1" applyAlignment="1">
      <alignment horizontal="center" wrapText="1"/>
    </xf>
    <xf numFmtId="0" fontId="49" fillId="41" borderId="16"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Alignment="1">
      <alignment horizontal="center" wrapText="1"/>
    </xf>
    <xf numFmtId="0" fontId="49" fillId="41" borderId="3" xfId="0" applyFont="1" applyFill="1" applyBorder="1" applyAlignment="1">
      <alignment horizontal="center" wrapText="1"/>
    </xf>
    <xf numFmtId="0" fontId="49" fillId="41" borderId="2" xfId="0" applyFont="1" applyFill="1" applyBorder="1" applyAlignment="1">
      <alignment horizontal="center" wrapText="1"/>
    </xf>
    <xf numFmtId="0" fontId="49" fillId="41" borderId="21" xfId="0" applyFont="1" applyFill="1" applyBorder="1" applyAlignment="1">
      <alignment horizontal="center"/>
    </xf>
    <xf numFmtId="0" fontId="49" fillId="41" borderId="43" xfId="0" applyFont="1" applyFill="1" applyBorder="1" applyAlignment="1">
      <alignment horizontal="center"/>
    </xf>
    <xf numFmtId="0" fontId="0" fillId="0" borderId="0" xfId="0" applyAlignment="1">
      <alignment horizontal="left" vertical="top" wrapText="1"/>
    </xf>
    <xf numFmtId="0" fontId="3" fillId="41" borderId="15" xfId="0" applyFont="1" applyFill="1" applyBorder="1" applyAlignment="1">
      <alignment horizontal="center" wrapText="1"/>
    </xf>
    <xf numFmtId="0" fontId="3" fillId="41" borderId="21"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Alignment="1">
      <alignment horizontal="center" wrapText="1"/>
    </xf>
    <xf numFmtId="0" fontId="0" fillId="44" borderId="21" xfId="0" applyFill="1" applyBorder="1" applyAlignment="1">
      <alignment horizontal="center"/>
    </xf>
    <xf numFmtId="0" fontId="0" fillId="44" borderId="16" xfId="0" applyFill="1" applyBorder="1" applyAlignment="1">
      <alignment horizontal="center"/>
    </xf>
    <xf numFmtId="0" fontId="0" fillId="41" borderId="15" xfId="0" applyFill="1" applyBorder="1" applyAlignment="1">
      <alignment horizontal="center"/>
    </xf>
    <xf numFmtId="0" fontId="0" fillId="41" borderId="21" xfId="0" applyFill="1" applyBorder="1" applyAlignment="1">
      <alignment horizontal="center"/>
    </xf>
    <xf numFmtId="0" fontId="0" fillId="41" borderId="15" xfId="0" applyFill="1" applyBorder="1" applyAlignment="1">
      <alignment horizontal="center" wrapText="1"/>
    </xf>
    <xf numFmtId="0" fontId="0" fillId="41" borderId="21" xfId="0" applyFill="1" applyBorder="1" applyAlignment="1">
      <alignment horizontal="center" wrapText="1"/>
    </xf>
    <xf numFmtId="0" fontId="0" fillId="41" borderId="16" xfId="0" applyFill="1" applyBorder="1" applyAlignment="1">
      <alignment horizontal="center" wrapText="1"/>
    </xf>
    <xf numFmtId="0" fontId="82" fillId="41" borderId="42" xfId="0" applyFont="1" applyFill="1" applyBorder="1" applyAlignment="1">
      <alignment horizontal="center"/>
    </xf>
    <xf numFmtId="0" fontId="82" fillId="41" borderId="21" xfId="0" applyFont="1" applyFill="1" applyBorder="1" applyAlignment="1">
      <alignment horizontal="center"/>
    </xf>
    <xf numFmtId="0" fontId="82" fillId="41" borderId="43" xfId="0" applyFont="1" applyFill="1" applyBorder="1" applyAlignment="1">
      <alignment horizontal="center"/>
    </xf>
    <xf numFmtId="0" fontId="22" fillId="41" borderId="3" xfId="0" applyFont="1" applyFill="1" applyBorder="1" applyAlignment="1">
      <alignment horizontal="center"/>
    </xf>
    <xf numFmtId="0" fontId="22" fillId="41" borderId="17" xfId="0" applyFont="1" applyFill="1" applyBorder="1" applyAlignment="1">
      <alignment horizontal="center"/>
    </xf>
    <xf numFmtId="0" fontId="15" fillId="0" borderId="4" xfId="0" applyFont="1" applyBorder="1" applyAlignment="1">
      <alignment horizontal="center" wrapText="1"/>
    </xf>
    <xf numFmtId="0" fontId="49" fillId="0" borderId="0" xfId="0" applyFont="1" applyAlignment="1">
      <alignment horizontal="center"/>
    </xf>
    <xf numFmtId="0" fontId="15" fillId="0" borderId="1" xfId="0" applyFont="1" applyBorder="1" applyAlignment="1">
      <alignment horizontal="left" vertical="top" wrapText="1"/>
    </xf>
    <xf numFmtId="0" fontId="15" fillId="3" borderId="27" xfId="0" applyFont="1" applyFill="1" applyBorder="1" applyAlignment="1">
      <alignment horizontal="center" wrapText="1"/>
    </xf>
    <xf numFmtId="0" fontId="15" fillId="3" borderId="19" xfId="0" applyFont="1" applyFill="1" applyBorder="1" applyAlignment="1">
      <alignment horizontal="center" wrapText="1"/>
    </xf>
    <xf numFmtId="0" fontId="15" fillId="3" borderId="18" xfId="0" applyFont="1" applyFill="1" applyBorder="1" applyAlignment="1">
      <alignment horizontal="center" wrapText="1"/>
    </xf>
    <xf numFmtId="0" fontId="15" fillId="3" borderId="16" xfId="0" applyFont="1" applyFill="1" applyBorder="1" applyAlignment="1">
      <alignment horizontal="center" wrapText="1"/>
    </xf>
    <xf numFmtId="0" fontId="15" fillId="3" borderId="4" xfId="0" applyFont="1" applyFill="1" applyBorder="1" applyAlignment="1">
      <alignment horizontal="center" wrapText="1"/>
    </xf>
    <xf numFmtId="0" fontId="15" fillId="3" borderId="17" xfId="0" applyFont="1" applyFill="1" applyBorder="1" applyAlignment="1">
      <alignment horizontal="center" wrapText="1"/>
    </xf>
    <xf numFmtId="0" fontId="49" fillId="49" borderId="23" xfId="0" applyFont="1" applyFill="1" applyBorder="1" applyAlignment="1">
      <alignment horizontal="center" vertical="center" wrapText="1"/>
    </xf>
    <xf numFmtId="0" fontId="49" fillId="49" borderId="24" xfId="0" applyFont="1" applyFill="1" applyBorder="1" applyAlignment="1">
      <alignment horizontal="center" vertical="center" wrapText="1"/>
    </xf>
    <xf numFmtId="0" fontId="49" fillId="49" borderId="21" xfId="0" applyFont="1" applyFill="1" applyBorder="1" applyAlignment="1">
      <alignment horizontal="center" vertical="center" wrapText="1"/>
    </xf>
    <xf numFmtId="0" fontId="49" fillId="49" borderId="16" xfId="0" applyFont="1" applyFill="1" applyBorder="1" applyAlignment="1">
      <alignment horizontal="center" vertical="center" wrapText="1"/>
    </xf>
    <xf numFmtId="0" fontId="49" fillId="0" borderId="1" xfId="0" applyFont="1" applyBorder="1" applyAlignment="1">
      <alignment horizontal="center" wrapText="1"/>
    </xf>
    <xf numFmtId="0" fontId="15" fillId="0" borderId="0" xfId="0" applyFont="1" applyAlignment="1">
      <alignment horizontal="center" wrapText="1"/>
    </xf>
    <xf numFmtId="0" fontId="22" fillId="41" borderId="15" xfId="0" applyFont="1" applyFill="1" applyBorder="1" applyAlignment="1">
      <alignment horizontal="center" vertical="center" wrapText="1"/>
    </xf>
    <xf numFmtId="0" fontId="22" fillId="41" borderId="16"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4" xfId="0" applyFont="1" applyFill="1" applyBorder="1" applyAlignment="1">
      <alignment horizontal="center" vertical="center" wrapText="1"/>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49" fillId="0" borderId="0" xfId="0" applyFont="1" applyAlignment="1">
      <alignment horizontal="left" wrapText="1"/>
    </xf>
    <xf numFmtId="0" fontId="22" fillId="41" borderId="21" xfId="0" applyFont="1" applyFill="1" applyBorder="1" applyAlignment="1">
      <alignment horizontal="center"/>
    </xf>
    <xf numFmtId="0" fontId="22" fillId="41" borderId="0" xfId="0" applyFont="1" applyFill="1" applyAlignment="1">
      <alignment horizontal="center"/>
    </xf>
    <xf numFmtId="0" fontId="22" fillId="41" borderId="2" xfId="0" applyFont="1" applyFill="1" applyBorder="1" applyAlignment="1">
      <alignment horizontal="center"/>
    </xf>
    <xf numFmtId="0" fontId="49" fillId="44" borderId="26" xfId="0" applyFont="1" applyFill="1" applyBorder="1" applyAlignment="1">
      <alignment horizontal="center"/>
    </xf>
    <xf numFmtId="3" fontId="15" fillId="50" borderId="0" xfId="0" quotePrefix="1" applyNumberFormat="1" applyFont="1" applyFill="1" applyBorder="1" applyAlignment="1">
      <alignment horizontal="center" wrapText="1"/>
    </xf>
    <xf numFmtId="164" fontId="49" fillId="56" borderId="23" xfId="0" applyNumberFormat="1" applyFont="1" applyFill="1" applyBorder="1" applyAlignment="1">
      <alignment horizontal="center"/>
    </xf>
    <xf numFmtId="164" fontId="49" fillId="56" borderId="24" xfId="0" applyNumberFormat="1" applyFont="1" applyFill="1" applyBorder="1" applyAlignment="1">
      <alignment horizontal="center"/>
    </xf>
    <xf numFmtId="164" fontId="49" fillId="56" borderId="25" xfId="0" applyNumberFormat="1" applyFont="1" applyFill="1" applyBorder="1" applyAlignment="1">
      <alignment horizontal="center"/>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49" fillId="0" borderId="15" xfId="0" applyFont="1" applyFill="1" applyBorder="1" applyAlignment="1">
      <alignment horizontal="center" wrapText="1"/>
    </xf>
    <xf numFmtId="0" fontId="49" fillId="0" borderId="21" xfId="0" applyFont="1" applyFill="1" applyBorder="1" applyAlignment="1">
      <alignment horizontal="center" wrapText="1"/>
    </xf>
    <xf numFmtId="0" fontId="15" fillId="0" borderId="1" xfId="0" applyFont="1" applyBorder="1" applyAlignment="1">
      <alignment horizontal="left" wrapText="1" indent="3"/>
    </xf>
    <xf numFmtId="0" fontId="15" fillId="0" borderId="0" xfId="0" applyFont="1" applyAlignment="1">
      <alignment horizontal="left" wrapText="1" indent="3"/>
    </xf>
    <xf numFmtId="0" fontId="15" fillId="0" borderId="4" xfId="0" applyFont="1" applyBorder="1" applyAlignment="1">
      <alignment horizontal="left" wrapText="1" indent="3"/>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7"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Alignment="1">
      <alignment horizontal="left" wrapText="1" indent="3"/>
    </xf>
    <xf numFmtId="0" fontId="15" fillId="49" borderId="4" xfId="0" applyFont="1" applyFill="1" applyBorder="1" applyAlignment="1">
      <alignment horizontal="left" wrapText="1" indent="3"/>
    </xf>
    <xf numFmtId="0" fontId="15" fillId="0" borderId="1" xfId="0" applyFont="1" applyBorder="1" applyAlignment="1">
      <alignment horizontal="left" wrapText="1"/>
    </xf>
    <xf numFmtId="0" fontId="15" fillId="0" borderId="0" xfId="0" applyFont="1" applyAlignment="1">
      <alignment horizontal="left" wrapText="1"/>
    </xf>
    <xf numFmtId="0" fontId="15" fillId="0" borderId="4" xfId="0" applyFont="1" applyBorder="1" applyAlignment="1">
      <alignment horizontal="left" wrapText="1"/>
    </xf>
    <xf numFmtId="0" fontId="15" fillId="49" borderId="1" xfId="0" applyFont="1" applyFill="1" applyBorder="1" applyAlignment="1">
      <alignment horizontal="left" vertical="top" wrapText="1" indent="3"/>
    </xf>
    <xf numFmtId="0" fontId="15" fillId="49" borderId="0" xfId="0" applyFont="1" applyFill="1" applyAlignment="1">
      <alignment horizontal="left" vertical="top" wrapText="1" indent="3"/>
    </xf>
    <xf numFmtId="0" fontId="15" fillId="49" borderId="4" xfId="0" applyFont="1" applyFill="1" applyBorder="1" applyAlignment="1">
      <alignment horizontal="left" vertical="top" wrapText="1" indent="3"/>
    </xf>
    <xf numFmtId="0" fontId="0" fillId="41" borderId="27" xfId="0" applyFill="1" applyBorder="1" applyAlignment="1">
      <alignment horizontal="center"/>
    </xf>
    <xf numFmtId="0" fontId="0" fillId="41" borderId="18" xfId="0" applyFill="1" applyBorder="1" applyAlignment="1">
      <alignment horizontal="center"/>
    </xf>
    <xf numFmtId="0" fontId="0" fillId="0" borderId="0" xfId="0" applyAlignment="1">
      <alignment horizontal="center"/>
    </xf>
    <xf numFmtId="0" fontId="49" fillId="0" borderId="42" xfId="0" applyFont="1" applyBorder="1" applyAlignment="1">
      <alignment horizontal="center"/>
    </xf>
    <xf numFmtId="0" fontId="49" fillId="0" borderId="21" xfId="0" applyFont="1" applyBorder="1" applyAlignment="1">
      <alignment horizontal="center"/>
    </xf>
    <xf numFmtId="0" fontId="22" fillId="41" borderId="15" xfId="0" applyFont="1" applyFill="1" applyBorder="1" applyAlignment="1">
      <alignment horizontal="center" wrapText="1"/>
    </xf>
    <xf numFmtId="0" fontId="22" fillId="41" borderId="16" xfId="0" applyFont="1" applyFill="1" applyBorder="1" applyAlignment="1">
      <alignment horizontal="center" wrapText="1"/>
    </xf>
    <xf numFmtId="0" fontId="22" fillId="41" borderId="1" xfId="0" applyFont="1" applyFill="1" applyBorder="1" applyAlignment="1">
      <alignment horizontal="center" wrapText="1"/>
    </xf>
    <xf numFmtId="0" fontId="22" fillId="41" borderId="0" xfId="0" applyFont="1" applyFill="1" applyAlignment="1">
      <alignment horizontal="center" wrapText="1"/>
    </xf>
    <xf numFmtId="0" fontId="22" fillId="0" borderId="42" xfId="0" applyFont="1" applyBorder="1" applyAlignment="1">
      <alignment horizontal="center"/>
    </xf>
    <xf numFmtId="0" fontId="22" fillId="0" borderId="21" xfId="0" applyFont="1" applyBorder="1" applyAlignment="1">
      <alignment horizontal="center"/>
    </xf>
    <xf numFmtId="0" fontId="15" fillId="0" borderId="2" xfId="0" applyFont="1" applyBorder="1" applyAlignment="1">
      <alignment horizontal="left" vertical="top" wrapText="1"/>
    </xf>
    <xf numFmtId="0" fontId="49" fillId="49" borderId="0" xfId="0" applyFont="1" applyFill="1" applyAlignment="1">
      <alignment horizontal="center"/>
    </xf>
    <xf numFmtId="0" fontId="63" fillId="51" borderId="20" xfId="0" applyFont="1" applyFill="1" applyBorder="1" applyAlignment="1">
      <alignment horizontal="center"/>
    </xf>
    <xf numFmtId="0" fontId="49" fillId="0" borderId="15" xfId="0" applyFont="1" applyBorder="1" applyAlignment="1">
      <alignment horizontal="center"/>
    </xf>
    <xf numFmtId="0" fontId="49" fillId="0" borderId="16" xfId="0" applyFont="1" applyBorder="1" applyAlignment="1">
      <alignment horizontal="center"/>
    </xf>
    <xf numFmtId="0" fontId="49" fillId="0" borderId="3" xfId="0" applyFont="1" applyBorder="1" applyAlignment="1">
      <alignment horizontal="center"/>
    </xf>
    <xf numFmtId="0" fontId="49" fillId="0" borderId="17" xfId="0" applyFont="1" applyBorder="1" applyAlignment="1">
      <alignment horizont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1" borderId="1" xfId="0" applyFont="1" applyFill="1" applyBorder="1" applyAlignment="1">
      <alignment horizontal="center"/>
    </xf>
    <xf numFmtId="0" fontId="15" fillId="41" borderId="0" xfId="0" applyFont="1" applyFill="1" applyBorder="1" applyAlignment="1">
      <alignment horizontal="center"/>
    </xf>
    <xf numFmtId="0" fontId="15" fillId="41" borderId="4" xfId="0" applyFont="1" applyFill="1" applyBorder="1" applyAlignment="1">
      <alignment horizontal="center"/>
    </xf>
    <xf numFmtId="0" fontId="49" fillId="41" borderId="23" xfId="0" applyFont="1" applyFill="1" applyBorder="1" applyAlignment="1">
      <alignment horizontal="center" wrapText="1"/>
    </xf>
    <xf numFmtId="0" fontId="49" fillId="41" borderId="24" xfId="0" applyFont="1" applyFill="1" applyBorder="1" applyAlignment="1">
      <alignment horizontal="center" wrapText="1"/>
    </xf>
    <xf numFmtId="0" fontId="49" fillId="41" borderId="21" xfId="0" applyFont="1" applyFill="1" applyBorder="1" applyAlignment="1">
      <alignment horizontal="center" wrapText="1"/>
    </xf>
    <xf numFmtId="0" fontId="49" fillId="41" borderId="43" xfId="0" applyFont="1" applyFill="1" applyBorder="1" applyAlignment="1">
      <alignment horizontal="center" wrapText="1"/>
    </xf>
    <xf numFmtId="164" fontId="59" fillId="3" borderId="23" xfId="0" applyNumberFormat="1" applyFont="1" applyFill="1" applyBorder="1" applyAlignment="1">
      <alignment horizontal="center" vertical="top" wrapText="1"/>
    </xf>
    <xf numFmtId="164" fontId="59" fillId="3" borderId="24" xfId="0" applyNumberFormat="1" applyFont="1" applyFill="1" applyBorder="1" applyAlignment="1">
      <alignment horizontal="center" vertical="top" wrapText="1"/>
    </xf>
    <xf numFmtId="164" fontId="59" fillId="3" borderId="25" xfId="0" applyNumberFormat="1" applyFont="1" applyFill="1" applyBorder="1" applyAlignment="1">
      <alignment horizontal="center" vertical="top" wrapText="1"/>
    </xf>
    <xf numFmtId="0" fontId="49" fillId="0" borderId="15" xfId="0" applyFont="1" applyBorder="1" applyAlignment="1">
      <alignment horizontal="left"/>
    </xf>
    <xf numFmtId="0" fontId="49" fillId="0" borderId="21" xfId="0" applyFont="1" applyBorder="1" applyAlignment="1">
      <alignment horizontal="left"/>
    </xf>
    <xf numFmtId="0" fontId="15" fillId="44" borderId="42" xfId="0" applyFont="1" applyFill="1" applyBorder="1" applyAlignment="1">
      <alignment horizontal="center"/>
    </xf>
    <xf numFmtId="0" fontId="15" fillId="44" borderId="43" xfId="0" applyFont="1" applyFill="1" applyBorder="1" applyAlignment="1">
      <alignment horizontal="center"/>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0" borderId="1" xfId="0" applyFont="1" applyBorder="1" applyAlignment="1">
      <alignment horizontal="center"/>
    </xf>
    <xf numFmtId="0" fontId="49" fillId="0" borderId="4" xfId="0" applyFont="1" applyBorder="1" applyAlignment="1">
      <alignment horizontal="center"/>
    </xf>
    <xf numFmtId="0" fontId="21" fillId="0" borderId="0" xfId="0" applyFont="1" applyAlignment="1">
      <alignment horizontal="left" vertical="center" wrapText="1"/>
    </xf>
    <xf numFmtId="3" fontId="22" fillId="0" borderId="0" xfId="0" applyNumberFormat="1" applyFont="1" applyAlignment="1">
      <alignment horizontal="left" wrapText="1"/>
    </xf>
    <xf numFmtId="3" fontId="22" fillId="0" borderId="0" xfId="0" applyNumberFormat="1" applyFont="1" applyAlignment="1">
      <alignment horizontal="left"/>
    </xf>
    <xf numFmtId="0" fontId="21" fillId="0" borderId="2" xfId="0" applyFont="1" applyBorder="1" applyAlignment="1">
      <alignment horizontal="center"/>
    </xf>
    <xf numFmtId="0" fontId="21" fillId="0" borderId="0" xfId="0" applyFont="1" applyAlignment="1">
      <alignment vertical="center" wrapText="1"/>
    </xf>
    <xf numFmtId="0" fontId="21" fillId="0" borderId="0" xfId="0" applyFont="1" applyAlignment="1">
      <alignment vertical="center"/>
    </xf>
    <xf numFmtId="0" fontId="21" fillId="50" borderId="0" xfId="0" applyFont="1" applyFill="1" applyAlignment="1">
      <alignment horizontal="left" vertical="top" wrapText="1"/>
    </xf>
    <xf numFmtId="0" fontId="21" fillId="0" borderId="0" xfId="0" applyFont="1" applyAlignment="1">
      <alignment horizontal="left" vertical="top" wrapText="1"/>
    </xf>
    <xf numFmtId="0" fontId="49" fillId="45" borderId="0" xfId="0" applyFont="1" applyFill="1" applyAlignment="1">
      <alignment horizontal="center"/>
    </xf>
    <xf numFmtId="0" fontId="4" fillId="0" borderId="0" xfId="0" applyFont="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xf numFmtId="0" fontId="4" fillId="4" borderId="0" xfId="0" applyFont="1" applyFill="1" applyAlignment="1">
      <alignment horizontal="center" wrapText="1"/>
    </xf>
    <xf numFmtId="0" fontId="3" fillId="0" borderId="29" xfId="0" applyFont="1" applyBorder="1"/>
    <xf numFmtId="0" fontId="0" fillId="46" borderId="0" xfId="0" applyFill="1"/>
    <xf numFmtId="0" fontId="3" fillId="46" borderId="0" xfId="0" applyFont="1" applyFill="1"/>
    <xf numFmtId="166" fontId="3" fillId="46" borderId="57" xfId="0" applyNumberFormat="1" applyFont="1" applyFill="1" applyBorder="1" applyAlignment="1">
      <alignment horizontal="right"/>
    </xf>
    <xf numFmtId="166" fontId="3" fillId="46" borderId="44" xfId="0" applyNumberFormat="1" applyFont="1" applyFill="1" applyBorder="1" applyAlignment="1">
      <alignment horizontal="right"/>
    </xf>
    <xf numFmtId="0" fontId="0" fillId="0" borderId="35" xfId="0" applyBorder="1" applyAlignment="1">
      <alignment horizontal="center"/>
    </xf>
    <xf numFmtId="0" fontId="0" fillId="0" borderId="54" xfId="0" applyBorder="1"/>
    <xf numFmtId="0" fontId="0" fillId="0" borderId="53" xfId="0" applyBorder="1"/>
    <xf numFmtId="0" fontId="0" fillId="0" borderId="51" xfId="0" applyBorder="1" applyAlignment="1">
      <alignment horizontal="center"/>
    </xf>
    <xf numFmtId="0" fontId="3" fillId="0" borderId="44" xfId="0" applyFont="1" applyBorder="1"/>
    <xf numFmtId="0" fontId="3" fillId="0" borderId="29" xfId="0" applyFont="1" applyBorder="1" applyAlignment="1">
      <alignment horizontal="center"/>
    </xf>
    <xf numFmtId="0" fontId="0" fillId="0" borderId="60" xfId="0" applyBorder="1"/>
    <xf numFmtId="0" fontId="3" fillId="0" borderId="0" xfId="0" applyFont="1" applyBorder="1" applyAlignment="1">
      <alignment horizontal="center"/>
    </xf>
    <xf numFmtId="0" fontId="0" fillId="0" borderId="61" xfId="0" applyBorder="1" applyAlignment="1">
      <alignment horizontal="center"/>
    </xf>
    <xf numFmtId="0" fontId="0" fillId="0" borderId="62" xfId="0" applyBorder="1" applyAlignment="1">
      <alignment horizontal="center"/>
    </xf>
    <xf numFmtId="0" fontId="0" fillId="0" borderId="63" xfId="0" applyBorder="1" applyAlignment="1">
      <alignment horizontal="center"/>
    </xf>
    <xf numFmtId="0" fontId="0" fillId="0" borderId="64" xfId="0" applyBorder="1" applyAlignment="1">
      <alignment horizontal="center"/>
    </xf>
    <xf numFmtId="0" fontId="0" fillId="0" borderId="66" xfId="0" applyBorder="1" applyAlignment="1">
      <alignment horizontal="center"/>
    </xf>
    <xf numFmtId="166" fontId="3" fillId="46" borderId="68" xfId="0" applyNumberFormat="1" applyFont="1" applyFill="1" applyBorder="1" applyAlignment="1">
      <alignment horizontal="right"/>
    </xf>
    <xf numFmtId="166" fontId="3" fillId="46" borderId="69" xfId="0" applyNumberFormat="1" applyFont="1" applyFill="1" applyBorder="1" applyAlignment="1">
      <alignment horizontal="right"/>
    </xf>
    <xf numFmtId="166" fontId="3" fillId="0" borderId="70" xfId="0" applyNumberFormat="1" applyFont="1" applyBorder="1" applyAlignment="1">
      <alignment horizontal="right"/>
    </xf>
    <xf numFmtId="166" fontId="3" fillId="0" borderId="0" xfId="0" applyNumberFormat="1" applyFont="1" applyBorder="1" applyAlignment="1">
      <alignment horizontal="right"/>
    </xf>
    <xf numFmtId="166" fontId="3" fillId="0" borderId="71" xfId="0" applyNumberFormat="1" applyFont="1" applyBorder="1" applyAlignment="1">
      <alignment horizontal="right"/>
    </xf>
    <xf numFmtId="166" fontId="0" fillId="46" borderId="70" xfId="0" applyNumberFormat="1" applyFill="1" applyBorder="1" applyAlignment="1">
      <alignment horizontal="right"/>
    </xf>
    <xf numFmtId="166" fontId="0" fillId="46" borderId="0" xfId="0" applyNumberFormat="1" applyFill="1" applyBorder="1" applyAlignment="1">
      <alignment horizontal="right"/>
    </xf>
    <xf numFmtId="166" fontId="0" fillId="46" borderId="71" xfId="0" applyNumberFormat="1" applyFill="1" applyBorder="1" applyAlignment="1">
      <alignment horizontal="right"/>
    </xf>
    <xf numFmtId="166" fontId="0" fillId="0" borderId="70" xfId="0" applyNumberFormat="1" applyBorder="1" applyAlignment="1">
      <alignment horizontal="right"/>
    </xf>
    <xf numFmtId="166" fontId="0" fillId="0" borderId="0" xfId="0" applyNumberFormat="1" applyBorder="1" applyAlignment="1">
      <alignment horizontal="right"/>
    </xf>
    <xf numFmtId="166" fontId="0" fillId="0" borderId="71" xfId="0" applyNumberFormat="1" applyBorder="1" applyAlignment="1">
      <alignment horizontal="right"/>
    </xf>
    <xf numFmtId="166" fontId="3" fillId="46" borderId="70" xfId="0" applyNumberFormat="1" applyFont="1" applyFill="1" applyBorder="1" applyAlignment="1">
      <alignment horizontal="right"/>
    </xf>
    <xf numFmtId="166" fontId="3" fillId="46" borderId="0" xfId="0" applyNumberFormat="1" applyFont="1" applyFill="1" applyBorder="1" applyAlignment="1">
      <alignment horizontal="right"/>
    </xf>
    <xf numFmtId="166" fontId="3" fillId="46" borderId="71" xfId="0" applyNumberFormat="1" applyFont="1" applyFill="1" applyBorder="1" applyAlignment="1">
      <alignment horizontal="right"/>
    </xf>
    <xf numFmtId="166" fontId="3" fillId="0" borderId="72" xfId="0" applyNumberFormat="1" applyFont="1" applyBorder="1" applyAlignment="1">
      <alignment horizontal="right"/>
    </xf>
    <xf numFmtId="166" fontId="3" fillId="0" borderId="2" xfId="0" applyNumberFormat="1" applyFont="1" applyBorder="1" applyAlignment="1">
      <alignment horizontal="right"/>
    </xf>
    <xf numFmtId="166" fontId="3" fillId="0" borderId="73" xfId="0" applyNumberFormat="1" applyFont="1" applyBorder="1" applyAlignment="1">
      <alignment horizontal="right"/>
    </xf>
    <xf numFmtId="166" fontId="3" fillId="0" borderId="74" xfId="0" applyNumberFormat="1" applyFont="1" applyBorder="1" applyAlignment="1">
      <alignment horizontal="right"/>
    </xf>
    <xf numFmtId="0" fontId="0" fillId="50" borderId="0" xfId="0" applyFill="1"/>
    <xf numFmtId="0" fontId="0" fillId="50" borderId="40" xfId="0" applyFill="1" applyBorder="1"/>
    <xf numFmtId="166" fontId="0" fillId="50" borderId="70" xfId="0" applyNumberFormat="1" applyFill="1" applyBorder="1" applyAlignment="1">
      <alignment horizontal="right"/>
    </xf>
    <xf numFmtId="166" fontId="0" fillId="50" borderId="0" xfId="0" applyNumberFormat="1" applyFill="1" applyBorder="1" applyAlignment="1">
      <alignment horizontal="right"/>
    </xf>
    <xf numFmtId="166" fontId="0" fillId="50" borderId="30" xfId="0" applyNumberFormat="1" applyFill="1" applyBorder="1" applyAlignment="1">
      <alignment horizontal="right"/>
    </xf>
    <xf numFmtId="166" fontId="0" fillId="50" borderId="71" xfId="0" applyNumberFormat="1" applyFill="1" applyBorder="1" applyAlignment="1">
      <alignment horizontal="right"/>
    </xf>
    <xf numFmtId="0" fontId="0" fillId="50" borderId="36" xfId="0" applyFill="1" applyBorder="1"/>
    <xf numFmtId="0" fontId="0" fillId="50" borderId="36" xfId="0" applyFill="1" applyBorder="1" applyAlignment="1">
      <alignment horizontal="left"/>
    </xf>
    <xf numFmtId="0" fontId="3" fillId="0" borderId="75" xfId="0" applyFont="1" applyBorder="1" applyAlignment="1">
      <alignment horizontal="center"/>
    </xf>
    <xf numFmtId="0" fontId="3" fillId="0" borderId="19" xfId="0" applyFont="1" applyBorder="1" applyAlignment="1">
      <alignment horizontal="center"/>
    </xf>
    <xf numFmtId="0" fontId="3" fillId="0" borderId="18" xfId="0" applyFont="1" applyBorder="1" applyAlignment="1">
      <alignment horizontal="center"/>
    </xf>
    <xf numFmtId="0" fontId="0" fillId="0" borderId="75" xfId="0" applyBorder="1"/>
    <xf numFmtId="0" fontId="0" fillId="0" borderId="18" xfId="0" applyBorder="1"/>
    <xf numFmtId="0" fontId="0" fillId="50" borderId="65" xfId="0" applyFill="1" applyBorder="1" applyAlignment="1">
      <alignment horizontal="center"/>
    </xf>
    <xf numFmtId="0" fontId="0" fillId="50" borderId="67" xfId="0" applyFill="1" applyBorder="1" applyAlignment="1">
      <alignment horizontal="center"/>
    </xf>
    <xf numFmtId="3" fontId="0" fillId="0" borderId="19" xfId="0" applyNumberFormat="1" applyBorder="1"/>
    <xf numFmtId="0" fontId="0" fillId="0" borderId="19" xfId="0" applyFill="1" applyBorder="1"/>
  </cellXfs>
  <cellStyles count="526">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26" xfId="522" xr:uid="{40A6F5EF-EC5A-4A4C-A45F-E81377AEC7A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22 2" xfId="525" xr:uid="{3A078BFC-6888-4895-9B71-78D76A9AF02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14" xfId="523" xr:uid="{F603A615-0C8B-4E1F-BA28-7D6DCABCD256}"/>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10 2" xfId="524" xr:uid="{1620865A-E039-4E2F-891D-FB609D598AE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7">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colors>
    <mruColors>
      <color rgb="FFFADCBC"/>
      <color rgb="FFB3FFFF"/>
      <color rgb="FFC6E0B4"/>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Purchases'!$H$32:$U$32</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Purchases'!$AO$70:$BB$70</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Purchases'!$H$32:$U$32</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Purchases'!$H$35:$U$35</c:f>
              <c:numCache>
                <c:formatCode>#,##0</c:formatCode>
                <c:ptCount val="14"/>
                <c:pt idx="0">
                  <c:v>2329.1999999999998</c:v>
                </c:pt>
                <c:pt idx="1">
                  <c:v>2376.9</c:v>
                </c:pt>
                <c:pt idx="2">
                  <c:v>2334.6</c:v>
                </c:pt>
                <c:pt idx="3">
                  <c:v>2346.5</c:v>
                </c:pt>
                <c:pt idx="4">
                  <c:v>2373</c:v>
                </c:pt>
                <c:pt idx="5">
                  <c:v>2408.6999999999998</c:v>
                </c:pt>
                <c:pt idx="6">
                  <c:v>2452.6</c:v>
                </c:pt>
                <c:pt idx="7">
                  <c:v>2522.9</c:v>
                </c:pt>
                <c:pt idx="8">
                  <c:v>2567.9</c:v>
                </c:pt>
                <c:pt idx="9">
                  <c:v>2605.5809695765001</c:v>
                </c:pt>
                <c:pt idx="10">
                  <c:v>2656.1984105052829</c:v>
                </c:pt>
                <c:pt idx="11">
                  <c:v>2701.5092375006589</c:v>
                </c:pt>
                <c:pt idx="12">
                  <c:v>2737.9125457306081</c:v>
                </c:pt>
                <c:pt idx="13">
                  <c:v>2771.512850338022</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Purchases'!$AO$72:$BB$72</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Purchases'!$H$32:$U$32</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Purchases'!$AO$71:$BB$71</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Purchases'!$AO$65:$BB$65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Purchases'!$AO$74:$BB$74</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2066.11</c:v>
                </c:pt>
                <c:pt idx="8">
                  <c:v>2060.515148</c:v>
                </c:pt>
                <c:pt idx="9">
                  <c:v>2081.9570703554264</c:v>
                </c:pt>
                <c:pt idx="10">
                  <c:v>2110.5141767425471</c:v>
                </c:pt>
                <c:pt idx="11">
                  <c:v>2125.2420064410871</c:v>
                </c:pt>
                <c:pt idx="12">
                  <c:v>2137.0255197619049</c:v>
                </c:pt>
                <c:pt idx="13">
                  <c:v>2150.4457335828556</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Purchases'!$AO$65:$BB$65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Purchases'!$H$36:$U$36</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2066.0100000000002</c:v>
                </c:pt>
                <c:pt idx="8">
                  <c:v>2082.415148</c:v>
                </c:pt>
                <c:pt idx="9">
                  <c:v>2116.5380399319265</c:v>
                </c:pt>
                <c:pt idx="10">
                  <c:v>2171.71258724783</c:v>
                </c:pt>
                <c:pt idx="11">
                  <c:v>2205.751243941746</c:v>
                </c:pt>
                <c:pt idx="12">
                  <c:v>2228.938065492513</c:v>
                </c:pt>
                <c:pt idx="13">
                  <c:v>2249.9585839208776</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Purchases'!$AO$76:$BB$76</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2080.0100000000002</c:v>
                </c:pt>
                <c:pt idx="8">
                  <c:v>2083.8151480000001</c:v>
                </c:pt>
                <c:pt idx="9">
                  <c:v>2114.857070355426</c:v>
                </c:pt>
                <c:pt idx="10">
                  <c:v>2156.114176742547</c:v>
                </c:pt>
                <c:pt idx="11">
                  <c:v>2171.6420064410877</c:v>
                </c:pt>
                <c:pt idx="12">
                  <c:v>2181.6255197619048</c:v>
                </c:pt>
                <c:pt idx="13">
                  <c:v>2192.2457335828558</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Purchases'!$AO$65:$BB$65</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Purchases'!$AO$75:$BB$75</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1922.1100000000001</c:v>
                      </c:pt>
                      <c:pt idx="8">
                        <c:v>1911.515148</c:v>
                      </c:pt>
                      <c:pt idx="9">
                        <c:v>1927.9570703554261</c:v>
                      </c:pt>
                      <c:pt idx="10">
                        <c:v>1954.5141767425471</c:v>
                      </c:pt>
                      <c:pt idx="11">
                        <c:v>1966.2420064410874</c:v>
                      </c:pt>
                      <c:pt idx="12">
                        <c:v>1977.0255197619049</c:v>
                      </c:pt>
                      <c:pt idx="13">
                        <c:v>1991.4457335828556</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34</xdr:row>
      <xdr:rowOff>0</xdr:rowOff>
    </xdr:from>
    <xdr:to>
      <xdr:col>44</xdr:col>
      <xdr:colOff>539348</xdr:colOff>
      <xdr:row>60</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34</xdr:row>
      <xdr:rowOff>0</xdr:rowOff>
    </xdr:from>
    <xdr:to>
      <xdr:col>55</xdr:col>
      <xdr:colOff>-1</xdr:colOff>
      <xdr:row>60</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16" dataDxfId="15">
  <autoFilter ref="A2:D50" xr:uid="{AFE7EBBA-0E52-684B-AE3F-DAE47002C36D}"/>
  <tableColumns count="4">
    <tableColumn id="1" xr3:uid="{1CBC7486-21F3-4D68-AEAB-B260D3DC1265}" name="Provision" dataDxfId="14"/>
    <tableColumn id="2" xr3:uid="{B72D09CC-D35A-4A45-8D8D-9C97129E01A1}" name="Ten year cost (annualized)" dataDxfId="13"/>
    <tableColumn id="4" xr3:uid="{A8BE311C-E3F6-4043-8119-413ED4A13011}" name="Column1" dataDxfId="12"/>
    <tableColumn id="5" xr3:uid="{A41ECCE3-5E03-45CB-9B64-5E91C95099AB}" name="Column2" dataDxfId="11"/>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69" dT="2021-06-14T11:28:38.43" personId="{58CF8BEC-4104-46F7-BE4F-2C9403635492}" id="{BB2BD600-D27D-45BD-8287-F361E12EE9C4}">
    <text>https://www.cbo.gov/system/files/2020-04/hr748.pdf</text>
  </threadedComment>
  <threadedComment ref="C7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71"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B13" dT="2021-11-23T21:17:28.05" personId="{58CF8BEC-4104-46F7-BE4F-2C9403635492}" id="{FAA719CB-7F07-4E42-9EB0-76368060AFF3}">
    <text>https://www.cbo.gov/system/files/2021-08/hr3684_infrastructure.pdf</text>
  </threadedComment>
  <threadedComment ref="B13" dT="2021-11-23T21:18:04.07" personId="{58CF8BEC-4104-46F7-BE4F-2C9403635492}" id="{479EBCAA-2568-4303-BCF5-8DD29A316384}" parentId="{FAA719CB-7F07-4E42-9EB0-76368060AFF3}">
    <text>We just spread out the discretionary outlays from the CBO score's FYs equally across the quarters and add them in as an add factor.</text>
  </threadedComment>
  <threadedComment ref="AM66" dT="2021-06-07T15:35:26.89" personId="{58CF8BEC-4104-46F7-BE4F-2C9403635492}" id="{5B268A7E-4684-4417-99DA-FD209D4D638F}">
    <text>January 2020 Ten Year Economic Projections, Quarterly Table, Row 131</text>
  </threadedComment>
  <threadedComment ref="AM67" dT="2021-07-07T15:58:20.18" personId="{58CF8BEC-4104-46F7-BE4F-2C9403635492}" id="{EDDC02C6-9D5A-4D48-BD38-306F90DEE81E}">
    <text>July 2021 Ten-Year Economic Projections, Quarterly Table, Row 130</text>
  </threadedComment>
  <threadedComment ref="AM70" dT="2021-06-08T18:07:26.42" personId="{58CF8BEC-4104-46F7-BE4F-2C9403635492}" id="{740ECA18-D6DC-4F42-982C-CBA3C5290FBF}">
    <text>January 2020 Ten Year Economic Projections, Quarterly Table, Row 130</text>
  </threadedComment>
  <threadedComment ref="AM71" dT="2021-06-08T18:07:37.18" personId="{58CF8BEC-4104-46F7-BE4F-2C9403635492}" id="{1C07D7AD-E31D-4773-BE5C-B49586DCA617}">
    <text>February 2021 Ten Year Economic Projections, Quarterly Table, Row 130</text>
  </threadedComment>
  <threadedComment ref="AM72"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P25" dT="2022-01-28T16:13:54.75" personId="{58CF8BEC-4104-46F7-BE4F-2C9403635492}" id="{DB908DB8-ED36-4713-AE3C-B9DFD0F93D1E}">
    <text>This is used to keep line 12 (non-leg subsidies) at a consistent level</text>
  </threadedComment>
  <threadedComment ref="P57" dT="2021-10-29T16:11:55.52" personId="{58CF8BEC-4104-46F7-BE4F-2C9403635492}" id="{231573E3-0BC7-4FF3-930E-C1ADD0D8B15C}">
    <text>Disaster loans came in weaker than score predicted, so changing our forecast to bump up going forward</text>
  </threadedComment>
  <threadedComment ref="P58" dT="2021-10-29T16:16:14.38" personId="{58CF8BEC-4104-46F7-BE4F-2C9403635492}" id="{24AEA133-04EA-41AE-B43F-D03F7849E47B}">
    <text>Data coming in lower than score prediction so bumping up in forecast</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 ref="F24" dT="2022-02-25T16:21:13.52" personId="{58CF8BEC-4104-46F7-BE4F-2C9403635492}" id="{7793F07F-5916-4792-A0A4-7D881E7C8393}">
    <text>We hardcoded this growth rate 2/25 to account for higher January MPI</text>
  </threadedComment>
</ThreadedComments>
</file>

<file path=xl/threadedComments/threadedComment7.xml><?xml version="1.0" encoding="utf-8"?>
<ThreadedComments xmlns="http://schemas.microsoft.com/office/spreadsheetml/2018/threadedcomments" xmlns:x="http://schemas.openxmlformats.org/spreadsheetml/2006/main">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52" dT="2021-11-02T13:23:36.94" personId="{58CF8BEC-4104-46F7-BE4F-2C9403635492}" id="{8624CBF8-0C25-4544-B55E-7210BBE07E41}">
    <text>Formula changes to grow by counterfactual pre-covid growth rate</text>
  </threadedComment>
  <threadedComment ref="M52" dT="2021-11-02T13:26:53.83" personId="{58CF8BEC-4104-46F7-BE4F-2C9403635492}" id="{B38BAE8E-DF30-49E2-9F96-90A1041E4DF0}">
    <text>Accounting for step up in social security</text>
  </threadedComment>
</ThreadedComments>
</file>

<file path=xl/threadedComments/threadedComment8.xml><?xml version="1.0" encoding="utf-8"?>
<ThreadedComments xmlns="http://schemas.microsoft.com/office/spreadsheetml/2018/threadedcomments" xmlns:x="http://schemas.openxmlformats.org/spreadsheetml/2006/main">
  <threadedComment ref="P13" dT="2022-01-26T16:45:16.21" personId="{58CF8BEC-4104-46F7-BE4F-2C9403635492}" id="{9ED78118-93FA-474B-AFDC-6BBF593C8E1B}">
    <text>P13 and P20 are still projections because we don't have Q4 corporate taxes yet</text>
  </threadedComment>
  <threadedComment ref="D39" dT="2021-07-23T18:29:44.86" personId="{58CF8BEC-4104-46F7-BE4F-2C9403635492}" id="{5BC45E12-A1BF-4D3A-8400-86F7FB4B639C}">
    <text>July 2021 CBO Revenue Projections, Table 1, Row 11</text>
  </threadedComment>
  <threadedComment ref="D40" dT="2021-07-23T18:30:19.48" personId="{58CF8BEC-4104-46F7-BE4F-2C9403635492}" id="{C93D758A-376E-4ADB-9FBC-C0583695E1EA}">
    <text>July 2021 CBO Revenue Projections, Table 1, Row 12</text>
  </threadedComment>
  <threadedComment ref="D42" dT="2021-07-23T18:32:18.69" personId="{58CF8BEC-4104-46F7-BE4F-2C9403635492}" id="{64D0EC66-8B96-40E7-A04C-C308174D41BF}">
    <text>July 2021 CBO Revenue Projections, Table 1, Row 15</text>
  </threadedComment>
  <threadedComment ref="D43" dT="2021-07-23T18:32:27.82" personId="{58CF8BEC-4104-46F7-BE4F-2C9403635492}" id="{AD68B43D-B368-4F10-8676-0F65E9119296}">
    <text>July 2021 CBO Revenue Projections, Table 1, Row 17</text>
  </threadedComment>
  <threadedComment ref="D44" dT="2021-07-23T18:30:34.27" personId="{58CF8BEC-4104-46F7-BE4F-2C9403635492}" id="{655C1D52-3072-4BEF-AB85-7EA4B5DD03E3}">
    <text>July 2021 CBO Revenue Projections, Table 1, Row 11</text>
  </threadedComment>
  <threadedComment ref="D62" dT="2021-07-23T18:33:48.98" personId="{58CF8BEC-4104-46F7-BE4F-2C9403635492}" id="{AFB606EB-2C77-4FBA-805A-853A55D6F8B3}">
    <text>July 2021 CBO Economic Projections, Fiscal Year Table, Row 92</text>
  </threadedComment>
  <threadedComment ref="D63" dT="2021-07-23T18:33:54.55" personId="{58CF8BEC-4104-46F7-BE4F-2C9403635492}" id="{0B84B7CB-88AC-4DB2-A9D9-A38BD6B560A2}">
    <text>July 2021 CBO Economic Projections, Fiscal Year Table, Row 96</text>
  </threadedComment>
  <threadedComment ref="D64" dT="2021-07-23T18:34:05.07" personId="{58CF8BEC-4104-46F7-BE4F-2C9403635492}" id="{0C8C4388-8CB7-4F64-8ECC-A3E55BF48974}">
    <text>July 2021 CBO Economic Projections, Fiscal Year Table, Row 116</text>
  </threadedComment>
  <threadedComment ref="D65" dT="2021-07-23T18:34:12.63" personId="{58CF8BEC-4104-46F7-BE4F-2C9403635492}" id="{568717E5-188C-48CA-9FAB-434BF53ED207}">
    <text>July 2021 CBO Economic Projections, Fiscal Year Table, Row 110</text>
  </threadedComment>
  <threadedComment ref="D89" dT="2021-07-23T18:49:30.10" personId="{58CF8BEC-4104-46F7-BE4F-2C9403635492}" id="{7899D3FD-3161-4B20-BD11-089D65961CBD}">
    <text>July 2021 CBO Ten Year Economic Projections, Quarterly Table, Row 96</text>
  </threadedComment>
  <threadedComment ref="D90" dT="2021-07-23T18:56:56.50" personId="{58CF8BEC-4104-46F7-BE4F-2C9403635492}" id="{92DCE874-AC14-4080-8F99-EF0B35B01255}">
    <text>July 2021 CBO Ten Year Economic Projections, Quarterly Table, Row 116</text>
  </threadedComment>
  <threadedComment ref="D91" dT="2021-07-23T18:57:48.39" personId="{58CF8BEC-4104-46F7-BE4F-2C9403635492}" id="{0190A1C9-6B62-4C8C-B798-03309CF236D5}">
    <text>July 2021 CBO Ten Year Economic Projections, Quarterly Table, Row 110</text>
  </threadedComment>
  <threadedComment ref="P114" dT="2022-01-26T16:49:53.32" personId="{58CF8BEC-4104-46F7-BE4F-2C9403635492}" id="{7C45921D-1264-4FB2-82D7-8DA47D0DBA87}">
    <text>Still projection until we get corporate taxes</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1.bin"/><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3.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4.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1.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5.bin"/><Relationship Id="rId4" Type="http://schemas.microsoft.com/office/2017/10/relationships/threadedComment" Target="../threadedComments/threadedComment8.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printerSettings" Target="../printerSettings/printerSettings17.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8.bin"/><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bea.gov/help/faq/1408" TargetMode="External"/><Relationship Id="rId7" Type="http://schemas.openxmlformats.org/officeDocument/2006/relationships/customProperty" Target="../customProperty1.bin"/><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printerSettings" Target="../printerSettings/printerSettings6.bin"/><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08"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printerSettings" Target="../printerSettings/printerSettings7.bin"/><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7" zoomScale="57" workbookViewId="0">
      <selection activeCell="C29" sqref="C29"/>
    </sheetView>
  </sheetViews>
  <sheetFormatPr defaultColWidth="8.81640625" defaultRowHeight="14.5" x14ac:dyDescent="0.35"/>
  <cols>
    <col min="2" max="2" width="29.453125" style="524" customWidth="1"/>
    <col min="3" max="16" width="8.453125" style="524"/>
    <col min="17" max="17" width="38.453125" style="524" customWidth="1"/>
  </cols>
  <sheetData>
    <row r="10" spans="2:17" x14ac:dyDescent="0.35">
      <c r="B10" s="1272" t="s">
        <v>0</v>
      </c>
      <c r="C10" s="1273"/>
      <c r="D10" s="1273"/>
      <c r="E10" s="1273"/>
      <c r="F10" s="1273"/>
      <c r="G10" s="1273"/>
      <c r="H10" s="1273"/>
      <c r="I10" s="1273"/>
      <c r="J10" s="1273"/>
      <c r="K10" s="1273"/>
      <c r="L10" s="1273"/>
      <c r="M10" s="1273"/>
      <c r="N10" s="1273"/>
      <c r="O10" s="1273"/>
      <c r="P10" s="1273"/>
      <c r="Q10" s="1274"/>
    </row>
    <row r="11" spans="2:17" x14ac:dyDescent="0.35">
      <c r="B11" s="1275"/>
      <c r="C11" s="1276"/>
      <c r="D11" s="1276"/>
      <c r="E11" s="1276"/>
      <c r="F11" s="1276"/>
      <c r="G11" s="1276"/>
      <c r="H11" s="1276"/>
      <c r="I11" s="1276"/>
      <c r="J11" s="1276"/>
      <c r="K11" s="1276"/>
      <c r="L11" s="1276"/>
      <c r="M11" s="1276"/>
      <c r="N11" s="1276"/>
      <c r="O11" s="1276"/>
      <c r="P11" s="1276"/>
      <c r="Q11" s="1277"/>
    </row>
    <row r="12" spans="2:17" x14ac:dyDescent="0.35">
      <c r="B12" s="521" t="s">
        <v>1</v>
      </c>
      <c r="C12" s="736"/>
      <c r="D12" s="736"/>
      <c r="E12" s="736"/>
      <c r="F12" s="736"/>
      <c r="G12" s="736"/>
      <c r="H12" s="736"/>
      <c r="I12" s="736"/>
      <c r="J12" s="736"/>
      <c r="K12" s="736"/>
      <c r="L12" s="736"/>
      <c r="M12" s="736"/>
      <c r="N12" s="736"/>
      <c r="O12" s="736"/>
      <c r="P12" s="736"/>
      <c r="Q12" s="525"/>
    </row>
    <row r="13" spans="2:17" x14ac:dyDescent="0.35">
      <c r="B13" s="522" t="s">
        <v>2</v>
      </c>
      <c r="C13" s="1278" t="s">
        <v>3</v>
      </c>
      <c r="D13" s="1278"/>
      <c r="E13" s="1278"/>
      <c r="F13" s="1278"/>
      <c r="G13" s="1278"/>
      <c r="H13" s="1278"/>
      <c r="I13" s="1278"/>
      <c r="J13" s="1278"/>
      <c r="K13" s="1278"/>
      <c r="L13" s="1278"/>
      <c r="M13" s="1278"/>
      <c r="N13" s="1278"/>
      <c r="O13" s="1278"/>
      <c r="P13" s="1278"/>
      <c r="Q13" s="1279"/>
    </row>
    <row r="14" spans="2:17" x14ac:dyDescent="0.35">
      <c r="B14" s="522" t="s">
        <v>4</v>
      </c>
      <c r="C14" s="526" t="s">
        <v>5</v>
      </c>
      <c r="D14" s="526"/>
      <c r="E14" s="526"/>
      <c r="F14" s="526"/>
      <c r="G14" s="526"/>
      <c r="H14" s="526"/>
      <c r="I14" s="526"/>
      <c r="J14" s="526"/>
      <c r="K14" s="526"/>
      <c r="L14" s="526"/>
      <c r="M14" s="526"/>
      <c r="N14" s="526"/>
      <c r="O14" s="526"/>
      <c r="P14" s="526"/>
      <c r="Q14" s="527"/>
    </row>
    <row r="15" spans="2:17" x14ac:dyDescent="0.35">
      <c r="B15" s="522" t="s">
        <v>6</v>
      </c>
      <c r="C15" s="526" t="s">
        <v>7</v>
      </c>
      <c r="D15" s="526"/>
      <c r="E15" s="526"/>
      <c r="F15" s="526"/>
      <c r="G15" s="526"/>
      <c r="H15" s="526"/>
      <c r="I15" s="526"/>
      <c r="J15" s="526"/>
      <c r="K15" s="526"/>
      <c r="L15" s="526"/>
      <c r="M15" s="526"/>
      <c r="N15" s="526"/>
      <c r="O15" s="526"/>
      <c r="P15" s="526"/>
      <c r="Q15" s="527"/>
    </row>
    <row r="16" spans="2:17" x14ac:dyDescent="0.35">
      <c r="B16" s="522" t="s">
        <v>8</v>
      </c>
      <c r="C16" s="526" t="s">
        <v>9</v>
      </c>
      <c r="D16" s="526"/>
      <c r="E16" s="526"/>
      <c r="F16" s="526"/>
      <c r="G16" s="526"/>
      <c r="H16" s="526"/>
      <c r="I16" s="526"/>
      <c r="J16" s="526"/>
      <c r="K16" s="526"/>
      <c r="L16" s="526"/>
      <c r="M16" s="526"/>
      <c r="N16" s="526"/>
      <c r="O16" s="526"/>
      <c r="P16" s="526"/>
      <c r="Q16" s="527"/>
    </row>
    <row r="17" spans="2:17" x14ac:dyDescent="0.35">
      <c r="B17" s="522" t="s">
        <v>10</v>
      </c>
      <c r="C17" s="526" t="s">
        <v>11</v>
      </c>
      <c r="D17" s="526"/>
      <c r="E17" s="526"/>
      <c r="F17" s="526"/>
      <c r="G17" s="526"/>
      <c r="H17" s="526"/>
      <c r="I17" s="526"/>
      <c r="J17" s="526"/>
      <c r="K17" s="526"/>
      <c r="L17" s="526"/>
      <c r="M17" s="526"/>
      <c r="N17" s="526"/>
      <c r="O17" s="526"/>
      <c r="P17" s="526"/>
      <c r="Q17" s="527"/>
    </row>
    <row r="18" spans="2:17" x14ac:dyDescent="0.35">
      <c r="B18" s="522" t="s">
        <v>12</v>
      </c>
      <c r="C18" s="526" t="s">
        <v>13</v>
      </c>
      <c r="D18" s="526"/>
      <c r="E18" s="526"/>
      <c r="F18" s="526"/>
      <c r="G18" s="526"/>
      <c r="H18" s="526"/>
      <c r="I18" s="526"/>
      <c r="J18" s="526"/>
      <c r="K18" s="526"/>
      <c r="L18" s="526"/>
      <c r="M18" s="526"/>
      <c r="N18" s="526"/>
      <c r="O18" s="526"/>
      <c r="P18" s="526"/>
      <c r="Q18" s="527"/>
    </row>
    <row r="19" spans="2:17" x14ac:dyDescent="0.35">
      <c r="B19" s="522" t="s">
        <v>14</v>
      </c>
      <c r="C19" s="526" t="s">
        <v>15</v>
      </c>
      <c r="D19" s="526"/>
      <c r="E19" s="526"/>
      <c r="F19" s="526"/>
      <c r="G19" s="526"/>
      <c r="H19" s="526"/>
      <c r="I19" s="526"/>
      <c r="J19" s="526"/>
      <c r="K19" s="526"/>
      <c r="L19" s="526"/>
      <c r="M19" s="526"/>
      <c r="N19" s="526"/>
      <c r="O19" s="526"/>
      <c r="P19" s="526"/>
      <c r="Q19" s="527"/>
    </row>
    <row r="20" spans="2:17" ht="30.75" customHeight="1" x14ac:dyDescent="0.35">
      <c r="B20" s="522" t="s">
        <v>16</v>
      </c>
      <c r="C20" s="1270" t="s">
        <v>17</v>
      </c>
      <c r="D20" s="1270"/>
      <c r="E20" s="1270"/>
      <c r="F20" s="1270"/>
      <c r="G20" s="1270"/>
      <c r="H20" s="1270"/>
      <c r="I20" s="1270"/>
      <c r="J20" s="1270"/>
      <c r="K20" s="1270"/>
      <c r="L20" s="1270"/>
      <c r="M20" s="1270"/>
      <c r="N20" s="1270"/>
      <c r="O20" s="1270"/>
      <c r="P20" s="1270"/>
      <c r="Q20" s="1271"/>
    </row>
    <row r="21" spans="2:17" x14ac:dyDescent="0.35">
      <c r="B21" s="522" t="s">
        <v>18</v>
      </c>
      <c r="C21" s="526" t="s">
        <v>19</v>
      </c>
      <c r="D21" s="526"/>
      <c r="E21" s="526"/>
      <c r="F21" s="526"/>
      <c r="G21" s="526"/>
      <c r="H21" s="526"/>
      <c r="I21" s="526"/>
      <c r="J21" s="526"/>
      <c r="K21" s="526"/>
      <c r="L21" s="526"/>
      <c r="M21" s="526"/>
      <c r="N21" s="526"/>
      <c r="O21" s="526"/>
      <c r="P21" s="526"/>
      <c r="Q21" s="527"/>
    </row>
    <row r="22" spans="2:17" ht="32.25" customHeight="1" x14ac:dyDescent="0.35">
      <c r="B22" s="522" t="s">
        <v>20</v>
      </c>
      <c r="C22" s="1270" t="s">
        <v>21</v>
      </c>
      <c r="D22" s="1270"/>
      <c r="E22" s="1270"/>
      <c r="F22" s="1270"/>
      <c r="G22" s="1270"/>
      <c r="H22" s="1270"/>
      <c r="I22" s="1270"/>
      <c r="J22" s="1270"/>
      <c r="K22" s="1270"/>
      <c r="L22" s="1270"/>
      <c r="M22" s="1270"/>
      <c r="N22" s="1270"/>
      <c r="O22" s="1270"/>
      <c r="P22" s="1270"/>
      <c r="Q22" s="1271"/>
    </row>
    <row r="23" spans="2:17" ht="31" customHeight="1" x14ac:dyDescent="0.35">
      <c r="B23" s="522" t="s">
        <v>22</v>
      </c>
      <c r="C23" s="1270" t="s">
        <v>23</v>
      </c>
      <c r="D23" s="1270"/>
      <c r="E23" s="1270"/>
      <c r="F23" s="1270"/>
      <c r="G23" s="1270"/>
      <c r="H23" s="1270"/>
      <c r="I23" s="1270"/>
      <c r="J23" s="1270"/>
      <c r="K23" s="1270"/>
      <c r="L23" s="1270"/>
      <c r="M23" s="1270"/>
      <c r="N23" s="1270"/>
      <c r="O23" s="1270"/>
      <c r="P23" s="1270"/>
      <c r="Q23" s="1271"/>
    </row>
    <row r="24" spans="2:17" x14ac:dyDescent="0.35">
      <c r="B24" s="522" t="s">
        <v>24</v>
      </c>
      <c r="C24" s="526" t="s">
        <v>25</v>
      </c>
      <c r="D24" s="526"/>
      <c r="E24" s="526"/>
      <c r="F24" s="526"/>
      <c r="G24" s="526"/>
      <c r="H24" s="526"/>
      <c r="I24" s="526"/>
      <c r="J24" s="526"/>
      <c r="K24" s="526"/>
      <c r="L24" s="526"/>
      <c r="M24" s="526"/>
      <c r="N24" s="526"/>
      <c r="O24" s="526"/>
      <c r="P24" s="526"/>
      <c r="Q24" s="527"/>
    </row>
    <row r="25" spans="2:17" x14ac:dyDescent="0.35">
      <c r="B25" s="522" t="s">
        <v>26</v>
      </c>
      <c r="C25" s="526" t="s">
        <v>27</v>
      </c>
      <c r="D25" s="526"/>
      <c r="E25" s="526"/>
      <c r="F25" s="526"/>
      <c r="G25" s="526"/>
      <c r="H25" s="526"/>
      <c r="I25" s="526"/>
      <c r="J25" s="526"/>
      <c r="K25" s="526"/>
      <c r="L25" s="526"/>
      <c r="M25" s="526"/>
      <c r="N25" s="526"/>
      <c r="O25" s="526"/>
      <c r="P25" s="526"/>
      <c r="Q25" s="527"/>
    </row>
    <row r="26" spans="2:17" x14ac:dyDescent="0.35">
      <c r="B26" s="522" t="s">
        <v>28</v>
      </c>
      <c r="C26" s="526" t="s">
        <v>29</v>
      </c>
      <c r="D26" s="526"/>
      <c r="E26" s="526"/>
      <c r="F26" s="526"/>
      <c r="G26" s="526"/>
      <c r="H26" s="526"/>
      <c r="I26" s="526"/>
      <c r="J26" s="526"/>
      <c r="K26" s="526"/>
      <c r="L26" s="526"/>
      <c r="M26" s="526"/>
      <c r="N26" s="526"/>
      <c r="O26" s="526"/>
      <c r="P26" s="526"/>
      <c r="Q26" s="527"/>
    </row>
    <row r="27" spans="2:17" x14ac:dyDescent="0.35">
      <c r="B27" s="522" t="s">
        <v>30</v>
      </c>
      <c r="C27" s="526" t="s">
        <v>31</v>
      </c>
      <c r="D27" s="526"/>
      <c r="E27" s="526"/>
      <c r="F27" s="526"/>
      <c r="G27" s="526"/>
      <c r="H27" s="526"/>
      <c r="I27" s="526"/>
      <c r="J27" s="526"/>
      <c r="K27" s="526"/>
      <c r="L27" s="526"/>
      <c r="M27" s="526"/>
      <c r="N27" s="526"/>
      <c r="O27" s="526"/>
      <c r="P27" s="526"/>
      <c r="Q27" s="527"/>
    </row>
    <row r="28" spans="2:17" x14ac:dyDescent="0.35">
      <c r="B28" s="522" t="s">
        <v>32</v>
      </c>
      <c r="C28" s="526" t="s">
        <v>33</v>
      </c>
      <c r="D28" s="526"/>
      <c r="E28" s="526"/>
      <c r="F28" s="526"/>
      <c r="G28" s="526"/>
      <c r="H28" s="526"/>
      <c r="I28" s="526"/>
      <c r="J28" s="526"/>
      <c r="K28" s="526"/>
      <c r="L28" s="526"/>
      <c r="M28" s="526"/>
      <c r="N28" s="526"/>
      <c r="O28" s="526"/>
      <c r="P28" s="526"/>
      <c r="Q28" s="527"/>
    </row>
    <row r="29" spans="2:17" x14ac:dyDescent="0.35">
      <c r="B29" s="522" t="s">
        <v>34</v>
      </c>
      <c r="C29" s="526" t="s">
        <v>35</v>
      </c>
      <c r="D29" s="526"/>
      <c r="E29" s="526"/>
      <c r="F29" s="526"/>
      <c r="G29" s="526"/>
      <c r="H29" s="526"/>
      <c r="I29" s="526"/>
      <c r="J29" s="526"/>
      <c r="K29" s="526"/>
      <c r="L29" s="526"/>
      <c r="M29" s="526"/>
      <c r="N29" s="526"/>
      <c r="O29" s="526"/>
      <c r="P29" s="526"/>
      <c r="Q29" s="527"/>
    </row>
    <row r="30" spans="2:17" x14ac:dyDescent="0.35">
      <c r="B30" s="522"/>
      <c r="C30" s="526"/>
      <c r="D30" s="526"/>
      <c r="E30" s="526"/>
      <c r="F30" s="526"/>
      <c r="G30" s="526"/>
      <c r="H30" s="526"/>
      <c r="I30" s="526"/>
      <c r="J30" s="526"/>
      <c r="K30" s="526"/>
      <c r="L30" s="526"/>
      <c r="M30" s="526"/>
      <c r="N30" s="526"/>
      <c r="O30" s="526"/>
      <c r="P30" s="526"/>
      <c r="Q30" s="527"/>
    </row>
    <row r="31" spans="2:17" x14ac:dyDescent="0.35">
      <c r="B31" s="523" t="s">
        <v>36</v>
      </c>
      <c r="C31" s="526"/>
      <c r="D31" s="526"/>
      <c r="E31" s="526"/>
      <c r="F31" s="526"/>
      <c r="G31" s="526"/>
      <c r="H31" s="526"/>
      <c r="I31" s="526"/>
      <c r="J31" s="526"/>
      <c r="K31" s="526"/>
      <c r="L31" s="526"/>
      <c r="M31" s="526"/>
      <c r="N31" s="526"/>
      <c r="O31" s="526"/>
      <c r="P31" s="526"/>
      <c r="Q31" s="527"/>
    </row>
    <row r="32" spans="2:17" x14ac:dyDescent="0.35">
      <c r="B32" s="522" t="s">
        <v>37</v>
      </c>
      <c r="C32" s="526"/>
      <c r="D32" s="526"/>
      <c r="E32" s="526"/>
      <c r="F32" s="526"/>
      <c r="G32" s="526"/>
      <c r="H32" s="526"/>
      <c r="I32" s="526"/>
      <c r="J32" s="526"/>
      <c r="K32" s="526"/>
      <c r="L32" s="526"/>
      <c r="M32" s="526"/>
      <c r="N32" s="526"/>
      <c r="O32" s="526"/>
      <c r="P32" s="526"/>
      <c r="Q32" s="527"/>
    </row>
    <row r="33" spans="2:17" ht="30.75" customHeight="1" x14ac:dyDescent="0.35">
      <c r="B33" s="1269" t="s">
        <v>38</v>
      </c>
      <c r="C33" s="1270"/>
      <c r="D33" s="1270"/>
      <c r="E33" s="1270"/>
      <c r="F33" s="1270"/>
      <c r="G33" s="1270"/>
      <c r="H33" s="1270"/>
      <c r="I33" s="1270"/>
      <c r="J33" s="1270"/>
      <c r="K33" s="1270"/>
      <c r="L33" s="1270"/>
      <c r="M33" s="1270"/>
      <c r="N33" s="1270"/>
      <c r="O33" s="1270"/>
      <c r="P33" s="1270"/>
      <c r="Q33" s="1271"/>
    </row>
    <row r="34" spans="2:17" x14ac:dyDescent="0.35">
      <c r="B34" s="531" t="s">
        <v>39</v>
      </c>
      <c r="C34" s="526"/>
      <c r="D34" s="526"/>
      <c r="E34" s="526"/>
      <c r="F34" s="526"/>
      <c r="G34" s="526"/>
      <c r="H34" s="526"/>
      <c r="I34" s="526"/>
      <c r="J34" s="526"/>
      <c r="K34" s="526"/>
      <c r="L34" s="526"/>
      <c r="M34" s="526"/>
      <c r="N34" s="526"/>
      <c r="O34" s="526"/>
      <c r="P34" s="526"/>
      <c r="Q34" s="527"/>
    </row>
    <row r="35" spans="2:17" x14ac:dyDescent="0.35">
      <c r="B35" s="522" t="s">
        <v>40</v>
      </c>
      <c r="C35" s="526"/>
      <c r="D35" s="526"/>
      <c r="E35" s="526"/>
      <c r="F35" s="526"/>
      <c r="G35" s="526"/>
      <c r="H35" s="526"/>
      <c r="I35" s="526"/>
      <c r="J35" s="526"/>
      <c r="K35" s="526"/>
      <c r="L35" s="526"/>
      <c r="M35" s="526"/>
      <c r="N35" s="526"/>
      <c r="O35" s="526"/>
      <c r="P35" s="526"/>
      <c r="Q35" s="527"/>
    </row>
    <row r="36" spans="2:17" x14ac:dyDescent="0.35">
      <c r="B36" s="522" t="s">
        <v>41</v>
      </c>
      <c r="C36" s="526"/>
      <c r="D36" s="526"/>
      <c r="E36" s="526"/>
      <c r="F36" s="526"/>
      <c r="G36" s="526"/>
      <c r="H36" s="526"/>
      <c r="I36" s="526"/>
      <c r="J36" s="526"/>
      <c r="K36" s="526"/>
      <c r="L36" s="526"/>
      <c r="M36" s="526"/>
      <c r="N36" s="526"/>
      <c r="O36" s="526"/>
      <c r="P36" s="526"/>
      <c r="Q36" s="527"/>
    </row>
    <row r="37" spans="2:17" x14ac:dyDescent="0.35">
      <c r="B37" s="530" t="s">
        <v>42</v>
      </c>
      <c r="C37" s="528"/>
      <c r="D37" s="528"/>
      <c r="E37" s="528"/>
      <c r="F37" s="528"/>
      <c r="G37" s="528"/>
      <c r="H37" s="528"/>
      <c r="I37" s="528"/>
      <c r="J37" s="528"/>
      <c r="K37" s="528"/>
      <c r="L37" s="528"/>
      <c r="M37" s="528"/>
      <c r="N37" s="528"/>
      <c r="O37" s="528"/>
      <c r="P37" s="528"/>
      <c r="Q37" s="529"/>
    </row>
    <row r="40" spans="2:17" x14ac:dyDescent="0.35">
      <c r="B40" s="532"/>
      <c r="C40" s="532"/>
      <c r="D40" s="532"/>
      <c r="E40" s="532"/>
      <c r="F40" s="532"/>
      <c r="G40" s="532"/>
      <c r="H40" s="532"/>
      <c r="I40" s="532"/>
      <c r="J40" s="532"/>
      <c r="K40" s="532"/>
      <c r="L40" s="532"/>
      <c r="M40" s="532"/>
      <c r="N40" s="532"/>
      <c r="O40" s="532"/>
      <c r="P40" s="532"/>
      <c r="Q40" s="532"/>
    </row>
    <row r="41" spans="2:17" x14ac:dyDescent="0.35">
      <c r="B41" s="532"/>
      <c r="C41" s="532"/>
      <c r="D41" s="532"/>
      <c r="E41" s="532"/>
      <c r="F41" s="532"/>
      <c r="G41" s="532"/>
      <c r="H41" s="532"/>
      <c r="I41" s="532"/>
      <c r="J41" s="532"/>
      <c r="K41" s="532"/>
      <c r="L41" s="532"/>
      <c r="M41" s="532"/>
      <c r="N41" s="532"/>
      <c r="O41" s="532"/>
      <c r="P41" s="532"/>
      <c r="Q41" s="532"/>
    </row>
    <row r="42" spans="2:17" x14ac:dyDescent="0.35">
      <c r="B42" s="532"/>
      <c r="C42" s="532"/>
      <c r="D42" s="532"/>
      <c r="E42" s="532"/>
      <c r="F42" s="532"/>
      <c r="G42" s="532"/>
      <c r="H42" s="532"/>
      <c r="I42" s="532"/>
      <c r="J42" s="532"/>
      <c r="K42" s="532"/>
      <c r="L42" s="532"/>
      <c r="M42" s="532"/>
      <c r="N42" s="532"/>
      <c r="O42" s="532"/>
      <c r="P42" s="532"/>
      <c r="Q42" s="532"/>
    </row>
    <row r="43" spans="2:17" x14ac:dyDescent="0.35">
      <c r="B43" s="532"/>
      <c r="C43" s="532"/>
      <c r="D43" s="532"/>
      <c r="E43" s="532"/>
      <c r="F43" s="532"/>
      <c r="G43" s="532"/>
      <c r="H43" s="532"/>
      <c r="I43" s="532"/>
      <c r="J43" s="532"/>
      <c r="K43" s="532"/>
      <c r="L43" s="532"/>
      <c r="M43" s="532"/>
      <c r="N43" s="532"/>
      <c r="O43" s="532"/>
      <c r="P43" s="532"/>
      <c r="Q43" s="532"/>
    </row>
    <row r="44" spans="2:17" x14ac:dyDescent="0.35">
      <c r="B44" s="532"/>
      <c r="C44" s="532"/>
      <c r="D44" s="532"/>
      <c r="E44" s="532"/>
      <c r="F44" s="532"/>
      <c r="G44" s="532"/>
      <c r="H44" s="532"/>
      <c r="I44" s="532"/>
      <c r="J44" s="532"/>
      <c r="K44" s="532"/>
      <c r="L44" s="532"/>
      <c r="M44" s="532"/>
      <c r="N44" s="532"/>
      <c r="O44" s="532"/>
      <c r="P44" s="532"/>
      <c r="Q44" s="532"/>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I10"/>
  <sheetViews>
    <sheetView workbookViewId="0">
      <selection activeCell="H2" sqref="H2"/>
    </sheetView>
  </sheetViews>
  <sheetFormatPr defaultColWidth="8.81640625" defaultRowHeight="14.5" x14ac:dyDescent="0.35"/>
  <cols>
    <col min="1" max="1" width="18.453125" customWidth="1"/>
    <col min="2" max="2" width="27.1796875" customWidth="1"/>
  </cols>
  <sheetData>
    <row r="1" spans="1:9" s="266" customFormat="1" x14ac:dyDescent="0.35">
      <c r="A1" s="266" t="s">
        <v>216</v>
      </c>
      <c r="B1" s="266" t="s">
        <v>217</v>
      </c>
      <c r="C1" s="175" t="s">
        <v>352</v>
      </c>
      <c r="D1" s="175" t="s">
        <v>353</v>
      </c>
      <c r="E1" s="175" t="s">
        <v>354</v>
      </c>
      <c r="F1" s="175" t="s">
        <v>355</v>
      </c>
      <c r="G1" s="266" t="s">
        <v>356</v>
      </c>
      <c r="H1" s="266" t="s">
        <v>218</v>
      </c>
      <c r="I1" s="266" t="s">
        <v>219</v>
      </c>
    </row>
    <row r="2" spans="1:9" ht="29" x14ac:dyDescent="0.35">
      <c r="A2" s="1" t="s">
        <v>357</v>
      </c>
      <c r="B2" t="s">
        <v>358</v>
      </c>
      <c r="C2">
        <f>Grants!J89</f>
        <v>334.61</v>
      </c>
      <c r="D2">
        <f>Grants!K89</f>
        <v>301.78300000000002</v>
      </c>
      <c r="E2">
        <f>Grants!L89</f>
        <v>280.16300000000001</v>
      </c>
      <c r="F2">
        <f>Grants!M89</f>
        <v>310.15499999999997</v>
      </c>
      <c r="G2">
        <f>Grants!N89</f>
        <v>346.31500000000005</v>
      </c>
      <c r="H2">
        <f>Grants!O89</f>
        <v>384.12299999999988</v>
      </c>
      <c r="I2" s="907">
        <f>Grants!P89</f>
        <v>411.7578519999999</v>
      </c>
    </row>
    <row r="3" spans="1:9" ht="43.5" x14ac:dyDescent="0.35">
      <c r="A3" s="785" t="s">
        <v>1198</v>
      </c>
      <c r="B3" t="s">
        <v>1195</v>
      </c>
      <c r="C3">
        <f>'Social Benefits'!J27</f>
        <v>1666.7</v>
      </c>
      <c r="D3">
        <f>'Social Benefits'!K27</f>
        <v>1800.7000000000003</v>
      </c>
      <c r="E3">
        <f>'Social Benefits'!L27</f>
        <v>1678.6999999999996</v>
      </c>
      <c r="F3">
        <f>'Social Benefits'!M27</f>
        <v>1714.1999999999998</v>
      </c>
      <c r="G3">
        <f>'Social Benefits'!N27</f>
        <v>1725.9781600000003</v>
      </c>
      <c r="H3">
        <f>'Social Benefits'!O27</f>
        <v>1913.1298400000001</v>
      </c>
      <c r="I3" s="907">
        <f>'Social Benefits'!P27</f>
        <v>1902.5239999999999</v>
      </c>
    </row>
    <row r="4" spans="1:9" ht="43.5" x14ac:dyDescent="0.35">
      <c r="A4" s="785" t="s">
        <v>1200</v>
      </c>
      <c r="B4" t="s">
        <v>1196</v>
      </c>
      <c r="C4">
        <f>'Social Benefits'!J17</f>
        <v>0</v>
      </c>
      <c r="D4">
        <f>'Social Benefits'!K17</f>
        <v>0</v>
      </c>
      <c r="E4">
        <f>'Social Benefits'!L17</f>
        <v>0</v>
      </c>
      <c r="F4">
        <f>'Social Benefits'!M17</f>
        <v>0</v>
      </c>
      <c r="G4">
        <f>'Social Benefits'!N17</f>
        <v>33.921840000000024</v>
      </c>
      <c r="H4">
        <f>'Social Benefits'!O17</f>
        <v>44.966160000000031</v>
      </c>
      <c r="I4" s="907">
        <f>'Social Benefits'!P17</f>
        <v>52.756999999999998</v>
      </c>
    </row>
    <row r="5" spans="1:9" ht="29" x14ac:dyDescent="0.35">
      <c r="A5" s="785" t="s">
        <v>1199</v>
      </c>
      <c r="B5" t="s">
        <v>1197</v>
      </c>
      <c r="C5">
        <f>'Social Benefits'!J24</f>
        <v>160.9</v>
      </c>
      <c r="D5">
        <f>'Social Benefits'!K24</f>
        <v>58.4</v>
      </c>
      <c r="E5">
        <f>'Social Benefits'!L24</f>
        <v>34.5</v>
      </c>
      <c r="F5">
        <f>'Social Benefits'!M24</f>
        <v>42.8</v>
      </c>
      <c r="G5">
        <f>'Social Benefits'!N24</f>
        <v>26.6</v>
      </c>
      <c r="H5">
        <f>'Social Benefits'!O24</f>
        <v>40.50400000000004</v>
      </c>
      <c r="I5" s="907">
        <f>'Social Benefits'!P24</f>
        <v>84.119000000000014</v>
      </c>
    </row>
    <row r="6" spans="1:9" x14ac:dyDescent="0.35">
      <c r="A6" s="907" t="s">
        <v>239</v>
      </c>
      <c r="B6" s="907" t="s">
        <v>1269</v>
      </c>
      <c r="C6" s="207">
        <f>Subsidies!J43</f>
        <v>0</v>
      </c>
      <c r="D6" s="207">
        <f>Subsidies!K43</f>
        <v>0</v>
      </c>
      <c r="E6" s="207">
        <f>Subsidies!L43</f>
        <v>0</v>
      </c>
      <c r="F6" s="207">
        <f>Subsidies!M43</f>
        <v>0</v>
      </c>
      <c r="G6" s="207">
        <f>Subsidies!N43</f>
        <v>58.782959999999989</v>
      </c>
      <c r="H6" s="207">
        <f>Subsidies!O43</f>
        <v>267.78904</v>
      </c>
      <c r="I6" s="207">
        <f>Subsidies!P43</f>
        <v>110.24799999999999</v>
      </c>
    </row>
    <row r="7" spans="1:9" x14ac:dyDescent="0.35">
      <c r="C7" s="907"/>
      <c r="D7" s="907"/>
      <c r="E7" s="907"/>
      <c r="F7" s="907"/>
      <c r="G7" s="907"/>
      <c r="H7" s="907"/>
    </row>
    <row r="8" spans="1:9" x14ac:dyDescent="0.35">
      <c r="C8" s="907"/>
      <c r="D8" s="907"/>
      <c r="E8" s="907"/>
      <c r="F8" s="907"/>
      <c r="G8" s="907"/>
      <c r="H8" s="907"/>
    </row>
    <row r="9" spans="1:9" x14ac:dyDescent="0.35">
      <c r="C9" s="907"/>
      <c r="D9" s="907"/>
      <c r="E9" s="907"/>
      <c r="F9" s="907"/>
      <c r="G9" s="907"/>
      <c r="H9" s="907"/>
    </row>
    <row r="10" spans="1:9" x14ac:dyDescent="0.35">
      <c r="C10" s="907"/>
      <c r="D10" s="907"/>
      <c r="E10" s="907"/>
      <c r="F10" s="907"/>
      <c r="G10" s="907"/>
      <c r="H10" s="907"/>
    </row>
  </sheetData>
  <phoneticPr fontId="5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AS14"/>
  <sheetViews>
    <sheetView topLeftCell="B1" zoomScale="70" workbookViewId="0">
      <selection activeCell="A13" sqref="A13:XFD13"/>
    </sheetView>
  </sheetViews>
  <sheetFormatPr defaultColWidth="10.81640625" defaultRowHeight="14.5" x14ac:dyDescent="0.35"/>
  <cols>
    <col min="1" max="1" width="70.81640625" bestFit="1" customWidth="1"/>
    <col min="2" max="2" width="70.81640625" customWidth="1"/>
  </cols>
  <sheetData>
    <row r="1" spans="1:45" ht="15.5" x14ac:dyDescent="0.35">
      <c r="A1" s="1298" t="s">
        <v>359</v>
      </c>
      <c r="B1" s="1298"/>
      <c r="C1" s="1298"/>
      <c r="D1" s="1298"/>
      <c r="E1" s="1298"/>
      <c r="F1" s="1298"/>
      <c r="G1" s="1298"/>
      <c r="H1" s="1298"/>
      <c r="I1" s="1298"/>
      <c r="J1" s="1298"/>
      <c r="K1" s="1298"/>
      <c r="L1" s="1298"/>
      <c r="M1" s="1298"/>
      <c r="N1" s="1298"/>
      <c r="O1" s="1298"/>
    </row>
    <row r="2" spans="1:45" ht="31" x14ac:dyDescent="0.35">
      <c r="A2" s="211"/>
      <c r="B2" s="211" t="s">
        <v>217</v>
      </c>
      <c r="C2" s="228">
        <v>1</v>
      </c>
      <c r="D2" s="228">
        <f>C2+1</f>
        <v>2</v>
      </c>
      <c r="E2" s="228">
        <f t="shared" ref="E2:N2" si="0">D2+1</f>
        <v>3</v>
      </c>
      <c r="F2" s="228">
        <f t="shared" si="0"/>
        <v>4</v>
      </c>
      <c r="G2" s="228">
        <f t="shared" si="0"/>
        <v>5</v>
      </c>
      <c r="H2" s="228">
        <f t="shared" si="0"/>
        <v>6</v>
      </c>
      <c r="I2" s="228">
        <f t="shared" si="0"/>
        <v>7</v>
      </c>
      <c r="J2" s="228">
        <f t="shared" si="0"/>
        <v>8</v>
      </c>
      <c r="K2" s="228">
        <f t="shared" si="0"/>
        <v>9</v>
      </c>
      <c r="L2" s="228">
        <f t="shared" si="0"/>
        <v>10</v>
      </c>
      <c r="M2" s="228">
        <f t="shared" si="0"/>
        <v>11</v>
      </c>
      <c r="N2" s="228">
        <f t="shared" si="0"/>
        <v>12</v>
      </c>
      <c r="O2" s="226" t="s">
        <v>360</v>
      </c>
    </row>
    <row r="3" spans="1:45" ht="15.5" x14ac:dyDescent="0.35">
      <c r="A3" s="213" t="s">
        <v>361</v>
      </c>
      <c r="B3" s="586" t="s">
        <v>362</v>
      </c>
      <c r="C3" s="735">
        <v>0.22500000000000001</v>
      </c>
      <c r="D3" s="735">
        <v>0.22500000000000001</v>
      </c>
      <c r="E3" s="735">
        <v>0.22500000000000001</v>
      </c>
      <c r="F3" s="735">
        <v>0.22500000000000001</v>
      </c>
      <c r="G3" s="734">
        <v>0</v>
      </c>
      <c r="H3" s="734">
        <v>0</v>
      </c>
      <c r="I3" s="734">
        <v>0</v>
      </c>
      <c r="J3" s="734">
        <v>0</v>
      </c>
      <c r="K3" s="734">
        <v>0</v>
      </c>
      <c r="L3" s="734">
        <v>0</v>
      </c>
      <c r="M3" s="734">
        <v>0</v>
      </c>
      <c r="N3" s="734">
        <v>0</v>
      </c>
      <c r="O3" s="212"/>
      <c r="P3" s="735"/>
      <c r="Q3" s="735"/>
      <c r="R3" s="735"/>
      <c r="S3" s="735"/>
      <c r="T3" s="734"/>
      <c r="U3" s="734"/>
      <c r="V3" s="734"/>
      <c r="W3" s="734"/>
      <c r="X3" s="734"/>
      <c r="Y3" s="734"/>
      <c r="Z3" s="734"/>
      <c r="AA3" s="734"/>
      <c r="AC3" s="733"/>
      <c r="AD3" s="733"/>
      <c r="AE3" s="733"/>
      <c r="AF3" s="733"/>
      <c r="AG3" s="733"/>
      <c r="AH3" s="733"/>
      <c r="AI3" s="733"/>
      <c r="AJ3" s="733"/>
      <c r="AK3" s="733"/>
      <c r="AL3" s="733"/>
      <c r="AM3" s="733"/>
      <c r="AN3" s="733"/>
      <c r="AO3" s="733"/>
      <c r="AP3" s="733"/>
      <c r="AQ3" s="733"/>
      <c r="AR3" s="733"/>
      <c r="AS3" s="733"/>
    </row>
    <row r="4" spans="1:45" ht="15.5" x14ac:dyDescent="0.35">
      <c r="A4" s="215" t="s">
        <v>363</v>
      </c>
      <c r="B4" s="587" t="s">
        <v>364</v>
      </c>
      <c r="C4" s="735">
        <v>-3.3333333333333333E-2</v>
      </c>
      <c r="D4" s="735">
        <v>-3.3333333333333333E-2</v>
      </c>
      <c r="E4" s="735">
        <v>-3.3333333333333333E-2</v>
      </c>
      <c r="F4" s="735">
        <v>-3.3333333333333333E-2</v>
      </c>
      <c r="G4" s="735">
        <v>-3.3333333333333333E-2</v>
      </c>
      <c r="H4" s="735">
        <v>-3.3333333333333333E-2</v>
      </c>
      <c r="I4" s="735">
        <v>-3.3333333333333333E-2</v>
      </c>
      <c r="J4" s="735">
        <v>-3.3333333333333333E-2</v>
      </c>
      <c r="K4" s="735">
        <v>-3.3333333333333333E-2</v>
      </c>
      <c r="L4" s="735">
        <v>-3.3333333333333333E-2</v>
      </c>
      <c r="M4" s="735">
        <v>-3.3333333333333333E-2</v>
      </c>
      <c r="N4" s="735">
        <v>-3.3333333333333333E-2</v>
      </c>
      <c r="O4" s="227">
        <f>SUM(C4:N4)</f>
        <v>-0.39999999999999997</v>
      </c>
      <c r="P4" s="735"/>
      <c r="Q4" s="735"/>
      <c r="R4" s="735"/>
      <c r="S4" s="735"/>
      <c r="T4" s="735"/>
      <c r="U4" s="735"/>
      <c r="V4" s="735"/>
      <c r="W4" s="735"/>
      <c r="X4" s="735"/>
      <c r="Y4" s="735"/>
      <c r="Z4" s="735"/>
      <c r="AA4" s="735"/>
      <c r="AC4" s="733"/>
      <c r="AD4" s="733"/>
      <c r="AE4" s="733"/>
      <c r="AF4" s="733"/>
      <c r="AG4" s="733"/>
      <c r="AH4" s="733"/>
      <c r="AI4" s="733"/>
      <c r="AJ4" s="733"/>
      <c r="AK4" s="733"/>
      <c r="AL4" s="733"/>
      <c r="AM4" s="733"/>
      <c r="AN4" s="733"/>
    </row>
    <row r="5" spans="1:45" ht="15.5" x14ac:dyDescent="0.35">
      <c r="A5" s="215" t="s">
        <v>365</v>
      </c>
      <c r="B5" s="587" t="s">
        <v>366</v>
      </c>
      <c r="C5" s="735">
        <v>-0.12</v>
      </c>
      <c r="D5" s="735">
        <v>-0.12</v>
      </c>
      <c r="E5" s="735">
        <v>-0.06</v>
      </c>
      <c r="F5" s="735">
        <v>-0.06</v>
      </c>
      <c r="G5" s="735">
        <v>-0.06</v>
      </c>
      <c r="H5" s="735">
        <v>-0.06</v>
      </c>
      <c r="I5" s="735">
        <v>-0.06</v>
      </c>
      <c r="J5" s="735">
        <v>-0.06</v>
      </c>
      <c r="K5" s="735">
        <v>0</v>
      </c>
      <c r="L5" s="735">
        <v>0</v>
      </c>
      <c r="M5" s="735">
        <v>0</v>
      </c>
      <c r="N5" s="735">
        <v>0</v>
      </c>
      <c r="O5" s="227">
        <f t="shared" ref="O5:O13" si="1">SUM(C5:N5)</f>
        <v>-0.60000000000000009</v>
      </c>
      <c r="P5" s="735"/>
      <c r="Q5" s="735"/>
      <c r="R5" s="735"/>
      <c r="S5" s="735"/>
      <c r="T5" s="735"/>
      <c r="U5" s="735"/>
      <c r="V5" s="735"/>
      <c r="W5" s="735"/>
      <c r="X5" s="735"/>
      <c r="Y5" s="735"/>
      <c r="Z5" s="735"/>
      <c r="AA5" s="735"/>
      <c r="AC5" s="733"/>
      <c r="AD5" s="733"/>
      <c r="AE5" s="733"/>
      <c r="AF5" s="733"/>
      <c r="AG5" s="733"/>
      <c r="AH5" s="733"/>
      <c r="AI5" s="733"/>
      <c r="AJ5" s="733"/>
      <c r="AK5" s="733"/>
      <c r="AL5" s="733"/>
      <c r="AM5" s="733"/>
      <c r="AN5" s="733"/>
    </row>
    <row r="6" spans="1:45" ht="15.5" x14ac:dyDescent="0.35">
      <c r="A6" s="213" t="s">
        <v>367</v>
      </c>
      <c r="B6" s="586" t="s">
        <v>251</v>
      </c>
      <c r="C6" s="735">
        <v>0.24499999999999997</v>
      </c>
      <c r="D6" s="735">
        <v>0.105</v>
      </c>
      <c r="E6" s="735">
        <v>5.5999999999999994E-2</v>
      </c>
      <c r="F6" s="735">
        <v>5.5999999999999994E-2</v>
      </c>
      <c r="G6" s="735">
        <v>5.5999999999999994E-2</v>
      </c>
      <c r="H6" s="735">
        <v>5.5999999999999994E-2</v>
      </c>
      <c r="I6" s="735">
        <v>5.5999999999999994E-2</v>
      </c>
      <c r="J6" s="735">
        <v>5.5999999999999994E-2</v>
      </c>
      <c r="K6" s="735">
        <v>0</v>
      </c>
      <c r="L6" s="735">
        <v>0</v>
      </c>
      <c r="M6" s="735">
        <v>0</v>
      </c>
      <c r="N6" s="735">
        <v>0</v>
      </c>
      <c r="O6" s="227">
        <f t="shared" si="1"/>
        <v>0.68600000000000017</v>
      </c>
      <c r="P6" s="735"/>
      <c r="Q6" s="735"/>
      <c r="R6" s="735"/>
      <c r="S6" s="735"/>
      <c r="T6" s="735"/>
      <c r="U6" s="735"/>
      <c r="V6" s="735"/>
      <c r="W6" s="735"/>
      <c r="X6" s="735"/>
      <c r="Y6" s="735"/>
      <c r="Z6" s="735"/>
      <c r="AA6" s="735"/>
      <c r="AC6" s="733"/>
      <c r="AD6" s="733"/>
      <c r="AE6" s="733"/>
      <c r="AF6" s="733"/>
      <c r="AG6" s="733"/>
      <c r="AH6" s="733"/>
      <c r="AI6" s="733"/>
      <c r="AJ6" s="733"/>
      <c r="AK6" s="733"/>
      <c r="AL6" s="733"/>
      <c r="AM6" s="733"/>
      <c r="AN6" s="733"/>
    </row>
    <row r="7" spans="1:45" ht="15.5" x14ac:dyDescent="0.35">
      <c r="A7" s="213" t="s">
        <v>368</v>
      </c>
      <c r="B7" s="586" t="s">
        <v>369</v>
      </c>
      <c r="C7" s="735">
        <v>0.315</v>
      </c>
      <c r="D7" s="735">
        <v>0.315</v>
      </c>
      <c r="E7" s="735">
        <v>9.0000000000000011E-2</v>
      </c>
      <c r="F7" s="735">
        <v>9.0000000000000011E-2</v>
      </c>
      <c r="G7" s="735">
        <v>4.5000000000000005E-2</v>
      </c>
      <c r="H7" s="735">
        <v>4.5000000000000005E-2</v>
      </c>
      <c r="I7" s="735">
        <v>0</v>
      </c>
      <c r="J7" s="735">
        <v>0</v>
      </c>
      <c r="K7" s="735">
        <v>0</v>
      </c>
      <c r="L7" s="735">
        <v>0</v>
      </c>
      <c r="M7" s="735">
        <v>0</v>
      </c>
      <c r="N7" s="735">
        <v>0</v>
      </c>
      <c r="O7" s="227">
        <f t="shared" si="1"/>
        <v>0.9</v>
      </c>
      <c r="P7" s="735"/>
      <c r="Q7" s="735"/>
      <c r="R7" s="735"/>
      <c r="S7" s="735"/>
      <c r="T7" s="735"/>
      <c r="U7" s="735"/>
      <c r="V7" s="735"/>
      <c r="W7" s="735"/>
      <c r="X7" s="735"/>
      <c r="Y7" s="735"/>
      <c r="Z7" s="735"/>
      <c r="AA7" s="735"/>
      <c r="AC7" s="733"/>
      <c r="AD7" s="733"/>
      <c r="AE7" s="733"/>
      <c r="AF7" s="733"/>
      <c r="AG7" s="733"/>
      <c r="AH7" s="733"/>
      <c r="AI7" s="733"/>
      <c r="AJ7" s="733"/>
      <c r="AK7" s="733"/>
      <c r="AL7" s="733"/>
      <c r="AM7" s="733"/>
      <c r="AN7" s="733"/>
    </row>
    <row r="8" spans="1:45" ht="15.5" x14ac:dyDescent="0.35">
      <c r="A8" s="213" t="s">
        <v>370</v>
      </c>
      <c r="B8" s="586" t="s">
        <v>371</v>
      </c>
      <c r="C8" s="735">
        <v>0.22500000000000001</v>
      </c>
      <c r="D8" s="735">
        <v>0.22500000000000001</v>
      </c>
      <c r="E8" s="735">
        <v>0.22500000000000001</v>
      </c>
      <c r="F8" s="735">
        <v>0.22500000000000001</v>
      </c>
      <c r="G8" s="735">
        <v>0</v>
      </c>
      <c r="H8" s="735">
        <v>0</v>
      </c>
      <c r="I8" s="735">
        <v>0</v>
      </c>
      <c r="J8" s="735">
        <v>0</v>
      </c>
      <c r="K8" s="735">
        <v>0</v>
      </c>
      <c r="L8" s="735">
        <v>0</v>
      </c>
      <c r="M8" s="735">
        <v>0</v>
      </c>
      <c r="N8" s="735">
        <v>0</v>
      </c>
      <c r="O8" s="227">
        <f t="shared" si="1"/>
        <v>0.9</v>
      </c>
      <c r="P8" s="735"/>
      <c r="Q8" s="735"/>
      <c r="R8" s="735"/>
      <c r="S8" s="735"/>
      <c r="T8" s="735"/>
      <c r="U8" s="735"/>
      <c r="V8" s="735"/>
      <c r="W8" s="735"/>
      <c r="X8" s="735"/>
      <c r="Y8" s="735"/>
      <c r="Z8" s="735"/>
      <c r="AA8" s="735"/>
      <c r="AC8" s="733"/>
      <c r="AD8" s="733"/>
      <c r="AE8" s="733"/>
      <c r="AF8" s="733"/>
      <c r="AG8" s="733"/>
      <c r="AH8" s="733"/>
      <c r="AI8" s="733"/>
      <c r="AJ8" s="733"/>
      <c r="AK8" s="733"/>
      <c r="AL8" s="733"/>
      <c r="AM8" s="733"/>
      <c r="AN8" s="733"/>
    </row>
    <row r="9" spans="1:45" ht="15.5" x14ac:dyDescent="0.35">
      <c r="A9" s="213" t="s">
        <v>372</v>
      </c>
      <c r="B9" s="586" t="s">
        <v>373</v>
      </c>
      <c r="C9" s="735">
        <v>4.9500000000000002E-2</v>
      </c>
      <c r="D9" s="735">
        <v>4.2750000000000003E-2</v>
      </c>
      <c r="E9" s="735">
        <v>4.0500000000000001E-2</v>
      </c>
      <c r="F9" s="735">
        <v>3.8250000000000006E-2</v>
      </c>
      <c r="G9" s="735">
        <v>3.6000000000000004E-2</v>
      </c>
      <c r="H9" s="735">
        <v>3.6000000000000004E-2</v>
      </c>
      <c r="I9" s="735">
        <v>3.6000000000000004E-2</v>
      </c>
      <c r="J9" s="735">
        <v>3.6000000000000004E-2</v>
      </c>
      <c r="K9" s="735">
        <v>3.3750000000000002E-2</v>
      </c>
      <c r="L9" s="735">
        <v>3.3750000000000002E-2</v>
      </c>
      <c r="M9" s="735">
        <v>3.3750000000000002E-2</v>
      </c>
      <c r="N9" s="735">
        <v>3.3750000000000002E-2</v>
      </c>
      <c r="O9" s="227">
        <f t="shared" si="1"/>
        <v>0.45000000000000007</v>
      </c>
      <c r="P9" s="735"/>
      <c r="Q9" s="735"/>
      <c r="R9" s="735"/>
      <c r="S9" s="735"/>
      <c r="T9" s="735"/>
      <c r="U9" s="735"/>
      <c r="V9" s="735"/>
      <c r="W9" s="735"/>
      <c r="X9" s="735"/>
      <c r="Y9" s="735"/>
      <c r="Z9" s="735"/>
      <c r="AA9" s="735"/>
      <c r="AC9" s="733"/>
      <c r="AD9" s="733"/>
      <c r="AE9" s="733"/>
      <c r="AF9" s="733"/>
      <c r="AG9" s="733"/>
      <c r="AH9" s="733"/>
      <c r="AI9" s="733"/>
      <c r="AJ9" s="733"/>
      <c r="AK9" s="733"/>
      <c r="AL9" s="733"/>
      <c r="AM9" s="733"/>
      <c r="AN9" s="733"/>
    </row>
    <row r="10" spans="1:45" ht="15.5" x14ac:dyDescent="0.35">
      <c r="A10" s="213" t="s">
        <v>374</v>
      </c>
      <c r="B10" s="586" t="s">
        <v>253</v>
      </c>
      <c r="C10" s="735">
        <v>0.14000000000000001</v>
      </c>
      <c r="D10" s="735">
        <v>0.1</v>
      </c>
      <c r="E10" s="735">
        <v>0.1</v>
      </c>
      <c r="F10" s="735">
        <v>0.05</v>
      </c>
      <c r="G10" s="735">
        <v>0.05</v>
      </c>
      <c r="H10" s="735">
        <v>0.05</v>
      </c>
      <c r="I10" s="735">
        <v>0.05</v>
      </c>
      <c r="J10" s="735">
        <v>0.05</v>
      </c>
      <c r="K10" s="735">
        <v>0.05</v>
      </c>
      <c r="L10" s="735">
        <v>0</v>
      </c>
      <c r="M10" s="735">
        <v>0</v>
      </c>
      <c r="N10" s="735">
        <v>0</v>
      </c>
      <c r="O10" s="227">
        <f>SUM(C10:N10)</f>
        <v>0.64000000000000012</v>
      </c>
      <c r="P10" s="735"/>
      <c r="Q10" s="735"/>
      <c r="R10" s="735"/>
      <c r="S10" s="735"/>
      <c r="T10" s="735"/>
      <c r="U10" s="735"/>
      <c r="V10" s="735"/>
      <c r="W10" s="735"/>
      <c r="X10" s="735"/>
      <c r="Y10" s="735"/>
      <c r="Z10" s="735"/>
      <c r="AA10" s="735"/>
      <c r="AC10" s="733"/>
      <c r="AD10" s="733"/>
      <c r="AE10" s="733"/>
      <c r="AF10" s="733"/>
      <c r="AG10" s="733"/>
      <c r="AH10" s="733"/>
      <c r="AI10" s="733"/>
      <c r="AJ10" s="733"/>
      <c r="AK10" s="733"/>
      <c r="AL10" s="733"/>
      <c r="AM10" s="733"/>
      <c r="AN10" s="733"/>
    </row>
    <row r="11" spans="1:45" ht="15.5" x14ac:dyDescent="0.35">
      <c r="A11" s="213" t="s">
        <v>375</v>
      </c>
      <c r="B11" s="586" t="s">
        <v>376</v>
      </c>
      <c r="C11" s="735">
        <v>0.2</v>
      </c>
      <c r="D11" s="735">
        <v>0.17</v>
      </c>
      <c r="E11" s="735">
        <v>0.16</v>
      </c>
      <c r="F11" s="735">
        <v>0.15</v>
      </c>
      <c r="G11" s="735">
        <v>0.09</v>
      </c>
      <c r="H11" s="735">
        <v>0.05</v>
      </c>
      <c r="I11" s="735">
        <v>0.05</v>
      </c>
      <c r="J11" s="735">
        <v>0.04</v>
      </c>
      <c r="K11" s="735">
        <v>0</v>
      </c>
      <c r="L11" s="735">
        <v>0</v>
      </c>
      <c r="M11" s="735">
        <v>0</v>
      </c>
      <c r="N11" s="735">
        <v>0</v>
      </c>
      <c r="O11" s="227">
        <f>SUM(C11:N11)</f>
        <v>0.91000000000000014</v>
      </c>
      <c r="P11" s="735"/>
      <c r="Q11" s="735"/>
      <c r="R11" s="735"/>
      <c r="S11" s="735"/>
      <c r="T11" s="735"/>
      <c r="U11" s="735"/>
      <c r="V11" s="735"/>
      <c r="W11" s="735"/>
      <c r="X11" s="735"/>
      <c r="Y11" s="735"/>
      <c r="Z11" s="735"/>
      <c r="AA11" s="735"/>
      <c r="AC11" s="733"/>
      <c r="AD11" s="733"/>
      <c r="AE11" s="733"/>
      <c r="AF11" s="733"/>
      <c r="AG11" s="733"/>
      <c r="AH11" s="733"/>
      <c r="AI11" s="733"/>
      <c r="AJ11" s="733"/>
      <c r="AK11" s="733"/>
      <c r="AL11" s="733"/>
      <c r="AM11" s="733"/>
      <c r="AN11" s="733"/>
    </row>
    <row r="12" spans="1:45" ht="31" x14ac:dyDescent="0.35">
      <c r="A12" s="214" t="s">
        <v>377</v>
      </c>
      <c r="B12" s="588" t="s">
        <v>378</v>
      </c>
      <c r="C12" s="735">
        <v>0.2</v>
      </c>
      <c r="D12" s="735">
        <v>0.17</v>
      </c>
      <c r="E12" s="735">
        <v>0.16</v>
      </c>
      <c r="F12" s="735">
        <v>0.15</v>
      </c>
      <c r="G12" s="735">
        <v>0.09</v>
      </c>
      <c r="H12" s="735">
        <v>0.05</v>
      </c>
      <c r="I12" s="735">
        <v>0.05</v>
      </c>
      <c r="J12" s="735">
        <v>0.04</v>
      </c>
      <c r="K12" s="735">
        <v>0</v>
      </c>
      <c r="L12" s="735">
        <v>0</v>
      </c>
      <c r="M12" s="735">
        <v>0</v>
      </c>
      <c r="N12" s="735">
        <v>0</v>
      </c>
      <c r="O12" s="227">
        <f t="shared" si="1"/>
        <v>0.91000000000000014</v>
      </c>
      <c r="P12" s="735"/>
      <c r="Q12" s="735"/>
      <c r="R12" s="735"/>
      <c r="S12" s="735"/>
      <c r="T12" s="735"/>
      <c r="U12" s="735"/>
      <c r="V12" s="735"/>
      <c r="W12" s="735"/>
      <c r="X12" s="735"/>
      <c r="Y12" s="735"/>
      <c r="Z12" s="735"/>
      <c r="AA12" s="735"/>
      <c r="AC12" s="733"/>
      <c r="AD12" s="733"/>
      <c r="AE12" s="733"/>
      <c r="AF12" s="733"/>
      <c r="AG12" s="733"/>
      <c r="AH12" s="733"/>
      <c r="AI12" s="733"/>
      <c r="AJ12" s="733"/>
      <c r="AK12" s="733"/>
      <c r="AL12" s="733"/>
      <c r="AM12" s="733"/>
      <c r="AN12" s="733"/>
    </row>
    <row r="13" spans="1:45" ht="31" x14ac:dyDescent="0.35">
      <c r="A13" s="214" t="s">
        <v>379</v>
      </c>
      <c r="B13" s="588" t="s">
        <v>380</v>
      </c>
      <c r="C13" s="735">
        <v>0.14000000000000001</v>
      </c>
      <c r="D13" s="735">
        <v>0.1</v>
      </c>
      <c r="E13" s="735">
        <v>0.1</v>
      </c>
      <c r="F13" s="735">
        <v>0.05</v>
      </c>
      <c r="G13" s="735">
        <v>0.05</v>
      </c>
      <c r="H13" s="735">
        <v>0.05</v>
      </c>
      <c r="I13" s="735">
        <v>0.05</v>
      </c>
      <c r="J13" s="735">
        <v>0.05</v>
      </c>
      <c r="K13" s="735">
        <v>0.05</v>
      </c>
      <c r="L13" s="735">
        <v>0</v>
      </c>
      <c r="M13" s="735">
        <v>0</v>
      </c>
      <c r="N13" s="735">
        <v>0</v>
      </c>
      <c r="O13" s="227">
        <f t="shared" si="1"/>
        <v>0.64000000000000012</v>
      </c>
      <c r="P13" s="735"/>
      <c r="Q13" s="735"/>
      <c r="R13" s="735"/>
      <c r="S13" s="735"/>
      <c r="T13" s="735"/>
      <c r="U13" s="735"/>
      <c r="V13" s="735"/>
      <c r="W13" s="735"/>
      <c r="X13" s="735"/>
      <c r="Y13" s="735"/>
      <c r="Z13" s="735"/>
      <c r="AA13" s="735"/>
      <c r="AC13" s="733"/>
      <c r="AD13" s="733"/>
      <c r="AE13" s="733"/>
      <c r="AF13" s="733"/>
      <c r="AG13" s="733"/>
      <c r="AH13" s="733"/>
      <c r="AI13" s="733"/>
      <c r="AJ13" s="733"/>
      <c r="AK13" s="733"/>
      <c r="AL13" s="733"/>
      <c r="AM13" s="733"/>
      <c r="AN13" s="733"/>
    </row>
    <row r="14" spans="1:45" ht="46.5" x14ac:dyDescent="0.35">
      <c r="A14" s="214" t="s">
        <v>381</v>
      </c>
      <c r="B14" s="588" t="s">
        <v>382</v>
      </c>
      <c r="C14" s="735">
        <v>0.04</v>
      </c>
      <c r="D14" s="735">
        <v>0.04</v>
      </c>
      <c r="E14" s="735">
        <v>1.7000000000000001E-2</v>
      </c>
      <c r="F14" s="735">
        <v>1.7000000000000001E-2</v>
      </c>
      <c r="G14" s="735">
        <v>1.7000000000000001E-2</v>
      </c>
      <c r="H14" s="735">
        <v>1.7000000000000001E-2</v>
      </c>
      <c r="I14" s="735">
        <v>1.7000000000000001E-2</v>
      </c>
      <c r="J14" s="735">
        <v>1.7000000000000001E-2</v>
      </c>
      <c r="K14" s="735">
        <v>1.7000000000000001E-2</v>
      </c>
      <c r="L14" s="735">
        <v>1.7000000000000001E-2</v>
      </c>
      <c r="M14" s="735">
        <v>1.7000000000000001E-2</v>
      </c>
      <c r="N14" s="735">
        <v>1.7000000000000001E-2</v>
      </c>
      <c r="O14" s="227">
        <f>SUM(C14:N14)</f>
        <v>0.25000000000000011</v>
      </c>
      <c r="P14" s="735"/>
      <c r="Q14" s="735"/>
      <c r="R14" s="735"/>
      <c r="S14" s="735"/>
      <c r="T14" s="735"/>
      <c r="U14" s="735"/>
      <c r="V14" s="735"/>
      <c r="W14" s="735"/>
      <c r="X14" s="735"/>
      <c r="Y14" s="735"/>
      <c r="Z14" s="735"/>
      <c r="AA14" s="735"/>
      <c r="AC14" s="733"/>
      <c r="AD14" s="733"/>
      <c r="AE14" s="733"/>
      <c r="AF14" s="733"/>
      <c r="AG14" s="733"/>
      <c r="AH14" s="733"/>
      <c r="AI14" s="733"/>
      <c r="AJ14" s="733"/>
      <c r="AK14" s="733"/>
      <c r="AL14" s="733"/>
      <c r="AM14" s="733"/>
      <c r="AN14" s="733"/>
    </row>
  </sheetData>
  <mergeCells count="1">
    <mergeCell ref="A1:O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L40"/>
  <sheetViews>
    <sheetView topLeftCell="A4" zoomScale="56" zoomScaleNormal="70" workbookViewId="0">
      <selection activeCell="N22" sqref="N22"/>
    </sheetView>
  </sheetViews>
  <sheetFormatPr defaultColWidth="8.453125" defaultRowHeight="14" x14ac:dyDescent="0.3"/>
  <cols>
    <col min="1" max="1" width="8.453125" style="34"/>
    <col min="2" max="2" width="52.453125" style="34" customWidth="1"/>
    <col min="3" max="7" width="11.453125" style="34" customWidth="1"/>
    <col min="8" max="8" width="12.1796875" style="34" bestFit="1" customWidth="1"/>
    <col min="9" max="9" width="8.453125" style="34" bestFit="1" customWidth="1"/>
    <col min="10" max="10" width="10.453125" style="34" bestFit="1" customWidth="1"/>
    <col min="11" max="11" width="8.453125" style="34" bestFit="1" customWidth="1"/>
    <col min="12" max="12" width="11.453125" style="34" bestFit="1" customWidth="1"/>
    <col min="13" max="20" width="9.453125" style="34" customWidth="1"/>
    <col min="21" max="25" width="10.81640625" style="34" customWidth="1"/>
    <col min="26" max="26" width="11.1796875" style="34" customWidth="1"/>
    <col min="27" max="32" width="9.453125" style="34" customWidth="1"/>
    <col min="33" max="36" width="8.453125" style="34" bestFit="1" customWidth="1"/>
    <col min="37" max="16384" width="8.453125" style="34"/>
  </cols>
  <sheetData>
    <row r="1" spans="2:30" x14ac:dyDescent="0.3">
      <c r="B1" s="1301" t="s">
        <v>72</v>
      </c>
      <c r="C1" s="1301"/>
      <c r="D1" s="1301"/>
      <c r="E1" s="1301"/>
      <c r="F1" s="1301"/>
      <c r="G1" s="1301"/>
      <c r="H1" s="1301"/>
      <c r="I1" s="1301"/>
      <c r="J1" s="1301"/>
      <c r="K1" s="1301"/>
      <c r="L1" s="1301"/>
      <c r="M1" s="1301"/>
      <c r="N1" s="1301"/>
      <c r="O1" s="1301"/>
      <c r="P1" s="1301"/>
      <c r="Q1" s="1301"/>
      <c r="R1" s="1301"/>
      <c r="S1" s="1301"/>
      <c r="T1" s="1301"/>
      <c r="U1" s="1301"/>
      <c r="V1" s="1301"/>
      <c r="W1" s="1301"/>
      <c r="X1" s="1301"/>
      <c r="Y1" s="1301"/>
      <c r="Z1" s="1301"/>
      <c r="AA1" s="1301"/>
      <c r="AB1" s="1301"/>
      <c r="AC1" s="1301"/>
    </row>
    <row r="2" spans="2:30" ht="14.25" customHeight="1" x14ac:dyDescent="0.3">
      <c r="B2" s="1302" t="s">
        <v>383</v>
      </c>
      <c r="C2" s="1302"/>
      <c r="D2" s="1302"/>
      <c r="E2" s="1302"/>
      <c r="F2" s="1302"/>
      <c r="G2" s="1302"/>
      <c r="H2" s="1302"/>
      <c r="I2" s="1302"/>
      <c r="J2" s="1302"/>
      <c r="K2" s="1302"/>
      <c r="L2" s="1302"/>
      <c r="M2" s="1302"/>
      <c r="N2" s="1302"/>
      <c r="O2" s="1302"/>
      <c r="P2" s="1302"/>
      <c r="Q2" s="1302"/>
      <c r="R2" s="1302"/>
      <c r="S2" s="1302"/>
      <c r="T2" s="1302"/>
      <c r="U2" s="1302"/>
      <c r="V2" s="1302"/>
      <c r="W2" s="1302"/>
      <c r="X2" s="1302"/>
      <c r="Y2" s="1302"/>
      <c r="Z2" s="1302"/>
      <c r="AA2" s="1302"/>
      <c r="AB2" s="1302"/>
      <c r="AC2" s="1302"/>
    </row>
    <row r="3" spans="2:30" x14ac:dyDescent="0.3">
      <c r="B3" s="1302"/>
      <c r="C3" s="1302"/>
      <c r="D3" s="1302"/>
      <c r="E3" s="1302"/>
      <c r="F3" s="1302"/>
      <c r="G3" s="1302"/>
      <c r="H3" s="1302"/>
      <c r="I3" s="1302"/>
      <c r="J3" s="1302"/>
      <c r="K3" s="1302"/>
      <c r="L3" s="1302"/>
      <c r="M3" s="1302"/>
      <c r="N3" s="1302"/>
      <c r="O3" s="1302"/>
      <c r="P3" s="1302"/>
      <c r="Q3" s="1302"/>
      <c r="R3" s="1302"/>
      <c r="S3" s="1302"/>
      <c r="T3" s="1302"/>
      <c r="U3" s="1302"/>
      <c r="V3" s="1302"/>
      <c r="W3" s="1302"/>
      <c r="X3" s="1302"/>
      <c r="Y3" s="1302"/>
      <c r="Z3" s="1302"/>
      <c r="AA3" s="1302"/>
      <c r="AB3" s="1302"/>
      <c r="AC3" s="1302"/>
    </row>
    <row r="4" spans="2:30" x14ac:dyDescent="0.3">
      <c r="B4" s="1302"/>
      <c r="C4" s="1302"/>
      <c r="D4" s="1302"/>
      <c r="E4" s="1302"/>
      <c r="F4" s="1302"/>
      <c r="G4" s="1302"/>
      <c r="H4" s="1302"/>
      <c r="I4" s="1302"/>
      <c r="J4" s="1302"/>
      <c r="K4" s="1302"/>
      <c r="L4" s="1302"/>
      <c r="M4" s="1302"/>
      <c r="N4" s="1302"/>
      <c r="O4" s="1302"/>
      <c r="P4" s="1302"/>
      <c r="Q4" s="1302"/>
      <c r="R4" s="1302"/>
      <c r="S4" s="1302"/>
      <c r="T4" s="1302"/>
      <c r="U4" s="1302"/>
      <c r="V4" s="1302"/>
      <c r="W4" s="1302"/>
      <c r="X4" s="1302"/>
      <c r="Y4" s="1302"/>
      <c r="Z4" s="1302"/>
      <c r="AA4" s="1302"/>
      <c r="AB4" s="1302"/>
      <c r="AC4" s="1302"/>
    </row>
    <row r="5" spans="2:30" x14ac:dyDescent="0.3">
      <c r="B5" s="1302"/>
      <c r="C5" s="1302"/>
      <c r="D5" s="1302"/>
      <c r="E5" s="1302"/>
      <c r="F5" s="1302"/>
      <c r="G5" s="1302"/>
      <c r="H5" s="1302"/>
      <c r="I5" s="1302"/>
      <c r="J5" s="1302"/>
      <c r="K5" s="1302"/>
      <c r="L5" s="1302"/>
      <c r="M5" s="1302"/>
      <c r="N5" s="1302"/>
      <c r="O5" s="1302"/>
      <c r="P5" s="1302"/>
      <c r="Q5" s="1302"/>
      <c r="R5" s="1302"/>
      <c r="S5" s="1302"/>
      <c r="T5" s="1302"/>
      <c r="U5" s="1302"/>
      <c r="V5" s="1302"/>
      <c r="W5" s="1302"/>
      <c r="X5" s="1302"/>
      <c r="Y5" s="1302"/>
      <c r="Z5" s="1302"/>
      <c r="AA5" s="1302"/>
      <c r="AB5" s="1302"/>
      <c r="AC5" s="1302"/>
    </row>
    <row r="6" spans="2:30" ht="38.5" customHeight="1" x14ac:dyDescent="0.3">
      <c r="B6" s="1302"/>
      <c r="C6" s="1302"/>
      <c r="D6" s="1302"/>
      <c r="E6" s="1302"/>
      <c r="F6" s="1302"/>
      <c r="G6" s="1302"/>
      <c r="H6" s="1302"/>
      <c r="I6" s="1302"/>
      <c r="J6" s="1302"/>
      <c r="K6" s="1302"/>
      <c r="L6" s="1302"/>
      <c r="M6" s="1302"/>
      <c r="N6" s="1302"/>
      <c r="O6" s="1302"/>
      <c r="P6" s="1302"/>
      <c r="Q6" s="1302"/>
      <c r="R6" s="1302"/>
      <c r="S6" s="1302"/>
      <c r="T6" s="1302"/>
      <c r="U6" s="1302"/>
      <c r="V6" s="1302"/>
      <c r="W6" s="1302"/>
      <c r="X6" s="1302"/>
      <c r="Y6" s="1302"/>
      <c r="Z6" s="1302"/>
      <c r="AA6" s="1302"/>
      <c r="AB6" s="1302"/>
      <c r="AC6" s="1302"/>
    </row>
    <row r="7" spans="2:30" x14ac:dyDescent="0.3">
      <c r="B7" s="45"/>
      <c r="C7" s="45"/>
      <c r="D7" s="45"/>
      <c r="E7" s="45"/>
      <c r="F7" s="45"/>
      <c r="G7" s="45"/>
      <c r="H7" s="46"/>
      <c r="I7" s="46"/>
      <c r="J7" s="46"/>
      <c r="K7" s="46"/>
      <c r="L7" s="46"/>
      <c r="M7" s="46"/>
      <c r="N7" s="46"/>
      <c r="O7" s="46"/>
      <c r="P7" s="46"/>
      <c r="Q7" s="46"/>
      <c r="R7" s="46"/>
      <c r="S7" s="46"/>
      <c r="T7" s="46"/>
      <c r="U7" s="46"/>
      <c r="V7" s="46"/>
      <c r="W7" s="46"/>
      <c r="X7" s="46"/>
      <c r="Y7" s="46"/>
    </row>
    <row r="8" spans="2:30" ht="14.5" customHeight="1" x14ac:dyDescent="0.3">
      <c r="B8" s="1306" t="s">
        <v>384</v>
      </c>
      <c r="C8" s="1307"/>
      <c r="D8" s="1318" t="s">
        <v>385</v>
      </c>
      <c r="E8" s="1319"/>
      <c r="F8" s="1319"/>
      <c r="G8" s="1319"/>
      <c r="H8" s="1319"/>
      <c r="I8" s="1319"/>
      <c r="J8" s="1319"/>
      <c r="K8" s="1319"/>
      <c r="L8" s="1319"/>
      <c r="M8" s="1319"/>
      <c r="N8" s="1319"/>
      <c r="O8" s="1319"/>
      <c r="P8" s="1320"/>
      <c r="Q8" s="1315" t="s">
        <v>386</v>
      </c>
      <c r="R8" s="1316"/>
      <c r="S8" s="1316"/>
      <c r="T8" s="1316"/>
      <c r="U8" s="1316"/>
      <c r="V8" s="1316"/>
      <c r="W8" s="1316"/>
      <c r="X8" s="1316"/>
      <c r="Y8" s="1316"/>
      <c r="Z8" s="1316"/>
      <c r="AA8" s="1316"/>
      <c r="AB8" s="1316"/>
      <c r="AC8" s="1317"/>
    </row>
    <row r="9" spans="2:30" ht="12.75" customHeight="1" x14ac:dyDescent="0.3">
      <c r="B9" s="1308"/>
      <c r="C9" s="1309"/>
      <c r="D9" s="470">
        <v>2018</v>
      </c>
      <c r="E9" s="1303">
        <v>2019</v>
      </c>
      <c r="F9" s="1304"/>
      <c r="G9" s="1304"/>
      <c r="H9" s="1305"/>
      <c r="I9" s="1304">
        <v>2020</v>
      </c>
      <c r="J9" s="1304"/>
      <c r="K9" s="1304"/>
      <c r="L9" s="1304"/>
      <c r="M9" s="1313">
        <v>2021</v>
      </c>
      <c r="N9" s="1304"/>
      <c r="O9" s="1304"/>
      <c r="P9" s="1314"/>
      <c r="Q9" s="1310">
        <v>2022</v>
      </c>
      <c r="R9" s="1311"/>
      <c r="S9" s="1311"/>
      <c r="T9" s="1311"/>
      <c r="U9" s="1310">
        <v>2023</v>
      </c>
      <c r="V9" s="1311"/>
      <c r="W9" s="1311"/>
      <c r="X9" s="1312"/>
      <c r="Y9" s="1310">
        <v>2024</v>
      </c>
      <c r="Z9" s="1311"/>
      <c r="AA9" s="1311"/>
      <c r="AB9" s="1311"/>
      <c r="AC9" s="316">
        <v>2025</v>
      </c>
    </row>
    <row r="10" spans="2:30" ht="14.5" customHeight="1" x14ac:dyDescent="0.3">
      <c r="B10" s="1308"/>
      <c r="C10" s="1309"/>
      <c r="D10" s="163" t="s">
        <v>387</v>
      </c>
      <c r="E10" s="163" t="s">
        <v>388</v>
      </c>
      <c r="F10" s="146" t="s">
        <v>389</v>
      </c>
      <c r="G10" s="146" t="s">
        <v>278</v>
      </c>
      <c r="H10" s="153" t="s">
        <v>387</v>
      </c>
      <c r="I10" s="147" t="s">
        <v>388</v>
      </c>
      <c r="J10" s="147" t="s">
        <v>389</v>
      </c>
      <c r="K10" s="147" t="s">
        <v>278</v>
      </c>
      <c r="L10" s="147" t="s">
        <v>387</v>
      </c>
      <c r="M10" s="158" t="s">
        <v>388</v>
      </c>
      <c r="N10" s="793" t="s">
        <v>389</v>
      </c>
      <c r="O10" s="793" t="s">
        <v>278</v>
      </c>
      <c r="P10" s="37" t="s">
        <v>387</v>
      </c>
      <c r="Q10" s="58" t="s">
        <v>388</v>
      </c>
      <c r="R10" s="58" t="s">
        <v>389</v>
      </c>
      <c r="S10" s="58" t="s">
        <v>278</v>
      </c>
      <c r="T10" s="58" t="s">
        <v>387</v>
      </c>
      <c r="U10" s="57" t="s">
        <v>388</v>
      </c>
      <c r="V10" s="58" t="s">
        <v>389</v>
      </c>
      <c r="W10" s="58" t="s">
        <v>278</v>
      </c>
      <c r="X10" s="59" t="s">
        <v>387</v>
      </c>
      <c r="Y10" s="57" t="s">
        <v>388</v>
      </c>
      <c r="Z10" s="417" t="s">
        <v>389</v>
      </c>
      <c r="AA10" s="58" t="s">
        <v>278</v>
      </c>
      <c r="AB10" s="58" t="s">
        <v>387</v>
      </c>
      <c r="AC10" s="60" t="s">
        <v>388</v>
      </c>
    </row>
    <row r="11" spans="2:30" x14ac:dyDescent="0.3">
      <c r="B11" s="338" t="s">
        <v>140</v>
      </c>
      <c r="C11" s="722" t="s">
        <v>390</v>
      </c>
      <c r="D11" s="1011">
        <f>'Haver Pivoted'!GO14</f>
        <v>27.1</v>
      </c>
      <c r="E11" s="991">
        <f>'Haver Pivoted'!GP14</f>
        <v>28.4</v>
      </c>
      <c r="F11" s="991">
        <f>'Haver Pivoted'!GQ14</f>
        <v>27.8</v>
      </c>
      <c r="G11" s="991">
        <f>'Haver Pivoted'!GR14</f>
        <v>27.4</v>
      </c>
      <c r="H11" s="991">
        <f>'Haver Pivoted'!GS14</f>
        <v>26.8</v>
      </c>
      <c r="I11" s="991">
        <f>'Haver Pivoted'!GT14</f>
        <v>39.5</v>
      </c>
      <c r="J11" s="991">
        <f>'Haver Pivoted'!GU14</f>
        <v>1039.4000000000001</v>
      </c>
      <c r="K11" s="991">
        <f>'Haver Pivoted'!GV14</f>
        <v>767.8</v>
      </c>
      <c r="L11" s="991">
        <f>'Haver Pivoted'!GW14</f>
        <v>299.89999999999998</v>
      </c>
      <c r="M11" s="991">
        <f>'Haver Pivoted'!GX14</f>
        <v>565.79999999999995</v>
      </c>
      <c r="N11" s="991">
        <f>'Haver Pivoted'!GY14</f>
        <v>480.4</v>
      </c>
      <c r="O11" s="991">
        <f>'Haver Pivoted'!GZ14</f>
        <v>272.3</v>
      </c>
      <c r="P11" s="992">
        <f>'Haver Pivoted'!HA14</f>
        <v>37.6</v>
      </c>
      <c r="Q11" s="737">
        <f t="shared" ref="Q11:AC11" si="0">Q12+Q13+Q20</f>
        <v>26.078173228346458</v>
      </c>
      <c r="R11" s="737">
        <f t="shared" si="0"/>
        <v>24.267188976377952</v>
      </c>
      <c r="S11" s="737">
        <f t="shared" si="0"/>
        <v>23.396645669291338</v>
      </c>
      <c r="T11" s="737">
        <f t="shared" si="0"/>
        <v>23.110700787401573</v>
      </c>
      <c r="U11" s="737">
        <f t="shared" si="0"/>
        <v>23.269559055118108</v>
      </c>
      <c r="V11" s="737">
        <f t="shared" si="0"/>
        <v>23.625401574803146</v>
      </c>
      <c r="W11" s="737">
        <f t="shared" si="0"/>
        <v>23.987598425196847</v>
      </c>
      <c r="X11" s="737">
        <f t="shared" si="0"/>
        <v>24.368858267716533</v>
      </c>
      <c r="Y11" s="737">
        <f t="shared" si="0"/>
        <v>24.845433070866143</v>
      </c>
      <c r="Z11" s="737">
        <f t="shared" si="0"/>
        <v>25.239401574803146</v>
      </c>
      <c r="AA11" s="737">
        <f t="shared" si="0"/>
        <v>25.550763779527557</v>
      </c>
      <c r="AB11" s="737">
        <f t="shared" si="0"/>
        <v>25.938377952755904</v>
      </c>
      <c r="AC11" s="546">
        <f t="shared" si="0"/>
        <v>26.313283464566929</v>
      </c>
      <c r="AD11" s="34" t="s">
        <v>391</v>
      </c>
    </row>
    <row r="12" spans="2:30" x14ac:dyDescent="0.3">
      <c r="B12" s="332" t="s">
        <v>392</v>
      </c>
      <c r="C12" s="333" t="s">
        <v>393</v>
      </c>
      <c r="D12" s="993">
        <f>'Haver Pivoted'!GO63</f>
        <v>0</v>
      </c>
      <c r="E12" s="1005">
        <f>'Haver Pivoted'!GP63</f>
        <v>0</v>
      </c>
      <c r="F12" s="1005">
        <f>'Haver Pivoted'!GQ63</f>
        <v>0</v>
      </c>
      <c r="G12" s="1005">
        <f>'Haver Pivoted'!GR63</f>
        <v>0</v>
      </c>
      <c r="H12" s="1005">
        <f>'Haver Pivoted'!GS63</f>
        <v>0</v>
      </c>
      <c r="I12" s="1005">
        <f>'Haver Pivoted'!GT63</f>
        <v>0</v>
      </c>
      <c r="J12" s="1005">
        <f>'Haver Pivoted'!GU63</f>
        <v>0.1</v>
      </c>
      <c r="K12" s="1005">
        <f>'Haver Pivoted'!GV63</f>
        <v>3.7</v>
      </c>
      <c r="L12" s="1005">
        <f>'Haver Pivoted'!GW63</f>
        <v>12.9</v>
      </c>
      <c r="M12" s="1005">
        <f>'Haver Pivoted'!GX63</f>
        <v>25</v>
      </c>
      <c r="N12" s="1005">
        <f>'Haver Pivoted'!GY63</f>
        <v>5.8</v>
      </c>
      <c r="O12" s="1005">
        <f>'Haver Pivoted'!GZ63</f>
        <v>5.7</v>
      </c>
      <c r="P12" s="992">
        <f>'Haver Pivoted'!HA63</f>
        <v>2.4</v>
      </c>
      <c r="Q12" s="895">
        <v>0</v>
      </c>
      <c r="R12" s="895">
        <f>MAX(Q12*(R22-5)/(Q22-5),0)</f>
        <v>0</v>
      </c>
      <c r="S12" s="895">
        <f>MAX(R12*(S22-5)/(R22-5),0)</f>
        <v>0</v>
      </c>
      <c r="T12" s="895">
        <f>MAX(S12*(T22-5)/(S22-5),0)</f>
        <v>0</v>
      </c>
      <c r="U12" s="895">
        <f t="shared" ref="U12:AC12" si="1">T12*U22/T22</f>
        <v>0</v>
      </c>
      <c r="V12" s="895">
        <f t="shared" si="1"/>
        <v>0</v>
      </c>
      <c r="W12" s="895">
        <f t="shared" si="1"/>
        <v>0</v>
      </c>
      <c r="X12" s="895">
        <f t="shared" si="1"/>
        <v>0</v>
      </c>
      <c r="Y12" s="895">
        <f t="shared" si="1"/>
        <v>0</v>
      </c>
      <c r="Z12" s="895">
        <f t="shared" si="1"/>
        <v>0</v>
      </c>
      <c r="AA12" s="895">
        <f t="shared" si="1"/>
        <v>0</v>
      </c>
      <c r="AB12" s="895">
        <f t="shared" si="1"/>
        <v>0</v>
      </c>
      <c r="AC12" s="368">
        <f t="shared" si="1"/>
        <v>0</v>
      </c>
    </row>
    <row r="13" spans="2:30" x14ac:dyDescent="0.3">
      <c r="B13" s="332" t="s">
        <v>394</v>
      </c>
      <c r="C13" s="333"/>
      <c r="D13" s="993"/>
      <c r="E13" s="1005"/>
      <c r="F13" s="1005"/>
      <c r="G13" s="1005"/>
      <c r="H13" s="1006">
        <f>SUM(H14:H17)</f>
        <v>0</v>
      </c>
      <c r="I13" s="1006">
        <f t="shared" ref="I13:M13" si="2">SUM(I14:I17)</f>
        <v>0</v>
      </c>
      <c r="J13" s="1006">
        <f t="shared" si="2"/>
        <v>779.7</v>
      </c>
      <c r="K13" s="1006">
        <f t="shared" si="2"/>
        <v>582.6</v>
      </c>
      <c r="L13" s="1006">
        <f t="shared" si="2"/>
        <v>216.5</v>
      </c>
      <c r="M13" s="1006">
        <f t="shared" si="2"/>
        <v>505</v>
      </c>
      <c r="N13" s="1007">
        <f>SUM(N14:N17)</f>
        <v>429.59999999999997</v>
      </c>
      <c r="O13" s="1007">
        <f t="shared" ref="O13:AC13" si="3">SUM(O14:O17)</f>
        <v>230.4</v>
      </c>
      <c r="P13" s="994">
        <f t="shared" si="3"/>
        <v>8.3000000000000007</v>
      </c>
      <c r="Q13" s="895">
        <v>0</v>
      </c>
      <c r="R13" s="895">
        <f t="shared" si="3"/>
        <v>0</v>
      </c>
      <c r="S13" s="895">
        <f t="shared" si="3"/>
        <v>0</v>
      </c>
      <c r="T13" s="895">
        <f t="shared" si="3"/>
        <v>0</v>
      </c>
      <c r="U13" s="895">
        <f t="shared" si="3"/>
        <v>0</v>
      </c>
      <c r="V13" s="895">
        <f t="shared" si="3"/>
        <v>0</v>
      </c>
      <c r="W13" s="895">
        <f t="shared" si="3"/>
        <v>0</v>
      </c>
      <c r="X13" s="895">
        <f t="shared" si="3"/>
        <v>0</v>
      </c>
      <c r="Y13" s="895">
        <f t="shared" si="3"/>
        <v>0</v>
      </c>
      <c r="Z13" s="895">
        <f t="shared" si="3"/>
        <v>0</v>
      </c>
      <c r="AA13" s="895">
        <f t="shared" si="3"/>
        <v>0</v>
      </c>
      <c r="AB13" s="895">
        <f t="shared" si="3"/>
        <v>0</v>
      </c>
      <c r="AC13" s="368">
        <f t="shared" si="3"/>
        <v>0</v>
      </c>
    </row>
    <row r="14" spans="2:30" ht="18" customHeight="1" x14ac:dyDescent="0.3">
      <c r="B14" s="334" t="s">
        <v>395</v>
      </c>
      <c r="C14" s="65" t="s">
        <v>393</v>
      </c>
      <c r="D14" s="825">
        <f>'Haver Pivoted'!GO63</f>
        <v>0</v>
      </c>
      <c r="E14" s="829">
        <f>'Haver Pivoted'!GP63</f>
        <v>0</v>
      </c>
      <c r="F14" s="829">
        <f>'Haver Pivoted'!GQ63</f>
        <v>0</v>
      </c>
      <c r="G14" s="829">
        <f>'Haver Pivoted'!GR63</f>
        <v>0</v>
      </c>
      <c r="H14" s="829">
        <f>'Haver Pivoted'!GS63</f>
        <v>0</v>
      </c>
      <c r="I14" s="829">
        <f>'Haver Pivoted'!GT63</f>
        <v>0</v>
      </c>
      <c r="J14" s="829">
        <f>'Haver Pivoted'!GU63</f>
        <v>0.1</v>
      </c>
      <c r="K14" s="829">
        <f>'Haver Pivoted'!GV63</f>
        <v>3.7</v>
      </c>
      <c r="L14" s="829">
        <f>'Haver Pivoted'!GW63</f>
        <v>12.9</v>
      </c>
      <c r="M14" s="829">
        <f>'Haver Pivoted'!GX63</f>
        <v>25</v>
      </c>
      <c r="N14" s="829">
        <f>'Haver Pivoted'!GY63</f>
        <v>5.8</v>
      </c>
      <c r="O14" s="829">
        <f>'Haver Pivoted'!GZ63</f>
        <v>5.7</v>
      </c>
      <c r="P14" s="875">
        <f>'Haver Pivoted'!HA63</f>
        <v>2.4</v>
      </c>
      <c r="Q14" s="369">
        <v>0</v>
      </c>
      <c r="R14" s="369">
        <f t="shared" ref="R14:X14" si="4">R12</f>
        <v>0</v>
      </c>
      <c r="S14" s="369">
        <f t="shared" si="4"/>
        <v>0</v>
      </c>
      <c r="T14" s="369">
        <f t="shared" si="4"/>
        <v>0</v>
      </c>
      <c r="U14" s="369">
        <f t="shared" si="4"/>
        <v>0</v>
      </c>
      <c r="V14" s="369">
        <f t="shared" si="4"/>
        <v>0</v>
      </c>
      <c r="W14" s="369">
        <f t="shared" si="4"/>
        <v>0</v>
      </c>
      <c r="X14" s="369">
        <f t="shared" si="4"/>
        <v>0</v>
      </c>
      <c r="Y14" s="369">
        <f>Y12</f>
        <v>0</v>
      </c>
      <c r="Z14" s="369">
        <f t="shared" ref="Z14:AC14" si="5">Z12</f>
        <v>0</v>
      </c>
      <c r="AA14" s="369">
        <f t="shared" si="5"/>
        <v>0</v>
      </c>
      <c r="AB14" s="369">
        <f t="shared" si="5"/>
        <v>0</v>
      </c>
      <c r="AC14" s="1208">
        <f t="shared" si="5"/>
        <v>0</v>
      </c>
    </row>
    <row r="15" spans="2:30" ht="18" customHeight="1" x14ac:dyDescent="0.3">
      <c r="B15" s="339" t="s">
        <v>396</v>
      </c>
      <c r="C15" s="340" t="s">
        <v>397</v>
      </c>
      <c r="D15" s="995">
        <f>'Haver Pivoted'!GO59</f>
        <v>0</v>
      </c>
      <c r="E15" s="1008">
        <f>'Haver Pivoted'!GP59</f>
        <v>0</v>
      </c>
      <c r="F15" s="1008">
        <f>'Haver Pivoted'!GQ59</f>
        <v>0</v>
      </c>
      <c r="G15" s="1008">
        <f>'Haver Pivoted'!GR59</f>
        <v>0</v>
      </c>
      <c r="H15" s="1008">
        <f>'Haver Pivoted'!GS59</f>
        <v>0</v>
      </c>
      <c r="I15" s="1008">
        <f>'Haver Pivoted'!GT59</f>
        <v>0</v>
      </c>
      <c r="J15" s="1008">
        <f>'Haver Pivoted'!GU59</f>
        <v>6.3</v>
      </c>
      <c r="K15" s="1008">
        <f>'Haver Pivoted'!GV59</f>
        <v>26.7</v>
      </c>
      <c r="L15" s="1008">
        <f>'Haver Pivoted'!GW59</f>
        <v>82.1</v>
      </c>
      <c r="M15" s="1008">
        <f>'Haver Pivoted'!GX59</f>
        <v>97.8</v>
      </c>
      <c r="N15" s="1008">
        <f>'Haver Pivoted'!GY59</f>
        <v>104.5</v>
      </c>
      <c r="O15" s="1008">
        <f>'Haver Pivoted'!GZ59</f>
        <v>61.5</v>
      </c>
      <c r="P15" s="996">
        <f>'Haver Pivoted'!HA59</f>
        <v>3.5</v>
      </c>
      <c r="Q15" s="369">
        <v>0</v>
      </c>
      <c r="R15" s="369">
        <f t="shared" ref="R15:AC15" si="6">Q15*R$22/Q$22</f>
        <v>0</v>
      </c>
      <c r="S15" s="369">
        <f t="shared" si="6"/>
        <v>0</v>
      </c>
      <c r="T15" s="369">
        <f t="shared" si="6"/>
        <v>0</v>
      </c>
      <c r="U15" s="369">
        <f t="shared" si="6"/>
        <v>0</v>
      </c>
      <c r="V15" s="369">
        <f t="shared" si="6"/>
        <v>0</v>
      </c>
      <c r="W15" s="369">
        <f t="shared" si="6"/>
        <v>0</v>
      </c>
      <c r="X15" s="369">
        <f t="shared" si="6"/>
        <v>0</v>
      </c>
      <c r="Y15" s="369">
        <f t="shared" si="6"/>
        <v>0</v>
      </c>
      <c r="Z15" s="369">
        <f t="shared" si="6"/>
        <v>0</v>
      </c>
      <c r="AA15" s="369">
        <f t="shared" si="6"/>
        <v>0</v>
      </c>
      <c r="AB15" s="369">
        <f t="shared" si="6"/>
        <v>0</v>
      </c>
      <c r="AC15" s="1208">
        <f t="shared" si="6"/>
        <v>0</v>
      </c>
    </row>
    <row r="16" spans="2:30" ht="18" customHeight="1" x14ac:dyDescent="0.3">
      <c r="B16" s="339" t="s">
        <v>398</v>
      </c>
      <c r="C16" s="340" t="s">
        <v>399</v>
      </c>
      <c r="D16" s="995">
        <f>'Haver Pivoted'!GO60</f>
        <v>0</v>
      </c>
      <c r="E16" s="1008">
        <f>'Haver Pivoted'!GP60</f>
        <v>0</v>
      </c>
      <c r="F16" s="1008">
        <f>'Haver Pivoted'!GQ60</f>
        <v>0</v>
      </c>
      <c r="G16" s="1008">
        <f>'Haver Pivoted'!GR60</f>
        <v>0</v>
      </c>
      <c r="H16" s="1008">
        <f>'Haver Pivoted'!GS60</f>
        <v>0</v>
      </c>
      <c r="I16" s="1008">
        <f>'Haver Pivoted'!GT60</f>
        <v>0</v>
      </c>
      <c r="J16" s="1008">
        <f>'Haver Pivoted'!GU60</f>
        <v>74.400000000000006</v>
      </c>
      <c r="K16" s="1008">
        <f>'Haver Pivoted'!GV60</f>
        <v>138.30000000000001</v>
      </c>
      <c r="L16" s="1008">
        <f>'Haver Pivoted'!GW60</f>
        <v>106.8</v>
      </c>
      <c r="M16" s="1008">
        <f>'Haver Pivoted'!GX60</f>
        <v>95.3</v>
      </c>
      <c r="N16" s="1008">
        <f>'Haver Pivoted'!GY60</f>
        <v>82.1</v>
      </c>
      <c r="O16" s="1008">
        <f>'Haver Pivoted'!GZ60</f>
        <v>50</v>
      </c>
      <c r="P16" s="996">
        <f>'Haver Pivoted'!HA60</f>
        <v>2.4</v>
      </c>
      <c r="Q16" s="369">
        <v>0</v>
      </c>
      <c r="R16" s="369">
        <f t="shared" ref="R16:AC16" si="7">Q16*R$22/Q$22</f>
        <v>0</v>
      </c>
      <c r="S16" s="369">
        <f t="shared" si="7"/>
        <v>0</v>
      </c>
      <c r="T16" s="369">
        <f t="shared" si="7"/>
        <v>0</v>
      </c>
      <c r="U16" s="369">
        <f t="shared" si="7"/>
        <v>0</v>
      </c>
      <c r="V16" s="369">
        <f t="shared" si="7"/>
        <v>0</v>
      </c>
      <c r="W16" s="369">
        <f t="shared" si="7"/>
        <v>0</v>
      </c>
      <c r="X16" s="369">
        <f t="shared" si="7"/>
        <v>0</v>
      </c>
      <c r="Y16" s="369">
        <f t="shared" si="7"/>
        <v>0</v>
      </c>
      <c r="Z16" s="369">
        <f t="shared" si="7"/>
        <v>0</v>
      </c>
      <c r="AA16" s="369">
        <f t="shared" si="7"/>
        <v>0</v>
      </c>
      <c r="AB16" s="369">
        <f t="shared" si="7"/>
        <v>0</v>
      </c>
      <c r="AC16" s="1208">
        <f t="shared" si="7"/>
        <v>0</v>
      </c>
    </row>
    <row r="17" spans="2:30" ht="18" customHeight="1" x14ac:dyDescent="0.3">
      <c r="B17" s="339" t="s">
        <v>400</v>
      </c>
      <c r="C17" s="340" t="s">
        <v>401</v>
      </c>
      <c r="D17" s="995">
        <f>'Haver Pivoted'!GO61</f>
        <v>0</v>
      </c>
      <c r="E17" s="1008">
        <f>'Haver Pivoted'!GP61</f>
        <v>0</v>
      </c>
      <c r="F17" s="1008">
        <f>'Haver Pivoted'!GQ61</f>
        <v>0</v>
      </c>
      <c r="G17" s="1008">
        <f>'Haver Pivoted'!GR61</f>
        <v>0</v>
      </c>
      <c r="H17" s="1008">
        <f>'Haver Pivoted'!GS61</f>
        <v>0</v>
      </c>
      <c r="I17" s="1008">
        <f>'Haver Pivoted'!GT61</f>
        <v>0</v>
      </c>
      <c r="J17" s="1008">
        <f>'Haver Pivoted'!GU61</f>
        <v>698.9</v>
      </c>
      <c r="K17" s="1008">
        <f>'Haver Pivoted'!GV61</f>
        <v>413.9</v>
      </c>
      <c r="L17" s="1008">
        <f>'Haver Pivoted'!GW61</f>
        <v>14.7</v>
      </c>
      <c r="M17" s="1008">
        <f>'Haver Pivoted'!GX61</f>
        <v>286.89999999999998</v>
      </c>
      <c r="N17" s="1008">
        <f>'Haver Pivoted'!GY61</f>
        <v>237.2</v>
      </c>
      <c r="O17" s="1008">
        <f>'Haver Pivoted'!GZ61</f>
        <v>113.2</v>
      </c>
      <c r="P17" s="996">
        <f>'Haver Pivoted'!HA61</f>
        <v>0</v>
      </c>
      <c r="Q17" s="369">
        <f>P17*Q$22/P$22</f>
        <v>0</v>
      </c>
      <c r="R17" s="369">
        <f t="shared" ref="R17:AC17" si="8">Q17*R$22/Q$22</f>
        <v>0</v>
      </c>
      <c r="S17" s="369">
        <f t="shared" si="8"/>
        <v>0</v>
      </c>
      <c r="T17" s="369">
        <f t="shared" si="8"/>
        <v>0</v>
      </c>
      <c r="U17" s="369">
        <f t="shared" si="8"/>
        <v>0</v>
      </c>
      <c r="V17" s="369">
        <f t="shared" si="8"/>
        <v>0</v>
      </c>
      <c r="W17" s="369">
        <f t="shared" si="8"/>
        <v>0</v>
      </c>
      <c r="X17" s="369">
        <f t="shared" si="8"/>
        <v>0</v>
      </c>
      <c r="Y17" s="369">
        <f t="shared" si="8"/>
        <v>0</v>
      </c>
      <c r="Z17" s="369">
        <f t="shared" si="8"/>
        <v>0</v>
      </c>
      <c r="AA17" s="369">
        <f t="shared" si="8"/>
        <v>0</v>
      </c>
      <c r="AB17" s="369">
        <f t="shared" si="8"/>
        <v>0</v>
      </c>
      <c r="AC17" s="1208">
        <f t="shared" si="8"/>
        <v>0</v>
      </c>
    </row>
    <row r="18" spans="2:30" x14ac:dyDescent="0.3">
      <c r="B18" s="48" t="s">
        <v>196</v>
      </c>
      <c r="C18" s="34" t="s">
        <v>402</v>
      </c>
      <c r="D18" s="993">
        <f>'Haver Pivoted'!GO64</f>
        <v>0</v>
      </c>
      <c r="E18" s="1005">
        <f>'Haver Pivoted'!GP64</f>
        <v>0</v>
      </c>
      <c r="F18" s="1005">
        <f>'Haver Pivoted'!GQ64</f>
        <v>0</v>
      </c>
      <c r="G18" s="1005">
        <f>'Haver Pivoted'!GR64</f>
        <v>0</v>
      </c>
      <c r="H18" s="1005">
        <f>'Haver Pivoted'!GS64</f>
        <v>0</v>
      </c>
      <c r="I18" s="1005">
        <f>'Haver Pivoted'!GT64</f>
        <v>0</v>
      </c>
      <c r="J18" s="1005">
        <f>'Haver Pivoted'!GU64</f>
        <v>0</v>
      </c>
      <c r="K18" s="1005">
        <f>'Haver Pivoted'!GV64</f>
        <v>106.2</v>
      </c>
      <c r="L18" s="1005">
        <f>'Haver Pivoted'!GW64</f>
        <v>35.9</v>
      </c>
      <c r="M18" s="1005">
        <f>'Haver Pivoted'!GX64</f>
        <v>1.6</v>
      </c>
      <c r="N18" s="1005">
        <f>'Haver Pivoted'!GY64</f>
        <v>0.6</v>
      </c>
      <c r="O18" s="1005">
        <f>'Haver Pivoted'!GZ64</f>
        <v>0.1</v>
      </c>
      <c r="P18" s="992">
        <f>'Haver Pivoted'!HA64</f>
        <v>0</v>
      </c>
      <c r="Q18" s="895"/>
      <c r="R18" s="895"/>
      <c r="S18" s="895"/>
      <c r="T18" s="895"/>
      <c r="U18" s="895"/>
      <c r="V18" s="895"/>
      <c r="W18" s="895"/>
      <c r="X18" s="895"/>
      <c r="Y18" s="895"/>
      <c r="Z18" s="895"/>
      <c r="AA18" s="895"/>
      <c r="AB18" s="895"/>
      <c r="AC18" s="368"/>
    </row>
    <row r="19" spans="2:30" ht="14.5" x14ac:dyDescent="0.35">
      <c r="B19" s="49" t="s">
        <v>403</v>
      </c>
      <c r="C19" s="341"/>
      <c r="D19" s="997">
        <f t="shared" ref="D19:N19" si="9">D11-D20</f>
        <v>0</v>
      </c>
      <c r="E19" s="1009">
        <f t="shared" si="9"/>
        <v>0</v>
      </c>
      <c r="F19" s="1009">
        <f t="shared" si="9"/>
        <v>0</v>
      </c>
      <c r="G19" s="1009">
        <f t="shared" si="9"/>
        <v>0</v>
      </c>
      <c r="H19" s="1009">
        <f t="shared" si="9"/>
        <v>0</v>
      </c>
      <c r="I19" s="1009">
        <f t="shared" si="9"/>
        <v>0</v>
      </c>
      <c r="J19" s="1009">
        <f t="shared" si="9"/>
        <v>779.80000000000007</v>
      </c>
      <c r="K19" s="1009">
        <f t="shared" si="9"/>
        <v>586.29999999999995</v>
      </c>
      <c r="L19" s="1009">
        <f t="shared" si="9"/>
        <v>229.4</v>
      </c>
      <c r="M19" s="1009">
        <f t="shared" si="9"/>
        <v>530</v>
      </c>
      <c r="N19" s="1010">
        <f t="shared" si="9"/>
        <v>435.4</v>
      </c>
      <c r="O19" s="1010">
        <f>O11-O20</f>
        <v>236.1</v>
      </c>
      <c r="P19" s="998">
        <f t="shared" ref="P19:Y19" si="10">P11-P20</f>
        <v>10.7</v>
      </c>
      <c r="Q19" s="369">
        <f>Q11-Q20</f>
        <v>0</v>
      </c>
      <c r="R19" s="369">
        <f t="shared" si="10"/>
        <v>0</v>
      </c>
      <c r="S19" s="369">
        <f t="shared" si="10"/>
        <v>0</v>
      </c>
      <c r="T19" s="369">
        <f t="shared" si="10"/>
        <v>0</v>
      </c>
      <c r="U19" s="369">
        <f t="shared" si="10"/>
        <v>0</v>
      </c>
      <c r="V19" s="369">
        <f t="shared" si="10"/>
        <v>0</v>
      </c>
      <c r="W19" s="369">
        <f t="shared" si="10"/>
        <v>0</v>
      </c>
      <c r="X19" s="369">
        <f t="shared" si="10"/>
        <v>0</v>
      </c>
      <c r="Y19" s="369">
        <f t="shared" si="10"/>
        <v>0</v>
      </c>
      <c r="Z19" s="369">
        <f t="shared" ref="Z19:AC19" si="11">Z11-Z20</f>
        <v>0</v>
      </c>
      <c r="AA19" s="369">
        <f t="shared" si="11"/>
        <v>0</v>
      </c>
      <c r="AB19" s="369">
        <f t="shared" si="11"/>
        <v>0</v>
      </c>
      <c r="AC19" s="1208">
        <f t="shared" si="11"/>
        <v>0</v>
      </c>
    </row>
    <row r="20" spans="2:30" ht="14.5" x14ac:dyDescent="0.35">
      <c r="B20" s="49" t="s">
        <v>404</v>
      </c>
      <c r="C20" s="341"/>
      <c r="D20" s="997">
        <f t="shared" ref="D20:H20" si="12">D11</f>
        <v>27.1</v>
      </c>
      <c r="E20" s="1009">
        <f t="shared" si="12"/>
        <v>28.4</v>
      </c>
      <c r="F20" s="1009">
        <f t="shared" si="12"/>
        <v>27.8</v>
      </c>
      <c r="G20" s="1009">
        <f t="shared" si="12"/>
        <v>27.4</v>
      </c>
      <c r="H20" s="1009">
        <f t="shared" si="12"/>
        <v>26.8</v>
      </c>
      <c r="I20" s="1009">
        <f>I11</f>
        <v>39.5</v>
      </c>
      <c r="J20" s="1009">
        <f>J11-J13-J12</f>
        <v>259.60000000000002</v>
      </c>
      <c r="K20" s="1009">
        <f>K11-K13-K12</f>
        <v>181.49999999999994</v>
      </c>
      <c r="L20" s="1009">
        <f>L11-L13-L12</f>
        <v>70.499999999999972</v>
      </c>
      <c r="M20" s="1009">
        <f>M11-M13-M12</f>
        <v>35.799999999999955</v>
      </c>
      <c r="N20" s="1007">
        <f>N11-N12-N13</f>
        <v>45</v>
      </c>
      <c r="O20" s="1007">
        <f>O11-O12-O13</f>
        <v>36.200000000000017</v>
      </c>
      <c r="P20" s="994">
        <f>P11-P12-P13</f>
        <v>26.900000000000002</v>
      </c>
      <c r="Q20" s="895">
        <f>P20*Q22/P22</f>
        <v>26.078173228346458</v>
      </c>
      <c r="R20" s="895">
        <f t="shared" ref="R20:AC20" si="13">Q20*R22/Q22</f>
        <v>24.267188976377952</v>
      </c>
      <c r="S20" s="895">
        <f t="shared" si="13"/>
        <v>23.396645669291338</v>
      </c>
      <c r="T20" s="895">
        <f t="shared" si="13"/>
        <v>23.110700787401573</v>
      </c>
      <c r="U20" s="895">
        <f t="shared" si="13"/>
        <v>23.269559055118108</v>
      </c>
      <c r="V20" s="895">
        <f t="shared" si="13"/>
        <v>23.625401574803146</v>
      </c>
      <c r="W20" s="895">
        <f t="shared" si="13"/>
        <v>23.987598425196847</v>
      </c>
      <c r="X20" s="895">
        <f t="shared" si="13"/>
        <v>24.368858267716533</v>
      </c>
      <c r="Y20" s="895">
        <f t="shared" si="13"/>
        <v>24.845433070866143</v>
      </c>
      <c r="Z20" s="895">
        <f t="shared" si="13"/>
        <v>25.239401574803146</v>
      </c>
      <c r="AA20" s="895">
        <f t="shared" si="13"/>
        <v>25.550763779527557</v>
      </c>
      <c r="AB20" s="895">
        <f t="shared" si="13"/>
        <v>25.938377952755904</v>
      </c>
      <c r="AC20" s="368">
        <f t="shared" si="13"/>
        <v>26.313283464566929</v>
      </c>
      <c r="AD20" s="34" t="s">
        <v>405</v>
      </c>
    </row>
    <row r="21" spans="2:30" x14ac:dyDescent="0.3">
      <c r="B21" s="48"/>
      <c r="C21" s="341"/>
      <c r="D21" s="825"/>
      <c r="E21" s="829"/>
      <c r="F21" s="829"/>
      <c r="G21" s="829"/>
      <c r="H21" s="1009"/>
      <c r="I21" s="1009"/>
      <c r="J21" s="1009"/>
      <c r="K21" s="1009"/>
      <c r="L21" s="1009"/>
      <c r="M21" s="1009"/>
      <c r="N21" s="1006"/>
      <c r="O21" s="1006"/>
      <c r="P21" s="999"/>
      <c r="Q21" s="362"/>
      <c r="R21" s="362"/>
      <c r="S21" s="362"/>
      <c r="T21" s="362"/>
      <c r="U21" s="362"/>
      <c r="V21" s="362"/>
      <c r="W21" s="362"/>
      <c r="X21" s="362"/>
      <c r="Y21" s="362"/>
      <c r="Z21" s="362"/>
      <c r="AA21" s="362"/>
      <c r="AB21" s="362"/>
      <c r="AC21" s="363"/>
    </row>
    <row r="22" spans="2:30" x14ac:dyDescent="0.3">
      <c r="B22" s="136" t="s">
        <v>406</v>
      </c>
      <c r="C22" s="42"/>
      <c r="D22" s="1000"/>
      <c r="E22" s="1001"/>
      <c r="F22" s="1001"/>
      <c r="G22" s="1001"/>
      <c r="H22" s="1002"/>
      <c r="I22" s="1003"/>
      <c r="J22" s="1003"/>
      <c r="K22" s="1003"/>
      <c r="L22" s="1003"/>
      <c r="M22" s="1003">
        <f>D28</f>
        <v>6.166666666666667</v>
      </c>
      <c r="N22" s="1003">
        <f>D31</f>
        <v>5.7666666666666657</v>
      </c>
      <c r="O22" s="1003">
        <f>D34</f>
        <v>5.1333333333333337</v>
      </c>
      <c r="P22" s="1004">
        <f>D37</f>
        <v>4.2333333333333334</v>
      </c>
      <c r="Q22" s="365">
        <v>4.1040000000000001</v>
      </c>
      <c r="R22" s="365">
        <v>3.819</v>
      </c>
      <c r="S22" s="365">
        <v>3.6819999999999999</v>
      </c>
      <c r="T22" s="365">
        <v>3.637</v>
      </c>
      <c r="U22" s="365">
        <v>3.6619999999999999</v>
      </c>
      <c r="V22" s="365">
        <v>3.718</v>
      </c>
      <c r="W22" s="365">
        <v>3.7749999999999999</v>
      </c>
      <c r="X22" s="365">
        <v>3.835</v>
      </c>
      <c r="Y22" s="365">
        <v>3.91</v>
      </c>
      <c r="Z22" s="365">
        <v>3.972</v>
      </c>
      <c r="AA22" s="365">
        <v>4.0209999999999999</v>
      </c>
      <c r="AB22" s="365">
        <v>4.0819999999999999</v>
      </c>
      <c r="AC22" s="555">
        <v>4.141</v>
      </c>
      <c r="AD22" s="50" t="s">
        <v>407</v>
      </c>
    </row>
    <row r="23" spans="2:30" s="888" customFormat="1" x14ac:dyDescent="0.3">
      <c r="B23" s="847"/>
      <c r="C23" s="847"/>
      <c r="D23" s="1005"/>
      <c r="E23" s="1005"/>
      <c r="F23" s="1005"/>
      <c r="G23" s="1005"/>
      <c r="H23" s="1006"/>
      <c r="I23" s="1188"/>
      <c r="J23" s="1188"/>
      <c r="K23" s="1188"/>
      <c r="L23" s="1188"/>
      <c r="M23" s="1188"/>
      <c r="N23" s="1188"/>
      <c r="O23" s="1188"/>
      <c r="P23" s="1188"/>
      <c r="Q23" s="1188"/>
      <c r="R23" s="1188"/>
      <c r="S23" s="1188"/>
      <c r="T23" s="1188"/>
      <c r="U23" s="1188"/>
      <c r="V23" s="1188"/>
      <c r="W23" s="1188"/>
      <c r="X23" s="1188"/>
      <c r="Y23" s="1188"/>
      <c r="Z23" s="1188"/>
      <c r="AA23" s="1188"/>
      <c r="AB23" s="1188"/>
      <c r="AC23" s="1188"/>
      <c r="AD23" s="50"/>
    </row>
    <row r="24" spans="2:30" x14ac:dyDescent="0.3">
      <c r="M24" s="855"/>
      <c r="N24" s="855"/>
      <c r="O24" s="855"/>
      <c r="P24" s="1299"/>
      <c r="Q24" s="1299"/>
      <c r="R24" s="1299"/>
      <c r="S24" s="1299"/>
      <c r="T24" s="1299"/>
      <c r="U24" s="1299"/>
      <c r="V24" s="1299"/>
      <c r="W24" s="1299"/>
      <c r="X24" s="1299"/>
      <c r="Y24" s="1299"/>
      <c r="Z24" s="1299"/>
      <c r="AA24" s="1299"/>
      <c r="AB24" s="1299"/>
      <c r="AC24" s="1299"/>
    </row>
    <row r="25" spans="2:30" x14ac:dyDescent="0.3">
      <c r="M25" s="837"/>
      <c r="N25" s="837"/>
      <c r="O25" s="837"/>
      <c r="P25" s="1010"/>
      <c r="Q25" s="1010"/>
      <c r="R25" s="1010"/>
      <c r="S25" s="1010"/>
      <c r="T25" s="1010"/>
      <c r="U25" s="1010"/>
      <c r="V25" s="1010"/>
      <c r="W25" s="1010"/>
      <c r="X25" s="1010"/>
      <c r="Y25" s="1010"/>
      <c r="Z25" s="1010"/>
      <c r="AA25" s="1010"/>
      <c r="AB25" s="1010"/>
      <c r="AC25" s="1010"/>
    </row>
    <row r="26" spans="2:30" x14ac:dyDescent="0.3">
      <c r="M26" s="837"/>
      <c r="N26" s="837"/>
      <c r="O26" s="837"/>
      <c r="P26" s="1007"/>
      <c r="Q26" s="1007"/>
      <c r="R26" s="1007"/>
      <c r="S26" s="1007"/>
      <c r="T26" s="1007"/>
      <c r="U26" s="1007"/>
      <c r="V26" s="1007"/>
      <c r="W26" s="1007"/>
      <c r="X26" s="1007"/>
      <c r="Y26" s="1007"/>
      <c r="Z26" s="1007"/>
      <c r="AA26" s="1007"/>
      <c r="AB26" s="1007"/>
      <c r="AC26" s="1007"/>
    </row>
    <row r="27" spans="2:30" ht="30.75" customHeight="1" x14ac:dyDescent="0.3">
      <c r="B27" s="739" t="s">
        <v>408</v>
      </c>
      <c r="C27" s="688" t="s">
        <v>409</v>
      </c>
      <c r="D27" s="740" t="s">
        <v>410</v>
      </c>
      <c r="M27" s="837"/>
      <c r="N27" s="837"/>
      <c r="O27" s="837"/>
      <c r="P27" s="1007"/>
      <c r="Q27" s="1007"/>
      <c r="R27" s="1007"/>
      <c r="S27" s="1007"/>
      <c r="T27" s="1007"/>
      <c r="U27" s="1007"/>
      <c r="V27" s="1007"/>
      <c r="W27" s="1007"/>
      <c r="X27" s="1007"/>
      <c r="Y27" s="1007"/>
      <c r="Z27" s="1007"/>
      <c r="AA27" s="1007"/>
      <c r="AB27" s="1007"/>
      <c r="AC27" s="1007"/>
    </row>
    <row r="28" spans="2:30" x14ac:dyDescent="0.3">
      <c r="B28" s="971">
        <v>44197</v>
      </c>
      <c r="C28" s="223">
        <v>6.3</v>
      </c>
      <c r="D28" s="972">
        <f>AVERAGE(C28:C30)</f>
        <v>6.166666666666667</v>
      </c>
      <c r="M28" s="837"/>
      <c r="N28" s="837"/>
      <c r="O28" s="837"/>
      <c r="P28" s="1010"/>
      <c r="Q28" s="1010"/>
      <c r="R28" s="1010"/>
      <c r="S28" s="1010"/>
      <c r="T28" s="1010"/>
      <c r="U28" s="1010"/>
      <c r="V28" s="1010"/>
      <c r="W28" s="1010"/>
      <c r="X28" s="1010"/>
      <c r="Y28" s="1010"/>
      <c r="Z28" s="1010"/>
      <c r="AA28" s="1010"/>
      <c r="AB28" s="1010"/>
      <c r="AC28" s="1010"/>
    </row>
    <row r="29" spans="2:30" x14ac:dyDescent="0.3">
      <c r="B29" s="687">
        <v>44228</v>
      </c>
      <c r="C29" s="847">
        <v>6.2</v>
      </c>
      <c r="D29" s="973"/>
      <c r="M29" s="837"/>
      <c r="N29" s="837"/>
      <c r="O29" s="837"/>
      <c r="P29" s="1010"/>
      <c r="Q29" s="1010"/>
      <c r="R29" s="1010"/>
      <c r="S29" s="1010"/>
      <c r="T29" s="1010"/>
      <c r="U29" s="1010"/>
      <c r="V29" s="1010"/>
      <c r="W29" s="1010"/>
      <c r="X29" s="1010"/>
      <c r="Y29" s="1010"/>
      <c r="Z29" s="1010"/>
      <c r="AA29" s="1010"/>
      <c r="AB29" s="1010"/>
      <c r="AC29" s="1010"/>
    </row>
    <row r="30" spans="2:30" x14ac:dyDescent="0.3">
      <c r="B30" s="687">
        <v>44256</v>
      </c>
      <c r="C30" s="847">
        <v>6</v>
      </c>
      <c r="D30" s="973"/>
      <c r="M30" s="837"/>
      <c r="N30" s="837"/>
      <c r="O30" s="837"/>
      <c r="P30" s="1010"/>
      <c r="Q30" s="1010"/>
      <c r="R30" s="1010"/>
      <c r="S30" s="1010"/>
      <c r="T30" s="1010"/>
      <c r="U30" s="1010"/>
      <c r="V30" s="1010"/>
      <c r="W30" s="1010"/>
      <c r="X30" s="1010"/>
      <c r="Y30" s="1010"/>
      <c r="Z30" s="1010"/>
      <c r="AA30" s="1010"/>
      <c r="AB30" s="1010"/>
      <c r="AC30" s="1010"/>
    </row>
    <row r="31" spans="2:30" x14ac:dyDescent="0.3">
      <c r="B31" s="687">
        <v>44287</v>
      </c>
      <c r="C31" s="847">
        <v>6.1</v>
      </c>
      <c r="D31" s="973">
        <f>AVERAGE(C31:C33)</f>
        <v>5.7666666666666657</v>
      </c>
      <c r="M31" s="837"/>
      <c r="N31" s="837"/>
      <c r="O31" s="837"/>
      <c r="P31" s="1010"/>
      <c r="Q31" s="1010"/>
      <c r="R31" s="1010"/>
      <c r="S31" s="1010"/>
      <c r="T31" s="1010"/>
      <c r="U31" s="1010"/>
      <c r="V31" s="1010"/>
      <c r="W31" s="1010"/>
      <c r="X31" s="1010"/>
      <c r="Y31" s="1010"/>
      <c r="Z31" s="1010"/>
      <c r="AA31" s="1010"/>
      <c r="AB31" s="1010"/>
      <c r="AC31" s="1010"/>
    </row>
    <row r="32" spans="2:30" x14ac:dyDescent="0.3">
      <c r="B32" s="687">
        <v>44317</v>
      </c>
      <c r="C32" s="847">
        <v>5.8</v>
      </c>
      <c r="D32" s="973"/>
      <c r="M32" s="837"/>
      <c r="N32" s="837"/>
      <c r="O32" s="837"/>
      <c r="P32" s="1007"/>
      <c r="Q32" s="1007"/>
      <c r="R32" s="1007"/>
      <c r="S32" s="1007"/>
      <c r="T32" s="1007"/>
      <c r="U32" s="1007"/>
      <c r="V32" s="1007"/>
      <c r="W32" s="1007"/>
      <c r="X32" s="1007"/>
      <c r="Y32" s="1007"/>
      <c r="Z32" s="1007"/>
      <c r="AA32" s="1007"/>
      <c r="AB32" s="1007"/>
      <c r="AC32" s="1007"/>
    </row>
    <row r="33" spans="2:38" x14ac:dyDescent="0.3">
      <c r="B33" s="687">
        <v>44348</v>
      </c>
      <c r="C33" s="847">
        <v>5.4</v>
      </c>
      <c r="D33" s="973"/>
      <c r="M33" s="837"/>
      <c r="N33" s="837"/>
      <c r="O33" s="837"/>
      <c r="P33" s="1010"/>
      <c r="Q33" s="1010"/>
      <c r="R33" s="1010"/>
      <c r="S33" s="1010"/>
      <c r="T33" s="1010"/>
      <c r="U33" s="1010"/>
      <c r="V33" s="1010"/>
      <c r="W33" s="1010"/>
      <c r="X33" s="1010"/>
      <c r="Y33" s="1010"/>
      <c r="Z33" s="1010"/>
      <c r="AA33" s="1010"/>
      <c r="AB33" s="1010"/>
      <c r="AC33" s="1010"/>
    </row>
    <row r="34" spans="2:38" x14ac:dyDescent="0.3">
      <c r="B34" s="687">
        <v>44378</v>
      </c>
      <c r="C34" s="847">
        <v>5.4</v>
      </c>
      <c r="D34" s="973">
        <f>AVERAGE(C34:C36)</f>
        <v>5.1333333333333337</v>
      </c>
      <c r="E34" s="34" t="s">
        <v>411</v>
      </c>
      <c r="M34" s="837"/>
      <c r="N34" s="837"/>
      <c r="O34" s="837"/>
      <c r="P34" s="1007"/>
      <c r="Q34" s="1007"/>
      <c r="R34" s="1007"/>
      <c r="S34" s="1007"/>
      <c r="T34" s="1007"/>
      <c r="U34" s="1007"/>
      <c r="V34" s="1007"/>
      <c r="W34" s="1007"/>
      <c r="X34" s="1007"/>
      <c r="Y34" s="1007"/>
      <c r="Z34" s="1007"/>
      <c r="AA34" s="1007"/>
      <c r="AB34" s="1007"/>
      <c r="AC34" s="1007"/>
    </row>
    <row r="35" spans="2:38" x14ac:dyDescent="0.3">
      <c r="B35" s="687">
        <v>44409</v>
      </c>
      <c r="C35" s="847">
        <v>5.2</v>
      </c>
      <c r="D35" s="973"/>
      <c r="M35" s="837"/>
      <c r="N35" s="837"/>
      <c r="O35" s="837"/>
      <c r="P35" s="1006"/>
      <c r="Q35" s="1006"/>
      <c r="R35" s="1006"/>
      <c r="S35" s="1006"/>
      <c r="T35" s="1006"/>
      <c r="U35" s="1006"/>
      <c r="V35" s="1006"/>
      <c r="W35" s="1006"/>
      <c r="X35" s="1006"/>
      <c r="Y35" s="1006"/>
      <c r="Z35" s="1006"/>
      <c r="AA35" s="1006"/>
      <c r="AB35" s="1006"/>
      <c r="AC35" s="1006"/>
    </row>
    <row r="36" spans="2:38" x14ac:dyDescent="0.3">
      <c r="B36" s="687">
        <v>44440</v>
      </c>
      <c r="C36" s="847">
        <v>4.8</v>
      </c>
      <c r="D36" s="973"/>
      <c r="M36" s="837"/>
      <c r="N36" s="837"/>
      <c r="O36" s="837"/>
      <c r="P36" s="1188"/>
      <c r="Q36" s="1188"/>
      <c r="R36" s="1188"/>
      <c r="S36" s="1188"/>
      <c r="T36" s="1188"/>
      <c r="U36" s="1188"/>
      <c r="V36" s="1188"/>
      <c r="W36" s="1188"/>
      <c r="X36" s="1188"/>
      <c r="Y36" s="1188"/>
      <c r="Z36" s="1188"/>
      <c r="AA36" s="1188"/>
      <c r="AB36" s="1188"/>
      <c r="AC36" s="1188"/>
    </row>
    <row r="37" spans="2:38" x14ac:dyDescent="0.3">
      <c r="B37" s="687">
        <v>44470</v>
      </c>
      <c r="C37" s="847">
        <v>4.5999999999999996</v>
      </c>
      <c r="D37" s="973">
        <f>AVERAGE(C37:C39)</f>
        <v>4.2333333333333334</v>
      </c>
      <c r="M37" s="837"/>
      <c r="N37" s="837"/>
      <c r="O37" s="837"/>
      <c r="P37" s="837"/>
      <c r="Q37" s="837"/>
      <c r="R37" s="837"/>
      <c r="S37" s="837"/>
      <c r="T37" s="837"/>
      <c r="U37" s="837"/>
      <c r="V37" s="837"/>
      <c r="W37" s="837"/>
      <c r="X37" s="837"/>
      <c r="Y37" s="837"/>
      <c r="Z37" s="837"/>
      <c r="AA37" s="837"/>
      <c r="AB37" s="837"/>
      <c r="AC37" s="837"/>
    </row>
    <row r="38" spans="2:38" x14ac:dyDescent="0.3">
      <c r="B38" s="687">
        <v>44501</v>
      </c>
      <c r="C38" s="847">
        <v>4.2</v>
      </c>
      <c r="D38" s="973"/>
      <c r="M38" s="837"/>
      <c r="N38" s="837"/>
      <c r="O38" s="837"/>
      <c r="P38" s="837"/>
      <c r="Q38" s="1300"/>
      <c r="R38" s="1300"/>
      <c r="S38" s="1300"/>
      <c r="T38" s="1300"/>
      <c r="U38" s="1300"/>
      <c r="V38" s="1300"/>
      <c r="W38" s="1300"/>
      <c r="X38" s="1300"/>
      <c r="Y38" s="1300"/>
      <c r="Z38" s="1300"/>
      <c r="AA38" s="1300"/>
      <c r="AB38" s="1300"/>
      <c r="AC38" s="1300"/>
      <c r="AD38" s="807"/>
      <c r="AE38" s="807"/>
      <c r="AF38" s="807"/>
      <c r="AG38" s="807"/>
      <c r="AH38" s="807"/>
      <c r="AI38" s="807"/>
      <c r="AJ38" s="807"/>
      <c r="AK38" s="807"/>
      <c r="AL38" s="807"/>
    </row>
    <row r="39" spans="2:38" x14ac:dyDescent="0.3">
      <c r="B39" s="687">
        <v>44531</v>
      </c>
      <c r="C39" s="847">
        <v>3.9</v>
      </c>
      <c r="D39" s="973"/>
      <c r="M39" s="837"/>
      <c r="N39" s="837"/>
      <c r="O39" s="837"/>
      <c r="P39" s="837"/>
      <c r="Q39" s="1300"/>
      <c r="R39" s="1300"/>
      <c r="S39" s="1300"/>
      <c r="T39" s="1300"/>
      <c r="U39" s="1300"/>
      <c r="V39" s="1300"/>
      <c r="W39" s="1300"/>
      <c r="X39" s="1300"/>
      <c r="Y39" s="1300"/>
      <c r="Z39" s="1300"/>
      <c r="AA39" s="1300"/>
      <c r="AB39" s="1300"/>
      <c r="AC39" s="1300"/>
      <c r="AD39" s="807"/>
      <c r="AE39" s="807"/>
      <c r="AF39" s="807"/>
      <c r="AG39" s="807"/>
      <c r="AH39" s="807"/>
      <c r="AI39" s="807"/>
      <c r="AJ39" s="807"/>
      <c r="AK39" s="807"/>
      <c r="AL39" s="807"/>
    </row>
    <row r="40" spans="2:38" x14ac:dyDescent="0.3">
      <c r="B40" s="706">
        <v>44562</v>
      </c>
      <c r="C40" s="42">
        <v>4</v>
      </c>
      <c r="D40" s="53"/>
      <c r="M40" s="837"/>
      <c r="N40" s="837"/>
      <c r="O40" s="837"/>
      <c r="P40" s="837"/>
      <c r="Q40" s="1300"/>
      <c r="R40" s="1300"/>
      <c r="S40" s="1300"/>
      <c r="T40" s="1300"/>
      <c r="U40" s="1300"/>
      <c r="V40" s="1300"/>
      <c r="W40" s="1300"/>
      <c r="X40" s="1300"/>
      <c r="Y40" s="1300"/>
      <c r="Z40" s="1300"/>
      <c r="AA40" s="1300"/>
      <c r="AB40" s="1300"/>
      <c r="AC40" s="1300"/>
    </row>
  </sheetData>
  <mergeCells count="13">
    <mergeCell ref="P24:AC24"/>
    <mergeCell ref="Q38:AC40"/>
    <mergeCell ref="B1:AC1"/>
    <mergeCell ref="B2:AC6"/>
    <mergeCell ref="E9:H9"/>
    <mergeCell ref="B8:C10"/>
    <mergeCell ref="I9:L9"/>
    <mergeCell ref="Q9:T9"/>
    <mergeCell ref="U9:X9"/>
    <mergeCell ref="Y9:AB9"/>
    <mergeCell ref="M9:P9"/>
    <mergeCell ref="Q8:AC8"/>
    <mergeCell ref="D8:P8"/>
  </mergeCells>
  <phoneticPr fontId="53" type="noConversion"/>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G1:AC73"/>
  <sheetViews>
    <sheetView topLeftCell="G41" zoomScale="61" zoomScaleNormal="143" workbookViewId="0">
      <selection activeCell="S64" sqref="S64"/>
    </sheetView>
  </sheetViews>
  <sheetFormatPr defaultColWidth="8.453125" defaultRowHeight="14" x14ac:dyDescent="0.3"/>
  <cols>
    <col min="1" max="6" width="0" style="34" hidden="1" customWidth="1"/>
    <col min="7" max="7" width="8.453125" style="34"/>
    <col min="8" max="8" width="22.453125" style="34" customWidth="1"/>
    <col min="9" max="9" width="11.453125" style="34" customWidth="1"/>
    <col min="10" max="10" width="13.1796875" style="34" customWidth="1"/>
    <col min="11" max="11" width="11.36328125" style="34" customWidth="1"/>
    <col min="12" max="12" width="10.1796875" style="34" bestFit="1" customWidth="1"/>
    <col min="13" max="13" width="9.453125" style="34" bestFit="1" customWidth="1"/>
    <col min="14" max="15" width="8.81640625" style="34" bestFit="1" customWidth="1"/>
    <col min="16" max="16" width="11.81640625" style="34" customWidth="1"/>
    <col min="17" max="18" width="8.81640625" style="34" bestFit="1" customWidth="1"/>
    <col min="19" max="19" width="9.453125" style="34" bestFit="1" customWidth="1"/>
    <col min="20" max="16384" width="8.453125" style="34"/>
  </cols>
  <sheetData>
    <row r="1" spans="8:22" x14ac:dyDescent="0.3">
      <c r="H1" s="1301" t="s">
        <v>425</v>
      </c>
      <c r="I1" s="1301"/>
      <c r="J1" s="1301"/>
      <c r="K1" s="1301"/>
      <c r="L1" s="1301"/>
      <c r="M1" s="1301"/>
      <c r="N1" s="1301"/>
      <c r="O1" s="1301"/>
      <c r="P1" s="1301"/>
      <c r="Q1" s="1301"/>
      <c r="R1" s="1301"/>
      <c r="S1" s="1301"/>
    </row>
    <row r="2" spans="8:22" x14ac:dyDescent="0.3">
      <c r="H2" s="1322" t="s">
        <v>426</v>
      </c>
      <c r="I2" s="1323"/>
      <c r="J2" s="1323"/>
      <c r="K2" s="1323"/>
      <c r="L2" s="1323"/>
      <c r="M2" s="1323"/>
      <c r="N2" s="1323"/>
      <c r="O2" s="1323"/>
      <c r="P2" s="1323"/>
      <c r="Q2" s="1323"/>
      <c r="R2" s="1323"/>
      <c r="S2" s="1323"/>
    </row>
    <row r="3" spans="8:22" x14ac:dyDescent="0.3">
      <c r="H3" s="1323"/>
      <c r="I3" s="1323"/>
      <c r="J3" s="1323"/>
      <c r="K3" s="1323"/>
      <c r="L3" s="1323"/>
      <c r="M3" s="1323"/>
      <c r="N3" s="1323"/>
      <c r="O3" s="1323"/>
      <c r="P3" s="1323"/>
      <c r="Q3" s="1323"/>
      <c r="R3" s="1323"/>
      <c r="S3" s="1323"/>
    </row>
    <row r="4" spans="8:22" x14ac:dyDescent="0.3">
      <c r="H4" s="1323"/>
      <c r="I4" s="1323"/>
      <c r="J4" s="1323"/>
      <c r="K4" s="1323"/>
      <c r="L4" s="1323"/>
      <c r="M4" s="1323"/>
      <c r="N4" s="1323"/>
      <c r="O4" s="1323"/>
      <c r="P4" s="1323"/>
      <c r="Q4" s="1323"/>
      <c r="R4" s="1323"/>
      <c r="S4" s="1323"/>
    </row>
    <row r="5" spans="8:22" ht="54.75" customHeight="1" x14ac:dyDescent="0.3">
      <c r="H5" s="1323"/>
      <c r="I5" s="1323"/>
      <c r="J5" s="1323"/>
      <c r="K5" s="1323"/>
      <c r="L5" s="1323"/>
      <c r="M5" s="1323"/>
      <c r="N5" s="1323"/>
      <c r="O5" s="1323"/>
      <c r="P5" s="1323"/>
      <c r="Q5" s="1323"/>
      <c r="R5" s="1323"/>
      <c r="S5" s="1323"/>
    </row>
    <row r="6" spans="8:22" x14ac:dyDescent="0.3">
      <c r="H6" s="54"/>
      <c r="I6" s="54"/>
      <c r="J6" s="54"/>
      <c r="K6" s="54"/>
      <c r="L6" s="54"/>
      <c r="M6" s="54"/>
      <c r="N6" s="54"/>
      <c r="O6" s="54"/>
      <c r="P6" s="54"/>
      <c r="Q6" s="54"/>
      <c r="R6" s="54"/>
      <c r="S6" s="54"/>
    </row>
    <row r="7" spans="8:22" x14ac:dyDescent="0.3">
      <c r="H7" s="203" t="s">
        <v>427</v>
      </c>
    </row>
    <row r="8" spans="8:22" ht="16" customHeight="1" x14ac:dyDescent="0.3"/>
    <row r="9" spans="8:22" ht="15.75" customHeight="1" x14ac:dyDescent="0.3">
      <c r="L9" s="1303">
        <v>2020</v>
      </c>
      <c r="M9" s="1304"/>
      <c r="N9" s="1304"/>
      <c r="O9" s="710">
        <v>2021</v>
      </c>
      <c r="P9" s="710"/>
      <c r="Q9" s="710"/>
      <c r="R9" s="705"/>
    </row>
    <row r="10" spans="8:22" s="39" customFormat="1" ht="28" x14ac:dyDescent="0.3">
      <c r="H10" s="742" t="s">
        <v>428</v>
      </c>
      <c r="I10" s="742" t="s">
        <v>429</v>
      </c>
      <c r="J10" s="743" t="s">
        <v>430</v>
      </c>
      <c r="K10" s="87"/>
      <c r="L10" s="501" t="s">
        <v>389</v>
      </c>
      <c r="M10" s="508" t="s">
        <v>278</v>
      </c>
      <c r="N10" s="508" t="s">
        <v>387</v>
      </c>
      <c r="O10" s="508" t="s">
        <v>388</v>
      </c>
      <c r="P10" s="508" t="s">
        <v>389</v>
      </c>
      <c r="Q10" s="508" t="s">
        <v>278</v>
      </c>
      <c r="R10" s="711" t="s">
        <v>387</v>
      </c>
      <c r="S10" s="54" t="s">
        <v>431</v>
      </c>
      <c r="T10" s="87"/>
      <c r="U10" s="87"/>
      <c r="V10" s="87"/>
    </row>
    <row r="11" spans="8:22" x14ac:dyDescent="0.3">
      <c r="H11" s="744">
        <v>43934</v>
      </c>
      <c r="I11" s="43">
        <v>248</v>
      </c>
      <c r="J11" s="260">
        <f>I11</f>
        <v>248</v>
      </c>
      <c r="K11" s="43"/>
      <c r="L11" s="286">
        <f>S11/26*J11</f>
        <v>95.384615384615387</v>
      </c>
      <c r="M11" s="278">
        <f>13/26*J11</f>
        <v>124</v>
      </c>
      <c r="N11" s="278">
        <f>J11-SUM(L11:M11)</f>
        <v>28.615384615384613</v>
      </c>
      <c r="O11" s="278"/>
      <c r="P11" s="278"/>
      <c r="Q11" s="278"/>
      <c r="R11" s="287"/>
      <c r="S11" s="43">
        <v>10</v>
      </c>
      <c r="T11" s="43"/>
      <c r="U11" s="279"/>
      <c r="V11" s="43"/>
    </row>
    <row r="12" spans="8:22" x14ac:dyDescent="0.3">
      <c r="H12" s="280">
        <v>43937</v>
      </c>
      <c r="I12" s="43">
        <v>342</v>
      </c>
      <c r="J12" s="260">
        <f>I12-I11</f>
        <v>94</v>
      </c>
      <c r="K12" s="43"/>
      <c r="L12" s="286">
        <f t="shared" ref="L12:L20" si="0">S12/26*J12</f>
        <v>36.153846153846153</v>
      </c>
      <c r="M12" s="278">
        <f t="shared" ref="M12:M20" si="1">13/26*J12</f>
        <v>47</v>
      </c>
      <c r="N12" s="278">
        <f t="shared" ref="N12:N21" si="2">J12-SUM(L12:M12)</f>
        <v>10.84615384615384</v>
      </c>
      <c r="O12" s="278"/>
      <c r="P12" s="278"/>
      <c r="Q12" s="278"/>
      <c r="R12" s="287"/>
      <c r="S12" s="43">
        <v>10</v>
      </c>
      <c r="T12" s="43"/>
      <c r="U12" s="43"/>
      <c r="V12" s="43"/>
    </row>
    <row r="13" spans="8:22" x14ac:dyDescent="0.3">
      <c r="H13" s="280">
        <v>43952</v>
      </c>
      <c r="I13" s="43">
        <v>518</v>
      </c>
      <c r="J13" s="260">
        <f>I13-I12</f>
        <v>176</v>
      </c>
      <c r="K13" s="43"/>
      <c r="L13" s="286">
        <f t="shared" si="0"/>
        <v>54.15384615384616</v>
      </c>
      <c r="M13" s="278">
        <f t="shared" si="1"/>
        <v>88</v>
      </c>
      <c r="N13" s="278">
        <f t="shared" si="2"/>
        <v>33.84615384615384</v>
      </c>
      <c r="O13" s="278"/>
      <c r="P13" s="278"/>
      <c r="Q13" s="278"/>
      <c r="R13" s="287"/>
      <c r="S13" s="43">
        <v>8</v>
      </c>
      <c r="T13" s="43"/>
      <c r="U13" s="43"/>
      <c r="V13" s="43"/>
    </row>
    <row r="14" spans="8:22" x14ac:dyDescent="0.3">
      <c r="H14" s="280">
        <v>43959</v>
      </c>
      <c r="I14" s="43">
        <v>531</v>
      </c>
      <c r="J14" s="260">
        <f t="shared" ref="J14:J45" si="3">I14-I13</f>
        <v>13</v>
      </c>
      <c r="K14" s="43"/>
      <c r="L14" s="286">
        <f t="shared" si="0"/>
        <v>3.5</v>
      </c>
      <c r="M14" s="278">
        <f t="shared" si="1"/>
        <v>6.5</v>
      </c>
      <c r="N14" s="278">
        <f t="shared" si="2"/>
        <v>3</v>
      </c>
      <c r="O14" s="278"/>
      <c r="P14" s="278"/>
      <c r="Q14" s="278"/>
      <c r="R14" s="287"/>
      <c r="S14" s="43">
        <f t="shared" ref="S14:S20" si="4">S13-1</f>
        <v>7</v>
      </c>
      <c r="T14" s="43"/>
      <c r="U14" s="43"/>
      <c r="V14" s="43"/>
    </row>
    <row r="15" spans="8:22" x14ac:dyDescent="0.3">
      <c r="H15" s="280">
        <v>43967</v>
      </c>
      <c r="I15" s="43">
        <v>513</v>
      </c>
      <c r="J15" s="260">
        <f t="shared" si="3"/>
        <v>-18</v>
      </c>
      <c r="K15" s="43"/>
      <c r="L15" s="286">
        <f t="shared" ref="L15:L17" si="5">S15/26*J15</f>
        <v>-4.1538461538461542</v>
      </c>
      <c r="M15" s="278">
        <f t="shared" ref="M15:M17" si="6">13/26*J15</f>
        <v>-9</v>
      </c>
      <c r="N15" s="278">
        <f t="shared" ref="N15:N17" si="7">J15-SUM(L15:M15)</f>
        <v>-4.8461538461538467</v>
      </c>
      <c r="O15" s="278"/>
      <c r="P15" s="278"/>
      <c r="Q15" s="278"/>
      <c r="R15" s="287"/>
      <c r="S15" s="43">
        <f t="shared" si="4"/>
        <v>6</v>
      </c>
      <c r="T15" s="43"/>
      <c r="U15" s="43"/>
      <c r="V15" s="43"/>
    </row>
    <row r="16" spans="8:22" x14ac:dyDescent="0.3">
      <c r="H16" s="280">
        <v>43974</v>
      </c>
      <c r="I16" s="43">
        <v>511</v>
      </c>
      <c r="J16" s="260">
        <f t="shared" si="3"/>
        <v>-2</v>
      </c>
      <c r="K16" s="43"/>
      <c r="L16" s="286">
        <f t="shared" si="5"/>
        <v>-0.38461538461538464</v>
      </c>
      <c r="M16" s="278">
        <f t="shared" si="6"/>
        <v>-1</v>
      </c>
      <c r="N16" s="278">
        <f t="shared" si="7"/>
        <v>-0.61538461538461542</v>
      </c>
      <c r="O16" s="278"/>
      <c r="P16" s="278"/>
      <c r="Q16" s="278"/>
      <c r="R16" s="287"/>
      <c r="S16" s="43">
        <f t="shared" si="4"/>
        <v>5</v>
      </c>
      <c r="T16" s="43"/>
      <c r="U16" s="43"/>
      <c r="V16" s="43"/>
    </row>
    <row r="17" spans="8:22" x14ac:dyDescent="0.3">
      <c r="H17" s="280">
        <v>43981</v>
      </c>
      <c r="I17" s="43">
        <v>510</v>
      </c>
      <c r="J17" s="260">
        <f t="shared" si="3"/>
        <v>-1</v>
      </c>
      <c r="K17" s="43"/>
      <c r="L17" s="286">
        <f t="shared" si="5"/>
        <v>-0.15384615384615385</v>
      </c>
      <c r="M17" s="278">
        <f t="shared" si="6"/>
        <v>-0.5</v>
      </c>
      <c r="N17" s="278">
        <f t="shared" si="7"/>
        <v>-0.34615384615384615</v>
      </c>
      <c r="O17" s="278"/>
      <c r="P17" s="278"/>
      <c r="Q17" s="278"/>
      <c r="R17" s="287"/>
      <c r="S17" s="43">
        <f t="shared" si="4"/>
        <v>4</v>
      </c>
      <c r="T17" s="43"/>
      <c r="U17" s="43"/>
      <c r="V17" s="43"/>
    </row>
    <row r="18" spans="8:22" x14ac:dyDescent="0.3">
      <c r="H18" s="280">
        <v>43988</v>
      </c>
      <c r="I18" s="43">
        <v>511</v>
      </c>
      <c r="J18" s="260">
        <f t="shared" si="3"/>
        <v>1</v>
      </c>
      <c r="K18" s="43"/>
      <c r="L18" s="286">
        <f t="shared" si="0"/>
        <v>0.11538461538461539</v>
      </c>
      <c r="M18" s="278">
        <f t="shared" si="1"/>
        <v>0.5</v>
      </c>
      <c r="N18" s="278">
        <f t="shared" si="2"/>
        <v>0.38461538461538458</v>
      </c>
      <c r="O18" s="278"/>
      <c r="P18" s="278"/>
      <c r="Q18" s="278"/>
      <c r="R18" s="287"/>
      <c r="S18" s="43">
        <f t="shared" si="4"/>
        <v>3</v>
      </c>
      <c r="T18" s="43"/>
      <c r="U18" s="43"/>
      <c r="V18" s="43"/>
    </row>
    <row r="19" spans="8:22" x14ac:dyDescent="0.3">
      <c r="H19" s="280">
        <v>43994</v>
      </c>
      <c r="I19" s="43">
        <v>512</v>
      </c>
      <c r="J19" s="260">
        <f t="shared" si="3"/>
        <v>1</v>
      </c>
      <c r="K19" s="43"/>
      <c r="L19" s="286">
        <f t="shared" si="0"/>
        <v>7.6923076923076927E-2</v>
      </c>
      <c r="M19" s="278">
        <f t="shared" si="1"/>
        <v>0.5</v>
      </c>
      <c r="N19" s="278">
        <f t="shared" si="2"/>
        <v>0.42307692307692313</v>
      </c>
      <c r="O19" s="278"/>
      <c r="P19" s="278"/>
      <c r="Q19" s="278"/>
      <c r="R19" s="287"/>
      <c r="S19" s="43">
        <f t="shared" si="4"/>
        <v>2</v>
      </c>
      <c r="T19" s="43"/>
      <c r="U19" s="43"/>
      <c r="V19" s="43"/>
    </row>
    <row r="20" spans="8:22" x14ac:dyDescent="0.3">
      <c r="H20" s="280">
        <v>44002</v>
      </c>
      <c r="I20" s="43">
        <v>515</v>
      </c>
      <c r="J20" s="260">
        <f t="shared" si="3"/>
        <v>3</v>
      </c>
      <c r="K20" s="43"/>
      <c r="L20" s="286">
        <f t="shared" si="0"/>
        <v>0.11538461538461539</v>
      </c>
      <c r="M20" s="278">
        <f t="shared" si="1"/>
        <v>1.5</v>
      </c>
      <c r="N20" s="278">
        <f t="shared" si="2"/>
        <v>1.3846153846153846</v>
      </c>
      <c r="O20" s="278"/>
      <c r="P20" s="278"/>
      <c r="Q20" s="278"/>
      <c r="R20" s="287"/>
      <c r="S20" s="43">
        <f t="shared" si="4"/>
        <v>1</v>
      </c>
      <c r="T20" s="43"/>
      <c r="U20" s="43"/>
      <c r="V20" s="43"/>
    </row>
    <row r="21" spans="8:22" x14ac:dyDescent="0.3">
      <c r="H21" s="280">
        <v>44009</v>
      </c>
      <c r="I21" s="43">
        <v>519</v>
      </c>
      <c r="J21" s="260">
        <f t="shared" si="3"/>
        <v>4</v>
      </c>
      <c r="K21" s="43"/>
      <c r="L21" s="286"/>
      <c r="M21" s="278">
        <f>S21/26*J21</f>
        <v>2</v>
      </c>
      <c r="N21" s="278">
        <f t="shared" si="2"/>
        <v>2</v>
      </c>
      <c r="O21" s="278"/>
      <c r="P21" s="278"/>
      <c r="Q21" s="278"/>
      <c r="R21" s="287"/>
      <c r="S21" s="43">
        <v>13</v>
      </c>
      <c r="T21" s="43"/>
      <c r="U21" s="43"/>
      <c r="V21" s="43"/>
    </row>
    <row r="22" spans="8:22" x14ac:dyDescent="0.3">
      <c r="H22" s="280">
        <v>44012</v>
      </c>
      <c r="I22" s="43">
        <v>521</v>
      </c>
      <c r="J22" s="260">
        <f t="shared" si="3"/>
        <v>2</v>
      </c>
      <c r="K22" s="43"/>
      <c r="L22" s="286"/>
      <c r="M22" s="278">
        <f t="shared" ref="M22:M26" si="8">S22/26*J22</f>
        <v>1</v>
      </c>
      <c r="N22" s="278">
        <f>J22-SUM(L22:M22)</f>
        <v>1</v>
      </c>
      <c r="O22" s="278"/>
      <c r="P22" s="278"/>
      <c r="Q22" s="278"/>
      <c r="R22" s="287"/>
      <c r="S22" s="43">
        <v>13</v>
      </c>
      <c r="T22" s="43"/>
      <c r="U22" s="43"/>
      <c r="V22" s="43"/>
    </row>
    <row r="23" spans="8:22" x14ac:dyDescent="0.3">
      <c r="H23" s="280">
        <v>44029</v>
      </c>
      <c r="I23" s="43">
        <v>518</v>
      </c>
      <c r="J23" s="260">
        <f t="shared" si="3"/>
        <v>-3</v>
      </c>
      <c r="K23" s="43"/>
      <c r="L23" s="286"/>
      <c r="M23" s="278">
        <f t="shared" ref="M23" si="9">S23/26*J23</f>
        <v>-1.153846153846154</v>
      </c>
      <c r="N23" s="278">
        <f t="shared" ref="N23" si="10">13/26*J23</f>
        <v>-1.5</v>
      </c>
      <c r="O23" s="278">
        <f t="shared" ref="O23" si="11">J23-N23-M23</f>
        <v>-0.34615384615384603</v>
      </c>
      <c r="P23" s="278"/>
      <c r="Q23" s="278"/>
      <c r="R23" s="287"/>
      <c r="S23" s="43">
        <f>S22-3</f>
        <v>10</v>
      </c>
      <c r="T23" s="43"/>
      <c r="U23" s="43"/>
      <c r="V23" s="43"/>
    </row>
    <row r="24" spans="8:22" x14ac:dyDescent="0.3">
      <c r="H24" s="280">
        <v>44036</v>
      </c>
      <c r="I24" s="43">
        <v>520</v>
      </c>
      <c r="J24" s="260">
        <f t="shared" si="3"/>
        <v>2</v>
      </c>
      <c r="K24" s="43"/>
      <c r="L24" s="286"/>
      <c r="M24" s="278">
        <f t="shared" si="8"/>
        <v>0.69230769230769229</v>
      </c>
      <c r="N24" s="278">
        <f t="shared" ref="N24:N26" si="12">13/26*J24</f>
        <v>1</v>
      </c>
      <c r="O24" s="278">
        <f t="shared" ref="O24:O26" si="13">J24-N24-M24</f>
        <v>0.30769230769230771</v>
      </c>
      <c r="P24" s="278"/>
      <c r="Q24" s="278"/>
      <c r="R24" s="287"/>
      <c r="S24" s="43">
        <f>S23-1</f>
        <v>9</v>
      </c>
      <c r="T24" s="43"/>
      <c r="U24" s="43"/>
      <c r="V24" s="43"/>
    </row>
    <row r="25" spans="8:22" x14ac:dyDescent="0.3">
      <c r="H25" s="280">
        <v>44043</v>
      </c>
      <c r="I25" s="43">
        <v>521</v>
      </c>
      <c r="J25" s="260">
        <f t="shared" si="3"/>
        <v>1</v>
      </c>
      <c r="K25" s="43"/>
      <c r="L25" s="286"/>
      <c r="M25" s="278">
        <f t="shared" si="8"/>
        <v>0.30769230769230771</v>
      </c>
      <c r="N25" s="278">
        <f t="shared" si="12"/>
        <v>0.5</v>
      </c>
      <c r="O25" s="278">
        <f t="shared" si="13"/>
        <v>0.19230769230769229</v>
      </c>
      <c r="P25" s="278"/>
      <c r="Q25" s="278"/>
      <c r="R25" s="287"/>
      <c r="S25" s="43">
        <f>S24-1</f>
        <v>8</v>
      </c>
      <c r="T25" s="43"/>
      <c r="U25" s="43"/>
      <c r="V25" s="43"/>
    </row>
    <row r="26" spans="8:22" x14ac:dyDescent="0.3">
      <c r="H26" s="280">
        <v>44051</v>
      </c>
      <c r="I26" s="43">
        <v>525</v>
      </c>
      <c r="J26" s="260">
        <f t="shared" si="3"/>
        <v>4</v>
      </c>
      <c r="K26" s="43"/>
      <c r="L26" s="286"/>
      <c r="M26" s="278">
        <f t="shared" si="8"/>
        <v>1.0769230769230769</v>
      </c>
      <c r="N26" s="278">
        <f t="shared" si="12"/>
        <v>2</v>
      </c>
      <c r="O26" s="278">
        <f t="shared" si="13"/>
        <v>0.92307692307692313</v>
      </c>
      <c r="P26" s="278"/>
      <c r="Q26" s="278"/>
      <c r="R26" s="287"/>
      <c r="S26" s="43">
        <f>S25-1</f>
        <v>7</v>
      </c>
      <c r="T26" s="43"/>
      <c r="U26" s="43"/>
      <c r="V26" s="43"/>
    </row>
    <row r="27" spans="8:22" x14ac:dyDescent="0.3">
      <c r="H27" s="280">
        <v>44220</v>
      </c>
      <c r="I27" s="43">
        <v>558</v>
      </c>
      <c r="J27" s="260">
        <f t="shared" si="3"/>
        <v>33</v>
      </c>
      <c r="K27" s="43"/>
      <c r="L27" s="286"/>
      <c r="M27" s="278"/>
      <c r="N27" s="278"/>
      <c r="O27" s="278">
        <f>S27/26*J27</f>
        <v>12.692307692307693</v>
      </c>
      <c r="P27" s="278">
        <f>J27/2</f>
        <v>16.5</v>
      </c>
      <c r="Q27" s="278">
        <f>J27-P27-O27</f>
        <v>3.8076923076923066</v>
      </c>
      <c r="R27" s="287"/>
      <c r="S27" s="43">
        <v>10</v>
      </c>
      <c r="T27" s="43">
        <v>10</v>
      </c>
      <c r="U27" s="43"/>
      <c r="V27" s="43"/>
    </row>
    <row r="28" spans="8:22" x14ac:dyDescent="0.3">
      <c r="H28" s="280">
        <v>44227</v>
      </c>
      <c r="I28" s="43">
        <v>596</v>
      </c>
      <c r="J28" s="260">
        <f t="shared" si="3"/>
        <v>38</v>
      </c>
      <c r="K28" s="43"/>
      <c r="L28" s="286"/>
      <c r="M28" s="278"/>
      <c r="N28" s="278"/>
      <c r="O28" s="278">
        <f t="shared" ref="O28:O36" si="14">S28/26*J28</f>
        <v>13.153846153846153</v>
      </c>
      <c r="P28" s="278">
        <f t="shared" ref="P28:P36" si="15">J28/2</f>
        <v>19</v>
      </c>
      <c r="Q28" s="278">
        <f t="shared" ref="Q28:Q36" si="16">J28-P28-O28</f>
        <v>5.8461538461538467</v>
      </c>
      <c r="R28" s="287"/>
      <c r="S28" s="43">
        <f>S27-1</f>
        <v>9</v>
      </c>
      <c r="T28" s="43">
        <f>T27-1</f>
        <v>9</v>
      </c>
      <c r="U28" s="43"/>
      <c r="V28" s="43"/>
    </row>
    <row r="29" spans="8:22" x14ac:dyDescent="0.3">
      <c r="H29" s="280">
        <v>44234</v>
      </c>
      <c r="I29" s="43">
        <v>623</v>
      </c>
      <c r="J29" s="260">
        <f t="shared" si="3"/>
        <v>27</v>
      </c>
      <c r="K29" s="43"/>
      <c r="L29" s="286"/>
      <c r="M29" s="278"/>
      <c r="N29" s="278"/>
      <c r="O29" s="278">
        <f t="shared" si="14"/>
        <v>8.3076923076923084</v>
      </c>
      <c r="P29" s="278">
        <f t="shared" si="15"/>
        <v>13.5</v>
      </c>
      <c r="Q29" s="278">
        <f t="shared" si="16"/>
        <v>5.1923076923076916</v>
      </c>
      <c r="R29" s="287"/>
      <c r="S29" s="43">
        <f t="shared" ref="S29:S36" si="17">S28-1</f>
        <v>8</v>
      </c>
      <c r="T29" s="43">
        <f t="shared" ref="T29:T36" si="18">T28-1</f>
        <v>8</v>
      </c>
      <c r="U29" s="43"/>
      <c r="V29" s="43"/>
    </row>
    <row r="30" spans="8:22" x14ac:dyDescent="0.3">
      <c r="H30" s="280">
        <v>44242</v>
      </c>
      <c r="I30" s="43">
        <v>648</v>
      </c>
      <c r="J30" s="260">
        <f t="shared" si="3"/>
        <v>25</v>
      </c>
      <c r="K30" s="43"/>
      <c r="L30" s="286"/>
      <c r="M30" s="278"/>
      <c r="N30" s="278"/>
      <c r="O30" s="278">
        <f t="shared" si="14"/>
        <v>6.7307692307692308</v>
      </c>
      <c r="P30" s="278">
        <f t="shared" si="15"/>
        <v>12.5</v>
      </c>
      <c r="Q30" s="278">
        <f t="shared" si="16"/>
        <v>5.7692307692307692</v>
      </c>
      <c r="R30" s="287"/>
      <c r="S30" s="43">
        <f t="shared" si="17"/>
        <v>7</v>
      </c>
      <c r="T30" s="43">
        <f t="shared" si="18"/>
        <v>7</v>
      </c>
      <c r="U30" s="43"/>
      <c r="V30" s="43"/>
    </row>
    <row r="31" spans="8:22" x14ac:dyDescent="0.3">
      <c r="H31" s="280">
        <v>44248</v>
      </c>
      <c r="I31" s="43">
        <v>663</v>
      </c>
      <c r="J31" s="260">
        <f t="shared" si="3"/>
        <v>15</v>
      </c>
      <c r="K31" s="43"/>
      <c r="L31" s="286"/>
      <c r="M31" s="278"/>
      <c r="N31" s="278"/>
      <c r="O31" s="278">
        <f t="shared" si="14"/>
        <v>3.4615384615384617</v>
      </c>
      <c r="P31" s="278">
        <f t="shared" si="15"/>
        <v>7.5</v>
      </c>
      <c r="Q31" s="278">
        <f t="shared" si="16"/>
        <v>4.0384615384615383</v>
      </c>
      <c r="R31" s="287"/>
      <c r="S31" s="43">
        <f t="shared" si="17"/>
        <v>6</v>
      </c>
      <c r="T31" s="43">
        <f t="shared" si="18"/>
        <v>6</v>
      </c>
      <c r="U31" s="43"/>
      <c r="V31" s="43"/>
    </row>
    <row r="32" spans="8:22" x14ac:dyDescent="0.3">
      <c r="H32" s="280">
        <v>44255</v>
      </c>
      <c r="I32" s="43">
        <v>679</v>
      </c>
      <c r="J32" s="260">
        <f t="shared" si="3"/>
        <v>16</v>
      </c>
      <c r="K32" s="43"/>
      <c r="L32" s="286"/>
      <c r="M32" s="278"/>
      <c r="N32" s="278"/>
      <c r="O32" s="278">
        <f t="shared" si="14"/>
        <v>3.0769230769230771</v>
      </c>
      <c r="P32" s="278">
        <f t="shared" si="15"/>
        <v>8</v>
      </c>
      <c r="Q32" s="278">
        <f t="shared" si="16"/>
        <v>4.9230769230769234</v>
      </c>
      <c r="R32" s="287"/>
      <c r="S32" s="43">
        <f t="shared" si="17"/>
        <v>5</v>
      </c>
      <c r="T32" s="43">
        <f t="shared" si="18"/>
        <v>5</v>
      </c>
      <c r="U32" s="43"/>
      <c r="V32" s="43"/>
    </row>
    <row r="33" spans="8:22" x14ac:dyDescent="0.3">
      <c r="H33" s="280">
        <v>44262</v>
      </c>
      <c r="I33" s="43">
        <v>687</v>
      </c>
      <c r="J33" s="260">
        <f t="shared" si="3"/>
        <v>8</v>
      </c>
      <c r="K33" s="43"/>
      <c r="L33" s="286"/>
      <c r="M33" s="278"/>
      <c r="N33" s="278"/>
      <c r="O33" s="278">
        <f t="shared" si="14"/>
        <v>1.2307692307692308</v>
      </c>
      <c r="P33" s="278">
        <f t="shared" si="15"/>
        <v>4</v>
      </c>
      <c r="Q33" s="278">
        <f t="shared" si="16"/>
        <v>2.7692307692307692</v>
      </c>
      <c r="R33" s="287"/>
      <c r="S33" s="43">
        <f t="shared" si="17"/>
        <v>4</v>
      </c>
      <c r="T33" s="43">
        <f t="shared" si="18"/>
        <v>4</v>
      </c>
      <c r="U33" s="43"/>
      <c r="V33" s="43"/>
    </row>
    <row r="34" spans="8:22" x14ac:dyDescent="0.3">
      <c r="H34" s="280">
        <v>44269</v>
      </c>
      <c r="I34" s="43">
        <v>704</v>
      </c>
      <c r="J34" s="260">
        <f t="shared" si="3"/>
        <v>17</v>
      </c>
      <c r="K34" s="43"/>
      <c r="L34" s="286"/>
      <c r="M34" s="278"/>
      <c r="N34" s="278"/>
      <c r="O34" s="278">
        <f t="shared" si="14"/>
        <v>1.9615384615384617</v>
      </c>
      <c r="P34" s="278">
        <f t="shared" si="15"/>
        <v>8.5</v>
      </c>
      <c r="Q34" s="278">
        <f t="shared" si="16"/>
        <v>6.5384615384615383</v>
      </c>
      <c r="R34" s="287"/>
      <c r="S34" s="43">
        <f t="shared" si="17"/>
        <v>3</v>
      </c>
      <c r="T34" s="43">
        <f t="shared" si="18"/>
        <v>3</v>
      </c>
      <c r="U34" s="43"/>
      <c r="V34" s="43"/>
    </row>
    <row r="35" spans="8:22" x14ac:dyDescent="0.3">
      <c r="H35" s="280">
        <v>44276</v>
      </c>
      <c r="I35" s="43">
        <v>718</v>
      </c>
      <c r="J35" s="260">
        <f t="shared" si="3"/>
        <v>14</v>
      </c>
      <c r="K35" s="43"/>
      <c r="L35" s="286"/>
      <c r="M35" s="278"/>
      <c r="N35" s="278"/>
      <c r="O35" s="278">
        <f t="shared" si="14"/>
        <v>1.0769230769230771</v>
      </c>
      <c r="P35" s="278">
        <f t="shared" si="15"/>
        <v>7</v>
      </c>
      <c r="Q35" s="278">
        <f t="shared" si="16"/>
        <v>5.9230769230769234</v>
      </c>
      <c r="R35" s="287"/>
      <c r="S35" s="43">
        <f t="shared" si="17"/>
        <v>2</v>
      </c>
      <c r="T35" s="43">
        <f t="shared" si="18"/>
        <v>2</v>
      </c>
      <c r="U35" s="43"/>
      <c r="V35" s="43"/>
    </row>
    <row r="36" spans="8:22" x14ac:dyDescent="0.3">
      <c r="H36" s="280">
        <v>44283</v>
      </c>
      <c r="I36" s="43">
        <v>734</v>
      </c>
      <c r="J36" s="260">
        <f t="shared" si="3"/>
        <v>16</v>
      </c>
      <c r="K36" s="43"/>
      <c r="L36" s="286"/>
      <c r="M36" s="278"/>
      <c r="N36" s="278"/>
      <c r="O36" s="278">
        <f t="shared" si="14"/>
        <v>0.61538461538461542</v>
      </c>
      <c r="P36" s="278">
        <f t="shared" si="15"/>
        <v>8</v>
      </c>
      <c r="Q36" s="278">
        <f t="shared" si="16"/>
        <v>7.384615384615385</v>
      </c>
      <c r="R36" s="287"/>
      <c r="S36" s="43">
        <f t="shared" si="17"/>
        <v>1</v>
      </c>
      <c r="T36" s="43">
        <f t="shared" si="18"/>
        <v>1</v>
      </c>
      <c r="U36" s="43"/>
      <c r="V36" s="43"/>
    </row>
    <row r="37" spans="8:22" x14ac:dyDescent="0.3">
      <c r="H37" s="280">
        <v>44290</v>
      </c>
      <c r="I37" s="43">
        <v>746</v>
      </c>
      <c r="J37" s="260">
        <f t="shared" si="3"/>
        <v>12</v>
      </c>
      <c r="K37" s="43"/>
      <c r="L37" s="286"/>
      <c r="M37" s="278"/>
      <c r="N37" s="278"/>
      <c r="O37" s="278"/>
      <c r="P37" s="278">
        <f>T37/26*J37</f>
        <v>6</v>
      </c>
      <c r="Q37" s="278">
        <f>J37/2</f>
        <v>6</v>
      </c>
      <c r="R37" s="287">
        <f>J37-Q37-P37</f>
        <v>0</v>
      </c>
      <c r="S37" s="43">
        <v>13</v>
      </c>
      <c r="T37" s="43">
        <v>13</v>
      </c>
      <c r="U37" s="43"/>
      <c r="V37" s="43"/>
    </row>
    <row r="38" spans="8:22" x14ac:dyDescent="0.3">
      <c r="H38" s="280">
        <v>44297</v>
      </c>
      <c r="I38" s="43">
        <v>755</v>
      </c>
      <c r="J38" s="260">
        <f t="shared" si="3"/>
        <v>9</v>
      </c>
      <c r="K38" s="43"/>
      <c r="L38" s="286"/>
      <c r="M38" s="278"/>
      <c r="N38" s="278"/>
      <c r="O38" s="278"/>
      <c r="P38" s="278">
        <f t="shared" ref="P38:P45" si="19">T38/26*J38</f>
        <v>4.1538461538461542</v>
      </c>
      <c r="Q38" s="278">
        <f t="shared" ref="Q38:Q45" si="20">J38/2</f>
        <v>4.5</v>
      </c>
      <c r="R38" s="287">
        <f t="shared" ref="R38:R45" si="21">J38-Q38-P38</f>
        <v>0.34615384615384581</v>
      </c>
      <c r="S38" s="43">
        <f>S37-1</f>
        <v>12</v>
      </c>
      <c r="T38" s="43">
        <f>T37-1</f>
        <v>12</v>
      </c>
      <c r="U38" s="43"/>
      <c r="V38" s="43"/>
    </row>
    <row r="39" spans="8:22" x14ac:dyDescent="0.3">
      <c r="H39" s="280">
        <v>44304</v>
      </c>
      <c r="I39" s="43">
        <v>762</v>
      </c>
      <c r="J39" s="260">
        <f t="shared" si="3"/>
        <v>7</v>
      </c>
      <c r="K39" s="43"/>
      <c r="L39" s="286"/>
      <c r="M39" s="278"/>
      <c r="N39" s="278"/>
      <c r="O39" s="278"/>
      <c r="P39" s="278">
        <f t="shared" si="19"/>
        <v>2.9615384615384617</v>
      </c>
      <c r="Q39" s="278">
        <f t="shared" si="20"/>
        <v>3.5</v>
      </c>
      <c r="R39" s="287">
        <f t="shared" si="21"/>
        <v>0.53846153846153832</v>
      </c>
      <c r="S39" s="43">
        <f t="shared" ref="S39:S45" si="22">S38-1</f>
        <v>11</v>
      </c>
      <c r="T39" s="43">
        <f t="shared" ref="T39:T45" si="23">T38-1</f>
        <v>11</v>
      </c>
      <c r="U39" s="43"/>
      <c r="V39" s="43"/>
    </row>
    <row r="40" spans="8:22" x14ac:dyDescent="0.3">
      <c r="H40" s="280">
        <v>44311</v>
      </c>
      <c r="I40" s="43">
        <v>771</v>
      </c>
      <c r="J40" s="260">
        <f t="shared" si="3"/>
        <v>9</v>
      </c>
      <c r="K40" s="43"/>
      <c r="L40" s="286"/>
      <c r="M40" s="278"/>
      <c r="N40" s="278"/>
      <c r="O40" s="278"/>
      <c r="P40" s="278">
        <f t="shared" si="19"/>
        <v>3.4615384615384617</v>
      </c>
      <c r="Q40" s="278">
        <f t="shared" si="20"/>
        <v>4.5</v>
      </c>
      <c r="R40" s="287">
        <f t="shared" si="21"/>
        <v>1.0384615384615383</v>
      </c>
      <c r="S40" s="43">
        <f t="shared" si="22"/>
        <v>10</v>
      </c>
      <c r="T40" s="43">
        <f t="shared" si="23"/>
        <v>10</v>
      </c>
      <c r="U40" s="43"/>
      <c r="V40" s="43"/>
    </row>
    <row r="41" spans="8:22" x14ac:dyDescent="0.3">
      <c r="H41" s="280">
        <v>44318</v>
      </c>
      <c r="I41" s="43">
        <v>780</v>
      </c>
      <c r="J41" s="260">
        <f t="shared" si="3"/>
        <v>9</v>
      </c>
      <c r="K41" s="43"/>
      <c r="L41" s="286"/>
      <c r="M41" s="278"/>
      <c r="N41" s="278"/>
      <c r="O41" s="278"/>
      <c r="P41" s="278">
        <f t="shared" si="19"/>
        <v>3.1153846153846154</v>
      </c>
      <c r="Q41" s="278">
        <f t="shared" si="20"/>
        <v>4.5</v>
      </c>
      <c r="R41" s="287">
        <f t="shared" si="21"/>
        <v>1.3846153846153846</v>
      </c>
      <c r="S41" s="43">
        <f t="shared" si="22"/>
        <v>9</v>
      </c>
      <c r="T41" s="43">
        <f t="shared" si="23"/>
        <v>9</v>
      </c>
      <c r="U41" s="43"/>
      <c r="V41" s="43"/>
    </row>
    <row r="42" spans="8:22" x14ac:dyDescent="0.3">
      <c r="H42" s="280">
        <v>44325</v>
      </c>
      <c r="I42" s="43">
        <v>782</v>
      </c>
      <c r="J42" s="260">
        <f t="shared" si="3"/>
        <v>2</v>
      </c>
      <c r="K42" s="43"/>
      <c r="L42" s="286"/>
      <c r="M42" s="278"/>
      <c r="N42" s="278"/>
      <c r="O42" s="278"/>
      <c r="P42" s="278">
        <f t="shared" si="19"/>
        <v>0.61538461538461542</v>
      </c>
      <c r="Q42" s="278">
        <f t="shared" si="20"/>
        <v>1</v>
      </c>
      <c r="R42" s="287">
        <f t="shared" si="21"/>
        <v>0.38461538461538458</v>
      </c>
      <c r="S42" s="43">
        <f t="shared" si="22"/>
        <v>8</v>
      </c>
      <c r="T42" s="43">
        <f t="shared" si="23"/>
        <v>8</v>
      </c>
      <c r="U42" s="43"/>
      <c r="V42" s="43"/>
    </row>
    <row r="43" spans="8:22" x14ac:dyDescent="0.3">
      <c r="H43" s="280">
        <v>44332</v>
      </c>
      <c r="I43" s="43">
        <v>788</v>
      </c>
      <c r="J43" s="260">
        <f t="shared" si="3"/>
        <v>6</v>
      </c>
      <c r="K43" s="43"/>
      <c r="L43" s="286"/>
      <c r="M43" s="278"/>
      <c r="N43" s="278"/>
      <c r="O43" s="278"/>
      <c r="P43" s="278">
        <f t="shared" si="19"/>
        <v>1.6153846153846154</v>
      </c>
      <c r="Q43" s="278">
        <f t="shared" si="20"/>
        <v>3</v>
      </c>
      <c r="R43" s="287">
        <f t="shared" si="21"/>
        <v>1.3846153846153846</v>
      </c>
      <c r="S43" s="43">
        <f t="shared" si="22"/>
        <v>7</v>
      </c>
      <c r="T43" s="43">
        <f t="shared" si="23"/>
        <v>7</v>
      </c>
      <c r="U43" s="43"/>
      <c r="V43" s="43"/>
    </row>
    <row r="44" spans="8:22" x14ac:dyDescent="0.3">
      <c r="H44" s="280">
        <v>44339</v>
      </c>
      <c r="I44" s="43">
        <v>796</v>
      </c>
      <c r="J44" s="260">
        <f t="shared" si="3"/>
        <v>8</v>
      </c>
      <c r="K44" s="43"/>
      <c r="L44" s="286"/>
      <c r="M44" s="278"/>
      <c r="N44" s="278"/>
      <c r="O44" s="278"/>
      <c r="P44" s="278">
        <f t="shared" si="19"/>
        <v>1.8461538461538463</v>
      </c>
      <c r="Q44" s="278">
        <f t="shared" si="20"/>
        <v>4</v>
      </c>
      <c r="R44" s="287">
        <f t="shared" si="21"/>
        <v>2.1538461538461537</v>
      </c>
      <c r="S44" s="43">
        <f t="shared" si="22"/>
        <v>6</v>
      </c>
      <c r="T44" s="43">
        <f t="shared" si="23"/>
        <v>6</v>
      </c>
      <c r="U44" s="43"/>
      <c r="V44" s="43"/>
    </row>
    <row r="45" spans="8:22" x14ac:dyDescent="0.3">
      <c r="H45" s="281">
        <v>44347</v>
      </c>
      <c r="I45" s="143">
        <v>800</v>
      </c>
      <c r="J45" s="170">
        <f t="shared" si="3"/>
        <v>4</v>
      </c>
      <c r="K45" s="43"/>
      <c r="L45" s="286"/>
      <c r="M45" s="278"/>
      <c r="N45" s="278"/>
      <c r="O45" s="278"/>
      <c r="P45" s="278">
        <f t="shared" si="19"/>
        <v>0.76923076923076927</v>
      </c>
      <c r="Q45" s="278">
        <f t="shared" si="20"/>
        <v>2</v>
      </c>
      <c r="R45" s="287">
        <f t="shared" si="21"/>
        <v>1.2307692307692308</v>
      </c>
      <c r="S45" s="43">
        <f t="shared" si="22"/>
        <v>5</v>
      </c>
      <c r="T45" s="43">
        <f t="shared" si="23"/>
        <v>5</v>
      </c>
      <c r="U45" s="43"/>
      <c r="V45" s="43"/>
    </row>
    <row r="46" spans="8:22" x14ac:dyDescent="0.3">
      <c r="H46" s="43"/>
      <c r="I46" s="43"/>
      <c r="J46" s="43"/>
      <c r="K46" s="43"/>
      <c r="L46" s="286">
        <f>SUM(L11:L45)</f>
        <v>184.80769230769229</v>
      </c>
      <c r="M46" s="278">
        <f t="shared" ref="M46:R46" si="24">SUM(M11:M45)</f>
        <v>261.42307692307696</v>
      </c>
      <c r="N46" s="278">
        <f t="shared" si="24"/>
        <v>77.692307692307693</v>
      </c>
      <c r="O46" s="278">
        <f t="shared" si="24"/>
        <v>53.384615384615394</v>
      </c>
      <c r="P46" s="278">
        <f t="shared" si="24"/>
        <v>129.03846153846155</v>
      </c>
      <c r="Q46" s="278">
        <f t="shared" si="24"/>
        <v>85.192307692307693</v>
      </c>
      <c r="R46" s="287">
        <f t="shared" si="24"/>
        <v>8.4615384615384599</v>
      </c>
      <c r="S46" s="43"/>
      <c r="T46" s="43"/>
      <c r="U46" s="43"/>
      <c r="V46" s="43"/>
    </row>
    <row r="47" spans="8:22" x14ac:dyDescent="0.3">
      <c r="H47" s="43"/>
      <c r="I47" s="43"/>
      <c r="J47" s="43"/>
      <c r="K47" s="43"/>
      <c r="L47" s="288">
        <f>L46*4</f>
        <v>739.23076923076917</v>
      </c>
      <c r="M47" s="289">
        <f t="shared" ref="M47:R47" si="25">M46*4</f>
        <v>1045.6923076923078</v>
      </c>
      <c r="N47" s="289">
        <f t="shared" si="25"/>
        <v>310.76923076923077</v>
      </c>
      <c r="O47" s="289">
        <f t="shared" si="25"/>
        <v>213.53846153846158</v>
      </c>
      <c r="P47" s="289">
        <f t="shared" si="25"/>
        <v>516.15384615384619</v>
      </c>
      <c r="Q47" s="289">
        <f t="shared" si="25"/>
        <v>340.76923076923077</v>
      </c>
      <c r="R47" s="290">
        <f t="shared" si="25"/>
        <v>33.84615384615384</v>
      </c>
      <c r="S47" s="43" t="s">
        <v>432</v>
      </c>
      <c r="T47" s="43"/>
      <c r="U47" s="43"/>
      <c r="V47" s="43"/>
    </row>
    <row r="48" spans="8:22" x14ac:dyDescent="0.3">
      <c r="J48" s="34" t="s">
        <v>433</v>
      </c>
      <c r="L48" s="34">
        <v>634</v>
      </c>
      <c r="M48" s="89">
        <f>K55</f>
        <v>900.7</v>
      </c>
      <c r="N48" s="89">
        <f t="shared" ref="N48:P48" si="26">L55</f>
        <v>270.7</v>
      </c>
      <c r="O48" s="89">
        <f t="shared" si="26"/>
        <v>195.4</v>
      </c>
      <c r="P48" s="89">
        <f t="shared" si="26"/>
        <v>451.9</v>
      </c>
      <c r="Q48" s="89">
        <v>279</v>
      </c>
      <c r="R48" s="89"/>
    </row>
    <row r="50" spans="8:29" x14ac:dyDescent="0.3">
      <c r="H50" s="1324" t="s">
        <v>434</v>
      </c>
      <c r="I50" s="1325"/>
      <c r="J50" s="1318" t="s">
        <v>385</v>
      </c>
      <c r="K50" s="1319"/>
      <c r="L50" s="1319"/>
      <c r="M50" s="1330"/>
      <c r="N50" s="1330"/>
      <c r="O50" s="1330"/>
      <c r="P50" s="1331"/>
      <c r="Q50" s="51"/>
      <c r="R50" s="51"/>
      <c r="S50" s="51"/>
      <c r="T50" s="51"/>
      <c r="U50" s="51"/>
      <c r="V50" s="51"/>
      <c r="W50" s="51"/>
      <c r="X50" s="51"/>
      <c r="Y50" s="51"/>
    </row>
    <row r="51" spans="8:29" x14ac:dyDescent="0.3">
      <c r="H51" s="1326"/>
      <c r="I51" s="1327"/>
      <c r="J51" s="1303">
        <v>2020</v>
      </c>
      <c r="K51" s="1304"/>
      <c r="L51" s="1304"/>
      <c r="M51" s="1313">
        <v>2021</v>
      </c>
      <c r="N51" s="1304"/>
      <c r="O51" s="1304"/>
      <c r="P51" s="1314"/>
      <c r="Q51" s="1321"/>
      <c r="R51" s="1321"/>
      <c r="S51" s="1321"/>
      <c r="T51" s="1321"/>
      <c r="U51" s="1321"/>
      <c r="V51" s="1321"/>
      <c r="W51" s="1321"/>
      <c r="X51" s="1321"/>
    </row>
    <row r="52" spans="8:29" x14ac:dyDescent="0.3">
      <c r="H52" s="1328"/>
      <c r="I52" s="1329"/>
      <c r="J52" s="158" t="s">
        <v>389</v>
      </c>
      <c r="K52" s="147" t="s">
        <v>278</v>
      </c>
      <c r="L52" s="147" t="s">
        <v>387</v>
      </c>
      <c r="M52" s="35" t="s">
        <v>388</v>
      </c>
      <c r="N52" s="36" t="s">
        <v>389</v>
      </c>
      <c r="O52" s="36" t="s">
        <v>278</v>
      </c>
      <c r="P52" s="37" t="s">
        <v>387</v>
      </c>
      <c r="Q52" s="43"/>
      <c r="S52" s="807"/>
      <c r="T52" s="807"/>
      <c r="U52" s="1164"/>
      <c r="V52" s="807"/>
      <c r="W52" s="807"/>
      <c r="X52" s="807"/>
      <c r="Y52" s="807"/>
      <c r="Z52" s="807"/>
      <c r="AA52" s="807"/>
    </row>
    <row r="53" spans="8:29" ht="32.5" customHeight="1" x14ac:dyDescent="0.3">
      <c r="H53" s="55" t="s">
        <v>435</v>
      </c>
      <c r="I53" s="43" t="s">
        <v>436</v>
      </c>
      <c r="J53" s="712">
        <f>'Haver Pivoted'!GU47</f>
        <v>57.2</v>
      </c>
      <c r="K53" s="713">
        <f>'Haver Pivoted'!GV47</f>
        <v>81.2</v>
      </c>
      <c r="L53" s="713">
        <f>'Haver Pivoted'!GW47</f>
        <v>24.4</v>
      </c>
      <c r="M53" s="270">
        <f>'Haver Pivoted'!GX47</f>
        <v>10.8</v>
      </c>
      <c r="N53" s="270">
        <f>'Haver Pivoted'!GY47</f>
        <v>24.7</v>
      </c>
      <c r="O53" s="738">
        <f>'Haver Pivoted'!GZ47</f>
        <v>14</v>
      </c>
      <c r="P53" s="738">
        <f>'Haver Pivoted'!HA47</f>
        <v>2</v>
      </c>
      <c r="Q53" s="270"/>
      <c r="S53" s="807"/>
      <c r="T53" s="807"/>
      <c r="U53" s="807"/>
      <c r="V53" s="807"/>
      <c r="W53" s="807"/>
      <c r="X53" s="807"/>
      <c r="Y53" s="807"/>
      <c r="Z53" s="807"/>
      <c r="AA53" s="807"/>
    </row>
    <row r="54" spans="8:29" ht="33.75" customHeight="1" x14ac:dyDescent="0.3">
      <c r="H54" s="55" t="s">
        <v>437</v>
      </c>
      <c r="I54" s="62" t="s">
        <v>438</v>
      </c>
      <c r="J54" s="271">
        <f>'Haver Pivoted'!GU49</f>
        <v>576.9</v>
      </c>
      <c r="K54" s="270">
        <f>'Haver Pivoted'!GV49</f>
        <v>819.5</v>
      </c>
      <c r="L54" s="270">
        <f>'Haver Pivoted'!GW49</f>
        <v>246.3</v>
      </c>
      <c r="M54" s="270">
        <f>'Haver Pivoted'!GX49</f>
        <v>184.6</v>
      </c>
      <c r="N54" s="270">
        <f>'Haver Pivoted'!GY49</f>
        <v>427.2</v>
      </c>
      <c r="O54" s="738">
        <f>'Haver Pivoted'!GZ49</f>
        <v>265</v>
      </c>
      <c r="P54" s="738">
        <f>'Haver Pivoted'!HA49</f>
        <v>28.6</v>
      </c>
      <c r="Q54" s="270"/>
      <c r="R54" s="270"/>
    </row>
    <row r="55" spans="8:29" x14ac:dyDescent="0.3">
      <c r="H55" s="41" t="s">
        <v>421</v>
      </c>
      <c r="I55" s="43"/>
      <c r="J55" s="271">
        <f>J54+J53</f>
        <v>634.1</v>
      </c>
      <c r="K55" s="270">
        <f t="shared" ref="K55:M55" si="27">K54+K53</f>
        <v>900.7</v>
      </c>
      <c r="L55" s="270">
        <f t="shared" si="27"/>
        <v>270.7</v>
      </c>
      <c r="M55" s="270">
        <f t="shared" si="27"/>
        <v>195.4</v>
      </c>
      <c r="N55" s="270">
        <f t="shared" ref="N55:P55" si="28">N54+N53</f>
        <v>451.9</v>
      </c>
      <c r="O55" s="738">
        <f t="shared" si="28"/>
        <v>279</v>
      </c>
      <c r="P55" s="738">
        <f t="shared" si="28"/>
        <v>30.6</v>
      </c>
      <c r="Q55" s="270"/>
      <c r="R55" s="270"/>
    </row>
    <row r="56" spans="8:29" x14ac:dyDescent="0.3">
      <c r="H56" s="136" t="s">
        <v>439</v>
      </c>
      <c r="I56" s="143"/>
      <c r="J56" s="497">
        <f t="shared" ref="J56:P56" si="29">J53/J55</f>
        <v>9.0206592020186091E-2</v>
      </c>
      <c r="K56" s="498">
        <f t="shared" si="29"/>
        <v>9.015210391917397E-2</v>
      </c>
      <c r="L56" s="498">
        <f t="shared" si="29"/>
        <v>9.0136682674547469E-2</v>
      </c>
      <c r="M56" s="498">
        <f t="shared" si="29"/>
        <v>5.527123848515865E-2</v>
      </c>
      <c r="N56" s="498">
        <f t="shared" si="29"/>
        <v>5.4658110201371984E-2</v>
      </c>
      <c r="O56" s="499">
        <f t="shared" si="29"/>
        <v>5.0179211469534052E-2</v>
      </c>
      <c r="P56" s="499">
        <f t="shared" si="29"/>
        <v>6.535947712418301E-2</v>
      </c>
      <c r="Q56" s="276"/>
      <c r="R56" s="277"/>
    </row>
    <row r="58" spans="8:29" x14ac:dyDescent="0.3">
      <c r="H58" s="34" t="s">
        <v>1251</v>
      </c>
    </row>
    <row r="59" spans="8:29" x14ac:dyDescent="0.3">
      <c r="H59" s="39"/>
      <c r="I59" s="43"/>
      <c r="J59" s="270"/>
      <c r="K59" s="270"/>
      <c r="L59" s="270"/>
      <c r="M59" s="270"/>
      <c r="N59" s="270"/>
      <c r="O59" s="270"/>
      <c r="P59" s="1209"/>
      <c r="Q59" s="1007"/>
      <c r="R59" s="1007"/>
      <c r="S59" s="1007"/>
      <c r="T59" s="837"/>
      <c r="U59" s="837"/>
      <c r="V59" s="837"/>
      <c r="W59" s="837"/>
      <c r="X59" s="837"/>
      <c r="Y59" s="837"/>
      <c r="Z59" s="837"/>
      <c r="AA59" s="837"/>
      <c r="AB59" s="837"/>
      <c r="AC59" s="837"/>
    </row>
    <row r="60" spans="8:29" x14ac:dyDescent="0.3">
      <c r="P60" s="1007"/>
      <c r="Q60" s="837"/>
      <c r="R60" s="837"/>
      <c r="S60" s="837"/>
      <c r="T60" s="837"/>
      <c r="U60" s="837"/>
      <c r="V60" s="837"/>
      <c r="W60" s="837"/>
      <c r="X60" s="837"/>
      <c r="Y60" s="837"/>
      <c r="Z60" s="837"/>
      <c r="AA60" s="837"/>
      <c r="AB60" s="837"/>
      <c r="AC60" s="837"/>
    </row>
    <row r="61" spans="8:29" x14ac:dyDescent="0.3">
      <c r="P61" s="1007"/>
      <c r="Q61" s="1211"/>
      <c r="R61" s="1211"/>
      <c r="S61" s="1211"/>
      <c r="T61" s="1211"/>
      <c r="U61" s="1211"/>
      <c r="V61" s="1211"/>
      <c r="W61" s="1211"/>
      <c r="X61" s="1211"/>
      <c r="Y61" s="1211"/>
      <c r="Z61" s="1211"/>
      <c r="AA61" s="1211"/>
      <c r="AB61" s="1211"/>
      <c r="AC61" s="837"/>
    </row>
    <row r="62" spans="8:29" x14ac:dyDescent="0.3">
      <c r="P62" s="1007"/>
      <c r="Q62" s="1211"/>
      <c r="R62" s="1211"/>
      <c r="S62" s="1211"/>
      <c r="T62" s="1211"/>
      <c r="U62" s="1211"/>
      <c r="V62" s="1211"/>
      <c r="W62" s="1211"/>
      <c r="X62" s="1211"/>
      <c r="Y62" s="1211"/>
      <c r="Z62" s="1211"/>
      <c r="AA62" s="1211"/>
      <c r="AB62" s="1211"/>
      <c r="AC62" s="837"/>
    </row>
    <row r="63" spans="8:29" x14ac:dyDescent="0.3">
      <c r="I63" s="34" t="s">
        <v>388</v>
      </c>
      <c r="J63" s="34" t="s">
        <v>389</v>
      </c>
      <c r="K63" s="34" t="s">
        <v>278</v>
      </c>
      <c r="L63" s="34" t="s">
        <v>387</v>
      </c>
      <c r="P63" s="277"/>
      <c r="Q63" s="1211"/>
      <c r="R63" s="1211"/>
      <c r="S63" s="1211"/>
      <c r="T63" s="1211"/>
      <c r="U63" s="1211"/>
      <c r="V63" s="1211"/>
      <c r="W63" s="1211"/>
      <c r="X63" s="1211"/>
      <c r="Y63" s="1211"/>
      <c r="Z63" s="1211"/>
      <c r="AA63" s="1211"/>
      <c r="AB63" s="1211"/>
      <c r="AC63" s="837"/>
    </row>
    <row r="64" spans="8:29" x14ac:dyDescent="0.3">
      <c r="H64" s="34" t="s">
        <v>1252</v>
      </c>
      <c r="I64" s="34">
        <v>81.599999999999994</v>
      </c>
      <c r="J64" s="34">
        <v>188.9</v>
      </c>
      <c r="K64" s="34">
        <v>117.2</v>
      </c>
      <c r="L64" s="34">
        <f>'November MPI'!K18+'November MPI'!K21</f>
        <v>18.95</v>
      </c>
      <c r="P64" s="837"/>
      <c r="Q64" s="837"/>
      <c r="R64" s="837"/>
      <c r="S64" s="837"/>
      <c r="T64" s="837"/>
      <c r="U64" s="837"/>
      <c r="V64" s="837"/>
      <c r="W64" s="837"/>
      <c r="X64" s="837"/>
      <c r="Y64" s="837"/>
      <c r="Z64" s="837"/>
      <c r="AA64" s="837"/>
      <c r="AB64" s="837"/>
      <c r="AC64" s="837"/>
    </row>
    <row r="65" spans="7:29" x14ac:dyDescent="0.3">
      <c r="H65" s="34" t="s">
        <v>619</v>
      </c>
      <c r="I65" s="89">
        <f>M53</f>
        <v>10.8</v>
      </c>
      <c r="J65" s="89">
        <f t="shared" ref="J65:K65" si="30">N53</f>
        <v>24.7</v>
      </c>
      <c r="K65" s="89">
        <f t="shared" si="30"/>
        <v>14</v>
      </c>
      <c r="L65" s="34">
        <f>'November MPI'!K45</f>
        <v>3</v>
      </c>
      <c r="P65" s="837"/>
      <c r="Q65" s="837"/>
      <c r="R65" s="837"/>
      <c r="S65" s="837"/>
      <c r="T65" s="837"/>
      <c r="U65" s="837"/>
      <c r="V65" s="837"/>
      <c r="W65" s="837"/>
      <c r="X65" s="837"/>
      <c r="Y65" s="837"/>
      <c r="Z65" s="837"/>
      <c r="AA65" s="837"/>
      <c r="AB65" s="837"/>
      <c r="AC65" s="837"/>
    </row>
    <row r="66" spans="7:29" x14ac:dyDescent="0.3">
      <c r="H66" s="34" t="s">
        <v>1253</v>
      </c>
      <c r="I66" s="89">
        <f>I67-SUM(I64:I65)</f>
        <v>103.00000000000001</v>
      </c>
      <c r="J66" s="89">
        <f t="shared" ref="J66:K66" si="31">J67-SUM(J64:J65)</f>
        <v>238.29999999999998</v>
      </c>
      <c r="K66" s="89">
        <f t="shared" si="31"/>
        <v>147.80000000000001</v>
      </c>
      <c r="L66" s="89">
        <f>1.26*L64</f>
        <v>23.876999999999999</v>
      </c>
      <c r="P66" s="837"/>
      <c r="Q66" s="837"/>
      <c r="R66" s="837"/>
      <c r="S66" s="837"/>
      <c r="T66" s="837"/>
      <c r="U66" s="837"/>
      <c r="V66" s="837"/>
      <c r="W66" s="837"/>
      <c r="X66" s="837"/>
      <c r="Y66" s="837"/>
      <c r="Z66" s="837"/>
      <c r="AA66" s="837"/>
      <c r="AB66" s="837"/>
      <c r="AC66" s="837"/>
    </row>
    <row r="67" spans="7:29" x14ac:dyDescent="0.3">
      <c r="H67" s="34" t="s">
        <v>421</v>
      </c>
      <c r="I67" s="89">
        <f>M55</f>
        <v>195.4</v>
      </c>
      <c r="J67" s="89">
        <f>N55</f>
        <v>451.9</v>
      </c>
      <c r="K67" s="89">
        <f>O55</f>
        <v>279</v>
      </c>
      <c r="L67" s="89">
        <f>SUM(L64:L66)</f>
        <v>45.826999999999998</v>
      </c>
    </row>
    <row r="68" spans="7:29" x14ac:dyDescent="0.3">
      <c r="G68" s="34" t="s">
        <v>1254</v>
      </c>
    </row>
    <row r="69" spans="7:29" x14ac:dyDescent="0.3">
      <c r="H69" s="888" t="s">
        <v>1252</v>
      </c>
      <c r="I69" s="433">
        <f>I64/I$67</f>
        <v>0.4176049129989764</v>
      </c>
      <c r="J69" s="433">
        <f t="shared" ref="J69:L69" si="32">J64/J$67</f>
        <v>0.41801283469794204</v>
      </c>
      <c r="K69" s="433">
        <f t="shared" si="32"/>
        <v>0.42007168458781363</v>
      </c>
      <c r="L69" s="433">
        <f t="shared" si="32"/>
        <v>0.41351168525105286</v>
      </c>
    </row>
    <row r="70" spans="7:29" x14ac:dyDescent="0.3">
      <c r="H70" s="888" t="s">
        <v>619</v>
      </c>
      <c r="I70" s="433">
        <f t="shared" ref="I70:L71" si="33">I65/I$67</f>
        <v>5.527123848515865E-2</v>
      </c>
      <c r="J70" s="433">
        <f t="shared" si="33"/>
        <v>5.4658110201371984E-2</v>
      </c>
      <c r="K70" s="433">
        <f t="shared" si="33"/>
        <v>5.0179211469534052E-2</v>
      </c>
      <c r="L70" s="433">
        <f t="shared" si="33"/>
        <v>6.5463591332620516E-2</v>
      </c>
    </row>
    <row r="71" spans="7:29" x14ac:dyDescent="0.3">
      <c r="H71" s="888" t="s">
        <v>1253</v>
      </c>
      <c r="I71" s="433">
        <f t="shared" si="33"/>
        <v>0.52712384851586491</v>
      </c>
      <c r="J71" s="433">
        <f t="shared" si="33"/>
        <v>0.52732905510068595</v>
      </c>
      <c r="K71" s="433">
        <f t="shared" si="33"/>
        <v>0.5297491039426524</v>
      </c>
      <c r="L71" s="433">
        <f t="shared" si="33"/>
        <v>0.52102472341632666</v>
      </c>
    </row>
    <row r="73" spans="7:29" x14ac:dyDescent="0.3">
      <c r="H73" s="34" t="s">
        <v>1255</v>
      </c>
      <c r="I73" s="34">
        <f>I66/I64</f>
        <v>1.2622549019607845</v>
      </c>
      <c r="J73" s="888">
        <f t="shared" ref="J73:K73" si="34">J66/J64</f>
        <v>1.2615140285865536</v>
      </c>
      <c r="K73" s="888">
        <f t="shared" si="34"/>
        <v>1.2610921501706485</v>
      </c>
    </row>
  </sheetData>
  <mergeCells count="9">
    <mergeCell ref="U51:X51"/>
    <mergeCell ref="H2:S5"/>
    <mergeCell ref="H1:S1"/>
    <mergeCell ref="L9:N9"/>
    <mergeCell ref="H50:I52"/>
    <mergeCell ref="J51:L51"/>
    <mergeCell ref="Q51:T51"/>
    <mergeCell ref="M51:P51"/>
    <mergeCell ref="J50:P50"/>
  </mergeCells>
  <phoneticPr fontId="53" type="noConversion"/>
  <hyperlinks>
    <hyperlink ref="H7" r:id="rId1" xr:uid="{5C343E26-19B3-4E85-9B31-AB85923D187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AD52"/>
  <sheetViews>
    <sheetView topLeftCell="A2" zoomScale="62" zoomScaleNormal="211" workbookViewId="0">
      <selection activeCell="H18" sqref="H18"/>
    </sheetView>
  </sheetViews>
  <sheetFormatPr defaultColWidth="8.81640625" defaultRowHeight="14.5" x14ac:dyDescent="0.35"/>
  <cols>
    <col min="2" max="2" width="38.81640625" customWidth="1"/>
    <col min="3" max="9" width="10.453125" customWidth="1"/>
    <col min="10" max="20" width="7.1796875" customWidth="1"/>
    <col min="21" max="21" width="20.453125" customWidth="1"/>
    <col min="22" max="22" width="11.81640625" customWidth="1"/>
  </cols>
  <sheetData>
    <row r="1" spans="1:22" x14ac:dyDescent="0.35">
      <c r="B1" s="1280" t="s">
        <v>190</v>
      </c>
      <c r="C1" s="1280"/>
      <c r="D1" s="1280"/>
      <c r="E1" s="1280"/>
      <c r="F1" s="1280"/>
      <c r="G1" s="1280"/>
      <c r="H1" s="1280"/>
      <c r="I1" s="1280"/>
      <c r="J1" s="1280"/>
      <c r="K1" s="1280"/>
      <c r="L1" s="1280"/>
      <c r="M1" s="1280"/>
      <c r="N1" s="1280"/>
      <c r="O1" s="1280"/>
      <c r="P1" s="1280"/>
      <c r="Q1" s="1280"/>
      <c r="R1" s="1280"/>
      <c r="S1" s="1280"/>
      <c r="T1" s="1280"/>
    </row>
    <row r="2" spans="1:22" x14ac:dyDescent="0.35">
      <c r="B2" s="1332" t="s">
        <v>412</v>
      </c>
      <c r="C2" s="1332"/>
      <c r="D2" s="1332"/>
      <c r="E2" s="1332"/>
      <c r="F2" s="1332"/>
      <c r="G2" s="1332"/>
      <c r="H2" s="1332"/>
      <c r="I2" s="1332"/>
      <c r="J2" s="1332"/>
      <c r="K2" s="1332"/>
      <c r="L2" s="1332"/>
      <c r="M2" s="1332"/>
      <c r="N2" s="1332"/>
      <c r="O2" s="1332"/>
      <c r="P2" s="1332"/>
      <c r="Q2" s="1332"/>
      <c r="R2" s="1332"/>
      <c r="S2" s="1332"/>
      <c r="T2" s="1332"/>
    </row>
    <row r="3" spans="1:22" x14ac:dyDescent="0.35">
      <c r="B3" s="1332"/>
      <c r="C3" s="1332"/>
      <c r="D3" s="1332"/>
      <c r="E3" s="1332"/>
      <c r="F3" s="1332"/>
      <c r="G3" s="1332"/>
      <c r="H3" s="1332"/>
      <c r="I3" s="1332"/>
      <c r="J3" s="1332"/>
      <c r="K3" s="1332"/>
      <c r="L3" s="1332"/>
      <c r="M3" s="1332"/>
      <c r="N3" s="1332"/>
      <c r="O3" s="1332"/>
      <c r="P3" s="1332"/>
      <c r="Q3" s="1332"/>
      <c r="R3" s="1332"/>
      <c r="S3" s="1332"/>
      <c r="T3" s="1332"/>
    </row>
    <row r="4" spans="1:22" x14ac:dyDescent="0.35">
      <c r="B4" s="1332"/>
      <c r="C4" s="1332"/>
      <c r="D4" s="1332"/>
      <c r="E4" s="1332"/>
      <c r="F4" s="1332"/>
      <c r="G4" s="1332"/>
      <c r="H4" s="1332"/>
      <c r="I4" s="1332"/>
      <c r="J4" s="1332"/>
      <c r="K4" s="1332"/>
      <c r="L4" s="1332"/>
      <c r="M4" s="1332"/>
      <c r="N4" s="1332"/>
      <c r="O4" s="1332"/>
      <c r="P4" s="1332"/>
      <c r="Q4" s="1332"/>
      <c r="R4" s="1332"/>
      <c r="S4" s="1332"/>
      <c r="T4" s="1332"/>
    </row>
    <row r="5" spans="1:22" x14ac:dyDescent="0.35">
      <c r="B5" s="1332"/>
      <c r="C5" s="1332"/>
      <c r="D5" s="1332"/>
      <c r="E5" s="1332"/>
      <c r="F5" s="1332"/>
      <c r="G5" s="1332"/>
      <c r="H5" s="1332"/>
      <c r="I5" s="1332"/>
      <c r="J5" s="1332"/>
      <c r="K5" s="1332"/>
      <c r="L5" s="1332"/>
      <c r="M5" s="1332"/>
      <c r="N5" s="1332"/>
      <c r="O5" s="1332"/>
      <c r="P5" s="1332"/>
      <c r="Q5" s="1332"/>
      <c r="R5" s="1332"/>
      <c r="S5" s="1332"/>
      <c r="T5" s="1332"/>
    </row>
    <row r="6" spans="1:22" x14ac:dyDescent="0.35">
      <c r="B6" s="1332"/>
      <c r="C6" s="1332"/>
      <c r="D6" s="1332"/>
      <c r="E6" s="1332"/>
      <c r="F6" s="1332"/>
      <c r="G6" s="1332"/>
      <c r="H6" s="1332"/>
      <c r="I6" s="1332"/>
      <c r="J6" s="1332"/>
      <c r="K6" s="1332"/>
      <c r="L6" s="1332"/>
      <c r="M6" s="1332"/>
      <c r="N6" s="1332"/>
      <c r="O6" s="1332"/>
      <c r="P6" s="1332"/>
      <c r="Q6" s="1332"/>
      <c r="R6" s="1332"/>
      <c r="S6" s="1332"/>
      <c r="T6" s="1332"/>
    </row>
    <row r="7" spans="1:22" x14ac:dyDescent="0.35">
      <c r="J7" s="207"/>
      <c r="K7" s="207"/>
      <c r="M7" s="207"/>
    </row>
    <row r="9" spans="1:22" ht="14.5" customHeight="1" x14ac:dyDescent="0.35">
      <c r="A9" s="210"/>
      <c r="B9" s="1333" t="s">
        <v>413</v>
      </c>
      <c r="C9" s="1334"/>
      <c r="D9" s="395">
        <v>2018</v>
      </c>
      <c r="E9" s="1341">
        <v>2019</v>
      </c>
      <c r="F9" s="1342"/>
      <c r="G9" s="1342"/>
      <c r="H9" s="1343"/>
      <c r="I9" s="1339">
        <v>2020</v>
      </c>
      <c r="J9" s="1340"/>
      <c r="K9" s="1340"/>
      <c r="L9" s="1340"/>
      <c r="M9" s="1344">
        <v>2021</v>
      </c>
      <c r="N9" s="1345"/>
      <c r="O9" s="1345"/>
      <c r="P9" s="1346"/>
      <c r="Q9" s="1337">
        <v>2022</v>
      </c>
      <c r="R9" s="1337"/>
      <c r="S9" s="1337"/>
      <c r="T9" s="1338"/>
    </row>
    <row r="10" spans="1:22" x14ac:dyDescent="0.35">
      <c r="B10" s="1335"/>
      <c r="C10" s="1336"/>
      <c r="D10" s="789" t="s">
        <v>387</v>
      </c>
      <c r="E10" s="790" t="s">
        <v>388</v>
      </c>
      <c r="F10" s="791" t="s">
        <v>389</v>
      </c>
      <c r="G10" s="791" t="s">
        <v>278</v>
      </c>
      <c r="H10" s="792" t="s">
        <v>387</v>
      </c>
      <c r="I10" s="790" t="s">
        <v>388</v>
      </c>
      <c r="J10" s="791" t="s">
        <v>389</v>
      </c>
      <c r="K10" s="791" t="s">
        <v>278</v>
      </c>
      <c r="L10" s="791" t="s">
        <v>387</v>
      </c>
      <c r="M10" s="1158" t="s">
        <v>388</v>
      </c>
      <c r="N10" s="1159" t="s">
        <v>389</v>
      </c>
      <c r="O10" s="1159" t="s">
        <v>278</v>
      </c>
      <c r="P10" s="1160" t="s">
        <v>387</v>
      </c>
      <c r="Q10" s="355" t="s">
        <v>388</v>
      </c>
      <c r="R10" s="355" t="s">
        <v>389</v>
      </c>
      <c r="S10" s="355" t="s">
        <v>278</v>
      </c>
      <c r="T10" s="359" t="s">
        <v>387</v>
      </c>
    </row>
    <row r="11" spans="1:22" ht="29" x14ac:dyDescent="0.35">
      <c r="A11" s="358"/>
      <c r="B11" s="353" t="s">
        <v>177</v>
      </c>
      <c r="C11" s="708" t="s">
        <v>414</v>
      </c>
      <c r="D11" s="796"/>
      <c r="E11" s="708"/>
      <c r="F11" s="708"/>
      <c r="G11" s="708"/>
      <c r="H11" s="708"/>
      <c r="I11" s="708"/>
      <c r="J11" s="709">
        <f>'Haver Pivoted'!GU48</f>
        <v>160.9</v>
      </c>
      <c r="K11" s="709">
        <f>'Haver Pivoted'!GV48</f>
        <v>58.4</v>
      </c>
      <c r="L11" s="709">
        <f>'Haver Pivoted'!GW48</f>
        <v>34.5</v>
      </c>
      <c r="M11" s="709">
        <f>'Haver Pivoted'!GX48</f>
        <v>42.8</v>
      </c>
      <c r="N11" s="709">
        <f>'Haver Pivoted'!GY48</f>
        <v>26.6</v>
      </c>
      <c r="O11" s="709">
        <f>'Haver Pivoted'!GZ48</f>
        <v>37.4</v>
      </c>
      <c r="P11" s="1166">
        <f>'Haver Pivoted'!HA48</f>
        <v>64.400000000000006</v>
      </c>
      <c r="Q11" s="704">
        <f t="shared" ref="Q11:S11" si="0">Q$14*Q15</f>
        <v>47.962761830876651</v>
      </c>
      <c r="R11" s="704">
        <f t="shared" si="0"/>
        <v>0</v>
      </c>
      <c r="S11" s="704">
        <f t="shared" si="0"/>
        <v>0</v>
      </c>
      <c r="T11" s="732"/>
    </row>
    <row r="12" spans="1:22" ht="29" x14ac:dyDescent="0.35">
      <c r="A12" s="358"/>
      <c r="B12" s="354" t="s">
        <v>415</v>
      </c>
      <c r="C12" s="786" t="s">
        <v>416</v>
      </c>
      <c r="D12" s="354"/>
      <c r="E12" s="786"/>
      <c r="F12" s="786"/>
      <c r="G12" s="786"/>
      <c r="H12" s="786"/>
      <c r="I12" s="786"/>
      <c r="J12" s="794">
        <f>'Haver Pivoted'!GU58</f>
        <v>64.400000000000006</v>
      </c>
      <c r="K12" s="794">
        <f>'Haver Pivoted'!GV58</f>
        <v>23.4</v>
      </c>
      <c r="L12" s="794">
        <f>'Haver Pivoted'!GW58</f>
        <v>13.8</v>
      </c>
      <c r="M12" s="794">
        <f>'Haver Pivoted'!GX58</f>
        <v>17.100000000000001</v>
      </c>
      <c r="N12" s="794">
        <f>'Haver Pivoted'!GY58</f>
        <v>10.6</v>
      </c>
      <c r="O12" s="794">
        <f>'Haver Pivoted'!GZ58</f>
        <v>15</v>
      </c>
      <c r="P12" s="1165">
        <f>'Haver Pivoted'!HA58</f>
        <v>25.8</v>
      </c>
      <c r="Q12" s="356">
        <f t="shared" ref="Q12:S12" si="1">Q$14*Q16</f>
        <v>19.214895267649339</v>
      </c>
      <c r="R12" s="356">
        <f t="shared" si="1"/>
        <v>0</v>
      </c>
      <c r="S12" s="356">
        <f t="shared" si="1"/>
        <v>0</v>
      </c>
      <c r="T12" s="359"/>
    </row>
    <row r="13" spans="1:22" ht="42" customHeight="1" x14ac:dyDescent="0.35">
      <c r="A13" s="358"/>
      <c r="B13" s="354" t="s">
        <v>417</v>
      </c>
      <c r="C13" s="786" t="s">
        <v>418</v>
      </c>
      <c r="D13" s="354"/>
      <c r="E13" s="786"/>
      <c r="F13" s="786"/>
      <c r="G13" s="786"/>
      <c r="H13" s="786"/>
      <c r="I13" s="786"/>
      <c r="J13" s="794">
        <f>'Haver Pivoted'!GU54</f>
        <v>96.6</v>
      </c>
      <c r="K13" s="794">
        <f>'Haver Pivoted'!GV54</f>
        <v>35.1</v>
      </c>
      <c r="L13" s="794">
        <f>'Haver Pivoted'!GW54</f>
        <v>20.7</v>
      </c>
      <c r="M13" s="794">
        <f>'Haver Pivoted'!GX54</f>
        <v>25.7</v>
      </c>
      <c r="N13" s="794">
        <f>'Haver Pivoted'!GY54</f>
        <v>16</v>
      </c>
      <c r="O13" s="794">
        <f>'Haver Pivoted'!GZ54</f>
        <v>22.4</v>
      </c>
      <c r="P13" s="1165">
        <f>'Haver Pivoted'!HA54</f>
        <v>38.700000000000003</v>
      </c>
      <c r="Q13" s="356">
        <f>Q$14*Q17</f>
        <v>28.822342901474009</v>
      </c>
      <c r="R13" s="356">
        <f t="shared" ref="R13:S13" si="2">R$14*R17</f>
        <v>0</v>
      </c>
      <c r="S13" s="356">
        <f t="shared" si="2"/>
        <v>0</v>
      </c>
      <c r="T13" s="359"/>
      <c r="U13" s="423" t="s">
        <v>419</v>
      </c>
      <c r="V13" s="422" t="s">
        <v>420</v>
      </c>
    </row>
    <row r="14" spans="1:22" x14ac:dyDescent="0.35">
      <c r="B14" s="421" t="s">
        <v>421</v>
      </c>
      <c r="C14" s="787"/>
      <c r="D14" s="421"/>
      <c r="E14" s="787"/>
      <c r="F14" s="787"/>
      <c r="G14" s="787"/>
      <c r="H14" s="787"/>
      <c r="I14" s="787"/>
      <c r="J14" s="794">
        <f t="shared" ref="J14:P14" si="3">J13+J12+J11</f>
        <v>321.89999999999998</v>
      </c>
      <c r="K14" s="794">
        <f t="shared" si="3"/>
        <v>116.9</v>
      </c>
      <c r="L14" s="794">
        <f t="shared" si="3"/>
        <v>69</v>
      </c>
      <c r="M14" s="794">
        <f t="shared" si="3"/>
        <v>85.6</v>
      </c>
      <c r="N14" s="794">
        <f t="shared" si="3"/>
        <v>53.2</v>
      </c>
      <c r="O14" s="794">
        <f t="shared" si="3"/>
        <v>74.8</v>
      </c>
      <c r="P14" s="741">
        <f t="shared" si="3"/>
        <v>128.9</v>
      </c>
      <c r="Q14" s="355">
        <v>96</v>
      </c>
      <c r="R14" s="355">
        <v>0</v>
      </c>
      <c r="S14" s="355">
        <v>0</v>
      </c>
      <c r="T14" s="359"/>
      <c r="U14" s="799">
        <v>236</v>
      </c>
      <c r="V14" s="800">
        <f>SUM(J14:S14)/4</f>
        <v>236.57499999999999</v>
      </c>
    </row>
    <row r="15" spans="1:22" x14ac:dyDescent="0.35">
      <c r="B15" s="357" t="s">
        <v>422</v>
      </c>
      <c r="C15" s="788"/>
      <c r="D15" s="357"/>
      <c r="E15" s="788"/>
      <c r="F15" s="788"/>
      <c r="G15" s="788"/>
      <c r="H15" s="788"/>
      <c r="I15" s="788"/>
      <c r="J15" s="795">
        <f t="shared" ref="J15:N17" si="4">J11/J$14</f>
        <v>0.49984467225846541</v>
      </c>
      <c r="K15" s="795">
        <f t="shared" si="4"/>
        <v>0.49957228400342168</v>
      </c>
      <c r="L15" s="795">
        <f t="shared" si="4"/>
        <v>0.5</v>
      </c>
      <c r="M15" s="795">
        <f t="shared" si="4"/>
        <v>0.5</v>
      </c>
      <c r="N15" s="795">
        <f t="shared" si="4"/>
        <v>0.5</v>
      </c>
      <c r="O15" s="795">
        <f>O11/O$14</f>
        <v>0.5</v>
      </c>
      <c r="P15" s="797">
        <f t="shared" ref="P15" si="5">P11/P$14</f>
        <v>0.49961210240496512</v>
      </c>
      <c r="Q15" s="372">
        <f t="shared" ref="Q15:Q17" si="6">P15</f>
        <v>0.49961210240496512</v>
      </c>
      <c r="R15" s="372">
        <f t="shared" ref="R15:R17" si="7">Q15</f>
        <v>0.49961210240496512</v>
      </c>
      <c r="S15" s="372">
        <f t="shared" ref="S15:S17" si="8">R15</f>
        <v>0.49961210240496512</v>
      </c>
      <c r="T15" s="359"/>
    </row>
    <row r="16" spans="1:22" x14ac:dyDescent="0.35">
      <c r="B16" s="357" t="s">
        <v>423</v>
      </c>
      <c r="C16" s="788"/>
      <c r="D16" s="357"/>
      <c r="E16" s="788"/>
      <c r="F16" s="788"/>
      <c r="G16" s="788"/>
      <c r="H16" s="788"/>
      <c r="I16" s="788"/>
      <c r="J16" s="795">
        <f t="shared" si="4"/>
        <v>0.20006213109661389</v>
      </c>
      <c r="K16" s="795">
        <f t="shared" si="4"/>
        <v>0.20017108639863129</v>
      </c>
      <c r="L16" s="795">
        <f t="shared" si="4"/>
        <v>0.2</v>
      </c>
      <c r="M16" s="795">
        <f t="shared" si="4"/>
        <v>0.19976635514018695</v>
      </c>
      <c r="N16" s="795">
        <f t="shared" si="4"/>
        <v>0.19924812030075187</v>
      </c>
      <c r="O16" s="795">
        <f t="shared" ref="O16:P16" si="9">O12/O$14</f>
        <v>0.20053475935828877</v>
      </c>
      <c r="P16" s="797">
        <f t="shared" si="9"/>
        <v>0.20015515903801395</v>
      </c>
      <c r="Q16" s="372">
        <f t="shared" si="6"/>
        <v>0.20015515903801395</v>
      </c>
      <c r="R16" s="372">
        <f t="shared" si="7"/>
        <v>0.20015515903801395</v>
      </c>
      <c r="S16" s="372">
        <f t="shared" si="8"/>
        <v>0.20015515903801395</v>
      </c>
      <c r="T16" s="359"/>
    </row>
    <row r="17" spans="2:30" x14ac:dyDescent="0.35">
      <c r="B17" s="373" t="s">
        <v>424</v>
      </c>
      <c r="C17" s="707"/>
      <c r="D17" s="373"/>
      <c r="E17" s="707"/>
      <c r="F17" s="707"/>
      <c r="G17" s="707"/>
      <c r="H17" s="707"/>
      <c r="I17" s="707"/>
      <c r="J17" s="268">
        <f t="shared" si="4"/>
        <v>0.30009319664492079</v>
      </c>
      <c r="K17" s="268">
        <f t="shared" si="4"/>
        <v>0.30025662959794697</v>
      </c>
      <c r="L17" s="268">
        <f t="shared" si="4"/>
        <v>0.3</v>
      </c>
      <c r="M17" s="268">
        <f t="shared" si="4"/>
        <v>0.30023364485981308</v>
      </c>
      <c r="N17" s="268">
        <f t="shared" si="4"/>
        <v>0.3007518796992481</v>
      </c>
      <c r="O17" s="268">
        <f t="shared" ref="O17:P17" si="10">O13/O$14</f>
        <v>0.29946524064171121</v>
      </c>
      <c r="P17" s="798">
        <f t="shared" si="10"/>
        <v>0.30023273855702093</v>
      </c>
      <c r="Q17" s="374">
        <f t="shared" si="6"/>
        <v>0.30023273855702093</v>
      </c>
      <c r="R17" s="374">
        <f t="shared" si="7"/>
        <v>0.30023273855702093</v>
      </c>
      <c r="S17" s="374">
        <f t="shared" si="8"/>
        <v>0.30023273855702093</v>
      </c>
      <c r="T17" s="375"/>
    </row>
    <row r="18" spans="2:30" s="907" customFormat="1" x14ac:dyDescent="0.35">
      <c r="B18" s="788"/>
      <c r="C18" s="788"/>
      <c r="D18" s="788"/>
      <c r="E18" s="788"/>
      <c r="F18" s="788"/>
      <c r="G18" s="788"/>
      <c r="H18" s="788"/>
      <c r="I18" s="788"/>
      <c r="J18" s="795"/>
      <c r="K18" s="795"/>
      <c r="L18" s="795"/>
      <c r="M18" s="795"/>
      <c r="N18" s="795"/>
      <c r="O18" s="795"/>
      <c r="P18" s="795"/>
      <c r="Q18" s="1212"/>
      <c r="R18" s="1212"/>
      <c r="S18" s="1212"/>
      <c r="T18" s="952"/>
      <c r="U18" s="878"/>
    </row>
    <row r="19" spans="2:30" x14ac:dyDescent="0.35">
      <c r="M19" s="1181"/>
      <c r="N19" s="1181"/>
      <c r="O19" s="1181"/>
      <c r="P19" s="1192"/>
      <c r="Q19" s="1192"/>
      <c r="R19" s="1192"/>
      <c r="S19" s="1192"/>
      <c r="T19" s="1192"/>
      <c r="U19" s="1192"/>
      <c r="V19" s="1189"/>
      <c r="W19" s="1189"/>
      <c r="X19" s="1189"/>
      <c r="Y19" s="1189"/>
      <c r="Z19" s="1189"/>
      <c r="AA19" s="1189"/>
      <c r="AB19" s="1189"/>
      <c r="AC19" s="1190"/>
      <c r="AD19" s="878"/>
    </row>
    <row r="20" spans="2:30" x14ac:dyDescent="0.35">
      <c r="M20" s="1181"/>
      <c r="N20" s="1181"/>
      <c r="O20" s="1181"/>
      <c r="P20" s="1213"/>
      <c r="Q20" s="1213"/>
      <c r="R20" s="1213"/>
      <c r="S20" s="1213"/>
      <c r="T20" s="952"/>
      <c r="U20" s="1181"/>
      <c r="V20" s="878"/>
      <c r="W20" s="878"/>
      <c r="X20" s="878"/>
      <c r="Y20" s="878"/>
      <c r="Z20" s="878"/>
      <c r="AA20" s="878"/>
      <c r="AB20" s="878"/>
      <c r="AC20" s="878"/>
      <c r="AD20" s="878"/>
    </row>
    <row r="21" spans="2:30" x14ac:dyDescent="0.35">
      <c r="M21" s="1181"/>
      <c r="N21" s="1181"/>
      <c r="O21" s="1181"/>
      <c r="P21" s="1213"/>
      <c r="Q21" s="1213"/>
      <c r="R21" s="1213"/>
      <c r="S21" s="1213"/>
      <c r="T21" s="952"/>
      <c r="U21" s="1181"/>
      <c r="V21" s="878"/>
      <c r="W21" s="878"/>
      <c r="X21" s="878"/>
      <c r="Y21" s="878"/>
      <c r="Z21" s="878"/>
      <c r="AA21" s="878"/>
      <c r="AB21" s="878"/>
      <c r="AC21" s="878"/>
      <c r="AD21" s="878"/>
    </row>
    <row r="22" spans="2:30" x14ac:dyDescent="0.35">
      <c r="M22" s="1181"/>
      <c r="N22" s="1181"/>
      <c r="O22" s="1181"/>
      <c r="P22" s="1213"/>
      <c r="Q22" s="1213"/>
      <c r="R22" s="1213"/>
      <c r="S22" s="1213"/>
      <c r="T22" s="952"/>
      <c r="U22" s="1181"/>
      <c r="V22" s="878"/>
      <c r="W22" s="878"/>
      <c r="X22" s="878"/>
      <c r="Y22" s="878"/>
      <c r="Z22" s="878"/>
      <c r="AA22" s="878"/>
      <c r="AB22" s="878"/>
      <c r="AC22" s="878"/>
      <c r="AD22" s="878"/>
    </row>
    <row r="23" spans="2:30" x14ac:dyDescent="0.35">
      <c r="M23" s="1181"/>
      <c r="N23" s="1181"/>
      <c r="O23" s="1181"/>
      <c r="P23" s="952"/>
      <c r="Q23" s="952"/>
      <c r="R23" s="952"/>
      <c r="S23" s="952"/>
      <c r="T23" s="952"/>
      <c r="U23" s="1181"/>
    </row>
    <row r="24" spans="2:30" x14ac:dyDescent="0.35">
      <c r="M24" s="1181"/>
      <c r="N24" s="1181"/>
      <c r="O24" s="1181"/>
      <c r="P24" s="1212"/>
      <c r="Q24" s="1212"/>
      <c r="R24" s="1212"/>
      <c r="S24" s="1212"/>
      <c r="T24" s="952"/>
      <c r="U24" s="1181"/>
    </row>
    <row r="25" spans="2:30" x14ac:dyDescent="0.35">
      <c r="M25" s="1181"/>
      <c r="N25" s="1181"/>
      <c r="O25" s="1181"/>
      <c r="P25" s="1212"/>
      <c r="Q25" s="1212"/>
      <c r="R25" s="1212"/>
      <c r="S25" s="1212"/>
      <c r="T25" s="952"/>
      <c r="U25" s="1181"/>
    </row>
    <row r="26" spans="2:30" x14ac:dyDescent="0.35">
      <c r="M26" s="1181"/>
      <c r="N26" s="1181"/>
      <c r="O26" s="1181"/>
      <c r="P26" s="1212"/>
      <c r="Q26" s="1212"/>
      <c r="R26" s="1212"/>
      <c r="S26" s="1212"/>
      <c r="T26" s="952"/>
      <c r="U26" s="1181"/>
    </row>
    <row r="27" spans="2:30" x14ac:dyDescent="0.35">
      <c r="M27" s="1181"/>
      <c r="N27" s="1181"/>
      <c r="O27" s="1181"/>
      <c r="P27" s="1181"/>
      <c r="Q27" s="1181"/>
      <c r="R27" s="1181"/>
      <c r="S27" s="1181"/>
      <c r="T27" s="1181"/>
      <c r="U27" s="1181"/>
    </row>
    <row r="28" spans="2:30" ht="30" customHeight="1" x14ac:dyDescent="0.35">
      <c r="M28" s="1181"/>
      <c r="N28" s="1181"/>
      <c r="O28" s="1181"/>
      <c r="P28" s="1214"/>
      <c r="Q28" s="1214"/>
      <c r="R28" s="1214"/>
      <c r="S28" s="1214"/>
      <c r="T28" s="1214"/>
      <c r="U28" s="1181"/>
    </row>
    <row r="29" spans="2:30" ht="27" customHeight="1" x14ac:dyDescent="0.35">
      <c r="M29" s="1181"/>
      <c r="N29" s="1181"/>
      <c r="O29" s="1181"/>
      <c r="P29" s="1214"/>
      <c r="Q29" s="1214"/>
      <c r="R29" s="1214"/>
      <c r="S29" s="1214"/>
      <c r="T29" s="1214"/>
      <c r="U29" s="1181"/>
    </row>
    <row r="30" spans="2:30" ht="31.5" customHeight="1" x14ac:dyDescent="0.35">
      <c r="M30" s="1181"/>
      <c r="N30" s="1181"/>
      <c r="O30" s="1181"/>
      <c r="P30" s="1214"/>
      <c r="Q30" s="1214"/>
      <c r="R30" s="1214"/>
      <c r="S30" s="1214"/>
      <c r="T30" s="1214"/>
      <c r="U30" s="1181"/>
    </row>
    <row r="31" spans="2:30" ht="24.5" customHeight="1" x14ac:dyDescent="0.35">
      <c r="M31" s="1181"/>
      <c r="N31" s="1181"/>
      <c r="O31" s="1181"/>
      <c r="P31" s="1214"/>
      <c r="Q31" s="1214"/>
      <c r="R31" s="1214"/>
      <c r="S31" s="1214"/>
      <c r="T31" s="1214"/>
      <c r="U31" s="1181"/>
    </row>
    <row r="32" spans="2:30" x14ac:dyDescent="0.35">
      <c r="M32" s="1181"/>
      <c r="N32" s="1181"/>
      <c r="O32" s="1181"/>
      <c r="P32" s="1181"/>
      <c r="Q32" s="1181"/>
      <c r="R32" s="1181"/>
      <c r="S32" s="1181"/>
      <c r="T32" s="1181"/>
      <c r="U32" s="1181"/>
    </row>
    <row r="33" spans="13:21" x14ac:dyDescent="0.35">
      <c r="M33" s="1181"/>
      <c r="N33" s="1181"/>
      <c r="O33" s="1181"/>
      <c r="P33" s="1181"/>
      <c r="Q33" s="1181"/>
      <c r="R33" s="1181"/>
      <c r="S33" s="1181"/>
      <c r="T33" s="1181"/>
      <c r="U33" s="1181"/>
    </row>
    <row r="34" spans="13:21" x14ac:dyDescent="0.35">
      <c r="M34" s="1181"/>
      <c r="N34" s="1181"/>
      <c r="O34" s="1181"/>
      <c r="P34" s="1181"/>
      <c r="Q34" s="1181"/>
      <c r="R34" s="1181"/>
      <c r="S34" s="1181"/>
      <c r="T34" s="1181"/>
      <c r="U34" s="1181"/>
    </row>
    <row r="35" spans="13:21" x14ac:dyDescent="0.35">
      <c r="M35" s="1181"/>
      <c r="N35" s="1181"/>
      <c r="O35" s="1181"/>
      <c r="P35" s="1181"/>
      <c r="Q35" s="1181"/>
      <c r="R35" s="1181"/>
      <c r="S35" s="1181"/>
      <c r="T35" s="1181"/>
      <c r="U35" s="1181"/>
    </row>
    <row r="36" spans="13:21" x14ac:dyDescent="0.35">
      <c r="M36" s="1181"/>
      <c r="N36" s="1181"/>
      <c r="O36" s="1181"/>
      <c r="P36" s="1181"/>
      <c r="Q36" s="1181"/>
      <c r="R36" s="1181"/>
      <c r="S36" s="1181"/>
      <c r="T36" s="1181"/>
      <c r="U36" s="1181"/>
    </row>
    <row r="37" spans="13:21" x14ac:dyDescent="0.35">
      <c r="M37" s="1181"/>
      <c r="N37" s="1181"/>
      <c r="O37" s="1181"/>
      <c r="P37" s="1181"/>
      <c r="Q37" s="1181"/>
      <c r="R37" s="1181"/>
      <c r="S37" s="1181"/>
      <c r="T37" s="1181"/>
      <c r="U37" s="1181"/>
    </row>
    <row r="38" spans="13:21" x14ac:dyDescent="0.35">
      <c r="M38" s="1181"/>
      <c r="N38" s="1181"/>
      <c r="O38" s="1181"/>
      <c r="P38" s="1181"/>
      <c r="Q38" s="1181"/>
      <c r="R38" s="1181"/>
      <c r="S38" s="1181"/>
      <c r="T38" s="1181"/>
      <c r="U38" s="1181"/>
    </row>
    <row r="39" spans="13:21" x14ac:dyDescent="0.35">
      <c r="M39" s="1181"/>
      <c r="N39" s="1181"/>
      <c r="O39" s="1181"/>
      <c r="P39" s="1181"/>
      <c r="Q39" s="1181"/>
      <c r="R39" s="1181"/>
      <c r="S39" s="1181"/>
      <c r="T39" s="1181"/>
      <c r="U39" s="1181"/>
    </row>
    <row r="40" spans="13:21" x14ac:dyDescent="0.35">
      <c r="M40" s="1181"/>
      <c r="N40" s="1181"/>
      <c r="O40" s="1181"/>
      <c r="P40" s="1181"/>
      <c r="Q40" s="1181"/>
      <c r="R40" s="1181"/>
      <c r="S40" s="1181"/>
      <c r="T40" s="1181"/>
      <c r="U40" s="1181"/>
    </row>
    <row r="41" spans="13:21" x14ac:dyDescent="0.35">
      <c r="M41" s="1181"/>
      <c r="N41" s="1181"/>
      <c r="O41" s="1181"/>
      <c r="P41" s="1181"/>
      <c r="Q41" s="1181"/>
      <c r="R41" s="1181"/>
      <c r="S41" s="1181"/>
      <c r="T41" s="1181"/>
      <c r="U41" s="1181"/>
    </row>
    <row r="42" spans="13:21" x14ac:dyDescent="0.35">
      <c r="M42" s="1181"/>
      <c r="N42" s="1181"/>
      <c r="O42" s="1181"/>
      <c r="P42" s="1181"/>
      <c r="Q42" s="1181"/>
      <c r="R42" s="1181"/>
      <c r="S42" s="1181"/>
      <c r="T42" s="1181"/>
      <c r="U42" s="1181"/>
    </row>
    <row r="43" spans="13:21" x14ac:dyDescent="0.35">
      <c r="M43" s="1181"/>
      <c r="N43" s="1181"/>
      <c r="O43" s="1181"/>
      <c r="P43" s="1181"/>
      <c r="Q43" s="1181"/>
      <c r="R43" s="1181"/>
      <c r="S43" s="1181"/>
      <c r="T43" s="1181"/>
      <c r="U43" s="1181"/>
    </row>
    <row r="44" spans="13:21" x14ac:dyDescent="0.35">
      <c r="M44" s="1181"/>
      <c r="N44" s="1181"/>
      <c r="O44" s="1181"/>
      <c r="P44" s="1181"/>
      <c r="Q44" s="1181"/>
      <c r="R44" s="1181"/>
      <c r="S44" s="1181"/>
      <c r="T44" s="1181"/>
      <c r="U44" s="1181"/>
    </row>
    <row r="45" spans="13:21" x14ac:dyDescent="0.35">
      <c r="M45" s="1181"/>
      <c r="N45" s="1181"/>
      <c r="O45" s="1181"/>
      <c r="P45" s="1181"/>
      <c r="Q45" s="1181"/>
      <c r="R45" s="1181"/>
      <c r="S45" s="1181"/>
      <c r="T45" s="1181"/>
      <c r="U45" s="1181"/>
    </row>
    <row r="46" spans="13:21" x14ac:dyDescent="0.35">
      <c r="M46" s="1181"/>
      <c r="N46" s="1181"/>
      <c r="O46" s="1181"/>
      <c r="P46" s="1181"/>
      <c r="Q46" s="1181"/>
      <c r="R46" s="1181"/>
      <c r="S46" s="1181"/>
      <c r="T46" s="1181"/>
      <c r="U46" s="1181"/>
    </row>
    <row r="47" spans="13:21" x14ac:dyDescent="0.35">
      <c r="M47" s="1181"/>
      <c r="N47" s="1181"/>
      <c r="O47" s="1181"/>
      <c r="P47" s="1181"/>
      <c r="Q47" s="1181"/>
      <c r="R47" s="1181"/>
      <c r="S47" s="1181"/>
      <c r="T47" s="1181"/>
      <c r="U47" s="1181"/>
    </row>
    <row r="48" spans="13:21" x14ac:dyDescent="0.35">
      <c r="M48" s="1181"/>
      <c r="N48" s="1181"/>
      <c r="O48" s="1181"/>
      <c r="P48" s="1181"/>
      <c r="Q48" s="1181"/>
      <c r="R48" s="1181"/>
      <c r="S48" s="1181"/>
      <c r="T48" s="1181"/>
      <c r="U48" s="1181"/>
    </row>
    <row r="49" spans="13:21" x14ac:dyDescent="0.35">
      <c r="M49" s="1181"/>
      <c r="N49" s="1181"/>
      <c r="O49" s="1181"/>
      <c r="P49" s="1181"/>
      <c r="Q49" s="1181"/>
      <c r="R49" s="1181"/>
      <c r="S49" s="1181"/>
      <c r="T49" s="1181"/>
      <c r="U49" s="1181"/>
    </row>
    <row r="50" spans="13:21" x14ac:dyDescent="0.35">
      <c r="M50" s="1181"/>
      <c r="N50" s="1181"/>
      <c r="O50" s="1181"/>
      <c r="P50" s="1181"/>
      <c r="Q50" s="1181"/>
      <c r="R50" s="1181"/>
      <c r="S50" s="1181"/>
      <c r="T50" s="1181"/>
      <c r="U50" s="1181"/>
    </row>
    <row r="51" spans="13:21" x14ac:dyDescent="0.35">
      <c r="M51" s="1181"/>
      <c r="N51" s="1181"/>
      <c r="O51" s="1181"/>
      <c r="P51" s="1181"/>
      <c r="Q51" s="1181"/>
      <c r="R51" s="1181"/>
      <c r="S51" s="1181"/>
      <c r="T51" s="1181"/>
      <c r="U51" s="1181"/>
    </row>
    <row r="52" spans="13:21" x14ac:dyDescent="0.35">
      <c r="M52" s="1181"/>
      <c r="N52" s="1181"/>
      <c r="O52" s="1181"/>
      <c r="P52" s="1181"/>
      <c r="Q52" s="1181"/>
      <c r="R52" s="1181"/>
      <c r="S52" s="1181"/>
      <c r="T52" s="1181"/>
      <c r="U52" s="1181"/>
    </row>
  </sheetData>
  <mergeCells count="7">
    <mergeCell ref="B2:T6"/>
    <mergeCell ref="B1:T1"/>
    <mergeCell ref="B9:C10"/>
    <mergeCell ref="Q9:T9"/>
    <mergeCell ref="I9:L9"/>
    <mergeCell ref="E9:H9"/>
    <mergeCell ref="M9:P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111"/>
  <sheetViews>
    <sheetView topLeftCell="E10" zoomScale="53" zoomScaleNormal="124" workbookViewId="0">
      <selection activeCell="K31" sqref="K31"/>
    </sheetView>
  </sheetViews>
  <sheetFormatPr defaultColWidth="8.453125" defaultRowHeight="14" x14ac:dyDescent="0.3"/>
  <cols>
    <col min="1" max="1" width="8.453125" style="34" customWidth="1"/>
    <col min="2" max="2" width="40.453125" style="34" customWidth="1"/>
    <col min="3" max="3" width="7.1796875" style="34" customWidth="1"/>
    <col min="4" max="4" width="11.1796875" style="34" customWidth="1"/>
    <col min="5" max="5" width="12.453125" style="34" customWidth="1"/>
    <col min="6" max="7" width="7.1796875" style="34" customWidth="1"/>
    <col min="8" max="8" width="10.453125" style="34" customWidth="1"/>
    <col min="9" max="9" width="11.453125" style="34" customWidth="1"/>
    <col min="10" max="13" width="7.453125" style="34" customWidth="1"/>
    <col min="14" max="29" width="8.1796875" style="34" customWidth="1"/>
    <col min="30" max="30" width="29.453125" style="34" customWidth="1"/>
    <col min="31" max="31" width="31.1796875" style="34" customWidth="1"/>
    <col min="32" max="32" width="114.81640625" style="34" customWidth="1"/>
    <col min="33" max="16384" width="8.453125" style="34"/>
  </cols>
  <sheetData>
    <row r="1" spans="2:34" x14ac:dyDescent="0.3">
      <c r="B1" s="1301" t="s">
        <v>230</v>
      </c>
      <c r="C1" s="1301"/>
      <c r="D1" s="1301"/>
      <c r="E1" s="1301"/>
      <c r="F1" s="1301"/>
      <c r="G1" s="1301"/>
      <c r="H1" s="1301"/>
      <c r="I1" s="1301"/>
      <c r="J1" s="1301"/>
      <c r="K1" s="1301"/>
      <c r="L1" s="1301"/>
      <c r="M1" s="1301"/>
      <c r="N1" s="1301"/>
      <c r="O1" s="1301"/>
      <c r="P1" s="1301"/>
      <c r="Q1" s="1301"/>
      <c r="R1" s="1301"/>
      <c r="S1" s="1301"/>
      <c r="T1" s="1301"/>
      <c r="U1" s="1301"/>
      <c r="V1" s="1301"/>
      <c r="W1" s="1301"/>
      <c r="X1" s="1301"/>
      <c r="Y1" s="1301"/>
      <c r="Z1" s="469"/>
      <c r="AA1" s="469"/>
      <c r="AB1" s="469"/>
      <c r="AC1" s="469"/>
      <c r="AD1" s="175"/>
      <c r="AE1" s="175"/>
    </row>
    <row r="2" spans="2:34" ht="14.25" customHeight="1" x14ac:dyDescent="0.3">
      <c r="B2" s="1302" t="s">
        <v>441</v>
      </c>
      <c r="C2" s="1302"/>
      <c r="D2" s="1302"/>
      <c r="E2" s="1302"/>
      <c r="F2" s="1302"/>
      <c r="G2" s="1302"/>
      <c r="H2" s="1302"/>
      <c r="I2" s="1302"/>
      <c r="J2" s="1302"/>
      <c r="K2" s="1302"/>
      <c r="L2" s="1302"/>
      <c r="M2" s="1302"/>
      <c r="N2" s="1302"/>
      <c r="O2" s="1302"/>
      <c r="P2" s="1302"/>
      <c r="Q2" s="1302"/>
      <c r="R2" s="1302"/>
      <c r="S2" s="1302"/>
      <c r="T2" s="1302"/>
      <c r="U2" s="1302"/>
      <c r="V2" s="1302"/>
      <c r="W2" s="1302"/>
      <c r="X2" s="1302"/>
      <c r="Y2" s="1302"/>
      <c r="Z2" s="1302"/>
      <c r="AA2" s="1302"/>
      <c r="AB2" s="1302"/>
      <c r="AC2" s="1302"/>
      <c r="AD2" s="209"/>
      <c r="AE2" s="209"/>
    </row>
    <row r="3" spans="2:34" ht="50.5" customHeight="1" x14ac:dyDescent="0.3">
      <c r="B3" s="1302"/>
      <c r="C3" s="1302"/>
      <c r="D3" s="1302"/>
      <c r="E3" s="1302"/>
      <c r="F3" s="1302"/>
      <c r="G3" s="1302"/>
      <c r="H3" s="1302"/>
      <c r="I3" s="1302"/>
      <c r="J3" s="1302"/>
      <c r="K3" s="1302"/>
      <c r="L3" s="1302"/>
      <c r="M3" s="1302"/>
      <c r="N3" s="1302"/>
      <c r="O3" s="1302"/>
      <c r="P3" s="1302"/>
      <c r="Q3" s="1302"/>
      <c r="R3" s="1302"/>
      <c r="S3" s="1302"/>
      <c r="T3" s="1302"/>
      <c r="U3" s="1302"/>
      <c r="V3" s="1302"/>
      <c r="W3" s="1302"/>
      <c r="X3" s="1302"/>
      <c r="Y3" s="1302"/>
      <c r="Z3" s="1302"/>
      <c r="AA3" s="1302"/>
      <c r="AB3" s="1302"/>
      <c r="AC3" s="1302"/>
      <c r="AD3" s="209"/>
      <c r="AE3" s="209"/>
    </row>
    <row r="4" spans="2:34" ht="5.25" customHeight="1" x14ac:dyDescent="0.3">
      <c r="B4" s="1302"/>
      <c r="C4" s="1302"/>
      <c r="D4" s="1302"/>
      <c r="E4" s="1302"/>
      <c r="F4" s="1302"/>
      <c r="G4" s="1302"/>
      <c r="H4" s="1302"/>
      <c r="I4" s="1302"/>
      <c r="J4" s="1302"/>
      <c r="K4" s="1302"/>
      <c r="L4" s="1302"/>
      <c r="M4" s="1302"/>
      <c r="N4" s="1302"/>
      <c r="O4" s="1302"/>
      <c r="P4" s="1302"/>
      <c r="Q4" s="1302"/>
      <c r="R4" s="1302"/>
      <c r="S4" s="1302"/>
      <c r="T4" s="1302"/>
      <c r="U4" s="1302"/>
      <c r="V4" s="1302"/>
      <c r="W4" s="1302"/>
      <c r="X4" s="1302"/>
      <c r="Y4" s="1302"/>
      <c r="Z4" s="1302"/>
      <c r="AA4" s="1302"/>
      <c r="AB4" s="1302"/>
      <c r="AC4" s="1302"/>
      <c r="AD4" s="209"/>
      <c r="AE4" s="209"/>
    </row>
    <row r="5" spans="2:34" x14ac:dyDescent="0.3">
      <c r="B5" s="132" t="s">
        <v>442</v>
      </c>
    </row>
    <row r="6" spans="2:34" ht="14.5" customHeight="1" x14ac:dyDescent="0.3">
      <c r="B6" s="1306" t="s">
        <v>443</v>
      </c>
      <c r="C6" s="1307"/>
      <c r="D6" s="1318" t="s">
        <v>385</v>
      </c>
      <c r="E6" s="1319"/>
      <c r="F6" s="1319"/>
      <c r="G6" s="1319"/>
      <c r="H6" s="1319"/>
      <c r="I6" s="1319"/>
      <c r="J6" s="1319"/>
      <c r="K6" s="1319"/>
      <c r="L6" s="1319"/>
      <c r="M6" s="1319"/>
      <c r="N6" s="1319"/>
      <c r="O6" s="1319"/>
      <c r="P6" s="1320"/>
      <c r="Q6" s="1315" t="s">
        <v>386</v>
      </c>
      <c r="R6" s="1316"/>
      <c r="S6" s="1316"/>
      <c r="T6" s="1316"/>
      <c r="U6" s="1316"/>
      <c r="V6" s="1316"/>
      <c r="W6" s="1316"/>
      <c r="X6" s="1316"/>
      <c r="Y6" s="1316"/>
      <c r="Z6" s="1316"/>
      <c r="AA6" s="1316"/>
      <c r="AB6" s="1316"/>
      <c r="AC6" s="1317"/>
      <c r="AD6" s="1352" t="s">
        <v>444</v>
      </c>
      <c r="AE6" s="1355" t="s">
        <v>445</v>
      </c>
    </row>
    <row r="7" spans="2:34" ht="24" customHeight="1" x14ac:dyDescent="0.3">
      <c r="B7" s="1308"/>
      <c r="C7" s="1309"/>
      <c r="D7" s="470">
        <v>2018</v>
      </c>
      <c r="E7" s="1303">
        <v>2019</v>
      </c>
      <c r="F7" s="1304"/>
      <c r="G7" s="1304"/>
      <c r="H7" s="1305"/>
      <c r="I7" s="1303">
        <v>2020</v>
      </c>
      <c r="J7" s="1304"/>
      <c r="K7" s="1304"/>
      <c r="L7" s="1304"/>
      <c r="M7" s="1313">
        <v>2021</v>
      </c>
      <c r="N7" s="1304"/>
      <c r="O7" s="1304"/>
      <c r="P7" s="1314"/>
      <c r="Q7" s="1311">
        <v>2022</v>
      </c>
      <c r="R7" s="1311"/>
      <c r="S7" s="1311"/>
      <c r="T7" s="1312"/>
      <c r="U7" s="1310">
        <v>2023</v>
      </c>
      <c r="V7" s="1311"/>
      <c r="W7" s="1311"/>
      <c r="X7" s="1311"/>
      <c r="Y7" s="1310">
        <v>2024</v>
      </c>
      <c r="Z7" s="1311"/>
      <c r="AA7" s="1311"/>
      <c r="AB7" s="1312"/>
      <c r="AC7" s="316">
        <v>2025</v>
      </c>
      <c r="AD7" s="1353"/>
      <c r="AE7" s="1356"/>
    </row>
    <row r="8" spans="2:34" ht="14.25" customHeight="1" x14ac:dyDescent="0.3">
      <c r="B8" s="1347"/>
      <c r="C8" s="1348"/>
      <c r="D8" s="163" t="s">
        <v>387</v>
      </c>
      <c r="E8" s="163" t="s">
        <v>388</v>
      </c>
      <c r="F8" s="146" t="s">
        <v>389</v>
      </c>
      <c r="G8" s="146" t="s">
        <v>278</v>
      </c>
      <c r="H8" s="153" t="s">
        <v>387</v>
      </c>
      <c r="I8" s="147" t="s">
        <v>388</v>
      </c>
      <c r="J8" s="147" t="s">
        <v>389</v>
      </c>
      <c r="K8" s="147" t="s">
        <v>278</v>
      </c>
      <c r="L8" s="147" t="s">
        <v>387</v>
      </c>
      <c r="M8" s="158" t="s">
        <v>388</v>
      </c>
      <c r="N8" s="793" t="s">
        <v>389</v>
      </c>
      <c r="O8" s="793" t="s">
        <v>278</v>
      </c>
      <c r="P8" s="153" t="s">
        <v>387</v>
      </c>
      <c r="Q8" s="846" t="s">
        <v>388</v>
      </c>
      <c r="R8" s="392" t="s">
        <v>389</v>
      </c>
      <c r="S8" s="392" t="s">
        <v>278</v>
      </c>
      <c r="T8" s="392" t="s">
        <v>387</v>
      </c>
      <c r="U8" s="391" t="s">
        <v>388</v>
      </c>
      <c r="V8" s="392" t="s">
        <v>389</v>
      </c>
      <c r="W8" s="392" t="s">
        <v>278</v>
      </c>
      <c r="X8" s="392" t="s">
        <v>387</v>
      </c>
      <c r="Y8" s="391" t="s">
        <v>388</v>
      </c>
      <c r="Z8" s="367" t="s">
        <v>389</v>
      </c>
      <c r="AA8" s="392" t="s">
        <v>278</v>
      </c>
      <c r="AB8" s="393" t="s">
        <v>387</v>
      </c>
      <c r="AC8" s="70" t="s">
        <v>388</v>
      </c>
      <c r="AD8" s="1354"/>
      <c r="AE8" s="1357"/>
    </row>
    <row r="9" spans="2:34" ht="23.5" customHeight="1" x14ac:dyDescent="0.3">
      <c r="B9" s="242" t="s">
        <v>446</v>
      </c>
      <c r="C9" s="716" t="s">
        <v>447</v>
      </c>
      <c r="D9" s="1219">
        <f>'Haver Pivoted'!GO32</f>
        <v>588.9</v>
      </c>
      <c r="E9" s="1220">
        <f>'Haver Pivoted'!GP32</f>
        <v>593.79999999999995</v>
      </c>
      <c r="F9" s="1220">
        <f>'Haver Pivoted'!GQ32</f>
        <v>610.5</v>
      </c>
      <c r="G9" s="1220">
        <f>'Haver Pivoted'!GR32</f>
        <v>610.4</v>
      </c>
      <c r="H9" s="1220">
        <f>'Haver Pivoted'!GS32</f>
        <v>622.4</v>
      </c>
      <c r="I9" s="1220">
        <f>'Haver Pivoted'!GT32</f>
        <v>640.6</v>
      </c>
      <c r="J9" s="1220">
        <f>'Haver Pivoted'!GU32</f>
        <v>1400</v>
      </c>
      <c r="K9" s="1220">
        <f>'Haver Pivoted'!GV32</f>
        <v>738.5</v>
      </c>
      <c r="L9" s="1220">
        <f>'Haver Pivoted'!GW32</f>
        <v>743</v>
      </c>
      <c r="M9" s="1220">
        <f>'Haver Pivoted'!GX32</f>
        <v>781.5</v>
      </c>
      <c r="N9" s="1220">
        <f>'Haver Pivoted'!GY32</f>
        <v>1632.2</v>
      </c>
      <c r="O9" s="1220">
        <f>'Haver Pivoted'!GZ32</f>
        <v>1057.0999999999999</v>
      </c>
      <c r="P9" s="1120">
        <f>'Haver Pivoted'!HA32</f>
        <v>897.9</v>
      </c>
      <c r="Q9" s="751">
        <f t="shared" ref="Q9:AC9" si="0">Q10+Q11</f>
        <v>1336.819068454779</v>
      </c>
      <c r="R9" s="751">
        <f t="shared" si="0"/>
        <v>860.05971013798853</v>
      </c>
      <c r="S9" s="751">
        <f t="shared" si="0"/>
        <v>857.47869368305919</v>
      </c>
      <c r="T9" s="751">
        <f t="shared" si="0"/>
        <v>881.65455604327144</v>
      </c>
      <c r="U9" s="751">
        <f t="shared" si="0"/>
        <v>876.86343721215258</v>
      </c>
      <c r="V9" s="751">
        <f t="shared" si="0"/>
        <v>872.18952281624672</v>
      </c>
      <c r="W9" s="751">
        <f t="shared" si="0"/>
        <v>867.63179229455613</v>
      </c>
      <c r="X9" s="751">
        <f t="shared" si="0"/>
        <v>851.89355184886654</v>
      </c>
      <c r="Y9" s="751">
        <f t="shared" si="0"/>
        <v>836.53496157873542</v>
      </c>
      <c r="Z9" s="751">
        <f t="shared" si="0"/>
        <v>827.29960348542011</v>
      </c>
      <c r="AA9" s="751">
        <f t="shared" si="0"/>
        <v>837.18908043489876</v>
      </c>
      <c r="AB9" s="751">
        <f t="shared" si="0"/>
        <v>833.32901643609227</v>
      </c>
      <c r="AC9" s="1178">
        <f t="shared" si="0"/>
        <v>843.47305692282748</v>
      </c>
      <c r="AD9" s="1225"/>
      <c r="AE9" s="746"/>
    </row>
    <row r="10" spans="2:34" s="79" customFormat="1" ht="28" x14ac:dyDescent="0.3">
      <c r="B10" s="93" t="s">
        <v>171</v>
      </c>
      <c r="C10" s="87" t="s">
        <v>448</v>
      </c>
      <c r="D10" s="1221">
        <f>'Haver Pivoted'!GO40</f>
        <v>390.86599999999999</v>
      </c>
      <c r="E10" s="1057">
        <f>'Haver Pivoted'!GP40</f>
        <v>408.75599999999997</v>
      </c>
      <c r="F10" s="1057">
        <f>'Haver Pivoted'!GQ40</f>
        <v>413.34399999999999</v>
      </c>
      <c r="G10" s="1057">
        <f>'Haver Pivoted'!GR40</f>
        <v>418.529</v>
      </c>
      <c r="H10" s="1057">
        <f>'Haver Pivoted'!GS40</f>
        <v>413.80599999999998</v>
      </c>
      <c r="I10" s="1057">
        <f>'Haver Pivoted'!GT40</f>
        <v>428.11799999999999</v>
      </c>
      <c r="J10" s="1057">
        <f>'Haver Pivoted'!GU40</f>
        <v>502.49</v>
      </c>
      <c r="K10" s="1057">
        <f>'Haver Pivoted'!GV40</f>
        <v>481.71699999999998</v>
      </c>
      <c r="L10" s="1057">
        <f>'Haver Pivoted'!GW40</f>
        <v>507.83699999999999</v>
      </c>
      <c r="M10" s="1057">
        <f>'Haver Pivoted'!GX40</f>
        <v>511.34500000000003</v>
      </c>
      <c r="N10" s="1057">
        <f>'Haver Pivoted'!GY40</f>
        <v>520.72900000000004</v>
      </c>
      <c r="O10" s="1057">
        <f>'Haver Pivoted'!GZ40</f>
        <v>530.82100000000003</v>
      </c>
      <c r="P10" s="1020">
        <f>'Haver Pivoted'!HA40</f>
        <v>541.89200000000005</v>
      </c>
      <c r="Q10" s="1226">
        <f>Medicaid!Q27</f>
        <v>547.23148218163385</v>
      </c>
      <c r="R10" s="1226">
        <f>Medicaid!R27</f>
        <v>552.62357645196425</v>
      </c>
      <c r="S10" s="1226">
        <f>Medicaid!S27</f>
        <v>547.75681469557503</v>
      </c>
      <c r="T10" s="1226">
        <f>Medicaid!T27</f>
        <v>538.27340937660483</v>
      </c>
      <c r="U10" s="1226">
        <f>Medicaid!U27</f>
        <v>531.15127856643676</v>
      </c>
      <c r="V10" s="1226">
        <f>Medicaid!V27</f>
        <v>524.1233837827815</v>
      </c>
      <c r="W10" s="1226">
        <f>Medicaid!W27</f>
        <v>517.18847814757271</v>
      </c>
      <c r="X10" s="1226">
        <f>Medicaid!X27</f>
        <v>524.30763931553338</v>
      </c>
      <c r="Y10" s="1226">
        <f>Medicaid!Y27</f>
        <v>531.52479658719096</v>
      </c>
      <c r="Z10" s="1226">
        <f>Medicaid!Z27</f>
        <v>538.84129889061626</v>
      </c>
      <c r="AA10" s="1226">
        <f>Medicaid!AA27</f>
        <v>546.25851372203601</v>
      </c>
      <c r="AB10" s="1226">
        <f>Medicaid!AB27</f>
        <v>553.77782740142572</v>
      </c>
      <c r="AC10" s="76">
        <f>Medicaid!AC27</f>
        <v>561.40064533162126</v>
      </c>
      <c r="AD10" s="536"/>
      <c r="AE10" s="408"/>
    </row>
    <row r="11" spans="2:34" s="79" customFormat="1" ht="17.25" customHeight="1" x14ac:dyDescent="0.3">
      <c r="B11" s="48" t="s">
        <v>449</v>
      </c>
      <c r="C11" s="87"/>
      <c r="D11" s="1221">
        <f t="shared" ref="D11:G11" si="1">D9-D10</f>
        <v>198.03399999999999</v>
      </c>
      <c r="E11" s="1057">
        <f t="shared" si="1"/>
        <v>185.04399999999998</v>
      </c>
      <c r="F11" s="1057">
        <f t="shared" si="1"/>
        <v>197.15600000000001</v>
      </c>
      <c r="G11" s="1057">
        <f t="shared" si="1"/>
        <v>191.87099999999998</v>
      </c>
      <c r="H11" s="1057">
        <f>H9-H10</f>
        <v>208.59399999999999</v>
      </c>
      <c r="I11" s="1057">
        <f t="shared" ref="I11:N11" si="2">I9-I10</f>
        <v>212.48200000000003</v>
      </c>
      <c r="J11" s="1057">
        <f t="shared" si="2"/>
        <v>897.51</v>
      </c>
      <c r="K11" s="1057">
        <f t="shared" si="2"/>
        <v>256.78300000000002</v>
      </c>
      <c r="L11" s="1057">
        <f t="shared" si="2"/>
        <v>235.16300000000001</v>
      </c>
      <c r="M11" s="1057">
        <f t="shared" si="2"/>
        <v>270.15499999999997</v>
      </c>
      <c r="N11" s="1057">
        <f t="shared" si="2"/>
        <v>1111.471</v>
      </c>
      <c r="O11" s="1057">
        <f>O9-O10</f>
        <v>526.27899999999988</v>
      </c>
      <c r="P11" s="1020">
        <f>P9-P10</f>
        <v>356.00799999999992</v>
      </c>
      <c r="Q11" s="1226">
        <f t="shared" ref="Q11:AC11" si="3">SUM(Q12:Q20)</f>
        <v>789.58758627314523</v>
      </c>
      <c r="R11" s="1226">
        <f t="shared" si="3"/>
        <v>307.43613368602428</v>
      </c>
      <c r="S11" s="1226">
        <f t="shared" si="3"/>
        <v>309.7218789874841</v>
      </c>
      <c r="T11" s="1226">
        <f t="shared" si="3"/>
        <v>343.38114666666655</v>
      </c>
      <c r="U11" s="1226">
        <f t="shared" si="3"/>
        <v>345.71215864571582</v>
      </c>
      <c r="V11" s="1226">
        <f t="shared" si="3"/>
        <v>348.06613903346522</v>
      </c>
      <c r="W11" s="1226">
        <f t="shared" si="3"/>
        <v>350.44331414698343</v>
      </c>
      <c r="X11" s="1226">
        <f t="shared" si="3"/>
        <v>327.58591253333316</v>
      </c>
      <c r="Y11" s="1226">
        <f t="shared" si="3"/>
        <v>305.01016499154446</v>
      </c>
      <c r="Z11" s="1226">
        <f t="shared" si="3"/>
        <v>288.45830459480385</v>
      </c>
      <c r="AA11" s="1226">
        <f t="shared" si="3"/>
        <v>290.93056671286274</v>
      </c>
      <c r="AB11" s="1226">
        <f t="shared" si="3"/>
        <v>279.55118903466655</v>
      </c>
      <c r="AC11" s="76">
        <f t="shared" si="3"/>
        <v>282.07241159120622</v>
      </c>
      <c r="AD11" s="536"/>
      <c r="AE11" s="408"/>
    </row>
    <row r="12" spans="2:34" s="79" customFormat="1" ht="16" customHeight="1" x14ac:dyDescent="0.3">
      <c r="B12" s="80" t="s">
        <v>187</v>
      </c>
      <c r="C12" s="248" t="s">
        <v>450</v>
      </c>
      <c r="D12" s="1222"/>
      <c r="E12" s="1223"/>
      <c r="F12" s="1223"/>
      <c r="G12" s="1223"/>
      <c r="H12" s="1061"/>
      <c r="I12" s="1061"/>
      <c r="J12" s="1061">
        <f>'Haver Pivoted'!GU56</f>
        <v>597.9</v>
      </c>
      <c r="K12" s="1061"/>
      <c r="L12" s="1061"/>
      <c r="M12" s="1061"/>
      <c r="N12" s="1061"/>
      <c r="O12" s="1210">
        <v>0</v>
      </c>
      <c r="P12" s="803">
        <v>0</v>
      </c>
      <c r="Q12" s="1226">
        <v>0</v>
      </c>
      <c r="R12" s="1226">
        <v>0</v>
      </c>
      <c r="S12" s="1226">
        <v>0</v>
      </c>
      <c r="T12" s="1226">
        <v>0</v>
      </c>
      <c r="U12" s="1226">
        <v>0</v>
      </c>
      <c r="V12" s="1226">
        <v>0</v>
      </c>
      <c r="W12" s="1226">
        <v>0</v>
      </c>
      <c r="X12" s="1226">
        <v>0</v>
      </c>
      <c r="Y12" s="1226">
        <v>0</v>
      </c>
      <c r="Z12" s="1226">
        <v>0</v>
      </c>
      <c r="AA12" s="1226">
        <v>0</v>
      </c>
      <c r="AB12" s="1226">
        <v>0</v>
      </c>
      <c r="AC12" s="76">
        <v>0</v>
      </c>
      <c r="AD12" s="536">
        <f>SUM(I12:Y12)/4</f>
        <v>149.47499999999999</v>
      </c>
      <c r="AE12" s="408">
        <f>AD40</f>
        <v>150</v>
      </c>
    </row>
    <row r="13" spans="2:34" s="79" customFormat="1" x14ac:dyDescent="0.3">
      <c r="B13" s="80" t="s">
        <v>188</v>
      </c>
      <c r="C13" s="248" t="s">
        <v>451</v>
      </c>
      <c r="D13" s="1222"/>
      <c r="E13" s="1223"/>
      <c r="F13" s="1223"/>
      <c r="G13" s="1223"/>
      <c r="H13" s="1061"/>
      <c r="I13" s="1061"/>
      <c r="J13" s="1061">
        <f>'Haver Pivoted'!GU57</f>
        <v>28.4</v>
      </c>
      <c r="K13" s="1061">
        <f>'Haver Pivoted'!GV57</f>
        <v>15.8</v>
      </c>
      <c r="L13" s="1061">
        <f>'Haver Pivoted'!GW57</f>
        <v>15.2</v>
      </c>
      <c r="M13" s="1061">
        <f>'Haver Pivoted'!GX57</f>
        <v>28.9</v>
      </c>
      <c r="N13" s="1061">
        <f>'Haver Pivoted'!GY57</f>
        <v>67.599999999999994</v>
      </c>
      <c r="O13" s="1061">
        <f>'Haver Pivoted'!GZ57</f>
        <v>80.7</v>
      </c>
      <c r="P13" s="1019">
        <f>'Haver Pivoted'!HA57</f>
        <v>87.2</v>
      </c>
      <c r="Q13" s="1226">
        <f t="shared" ref="Q13:AC13" si="4">Q41+Q45+Q51</f>
        <v>69.123333333333306</v>
      </c>
      <c r="R13" s="1226">
        <f t="shared" si="4"/>
        <v>69.123333333333306</v>
      </c>
      <c r="S13" s="1226">
        <f t="shared" si="4"/>
        <v>69.123333333333306</v>
      </c>
      <c r="T13" s="1226">
        <f t="shared" si="4"/>
        <v>60.929333333333297</v>
      </c>
      <c r="U13" s="1226">
        <f t="shared" si="4"/>
        <v>60.929333333333297</v>
      </c>
      <c r="V13" s="1226">
        <f t="shared" si="4"/>
        <v>60.929333333333297</v>
      </c>
      <c r="W13" s="1226">
        <f t="shared" si="4"/>
        <v>60.929333333333297</v>
      </c>
      <c r="X13" s="1226">
        <f t="shared" si="4"/>
        <v>54.244333333333302</v>
      </c>
      <c r="Y13" s="1226">
        <f t="shared" si="4"/>
        <v>50.911000000000001</v>
      </c>
      <c r="Z13" s="1226">
        <f t="shared" si="4"/>
        <v>31.911000000000001</v>
      </c>
      <c r="AA13" s="1226">
        <f t="shared" si="4"/>
        <v>31.911000000000001</v>
      </c>
      <c r="AB13" s="1226">
        <f t="shared" si="4"/>
        <v>23.099</v>
      </c>
      <c r="AC13" s="76">
        <f t="shared" si="4"/>
        <v>23.099</v>
      </c>
      <c r="AD13" s="536">
        <f t="shared" ref="AD13:AD19" si="5">SUM(I13:Y13)/4</f>
        <v>220.01066666666657</v>
      </c>
      <c r="AE13" s="408">
        <f>AD41+AD45+AD51</f>
        <v>218.26349999999994</v>
      </c>
    </row>
    <row r="14" spans="2:34" s="79" customFormat="1" x14ac:dyDescent="0.3">
      <c r="B14" s="80" t="s">
        <v>190</v>
      </c>
      <c r="C14" s="95" t="s">
        <v>416</v>
      </c>
      <c r="D14" s="1224"/>
      <c r="E14" s="1172"/>
      <c r="F14" s="1172"/>
      <c r="G14" s="1172"/>
      <c r="H14" s="1061"/>
      <c r="I14" s="1061"/>
      <c r="J14" s="1061">
        <f>'Haver Pivoted'!GU58</f>
        <v>64.400000000000006</v>
      </c>
      <c r="K14" s="1061">
        <f>'Haver Pivoted'!GV58</f>
        <v>23.4</v>
      </c>
      <c r="L14" s="1061">
        <f>'Haver Pivoted'!GW58</f>
        <v>13.8</v>
      </c>
      <c r="M14" s="1061">
        <f>'Haver Pivoted'!GX58</f>
        <v>17.100000000000001</v>
      </c>
      <c r="N14" s="1061">
        <f>'Haver Pivoted'!GY58</f>
        <v>10.6</v>
      </c>
      <c r="O14" s="1061">
        <f>'Haver Pivoted'!GZ58</f>
        <v>15</v>
      </c>
      <c r="P14" s="1019">
        <f>'Haver Pivoted'!HA58</f>
        <v>25.8</v>
      </c>
      <c r="Q14" s="1226">
        <f>'Provider Relief'!Q12</f>
        <v>19.214895267649339</v>
      </c>
      <c r="R14" s="1226">
        <f>'Provider Relief'!R12</f>
        <v>0</v>
      </c>
      <c r="S14" s="1226">
        <f>'Provider Relief'!S12</f>
        <v>0</v>
      </c>
      <c r="T14" s="1226">
        <f>'Provider Relief'!T12</f>
        <v>0</v>
      </c>
      <c r="U14" s="1226">
        <f>'Provider Relief'!U12</f>
        <v>0</v>
      </c>
      <c r="V14" s="1226">
        <f>'Provider Relief'!V12</f>
        <v>0</v>
      </c>
      <c r="W14" s="1226">
        <f>'Provider Relief'!W12</f>
        <v>0</v>
      </c>
      <c r="X14" s="1226">
        <f>'Provider Relief'!X12</f>
        <v>0</v>
      </c>
      <c r="Y14" s="1226">
        <f>'Provider Relief'!Y12</f>
        <v>0</v>
      </c>
      <c r="Z14" s="1226">
        <f>'Provider Relief'!Z12</f>
        <v>0</v>
      </c>
      <c r="AA14" s="1226">
        <f>'Provider Relief'!AA12</f>
        <v>0</v>
      </c>
      <c r="AB14" s="1226">
        <f>'Provider Relief'!AB12</f>
        <v>0</v>
      </c>
      <c r="AC14" s="76">
        <f>'Provider Relief'!AC12</f>
        <v>0</v>
      </c>
      <c r="AD14" s="536">
        <f>SUM(I14:Y14)/4</f>
        <v>47.328723816912344</v>
      </c>
      <c r="AE14" s="408">
        <f>AD42+AD46+AD52</f>
        <v>34.125000000000007</v>
      </c>
    </row>
    <row r="15" spans="2:34" s="79" customFormat="1" ht="15.75" customHeight="1" x14ac:dyDescent="0.3">
      <c r="B15" s="80" t="s">
        <v>452</v>
      </c>
      <c r="C15" s="95"/>
      <c r="D15" s="1224"/>
      <c r="E15" s="1172"/>
      <c r="F15" s="1172"/>
      <c r="G15" s="1172"/>
      <c r="H15" s="1061"/>
      <c r="I15" s="1061"/>
      <c r="J15" s="1061"/>
      <c r="K15" s="1061"/>
      <c r="L15" s="1061"/>
      <c r="M15" s="1061">
        <f>M44</f>
        <v>9.6666666666666661</v>
      </c>
      <c r="N15" s="1210">
        <f t="shared" ref="N15:AC15" si="6">N44</f>
        <v>9.6666666666666661</v>
      </c>
      <c r="O15" s="1210">
        <f t="shared" si="6"/>
        <v>9.6666666666666661</v>
      </c>
      <c r="P15" s="803">
        <f>P44</f>
        <v>9.6666666666666661</v>
      </c>
      <c r="Q15" s="1226">
        <f t="shared" si="6"/>
        <v>9.6666666666666661</v>
      </c>
      <c r="R15" s="1226">
        <f t="shared" si="6"/>
        <v>9.6666666666666661</v>
      </c>
      <c r="S15" s="1226">
        <f t="shared" si="6"/>
        <v>9.6666666666666661</v>
      </c>
      <c r="T15" s="1226">
        <f t="shared" si="6"/>
        <v>9.6666666666666661</v>
      </c>
      <c r="U15" s="1226">
        <f t="shared" si="6"/>
        <v>9.6666666666666661</v>
      </c>
      <c r="V15" s="1226">
        <f t="shared" si="6"/>
        <v>9.6666666666666661</v>
      </c>
      <c r="W15" s="1226">
        <f t="shared" si="6"/>
        <v>9.6666666666666661</v>
      </c>
      <c r="X15" s="1226">
        <f t="shared" si="6"/>
        <v>9.6666666666666661</v>
      </c>
      <c r="Y15" s="1226">
        <f t="shared" si="6"/>
        <v>0</v>
      </c>
      <c r="Z15" s="1226">
        <f t="shared" si="6"/>
        <v>0</v>
      </c>
      <c r="AA15" s="1226">
        <f t="shared" si="6"/>
        <v>0</v>
      </c>
      <c r="AB15" s="1226">
        <f t="shared" si="6"/>
        <v>0</v>
      </c>
      <c r="AC15" s="76">
        <f t="shared" si="6"/>
        <v>0</v>
      </c>
      <c r="AD15" s="536">
        <f>SUM(I15:Y15)/4</f>
        <v>29.000000000000004</v>
      </c>
      <c r="AE15" s="409">
        <f>AD44</f>
        <v>29.000000000000004</v>
      </c>
      <c r="AF15" s="107" t="s">
        <v>453</v>
      </c>
      <c r="AG15" s="107"/>
      <c r="AH15" s="107"/>
    </row>
    <row r="16" spans="2:34" s="79" customFormat="1" ht="31" customHeight="1" x14ac:dyDescent="0.3">
      <c r="B16" s="80" t="s">
        <v>454</v>
      </c>
      <c r="C16" s="95"/>
      <c r="D16" s="1224"/>
      <c r="E16" s="1172"/>
      <c r="F16" s="1172"/>
      <c r="G16" s="1172"/>
      <c r="H16" s="1061"/>
      <c r="I16" s="1061"/>
      <c r="J16" s="1061"/>
      <c r="K16" s="1061"/>
      <c r="L16" s="1061"/>
      <c r="M16" s="1061">
        <f>M48+M47</f>
        <v>12</v>
      </c>
      <c r="N16" s="1210">
        <f>N48+N47</f>
        <v>12</v>
      </c>
      <c r="O16" s="1210">
        <f>O48+O47</f>
        <v>12</v>
      </c>
      <c r="P16" s="803">
        <f t="shared" ref="P16:AC16" si="7">P48+P47</f>
        <v>12</v>
      </c>
      <c r="Q16" s="1226">
        <f t="shared" si="7"/>
        <v>12</v>
      </c>
      <c r="R16" s="1226">
        <f t="shared" si="7"/>
        <v>12</v>
      </c>
      <c r="S16" s="1226">
        <f t="shared" si="7"/>
        <v>12</v>
      </c>
      <c r="T16" s="1226">
        <f t="shared" si="7"/>
        <v>12</v>
      </c>
      <c r="U16" s="1226">
        <f t="shared" si="7"/>
        <v>12</v>
      </c>
      <c r="V16" s="1226">
        <f t="shared" si="7"/>
        <v>12</v>
      </c>
      <c r="W16" s="1226">
        <f t="shared" si="7"/>
        <v>12</v>
      </c>
      <c r="X16" s="1226">
        <f t="shared" si="7"/>
        <v>12</v>
      </c>
      <c r="Y16" s="1226">
        <f t="shared" si="7"/>
        <v>0</v>
      </c>
      <c r="Z16" s="1226">
        <f t="shared" si="7"/>
        <v>0</v>
      </c>
      <c r="AA16" s="1226">
        <f t="shared" si="7"/>
        <v>0</v>
      </c>
      <c r="AB16" s="1226">
        <f t="shared" si="7"/>
        <v>0</v>
      </c>
      <c r="AC16" s="76">
        <f t="shared" si="7"/>
        <v>0</v>
      </c>
      <c r="AD16" s="536">
        <f>SUM(I16:Y16)/4</f>
        <v>36</v>
      </c>
      <c r="AE16" s="408">
        <f>SUM(AD47:AD48)+AD53</f>
        <v>130.3365</v>
      </c>
      <c r="AF16" s="107" t="s">
        <v>455</v>
      </c>
      <c r="AG16" s="107"/>
      <c r="AH16" s="107"/>
    </row>
    <row r="17" spans="1:34" s="79" customFormat="1" x14ac:dyDescent="0.3">
      <c r="B17" s="80" t="s">
        <v>456</v>
      </c>
      <c r="C17" s="95"/>
      <c r="D17" s="1224"/>
      <c r="E17" s="1172"/>
      <c r="F17" s="1172"/>
      <c r="G17" s="1172"/>
      <c r="H17" s="1061"/>
      <c r="I17" s="1061"/>
      <c r="J17" s="1061"/>
      <c r="K17" s="1061"/>
      <c r="L17" s="1061"/>
      <c r="M17" s="1061"/>
      <c r="N17" s="1210">
        <f>N53</f>
        <v>59.256</v>
      </c>
      <c r="O17" s="1210">
        <f>O53</f>
        <v>59.256</v>
      </c>
      <c r="P17" s="803">
        <f>P53</f>
        <v>35.671000000000006</v>
      </c>
      <c r="Q17" s="1226">
        <f t="shared" ref="Q17:AC17" si="8">Q53</f>
        <v>35.671000000000006</v>
      </c>
      <c r="R17" s="1226">
        <f t="shared" si="8"/>
        <v>35.671000000000006</v>
      </c>
      <c r="S17" s="1226">
        <f t="shared" si="8"/>
        <v>35.671000000000006</v>
      </c>
      <c r="T17" s="1226">
        <f t="shared" si="8"/>
        <v>24.216000000000001</v>
      </c>
      <c r="U17" s="1226">
        <f t="shared" si="8"/>
        <v>24.216000000000001</v>
      </c>
      <c r="V17" s="1226">
        <f t="shared" si="8"/>
        <v>24.216000000000001</v>
      </c>
      <c r="W17" s="1226">
        <f t="shared" si="8"/>
        <v>24.216000000000001</v>
      </c>
      <c r="X17" s="1226">
        <f t="shared" si="8"/>
        <v>9.6430000000000007</v>
      </c>
      <c r="Y17" s="1226">
        <f t="shared" si="8"/>
        <v>9.6430000000000007</v>
      </c>
      <c r="Z17" s="1226">
        <f t="shared" si="8"/>
        <v>9.6430000000000007</v>
      </c>
      <c r="AA17" s="1226">
        <f t="shared" si="8"/>
        <v>9.6430000000000007</v>
      </c>
      <c r="AB17" s="1226">
        <f t="shared" si="8"/>
        <v>4.5789999999999997</v>
      </c>
      <c r="AC17" s="76">
        <f t="shared" si="8"/>
        <v>4.5789999999999997</v>
      </c>
      <c r="AD17" s="536">
        <f>SUM(I17:Y17)/4</f>
        <v>94.336500000000001</v>
      </c>
      <c r="AE17" s="408"/>
      <c r="AF17" s="107"/>
      <c r="AG17" s="107"/>
      <c r="AH17" s="107"/>
    </row>
    <row r="18" spans="1:34" s="79" customFormat="1" ht="42" x14ac:dyDescent="0.3">
      <c r="B18" s="557" t="s">
        <v>1184</v>
      </c>
      <c r="C18" s="95"/>
      <c r="D18" s="1224"/>
      <c r="E18" s="1172"/>
      <c r="F18" s="1172"/>
      <c r="G18" s="1172"/>
      <c r="H18" s="1061"/>
      <c r="I18" s="1061"/>
      <c r="J18" s="1061"/>
      <c r="K18" s="1061"/>
      <c r="L18" s="1061"/>
      <c r="M18" s="1061"/>
      <c r="N18" s="1210">
        <v>-40</v>
      </c>
      <c r="O18" s="1210">
        <v>-40</v>
      </c>
      <c r="P18" s="803">
        <f>-51</f>
        <v>-51</v>
      </c>
      <c r="Q18" s="1226">
        <f>-51</f>
        <v>-51</v>
      </c>
      <c r="R18" s="1226">
        <f>-51</f>
        <v>-51</v>
      </c>
      <c r="S18" s="1226">
        <f>-51</f>
        <v>-51</v>
      </c>
      <c r="T18" s="1226">
        <v>0</v>
      </c>
      <c r="U18" s="1226">
        <v>0</v>
      </c>
      <c r="V18" s="1226">
        <v>0</v>
      </c>
      <c r="W18" s="1226">
        <v>0</v>
      </c>
      <c r="X18" s="1226">
        <v>-4</v>
      </c>
      <c r="Y18" s="1226">
        <v>-4</v>
      </c>
      <c r="Z18" s="1226">
        <v>-4</v>
      </c>
      <c r="AA18" s="1226">
        <v>-4</v>
      </c>
      <c r="AB18" s="1226">
        <v>-4</v>
      </c>
      <c r="AC18" s="76">
        <v>-4</v>
      </c>
      <c r="AD18" s="536"/>
      <c r="AE18" s="408"/>
      <c r="AF18" s="107"/>
      <c r="AG18" s="107"/>
      <c r="AH18" s="107"/>
    </row>
    <row r="19" spans="1:34" s="79" customFormat="1" ht="15.75" customHeight="1" x14ac:dyDescent="0.3">
      <c r="B19" s="80" t="s">
        <v>457</v>
      </c>
      <c r="C19" s="248" t="s">
        <v>458</v>
      </c>
      <c r="D19" s="1224"/>
      <c r="E19" s="1172"/>
      <c r="F19" s="1172"/>
      <c r="G19" s="1172"/>
      <c r="H19" s="1061"/>
      <c r="I19" s="1061"/>
      <c r="J19" s="1061"/>
      <c r="K19" s="1061">
        <f>'Haver Pivoted'!GV56</f>
        <v>0</v>
      </c>
      <c r="L19" s="1061">
        <f>'Haver Pivoted'!GW56</f>
        <v>0</v>
      </c>
      <c r="M19" s="1061">
        <f>'Haver Pivoted'!GX56</f>
        <v>0</v>
      </c>
      <c r="N19" s="1061">
        <f>'Haver Pivoted'!GY56</f>
        <v>785.9</v>
      </c>
      <c r="O19" s="1061">
        <f>'Haver Pivoted'!GZ56</f>
        <v>187.9</v>
      </c>
      <c r="P19" s="1019">
        <f>'Haver Pivoted'!HA56</f>
        <v>9.1999999999999993</v>
      </c>
      <c r="Q19" s="1227">
        <f>4*AE19-SUM(N19:P19)</f>
        <v>465.19999999999982</v>
      </c>
      <c r="R19" s="1227">
        <f t="shared" ref="R19:AC19" si="9">R50</f>
        <v>0</v>
      </c>
      <c r="S19" s="1227">
        <f t="shared" si="9"/>
        <v>0</v>
      </c>
      <c r="T19" s="1227">
        <f t="shared" si="9"/>
        <v>0</v>
      </c>
      <c r="U19" s="1227">
        <f t="shared" si="9"/>
        <v>0</v>
      </c>
      <c r="V19" s="1227">
        <f t="shared" si="9"/>
        <v>0</v>
      </c>
      <c r="W19" s="1227">
        <f t="shared" si="9"/>
        <v>0</v>
      </c>
      <c r="X19" s="1227">
        <f t="shared" si="9"/>
        <v>0</v>
      </c>
      <c r="Y19" s="1227">
        <f t="shared" si="9"/>
        <v>0</v>
      </c>
      <c r="Z19" s="1227">
        <f t="shared" si="9"/>
        <v>0</v>
      </c>
      <c r="AA19" s="1227">
        <f t="shared" si="9"/>
        <v>0</v>
      </c>
      <c r="AB19" s="1227">
        <f t="shared" si="9"/>
        <v>0</v>
      </c>
      <c r="AC19" s="74">
        <f t="shared" si="9"/>
        <v>0</v>
      </c>
      <c r="AD19" s="536">
        <f t="shared" si="5"/>
        <v>362.04999999999995</v>
      </c>
      <c r="AE19" s="408">
        <f>AD50</f>
        <v>362.04999999999995</v>
      </c>
      <c r="AF19" s="127"/>
      <c r="AH19" s="107"/>
    </row>
    <row r="20" spans="1:34" s="79" customFormat="1" ht="15.75" customHeight="1" x14ac:dyDescent="0.3">
      <c r="A20" s="111"/>
      <c r="B20" s="108" t="s">
        <v>459</v>
      </c>
      <c r="C20" s="251"/>
      <c r="D20" s="1228">
        <f t="shared" ref="D20:G20" si="10">D11-SUM(D12:D19)</f>
        <v>198.03399999999999</v>
      </c>
      <c r="E20" s="1229">
        <f>E11-SUM(E12:E19)</f>
        <v>185.04399999999998</v>
      </c>
      <c r="F20" s="1229">
        <f t="shared" si="10"/>
        <v>197.15600000000001</v>
      </c>
      <c r="G20" s="1229">
        <f t="shared" si="10"/>
        <v>191.87099999999998</v>
      </c>
      <c r="H20" s="1229">
        <f>H11-SUM(H12:H19)</f>
        <v>208.59399999999999</v>
      </c>
      <c r="I20" s="1229">
        <f>I11-SUM(I12:I19)</f>
        <v>212.48200000000003</v>
      </c>
      <c r="J20" s="1229">
        <f t="shared" ref="J20:L20" si="11">J11-SUM(J12:J19)</f>
        <v>206.81000000000006</v>
      </c>
      <c r="K20" s="1229">
        <f t="shared" si="11"/>
        <v>217.58300000000003</v>
      </c>
      <c r="L20" s="1229">
        <f t="shared" si="11"/>
        <v>206.16300000000001</v>
      </c>
      <c r="M20" s="1229">
        <f>M11-SUM(M12:M19)</f>
        <v>202.48833333333332</v>
      </c>
      <c r="N20" s="1229">
        <f>N11-SUM(N12:N19)</f>
        <v>206.44833333333338</v>
      </c>
      <c r="O20" s="1229">
        <f>O11-SUM(O12:O19)</f>
        <v>201.7563333333332</v>
      </c>
      <c r="P20" s="1230">
        <f>P11-SUM(P12:P19)</f>
        <v>227.47033333333326</v>
      </c>
      <c r="Q20" s="417">
        <f t="shared" ref="Q20:AC20" si="12">P20*(1.04)^0.25</f>
        <v>229.71169100549605</v>
      </c>
      <c r="R20" s="417">
        <f t="shared" si="12"/>
        <v>231.97513368602432</v>
      </c>
      <c r="S20" s="417">
        <f t="shared" si="12"/>
        <v>234.26087898748412</v>
      </c>
      <c r="T20" s="417">
        <f t="shared" si="12"/>
        <v>236.5691466666666</v>
      </c>
      <c r="U20" s="417">
        <f t="shared" si="12"/>
        <v>238.90015864571589</v>
      </c>
      <c r="V20" s="417">
        <f t="shared" si="12"/>
        <v>241.25413903346526</v>
      </c>
      <c r="W20" s="417">
        <f t="shared" si="12"/>
        <v>243.63131414698344</v>
      </c>
      <c r="X20" s="417">
        <f t="shared" si="12"/>
        <v>246.03191253333321</v>
      </c>
      <c r="Y20" s="417">
        <f t="shared" si="12"/>
        <v>248.45616499154448</v>
      </c>
      <c r="Z20" s="417">
        <f t="shared" si="12"/>
        <v>250.90430459480385</v>
      </c>
      <c r="AA20" s="417">
        <f t="shared" si="12"/>
        <v>253.37656671286277</v>
      </c>
      <c r="AB20" s="417">
        <f t="shared" si="12"/>
        <v>255.87318903466652</v>
      </c>
      <c r="AC20" s="417">
        <f t="shared" si="12"/>
        <v>258.39441159120622</v>
      </c>
      <c r="AD20" s="537"/>
      <c r="AE20" s="410"/>
      <c r="AF20" s="107" t="s">
        <v>460</v>
      </c>
      <c r="AG20" s="107"/>
      <c r="AH20" s="107"/>
    </row>
    <row r="21" spans="1:34" s="79" customFormat="1" ht="15.75" customHeight="1" x14ac:dyDescent="0.3">
      <c r="A21" s="1167"/>
      <c r="B21" s="1168"/>
      <c r="C21" s="1028"/>
      <c r="D21" s="1173"/>
      <c r="E21" s="1173"/>
      <c r="F21" s="1173"/>
      <c r="G21" s="1173"/>
      <c r="H21" s="1173"/>
      <c r="I21" s="1173"/>
      <c r="J21" s="1173"/>
      <c r="K21" s="1173"/>
      <c r="L21" s="1173"/>
      <c r="M21" s="1173"/>
      <c r="N21" s="1173"/>
      <c r="O21" s="1215"/>
      <c r="P21" s="1173"/>
      <c r="Q21" s="1007"/>
      <c r="R21" s="1007"/>
      <c r="S21" s="1007"/>
      <c r="T21" s="1007"/>
      <c r="U21" s="1007"/>
      <c r="V21" s="1007"/>
      <c r="W21" s="1007"/>
      <c r="X21" s="1007"/>
      <c r="Y21" s="1007"/>
      <c r="Z21" s="1007"/>
      <c r="AA21" s="1007"/>
      <c r="AB21" s="1007"/>
      <c r="AC21" s="1007"/>
      <c r="AD21" s="1007"/>
      <c r="AE21" s="1169"/>
      <c r="AF21" s="107"/>
      <c r="AG21" s="107"/>
      <c r="AH21" s="107"/>
    </row>
    <row r="22" spans="1:34" s="79" customFormat="1" ht="15.75" customHeight="1" x14ac:dyDescent="0.3">
      <c r="A22" s="1170"/>
      <c r="B22" s="1171"/>
      <c r="C22" s="1172"/>
      <c r="D22" s="1173"/>
      <c r="E22" s="1173"/>
      <c r="F22" s="1173"/>
      <c r="G22" s="1173"/>
      <c r="H22" s="1173"/>
      <c r="I22" s="1173"/>
      <c r="J22" s="1173"/>
      <c r="K22" s="1173"/>
      <c r="L22" s="1173"/>
      <c r="M22" s="1173"/>
      <c r="N22" s="1173"/>
      <c r="O22" s="1215"/>
      <c r="P22" s="1192"/>
      <c r="Q22" s="1192"/>
      <c r="R22" s="1192"/>
      <c r="S22" s="1192"/>
      <c r="T22" s="1192"/>
      <c r="U22" s="1192"/>
      <c r="V22" s="1192"/>
      <c r="W22" s="1192"/>
      <c r="X22" s="1192"/>
      <c r="Y22" s="1192"/>
      <c r="Z22" s="1192"/>
      <c r="AA22" s="1192"/>
      <c r="AB22" s="1192"/>
      <c r="AC22" s="1192"/>
      <c r="AD22" s="1007"/>
      <c r="AE22" s="1169"/>
      <c r="AF22" s="107"/>
      <c r="AG22" s="107"/>
      <c r="AH22" s="107"/>
    </row>
    <row r="23" spans="1:34" s="79" customFormat="1" x14ac:dyDescent="0.3">
      <c r="A23" s="1174"/>
      <c r="B23" s="1174"/>
      <c r="C23" s="1175"/>
      <c r="D23" s="1172"/>
      <c r="E23" s="1216"/>
      <c r="F23" s="1172"/>
      <c r="G23" s="1172"/>
      <c r="H23" s="1173"/>
      <c r="I23" s="1173"/>
      <c r="J23" s="1173"/>
      <c r="K23" s="1173"/>
      <c r="L23" s="1173"/>
      <c r="M23" s="1173"/>
      <c r="N23" s="1173"/>
      <c r="O23" s="1170"/>
      <c r="P23" s="1007"/>
      <c r="Q23" s="1007"/>
      <c r="R23" s="1007"/>
      <c r="S23" s="1007"/>
      <c r="T23" s="1007"/>
      <c r="U23" s="1007"/>
      <c r="V23" s="1007"/>
      <c r="W23" s="1007"/>
      <c r="X23" s="1007"/>
      <c r="Y23" s="1007"/>
      <c r="Z23" s="1007"/>
      <c r="AA23" s="1007"/>
      <c r="AB23" s="1007"/>
      <c r="AC23" s="1007"/>
      <c r="AD23" s="1173"/>
      <c r="AE23" s="103"/>
    </row>
    <row r="24" spans="1:34" s="79" customFormat="1" ht="15.75" customHeight="1" x14ac:dyDescent="0.3">
      <c r="A24" s="1170"/>
      <c r="B24" s="1171"/>
      <c r="C24" s="1172"/>
      <c r="D24" s="1173"/>
      <c r="E24" s="1218"/>
      <c r="F24" s="1218"/>
      <c r="G24" s="1218"/>
      <c r="H24" s="1218"/>
      <c r="I24" s="1218"/>
      <c r="J24" s="1218"/>
      <c r="K24" s="1218"/>
      <c r="L24" s="1218"/>
      <c r="M24" s="1218"/>
      <c r="N24" s="1218"/>
      <c r="O24" s="1215"/>
      <c r="P24" s="1210"/>
      <c r="Q24" s="1210"/>
      <c r="R24" s="1210"/>
      <c r="S24" s="1210"/>
      <c r="T24" s="1210"/>
      <c r="U24" s="1210"/>
      <c r="V24" s="1210"/>
      <c r="W24" s="1210"/>
      <c r="X24" s="1210"/>
      <c r="Y24" s="1210"/>
      <c r="Z24" s="1210"/>
      <c r="AA24" s="1210"/>
      <c r="AB24" s="1210"/>
      <c r="AC24" s="1210"/>
      <c r="AD24" s="1007"/>
      <c r="AE24" s="1169"/>
      <c r="AF24" s="107"/>
      <c r="AG24" s="107"/>
      <c r="AH24" s="107"/>
    </row>
    <row r="25" spans="1:34" s="79" customFormat="1" ht="15.75" customHeight="1" x14ac:dyDescent="0.3">
      <c r="A25" s="1170"/>
      <c r="B25" s="1171"/>
      <c r="C25" s="1172"/>
      <c r="D25" s="1173"/>
      <c r="E25" s="1218"/>
      <c r="F25" s="1218"/>
      <c r="G25" s="1218"/>
      <c r="H25" s="1218"/>
      <c r="I25" s="1218"/>
      <c r="J25" s="1218"/>
      <c r="K25" s="1218"/>
      <c r="L25" s="1218"/>
      <c r="M25" s="1218"/>
      <c r="N25" s="1218"/>
      <c r="O25" s="1215"/>
      <c r="P25" s="1210"/>
      <c r="Q25" s="1210"/>
      <c r="R25" s="1210"/>
      <c r="S25" s="1210"/>
      <c r="T25" s="1210"/>
      <c r="U25" s="1210"/>
      <c r="V25" s="1210"/>
      <c r="W25" s="1210"/>
      <c r="X25" s="1210"/>
      <c r="Y25" s="1210"/>
      <c r="Z25" s="1210"/>
      <c r="AA25" s="1210"/>
      <c r="AB25" s="1210"/>
      <c r="AC25" s="1210"/>
      <c r="AD25" s="1007"/>
      <c r="AE25" s="1169"/>
      <c r="AF25" s="107"/>
      <c r="AG25" s="107"/>
      <c r="AH25" s="107"/>
    </row>
    <row r="26" spans="1:34" s="79" customFormat="1" x14ac:dyDescent="0.3">
      <c r="A26" s="1174"/>
      <c r="B26" s="1174"/>
      <c r="C26" s="1175"/>
      <c r="D26" s="1172"/>
      <c r="E26" s="1218"/>
      <c r="F26" s="1218"/>
      <c r="G26" s="1218"/>
      <c r="H26" s="1218"/>
      <c r="I26" s="1218"/>
      <c r="J26" s="1218"/>
      <c r="K26" s="1218"/>
      <c r="L26" s="1218"/>
      <c r="M26" s="1218"/>
      <c r="N26" s="1218"/>
      <c r="O26" s="1170"/>
      <c r="P26" s="1210"/>
      <c r="Q26" s="1210"/>
      <c r="R26" s="1210"/>
      <c r="S26" s="1210"/>
      <c r="T26" s="1210"/>
      <c r="U26" s="1210"/>
      <c r="V26" s="1210"/>
      <c r="W26" s="1210"/>
      <c r="X26" s="1210"/>
      <c r="Y26" s="1210"/>
      <c r="Z26" s="1210"/>
      <c r="AA26" s="1210"/>
      <c r="AB26" s="1210"/>
      <c r="AC26" s="1210"/>
      <c r="AD26" s="1173"/>
      <c r="AE26" s="103"/>
    </row>
    <row r="27" spans="1:34" s="79" customFormat="1" ht="15.75" customHeight="1" x14ac:dyDescent="0.3">
      <c r="A27" s="1170"/>
      <c r="B27" s="1171"/>
      <c r="C27" s="1172"/>
      <c r="D27" s="1173"/>
      <c r="E27" s="1218"/>
      <c r="F27" s="1218"/>
      <c r="G27" s="1218"/>
      <c r="H27" s="1218"/>
      <c r="I27" s="1218"/>
      <c r="J27" s="1218"/>
      <c r="K27" s="1218"/>
      <c r="L27" s="1218"/>
      <c r="M27" s="1218"/>
      <c r="N27" s="1218"/>
      <c r="O27" s="1215"/>
      <c r="P27" s="1210"/>
      <c r="Q27" s="1210"/>
      <c r="R27" s="1210"/>
      <c r="S27" s="1210"/>
      <c r="T27" s="1210"/>
      <c r="U27" s="1210"/>
      <c r="V27" s="1210"/>
      <c r="W27" s="1210"/>
      <c r="X27" s="1210"/>
      <c r="Y27" s="1210"/>
      <c r="Z27" s="1210"/>
      <c r="AA27" s="1210"/>
      <c r="AB27" s="1210"/>
      <c r="AC27" s="1210"/>
      <c r="AD27" s="1007"/>
      <c r="AE27" s="1169"/>
      <c r="AF27" s="107"/>
      <c r="AG27" s="107"/>
      <c r="AH27" s="107"/>
    </row>
    <row r="28" spans="1:34" s="79" customFormat="1" ht="15.75" customHeight="1" x14ac:dyDescent="0.3">
      <c r="A28" s="1170"/>
      <c r="B28" s="1171"/>
      <c r="C28" s="1172"/>
      <c r="D28" s="1173"/>
      <c r="E28" s="1218"/>
      <c r="F28" s="1218"/>
      <c r="G28" s="1218"/>
      <c r="H28" s="1218"/>
      <c r="I28" s="1218"/>
      <c r="J28" s="1218"/>
      <c r="K28" s="1218"/>
      <c r="L28" s="1218"/>
      <c r="M28" s="1218"/>
      <c r="N28" s="1218"/>
      <c r="O28" s="1215"/>
      <c r="P28" s="1210"/>
      <c r="Q28" s="1210"/>
      <c r="R28" s="1210"/>
      <c r="S28" s="1210"/>
      <c r="T28" s="1210"/>
      <c r="U28" s="1210"/>
      <c r="V28" s="1210"/>
      <c r="W28" s="1210"/>
      <c r="X28" s="1210"/>
      <c r="Y28" s="1210"/>
      <c r="Z28" s="1210"/>
      <c r="AA28" s="1210"/>
      <c r="AB28" s="1210"/>
      <c r="AC28" s="1210"/>
      <c r="AD28" s="1007"/>
      <c r="AE28" s="1169"/>
      <c r="AF28" s="107"/>
      <c r="AG28" s="107"/>
      <c r="AH28" s="107"/>
    </row>
    <row r="29" spans="1:34" s="79" customFormat="1" x14ac:dyDescent="0.3">
      <c r="A29" s="1174"/>
      <c r="B29" s="1174"/>
      <c r="C29" s="1175"/>
      <c r="D29" s="1172"/>
      <c r="E29" s="1218"/>
      <c r="F29" s="1218"/>
      <c r="G29" s="1218"/>
      <c r="H29" s="1218"/>
      <c r="I29" s="1218"/>
      <c r="J29" s="1218"/>
      <c r="K29" s="1218"/>
      <c r="L29" s="1218"/>
      <c r="M29" s="1218"/>
      <c r="N29" s="1218"/>
      <c r="O29" s="1170"/>
      <c r="P29" s="1210"/>
      <c r="Q29" s="1210"/>
      <c r="R29" s="1210"/>
      <c r="S29" s="1210"/>
      <c r="T29" s="1210"/>
      <c r="U29" s="1210"/>
      <c r="V29" s="1210"/>
      <c r="W29" s="1210"/>
      <c r="X29" s="1210"/>
      <c r="Y29" s="1210"/>
      <c r="Z29" s="1210"/>
      <c r="AA29" s="1210"/>
      <c r="AB29" s="1210"/>
      <c r="AC29" s="1210"/>
      <c r="AD29" s="1173"/>
      <c r="AE29" s="103"/>
    </row>
    <row r="30" spans="1:34" s="79" customFormat="1" ht="15.75" customHeight="1" x14ac:dyDescent="0.3">
      <c r="A30" s="1170"/>
      <c r="B30" s="1171"/>
      <c r="C30" s="1172"/>
      <c r="D30" s="1173"/>
      <c r="E30" s="1218"/>
      <c r="F30" s="1218"/>
      <c r="G30" s="1218"/>
      <c r="H30" s="1218"/>
      <c r="I30" s="1218"/>
      <c r="J30" s="1218"/>
      <c r="K30" s="1218"/>
      <c r="L30" s="1218"/>
      <c r="M30" s="1218"/>
      <c r="N30" s="1218"/>
      <c r="O30" s="1215"/>
      <c r="P30" s="1210"/>
      <c r="Q30" s="1210"/>
      <c r="R30" s="1210"/>
      <c r="S30" s="1210"/>
      <c r="T30" s="1210"/>
      <c r="U30" s="1210"/>
      <c r="V30" s="1210"/>
      <c r="W30" s="1210"/>
      <c r="X30" s="1210"/>
      <c r="Y30" s="1210"/>
      <c r="Z30" s="1210"/>
      <c r="AA30" s="1210"/>
      <c r="AB30" s="1210"/>
      <c r="AC30" s="1210"/>
      <c r="AD30" s="1007"/>
      <c r="AE30" s="1169"/>
      <c r="AF30" s="107"/>
      <c r="AG30" s="107"/>
      <c r="AH30" s="107"/>
    </row>
    <row r="31" spans="1:34" s="79" customFormat="1" ht="15.75" customHeight="1" x14ac:dyDescent="0.3">
      <c r="A31" s="1170"/>
      <c r="B31" s="1171"/>
      <c r="C31" s="1172"/>
      <c r="D31" s="1173"/>
      <c r="E31" s="1218"/>
      <c r="F31" s="1218"/>
      <c r="G31" s="1218"/>
      <c r="H31" s="1218"/>
      <c r="I31" s="1218"/>
      <c r="J31" s="1218"/>
      <c r="K31" s="1218"/>
      <c r="L31" s="1218"/>
      <c r="M31" s="1218"/>
      <c r="N31" s="1218"/>
      <c r="O31" s="1215"/>
      <c r="P31" s="1210"/>
      <c r="Q31" s="1210"/>
      <c r="R31" s="1210"/>
      <c r="S31" s="1210"/>
      <c r="T31" s="1210"/>
      <c r="U31" s="1210"/>
      <c r="V31" s="1210"/>
      <c r="W31" s="1210"/>
      <c r="X31" s="1210"/>
      <c r="Y31" s="1210"/>
      <c r="Z31" s="1210"/>
      <c r="AA31" s="1210"/>
      <c r="AB31" s="1210"/>
      <c r="AC31" s="1210"/>
      <c r="AD31" s="1007"/>
      <c r="AE31" s="1169"/>
      <c r="AF31" s="107"/>
      <c r="AG31" s="107"/>
      <c r="AH31" s="107"/>
    </row>
    <row r="32" spans="1:34" s="79" customFormat="1" x14ac:dyDescent="0.3">
      <c r="A32" s="1174"/>
      <c r="B32" s="1174"/>
      <c r="C32" s="1175"/>
      <c r="D32" s="1172"/>
      <c r="E32" s="1218"/>
      <c r="F32" s="1218"/>
      <c r="G32" s="1218"/>
      <c r="H32" s="1218"/>
      <c r="I32" s="1218"/>
      <c r="J32" s="1218"/>
      <c r="K32" s="1218"/>
      <c r="L32" s="1218"/>
      <c r="M32" s="1218"/>
      <c r="N32" s="1218"/>
      <c r="O32" s="1170"/>
      <c r="P32" s="1210"/>
      <c r="Q32" s="1210"/>
      <c r="R32" s="1210"/>
      <c r="S32" s="1210"/>
      <c r="T32" s="1210"/>
      <c r="U32" s="1210"/>
      <c r="V32" s="1210"/>
      <c r="W32" s="1210"/>
      <c r="X32" s="1210"/>
      <c r="Y32" s="1210"/>
      <c r="Z32" s="1210"/>
      <c r="AA32" s="1210"/>
      <c r="AB32" s="1210"/>
      <c r="AC32" s="1210"/>
      <c r="AD32" s="1173"/>
      <c r="AE32" s="103"/>
    </row>
    <row r="33" spans="1:34" s="79" customFormat="1" ht="15.75" customHeight="1" x14ac:dyDescent="0.3">
      <c r="A33" s="1170"/>
      <c r="B33" s="1171"/>
      <c r="C33" s="1172"/>
      <c r="D33" s="1173"/>
      <c r="E33" s="1218"/>
      <c r="F33" s="1218"/>
      <c r="G33" s="1218"/>
      <c r="H33" s="1218"/>
      <c r="I33" s="1218"/>
      <c r="J33" s="1218"/>
      <c r="K33" s="1218"/>
      <c r="L33" s="1218"/>
      <c r="M33" s="1218"/>
      <c r="N33" s="1218"/>
      <c r="O33" s="1215"/>
      <c r="P33" s="1217"/>
      <c r="Q33" s="1217"/>
      <c r="R33" s="1217"/>
      <c r="S33" s="1217"/>
      <c r="T33" s="1217"/>
      <c r="U33" s="1217"/>
      <c r="V33" s="1217"/>
      <c r="W33" s="1217"/>
      <c r="X33" s="1217"/>
      <c r="Y33" s="1217"/>
      <c r="Z33" s="1217"/>
      <c r="AA33" s="1217"/>
      <c r="AB33" s="1217"/>
      <c r="AC33" s="1217"/>
      <c r="AD33" s="1007"/>
      <c r="AE33" s="1169"/>
      <c r="AF33" s="107"/>
      <c r="AG33" s="107"/>
      <c r="AH33" s="107"/>
    </row>
    <row r="34" spans="1:34" s="79" customFormat="1" ht="15.75" customHeight="1" x14ac:dyDescent="0.3">
      <c r="A34" s="1170"/>
      <c r="B34" s="1171"/>
      <c r="C34" s="1172"/>
      <c r="D34" s="1173"/>
      <c r="E34" s="1218"/>
      <c r="F34" s="1218"/>
      <c r="G34" s="1218"/>
      <c r="H34" s="1218"/>
      <c r="I34" s="1218"/>
      <c r="J34" s="1218"/>
      <c r="K34" s="1218"/>
      <c r="L34" s="1218"/>
      <c r="M34" s="1218"/>
      <c r="N34" s="1218"/>
      <c r="O34" s="1215"/>
      <c r="P34" s="1007"/>
      <c r="Q34" s="1007"/>
      <c r="R34" s="1007"/>
      <c r="S34" s="1007"/>
      <c r="T34" s="1007"/>
      <c r="U34" s="1007"/>
      <c r="V34" s="1007"/>
      <c r="W34" s="1007"/>
      <c r="X34" s="1007"/>
      <c r="Y34" s="1007"/>
      <c r="Z34" s="1007"/>
      <c r="AA34" s="1007"/>
      <c r="AB34" s="1007"/>
      <c r="AC34" s="1007"/>
      <c r="AD34" s="1007"/>
      <c r="AE34" s="1169"/>
      <c r="AF34" s="107"/>
      <c r="AG34" s="107"/>
      <c r="AH34" s="107"/>
    </row>
    <row r="35" spans="1:34" s="79" customFormat="1" x14ac:dyDescent="0.35">
      <c r="A35" s="1174"/>
      <c r="B35" s="1174"/>
      <c r="C35" s="1175"/>
      <c r="D35" s="1175"/>
      <c r="E35" s="1176"/>
      <c r="F35" s="1175"/>
      <c r="G35" s="1175"/>
      <c r="H35" s="1023"/>
      <c r="I35" s="1023"/>
      <c r="J35" s="1023"/>
      <c r="K35" s="1023"/>
      <c r="L35" s="1023"/>
      <c r="M35" s="1023"/>
      <c r="N35" s="1023"/>
      <c r="O35" s="1174"/>
      <c r="P35" s="1023"/>
      <c r="Q35" s="1023"/>
      <c r="R35" s="1023"/>
      <c r="S35" s="1023"/>
      <c r="T35" s="1023"/>
      <c r="U35" s="1023"/>
      <c r="V35" s="1023"/>
      <c r="W35" s="1023"/>
      <c r="X35" s="1023"/>
      <c r="Y35" s="1023"/>
      <c r="Z35" s="1023"/>
      <c r="AA35" s="1023"/>
      <c r="AB35" s="1023"/>
      <c r="AC35" s="1023"/>
      <c r="AD35" s="1023"/>
      <c r="AE35" s="103"/>
    </row>
    <row r="36" spans="1:34" s="79" customFormat="1" x14ac:dyDescent="0.35">
      <c r="C36" s="95"/>
      <c r="D36" s="95"/>
      <c r="E36" s="805"/>
      <c r="F36" s="95"/>
      <c r="G36" s="95"/>
      <c r="H36" s="1023"/>
      <c r="I36" s="1023"/>
      <c r="J36" s="1023"/>
      <c r="K36" s="1023"/>
      <c r="L36" s="1023"/>
      <c r="M36" s="1023"/>
      <c r="N36" s="1023"/>
      <c r="P36" s="1023"/>
      <c r="Q36" s="1023"/>
      <c r="R36" s="1023"/>
      <c r="S36" s="1023"/>
      <c r="T36" s="1023"/>
      <c r="U36" s="1023"/>
      <c r="V36" s="1023"/>
      <c r="W36" s="1023"/>
      <c r="X36" s="103"/>
      <c r="Y36" s="103"/>
      <c r="Z36" s="103"/>
      <c r="AA36" s="103"/>
      <c r="AB36" s="103"/>
      <c r="AC36" s="103"/>
      <c r="AD36" s="103"/>
      <c r="AE36" s="103"/>
    </row>
    <row r="37" spans="1:34" s="79" customFormat="1" x14ac:dyDescent="0.35">
      <c r="B37" s="243" t="s">
        <v>461</v>
      </c>
      <c r="C37" s="95"/>
      <c r="D37" s="95"/>
      <c r="E37" s="95"/>
      <c r="F37" s="95"/>
      <c r="G37" s="95"/>
      <c r="H37" s="103"/>
      <c r="I37" s="103"/>
      <c r="J37" s="103"/>
      <c r="K37" s="103"/>
      <c r="L37" s="103"/>
      <c r="M37" s="103"/>
      <c r="N37" s="103"/>
      <c r="O37" s="103"/>
      <c r="P37" s="103"/>
      <c r="Q37" s="103"/>
      <c r="R37" s="103"/>
      <c r="S37" s="103"/>
      <c r="T37" s="103"/>
      <c r="U37" s="103"/>
      <c r="V37" s="103"/>
      <c r="W37" s="103"/>
      <c r="X37" s="103"/>
      <c r="Y37" s="103"/>
      <c r="Z37" s="103"/>
      <c r="AA37" s="103"/>
      <c r="AB37" s="103"/>
      <c r="AC37" s="103"/>
      <c r="AD37" s="103"/>
      <c r="AE37" s="103"/>
    </row>
    <row r="38" spans="1:34" s="79" customFormat="1" ht="27" customHeight="1" x14ac:dyDescent="0.35">
      <c r="B38" s="1358" t="s">
        <v>462</v>
      </c>
      <c r="C38" s="1359"/>
      <c r="D38" s="1360"/>
      <c r="E38" s="1360"/>
      <c r="F38" s="1360"/>
      <c r="G38" s="1360"/>
      <c r="H38" s="1360"/>
      <c r="I38" s="1360"/>
      <c r="J38" s="1360"/>
      <c r="K38" s="1360"/>
      <c r="L38" s="1360"/>
      <c r="M38" s="1360"/>
      <c r="N38" s="1360"/>
      <c r="O38" s="1360"/>
      <c r="P38" s="1360"/>
      <c r="Q38" s="1360"/>
      <c r="R38" s="1360"/>
      <c r="S38" s="1360"/>
      <c r="T38" s="1360"/>
      <c r="U38" s="1360"/>
      <c r="V38" s="1360"/>
      <c r="W38" s="1360"/>
      <c r="X38" s="1360"/>
      <c r="Y38" s="1360"/>
      <c r="Z38" s="1360"/>
      <c r="AA38" s="1360"/>
      <c r="AB38" s="1360"/>
      <c r="AC38" s="1361"/>
      <c r="AD38" s="412" t="s">
        <v>444</v>
      </c>
      <c r="AE38" s="411"/>
    </row>
    <row r="39" spans="1:34" s="79" customFormat="1" ht="17.5" customHeight="1" x14ac:dyDescent="0.3">
      <c r="B39" s="72" t="s">
        <v>463</v>
      </c>
      <c r="C39" s="95"/>
      <c r="D39" s="1032"/>
      <c r="E39" s="714"/>
      <c r="F39" s="714"/>
      <c r="G39" s="714"/>
      <c r="H39" s="559"/>
      <c r="I39" s="559"/>
      <c r="J39" s="715">
        <f>SUM(J40:J42)</f>
        <v>692.8</v>
      </c>
      <c r="K39" s="715">
        <f t="shared" ref="K39:P39" si="13">SUM(K40:K42)</f>
        <v>39.200000000000003</v>
      </c>
      <c r="L39" s="715">
        <f t="shared" si="13"/>
        <v>29</v>
      </c>
      <c r="M39" s="715">
        <f t="shared" si="13"/>
        <v>27</v>
      </c>
      <c r="N39" s="715">
        <f t="shared" si="13"/>
        <v>18</v>
      </c>
      <c r="O39" s="715">
        <f t="shared" si="13"/>
        <v>0</v>
      </c>
      <c r="P39" s="1033">
        <f t="shared" si="13"/>
        <v>0</v>
      </c>
      <c r="Q39" s="545"/>
      <c r="R39" s="545"/>
      <c r="S39" s="545"/>
      <c r="T39" s="545"/>
      <c r="U39" s="545"/>
      <c r="V39" s="545"/>
      <c r="W39" s="545"/>
      <c r="X39" s="545"/>
      <c r="Y39" s="545"/>
      <c r="Z39" s="545"/>
      <c r="AA39" s="545"/>
      <c r="AB39" s="545"/>
      <c r="AC39" s="134"/>
      <c r="AD39" s="536">
        <f t="shared" ref="AD39:AD53" si="14">SUM(I39:Y39)/4</f>
        <v>201.5</v>
      </c>
      <c r="AE39" s="1351" t="s">
        <v>464</v>
      </c>
      <c r="AF39" s="1322"/>
    </row>
    <row r="40" spans="1:34" s="79" customFormat="1" x14ac:dyDescent="0.3">
      <c r="B40" s="112" t="s">
        <v>187</v>
      </c>
      <c r="C40" s="95"/>
      <c r="D40" s="505"/>
      <c r="E40" s="1028"/>
      <c r="F40" s="1028"/>
      <c r="G40" s="1028"/>
      <c r="H40" s="1027"/>
      <c r="I40" s="1027"/>
      <c r="J40" s="1029">
        <f>C60*4</f>
        <v>600</v>
      </c>
      <c r="K40" s="1029"/>
      <c r="L40" s="1029"/>
      <c r="M40" s="1029"/>
      <c r="N40" s="1029"/>
      <c r="O40" s="1029"/>
      <c r="P40" s="1017"/>
      <c r="Q40" s="73"/>
      <c r="R40" s="73"/>
      <c r="S40" s="73"/>
      <c r="T40" s="73"/>
      <c r="U40" s="73"/>
      <c r="V40" s="73"/>
      <c r="W40" s="73"/>
      <c r="X40" s="73"/>
      <c r="Y40" s="73"/>
      <c r="Z40" s="73"/>
      <c r="AA40" s="73"/>
      <c r="AB40" s="73"/>
      <c r="AC40" s="74"/>
      <c r="AD40" s="536">
        <f t="shared" si="14"/>
        <v>150</v>
      </c>
      <c r="AE40" s="131"/>
    </row>
    <row r="41" spans="1:34" s="79" customFormat="1" ht="15" customHeight="1" x14ac:dyDescent="0.3">
      <c r="B41" s="112" t="s">
        <v>188</v>
      </c>
      <c r="C41" s="95"/>
      <c r="D41" s="505"/>
      <c r="E41" s="1028"/>
      <c r="F41" s="1028"/>
      <c r="G41" s="1028"/>
      <c r="H41" s="1027"/>
      <c r="I41" s="1027"/>
      <c r="J41" s="1029">
        <v>28.4</v>
      </c>
      <c r="K41" s="1029">
        <v>15.8</v>
      </c>
      <c r="L41" s="1029">
        <v>15.2</v>
      </c>
      <c r="M41" s="1029">
        <v>10.9</v>
      </c>
      <c r="N41" s="1029">
        <v>18</v>
      </c>
      <c r="O41" s="1029"/>
      <c r="P41" s="1017"/>
      <c r="Q41" s="73"/>
      <c r="R41" s="73"/>
      <c r="S41" s="73"/>
      <c r="T41" s="73"/>
      <c r="U41" s="73"/>
      <c r="V41" s="73"/>
      <c r="W41" s="73"/>
      <c r="X41" s="73"/>
      <c r="Y41" s="73"/>
      <c r="Z41" s="73"/>
      <c r="AA41" s="73"/>
      <c r="AB41" s="73"/>
      <c r="AC41" s="74"/>
      <c r="AD41" s="536">
        <f t="shared" si="14"/>
        <v>22.075000000000003</v>
      </c>
      <c r="AE41" s="131"/>
    </row>
    <row r="42" spans="1:34" s="79" customFormat="1" x14ac:dyDescent="0.3">
      <c r="B42" s="112" t="s">
        <v>190</v>
      </c>
      <c r="C42" s="95"/>
      <c r="D42" s="505"/>
      <c r="E42" s="1028"/>
      <c r="F42" s="1028"/>
      <c r="G42" s="1028"/>
      <c r="H42" s="1027"/>
      <c r="I42" s="1027"/>
      <c r="J42" s="1030">
        <v>64.400000000000006</v>
      </c>
      <c r="K42" s="1030">
        <v>23.4</v>
      </c>
      <c r="L42" s="1030">
        <v>13.8</v>
      </c>
      <c r="M42" s="1030">
        <v>16.100000000000001</v>
      </c>
      <c r="N42" s="1029"/>
      <c r="O42" s="1029"/>
      <c r="P42" s="1017"/>
      <c r="Q42" s="73"/>
      <c r="R42" s="73"/>
      <c r="S42" s="73"/>
      <c r="T42" s="73"/>
      <c r="U42" s="73"/>
      <c r="V42" s="73"/>
      <c r="W42" s="73"/>
      <c r="X42" s="73"/>
      <c r="Y42" s="73"/>
      <c r="Z42" s="73"/>
      <c r="AA42" s="73"/>
      <c r="AB42" s="73"/>
      <c r="AC42" s="74"/>
      <c r="AD42" s="536">
        <f t="shared" si="14"/>
        <v>29.425000000000004</v>
      </c>
      <c r="AE42" s="131"/>
    </row>
    <row r="43" spans="1:34" s="79" customFormat="1" ht="16.5" customHeight="1" x14ac:dyDescent="0.3">
      <c r="B43" s="72" t="s">
        <v>465</v>
      </c>
      <c r="C43" s="95"/>
      <c r="D43" s="505"/>
      <c r="E43" s="1028"/>
      <c r="F43" s="1028"/>
      <c r="G43" s="1028"/>
      <c r="H43" s="1027"/>
      <c r="I43" s="1027"/>
      <c r="J43" s="1027"/>
      <c r="K43" s="1027"/>
      <c r="L43" s="1027"/>
      <c r="M43" s="1029">
        <f>SUM(M44:M48)</f>
        <v>43</v>
      </c>
      <c r="N43" s="1029">
        <f t="shared" ref="N43:AC43" si="15">SUM(N44:N48)</f>
        <v>70</v>
      </c>
      <c r="O43" s="1029">
        <f t="shared" si="15"/>
        <v>59.999999999999964</v>
      </c>
      <c r="P43" s="1017">
        <f t="shared" si="15"/>
        <v>50</v>
      </c>
      <c r="Q43" s="73">
        <f t="shared" si="15"/>
        <v>44.999999999999964</v>
      </c>
      <c r="R43" s="73">
        <f t="shared" si="15"/>
        <v>44.999999999999964</v>
      </c>
      <c r="S43" s="73">
        <f t="shared" si="15"/>
        <v>44.999999999999964</v>
      </c>
      <c r="T43" s="73">
        <f t="shared" si="15"/>
        <v>44.999999999999964</v>
      </c>
      <c r="U43" s="73">
        <f t="shared" si="15"/>
        <v>44.999999999999964</v>
      </c>
      <c r="V43" s="73">
        <f t="shared" si="15"/>
        <v>44.999999999999964</v>
      </c>
      <c r="W43" s="73">
        <f t="shared" si="15"/>
        <v>44.999999999999964</v>
      </c>
      <c r="X43" s="73">
        <f t="shared" si="15"/>
        <v>44.999999999999964</v>
      </c>
      <c r="Y43" s="73">
        <f t="shared" si="15"/>
        <v>19</v>
      </c>
      <c r="Z43" s="73">
        <f t="shared" si="15"/>
        <v>0</v>
      </c>
      <c r="AA43" s="73">
        <f t="shared" si="15"/>
        <v>0</v>
      </c>
      <c r="AB43" s="73">
        <f t="shared" si="15"/>
        <v>0</v>
      </c>
      <c r="AC43" s="74">
        <f t="shared" si="15"/>
        <v>0</v>
      </c>
      <c r="AD43" s="536">
        <f t="shared" si="14"/>
        <v>150.49999999999991</v>
      </c>
      <c r="AE43" s="1351" t="s">
        <v>466</v>
      </c>
      <c r="AF43" s="1322"/>
    </row>
    <row r="44" spans="1:34" s="79" customFormat="1" x14ac:dyDescent="0.3">
      <c r="B44" s="112" t="s">
        <v>452</v>
      </c>
      <c r="C44" s="95"/>
      <c r="D44" s="505"/>
      <c r="E44" s="1028"/>
      <c r="F44" s="1028"/>
      <c r="G44" s="1028"/>
      <c r="H44" s="1027"/>
      <c r="I44" s="1027"/>
      <c r="J44" s="1027"/>
      <c r="K44" s="1027"/>
      <c r="L44" s="1027"/>
      <c r="M44" s="1029">
        <f>C63/12*4</f>
        <v>9.6666666666666661</v>
      </c>
      <c r="N44" s="1029">
        <f>M44</f>
        <v>9.6666666666666661</v>
      </c>
      <c r="O44" s="1029">
        <f t="shared" ref="O44:X44" si="16">N44</f>
        <v>9.6666666666666661</v>
      </c>
      <c r="P44" s="1017">
        <f t="shared" si="16"/>
        <v>9.6666666666666661</v>
      </c>
      <c r="Q44" s="73">
        <f t="shared" si="16"/>
        <v>9.6666666666666661</v>
      </c>
      <c r="R44" s="73">
        <f t="shared" si="16"/>
        <v>9.6666666666666661</v>
      </c>
      <c r="S44" s="73">
        <f t="shared" si="16"/>
        <v>9.6666666666666661</v>
      </c>
      <c r="T44" s="73">
        <f t="shared" si="16"/>
        <v>9.6666666666666661</v>
      </c>
      <c r="U44" s="73">
        <f t="shared" si="16"/>
        <v>9.6666666666666661</v>
      </c>
      <c r="V44" s="73">
        <f t="shared" si="16"/>
        <v>9.6666666666666661</v>
      </c>
      <c r="W44" s="73">
        <f t="shared" si="16"/>
        <v>9.6666666666666661</v>
      </c>
      <c r="X44" s="73">
        <f t="shared" si="16"/>
        <v>9.6666666666666661</v>
      </c>
      <c r="Y44" s="364"/>
      <c r="Z44" s="364"/>
      <c r="AA44" s="364"/>
      <c r="AB44" s="364"/>
      <c r="AC44" s="76"/>
      <c r="AD44" s="536">
        <f t="shared" si="14"/>
        <v>29.000000000000004</v>
      </c>
      <c r="AE44" s="1351"/>
      <c r="AF44" s="1322"/>
    </row>
    <row r="45" spans="1:34" s="79" customFormat="1" ht="42" x14ac:dyDescent="0.3">
      <c r="B45" s="112" t="s">
        <v>188</v>
      </c>
      <c r="C45" s="95"/>
      <c r="D45" s="505"/>
      <c r="E45" s="1028"/>
      <c r="F45" s="1028"/>
      <c r="G45" s="1028"/>
      <c r="H45" s="1027"/>
      <c r="I45" s="1027"/>
      <c r="J45" s="1027"/>
      <c r="K45" s="1027"/>
      <c r="L45" s="1027"/>
      <c r="M45" s="1031">
        <f>C74/12*4 - 7</f>
        <v>20.333333333333332</v>
      </c>
      <c r="N45" s="1031">
        <f>C74/12*4 + 20</f>
        <v>47.333333333333329</v>
      </c>
      <c r="O45" s="1031">
        <v>37.3333333333333</v>
      </c>
      <c r="P45" s="1034">
        <v>27.333333333333332</v>
      </c>
      <c r="Q45" s="77">
        <v>22.3333333333333</v>
      </c>
      <c r="R45" s="77">
        <v>22.3333333333333</v>
      </c>
      <c r="S45" s="77">
        <v>22.3333333333333</v>
      </c>
      <c r="T45" s="77">
        <v>22.3333333333333</v>
      </c>
      <c r="U45" s="77">
        <v>22.3333333333333</v>
      </c>
      <c r="V45" s="77">
        <v>22.3333333333333</v>
      </c>
      <c r="W45" s="77">
        <v>22.3333333333333</v>
      </c>
      <c r="X45" s="77">
        <v>22.3333333333333</v>
      </c>
      <c r="Y45" s="77">
        <v>19</v>
      </c>
      <c r="Z45" s="77"/>
      <c r="AA45" s="77"/>
      <c r="AB45" s="77"/>
      <c r="AC45" s="78"/>
      <c r="AD45" s="536">
        <f>SUM(I45:Y45)/4</f>
        <v>82.499999999999943</v>
      </c>
      <c r="AE45" s="88" t="s">
        <v>467</v>
      </c>
    </row>
    <row r="46" spans="1:34" s="79" customFormat="1" x14ac:dyDescent="0.3">
      <c r="B46" s="112" t="s">
        <v>190</v>
      </c>
      <c r="C46" s="95"/>
      <c r="D46" s="505"/>
      <c r="E46" s="1028"/>
      <c r="F46" s="1028"/>
      <c r="G46" s="1028"/>
      <c r="H46" s="1027"/>
      <c r="I46" s="1027"/>
      <c r="J46" s="1027"/>
      <c r="K46" s="1027"/>
      <c r="L46" s="1027"/>
      <c r="M46" s="1029">
        <f>C75/12*4</f>
        <v>1</v>
      </c>
      <c r="N46" s="1029">
        <f>C75/12*4</f>
        <v>1</v>
      </c>
      <c r="O46" s="1029">
        <f t="shared" ref="O46:X46" si="17">$C$75/12*4</f>
        <v>1</v>
      </c>
      <c r="P46" s="1017">
        <f t="shared" si="17"/>
        <v>1</v>
      </c>
      <c r="Q46" s="73">
        <f t="shared" si="17"/>
        <v>1</v>
      </c>
      <c r="R46" s="73">
        <f t="shared" si="17"/>
        <v>1</v>
      </c>
      <c r="S46" s="73">
        <f t="shared" si="17"/>
        <v>1</v>
      </c>
      <c r="T46" s="73">
        <f t="shared" si="17"/>
        <v>1</v>
      </c>
      <c r="U46" s="73">
        <f t="shared" si="17"/>
        <v>1</v>
      </c>
      <c r="V46" s="73">
        <f t="shared" si="17"/>
        <v>1</v>
      </c>
      <c r="W46" s="73">
        <f t="shared" si="17"/>
        <v>1</v>
      </c>
      <c r="X46" s="73">
        <f t="shared" si="17"/>
        <v>1</v>
      </c>
      <c r="Y46" s="364"/>
      <c r="Z46" s="364"/>
      <c r="AA46" s="364"/>
      <c r="AB46" s="364"/>
      <c r="AC46" s="76"/>
      <c r="AD46" s="536">
        <f t="shared" si="14"/>
        <v>3</v>
      </c>
      <c r="AE46" s="106"/>
    </row>
    <row r="47" spans="1:34" s="79" customFormat="1" ht="13" customHeight="1" x14ac:dyDescent="0.3">
      <c r="B47" s="112" t="s">
        <v>468</v>
      </c>
      <c r="C47" s="95"/>
      <c r="D47" s="505"/>
      <c r="E47" s="1028"/>
      <c r="F47" s="1028"/>
      <c r="G47" s="1028"/>
      <c r="H47" s="1027"/>
      <c r="I47" s="1027"/>
      <c r="J47" s="1027"/>
      <c r="K47" s="1027"/>
      <c r="L47" s="1027"/>
      <c r="M47" s="1029">
        <f t="shared" ref="M47:X47" si="18">$C$76/12*4</f>
        <v>11.333333333333334</v>
      </c>
      <c r="N47" s="1029">
        <f t="shared" si="18"/>
        <v>11.333333333333334</v>
      </c>
      <c r="O47" s="1029">
        <f t="shared" si="18"/>
        <v>11.333333333333334</v>
      </c>
      <c r="P47" s="1017">
        <f t="shared" si="18"/>
        <v>11.333333333333334</v>
      </c>
      <c r="Q47" s="73">
        <f t="shared" si="18"/>
        <v>11.333333333333334</v>
      </c>
      <c r="R47" s="73">
        <f t="shared" si="18"/>
        <v>11.333333333333334</v>
      </c>
      <c r="S47" s="73">
        <f t="shared" si="18"/>
        <v>11.333333333333334</v>
      </c>
      <c r="T47" s="73">
        <f t="shared" si="18"/>
        <v>11.333333333333334</v>
      </c>
      <c r="U47" s="73">
        <f t="shared" si="18"/>
        <v>11.333333333333334</v>
      </c>
      <c r="V47" s="73">
        <f t="shared" si="18"/>
        <v>11.333333333333334</v>
      </c>
      <c r="W47" s="73">
        <f t="shared" si="18"/>
        <v>11.333333333333334</v>
      </c>
      <c r="X47" s="73">
        <f t="shared" si="18"/>
        <v>11.333333333333334</v>
      </c>
      <c r="Y47" s="364"/>
      <c r="Z47" s="364"/>
      <c r="AA47" s="364"/>
      <c r="AB47" s="364"/>
      <c r="AC47" s="76"/>
      <c r="AD47" s="536">
        <f t="shared" si="14"/>
        <v>33.999999999999993</v>
      </c>
      <c r="AE47" s="106"/>
    </row>
    <row r="48" spans="1:34" s="79" customFormat="1" x14ac:dyDescent="0.3">
      <c r="B48" s="112" t="s">
        <v>469</v>
      </c>
      <c r="C48" s="95"/>
      <c r="D48" s="505"/>
      <c r="E48" s="1028"/>
      <c r="F48" s="1028"/>
      <c r="G48" s="1028"/>
      <c r="H48" s="1027"/>
      <c r="I48" s="1027"/>
      <c r="J48" s="1027"/>
      <c r="K48" s="1027"/>
      <c r="L48" s="1027"/>
      <c r="M48" s="1029">
        <f t="shared" ref="M48:X48" si="19">$C$77/12*4</f>
        <v>0.66666666666666663</v>
      </c>
      <c r="N48" s="1029">
        <f t="shared" si="19"/>
        <v>0.66666666666666663</v>
      </c>
      <c r="O48" s="1029">
        <f t="shared" si="19"/>
        <v>0.66666666666666663</v>
      </c>
      <c r="P48" s="1017">
        <f t="shared" si="19"/>
        <v>0.66666666666666663</v>
      </c>
      <c r="Q48" s="73">
        <f t="shared" si="19"/>
        <v>0.66666666666666663</v>
      </c>
      <c r="R48" s="73">
        <f t="shared" si="19"/>
        <v>0.66666666666666663</v>
      </c>
      <c r="S48" s="73">
        <f t="shared" si="19"/>
        <v>0.66666666666666663</v>
      </c>
      <c r="T48" s="73">
        <f t="shared" si="19"/>
        <v>0.66666666666666663</v>
      </c>
      <c r="U48" s="73">
        <f t="shared" si="19"/>
        <v>0.66666666666666663</v>
      </c>
      <c r="V48" s="73">
        <f t="shared" si="19"/>
        <v>0.66666666666666663</v>
      </c>
      <c r="W48" s="73">
        <f t="shared" si="19"/>
        <v>0.66666666666666663</v>
      </c>
      <c r="X48" s="73">
        <f t="shared" si="19"/>
        <v>0.66666666666666663</v>
      </c>
      <c r="Y48" s="364"/>
      <c r="Z48" s="364"/>
      <c r="AA48" s="364"/>
      <c r="AB48" s="364"/>
      <c r="AC48" s="76"/>
      <c r="AD48" s="536">
        <f t="shared" si="14"/>
        <v>2</v>
      </c>
      <c r="AE48" s="106"/>
    </row>
    <row r="49" spans="1:88" s="79" customFormat="1" ht="44.25" customHeight="1" x14ac:dyDescent="0.3">
      <c r="B49" s="72" t="s">
        <v>470</v>
      </c>
      <c r="C49" s="95"/>
      <c r="D49" s="505"/>
      <c r="E49" s="1028"/>
      <c r="F49" s="1028"/>
      <c r="G49" s="1028"/>
      <c r="H49" s="1027"/>
      <c r="I49" s="1027"/>
      <c r="J49" s="1027"/>
      <c r="K49" s="1027"/>
      <c r="L49" s="1027"/>
      <c r="M49" s="1029"/>
      <c r="N49" s="1029">
        <f t="shared" ref="N49:AC49" si="20">SUM(N50:N54)</f>
        <v>954.03959999999972</v>
      </c>
      <c r="O49" s="1029">
        <f t="shared" si="20"/>
        <v>85.500399999999999</v>
      </c>
      <c r="P49" s="1017">
        <f t="shared" si="20"/>
        <v>83.481000000000009</v>
      </c>
      <c r="Q49" s="73">
        <f t="shared" si="20"/>
        <v>662.76099999999997</v>
      </c>
      <c r="R49" s="73">
        <f t="shared" si="20"/>
        <v>83.481000000000009</v>
      </c>
      <c r="S49" s="73">
        <f t="shared" si="20"/>
        <v>83.481000000000009</v>
      </c>
      <c r="T49" s="73">
        <f t="shared" si="20"/>
        <v>62.811999999999998</v>
      </c>
      <c r="U49" s="73">
        <f t="shared" si="20"/>
        <v>62.811999999999998</v>
      </c>
      <c r="V49" s="73">
        <f t="shared" si="20"/>
        <v>62.811999999999998</v>
      </c>
      <c r="W49" s="73">
        <f t="shared" si="20"/>
        <v>62.811999999999998</v>
      </c>
      <c r="X49" s="73">
        <f t="shared" si="20"/>
        <v>41.554000000000002</v>
      </c>
      <c r="Y49" s="73">
        <f t="shared" si="20"/>
        <v>41.554000000000002</v>
      </c>
      <c r="Z49" s="73">
        <f t="shared" si="20"/>
        <v>41.554000000000002</v>
      </c>
      <c r="AA49" s="73">
        <f t="shared" si="20"/>
        <v>41.554000000000002</v>
      </c>
      <c r="AB49" s="73">
        <f t="shared" si="20"/>
        <v>27.678000000000001</v>
      </c>
      <c r="AC49" s="74">
        <f t="shared" si="20"/>
        <v>27.678000000000001</v>
      </c>
      <c r="AD49" s="536">
        <f t="shared" si="14"/>
        <v>571.77499999999986</v>
      </c>
      <c r="AE49" s="1351" t="s">
        <v>471</v>
      </c>
      <c r="AF49" s="1322"/>
    </row>
    <row r="50" spans="1:88" s="79" customFormat="1" ht="17.5" customHeight="1" x14ac:dyDescent="0.3">
      <c r="B50" s="112" t="s">
        <v>457</v>
      </c>
      <c r="C50" s="95"/>
      <c r="D50" s="505"/>
      <c r="E50" s="1028"/>
      <c r="F50" s="1028"/>
      <c r="G50" s="1028"/>
      <c r="H50" s="1027"/>
      <c r="I50" s="1027"/>
      <c r="J50" s="1027"/>
      <c r="K50" s="1027"/>
      <c r="L50" s="1027"/>
      <c r="M50" s="1029"/>
      <c r="N50" s="1029">
        <f>0.6*C79*4</f>
        <v>868.91999999999985</v>
      </c>
      <c r="O50" s="1029"/>
      <c r="P50" s="1017"/>
      <c r="Q50" s="73">
        <f>0.4*C79*4</f>
        <v>579.28</v>
      </c>
      <c r="R50" s="73"/>
      <c r="S50" s="73"/>
      <c r="T50" s="73"/>
      <c r="U50" s="73"/>
      <c r="V50" s="73"/>
      <c r="W50" s="73"/>
      <c r="X50" s="73"/>
      <c r="Y50" s="73"/>
      <c r="Z50" s="73"/>
      <c r="AA50" s="73"/>
      <c r="AB50" s="73"/>
      <c r="AC50" s="74"/>
      <c r="AD50" s="536">
        <f t="shared" si="14"/>
        <v>362.04999999999995</v>
      </c>
      <c r="AE50" s="127" t="s">
        <v>472</v>
      </c>
      <c r="AF50" s="127"/>
    </row>
    <row r="51" spans="1:88" s="79" customFormat="1" x14ac:dyDescent="0.3">
      <c r="B51" s="112" t="s">
        <v>188</v>
      </c>
      <c r="C51" s="95"/>
      <c r="D51" s="505"/>
      <c r="E51" s="1028"/>
      <c r="F51" s="1028"/>
      <c r="G51" s="1028"/>
      <c r="H51" s="1027"/>
      <c r="I51" s="1027"/>
      <c r="J51" s="1027"/>
      <c r="K51" s="1027"/>
      <c r="L51" s="1027"/>
      <c r="M51" s="1029"/>
      <c r="N51" s="1029">
        <f>'ARP Quarterly'!D9</f>
        <v>24.693999999999999</v>
      </c>
      <c r="O51" s="1029">
        <f>'ARP Quarterly'!E9</f>
        <v>24.693999999999999</v>
      </c>
      <c r="P51" s="1017">
        <f>'ARP Quarterly'!F9</f>
        <v>46.79</v>
      </c>
      <c r="Q51" s="73">
        <f>'ARP Quarterly'!G9</f>
        <v>46.79</v>
      </c>
      <c r="R51" s="73">
        <f>'ARP Quarterly'!H9</f>
        <v>46.79</v>
      </c>
      <c r="S51" s="73">
        <f>'ARP Quarterly'!I9</f>
        <v>46.79</v>
      </c>
      <c r="T51" s="73">
        <f>'ARP Quarterly'!J9</f>
        <v>38.595999999999997</v>
      </c>
      <c r="U51" s="73">
        <f>'ARP Quarterly'!K9</f>
        <v>38.595999999999997</v>
      </c>
      <c r="V51" s="73">
        <f>'ARP Quarterly'!L9</f>
        <v>38.595999999999997</v>
      </c>
      <c r="W51" s="73">
        <f>'ARP Quarterly'!M9</f>
        <v>38.595999999999997</v>
      </c>
      <c r="X51" s="73">
        <f>'ARP Quarterly'!N9</f>
        <v>31.911000000000001</v>
      </c>
      <c r="Y51" s="73">
        <f>'ARP Quarterly'!O9</f>
        <v>31.911000000000001</v>
      </c>
      <c r="Z51" s="73">
        <f>'ARP Quarterly'!P9</f>
        <v>31.911000000000001</v>
      </c>
      <c r="AA51" s="73">
        <f>'ARP Quarterly'!Q9</f>
        <v>31.911000000000001</v>
      </c>
      <c r="AB51" s="73">
        <f>'ARP Quarterly'!R9</f>
        <v>23.099</v>
      </c>
      <c r="AC51" s="74">
        <f>'ARP Quarterly'!S9</f>
        <v>23.099</v>
      </c>
      <c r="AD51" s="536">
        <f t="shared" si="14"/>
        <v>113.68849999999999</v>
      </c>
      <c r="AE51" s="131"/>
    </row>
    <row r="52" spans="1:88" s="79" customFormat="1" x14ac:dyDescent="0.3">
      <c r="B52" s="112" t="s">
        <v>190</v>
      </c>
      <c r="C52" s="95"/>
      <c r="D52" s="505"/>
      <c r="E52" s="1028"/>
      <c r="F52" s="1028"/>
      <c r="G52" s="1028"/>
      <c r="H52" s="1027"/>
      <c r="I52" s="1027"/>
      <c r="J52" s="1027"/>
      <c r="K52" s="1027"/>
      <c r="L52" s="1027"/>
      <c r="M52" s="1029"/>
      <c r="N52" s="1029">
        <f>'ARP Quarterly'!D14</f>
        <v>1.1696</v>
      </c>
      <c r="O52" s="1029">
        <f>'ARP Quarterly'!E14</f>
        <v>1.5503999999999998</v>
      </c>
      <c r="P52" s="1017">
        <f>'ARP Quarterly'!F14</f>
        <v>1.02</v>
      </c>
      <c r="Q52" s="73">
        <f>'ARP Quarterly'!G14</f>
        <v>1.02</v>
      </c>
      <c r="R52" s="73">
        <f>'ARP Quarterly'!H14</f>
        <v>1.02</v>
      </c>
      <c r="S52" s="73">
        <f>'ARP Quarterly'!I14</f>
        <v>1.02</v>
      </c>
      <c r="T52" s="73">
        <f>'ARP Quarterly'!J14</f>
        <v>0</v>
      </c>
      <c r="U52" s="73">
        <f>'ARP Quarterly'!K14</f>
        <v>0</v>
      </c>
      <c r="V52" s="73">
        <f>'ARP Quarterly'!L14</f>
        <v>0</v>
      </c>
      <c r="W52" s="73">
        <f>'ARP Quarterly'!M14</f>
        <v>0</v>
      </c>
      <c r="X52" s="73">
        <f>'ARP Quarterly'!N14</f>
        <v>0</v>
      </c>
      <c r="Y52" s="73">
        <f>'ARP Quarterly'!O14</f>
        <v>0</v>
      </c>
      <c r="Z52" s="73">
        <f>'ARP Quarterly'!P14</f>
        <v>0</v>
      </c>
      <c r="AA52" s="73">
        <f>'ARP Quarterly'!Q14</f>
        <v>0</v>
      </c>
      <c r="AB52" s="73">
        <f>'ARP Quarterly'!R14</f>
        <v>0</v>
      </c>
      <c r="AC52" s="74">
        <f>'ARP Quarterly'!S14</f>
        <v>0</v>
      </c>
      <c r="AD52" s="536">
        <f t="shared" si="14"/>
        <v>1.6999999999999997</v>
      </c>
      <c r="AE52" s="131"/>
    </row>
    <row r="53" spans="1:88" s="79" customFormat="1" x14ac:dyDescent="0.3">
      <c r="B53" s="112" t="s">
        <v>473</v>
      </c>
      <c r="C53" s="95"/>
      <c r="D53" s="505"/>
      <c r="E53" s="1028"/>
      <c r="F53" s="1028"/>
      <c r="G53" s="1028"/>
      <c r="H53" s="1027"/>
      <c r="I53" s="1027"/>
      <c r="J53" s="1027"/>
      <c r="K53" s="1027"/>
      <c r="L53" s="1027"/>
      <c r="M53" s="1029"/>
      <c r="N53" s="1029">
        <f>'ARP Quarterly'!D10</f>
        <v>59.256</v>
      </c>
      <c r="O53" s="1029">
        <f>'ARP Quarterly'!E10</f>
        <v>59.256</v>
      </c>
      <c r="P53" s="1017">
        <f>'ARP Quarterly'!F10</f>
        <v>35.671000000000006</v>
      </c>
      <c r="Q53" s="73">
        <f>'ARP Quarterly'!G10</f>
        <v>35.671000000000006</v>
      </c>
      <c r="R53" s="73">
        <f>'ARP Quarterly'!H10</f>
        <v>35.671000000000006</v>
      </c>
      <c r="S53" s="73">
        <f>'ARP Quarterly'!I10</f>
        <v>35.671000000000006</v>
      </c>
      <c r="T53" s="73">
        <f>'ARP Quarterly'!J10</f>
        <v>24.216000000000001</v>
      </c>
      <c r="U53" s="73">
        <f>'ARP Quarterly'!K10</f>
        <v>24.216000000000001</v>
      </c>
      <c r="V53" s="73">
        <f>'ARP Quarterly'!L10</f>
        <v>24.216000000000001</v>
      </c>
      <c r="W53" s="73">
        <f>'ARP Quarterly'!M10</f>
        <v>24.216000000000001</v>
      </c>
      <c r="X53" s="73">
        <f>'ARP Quarterly'!N10</f>
        <v>9.6430000000000007</v>
      </c>
      <c r="Y53" s="73">
        <f>'ARP Quarterly'!O10</f>
        <v>9.6430000000000007</v>
      </c>
      <c r="Z53" s="73">
        <f>'ARP Quarterly'!P10</f>
        <v>9.6430000000000007</v>
      </c>
      <c r="AA53" s="73">
        <f>'ARP Quarterly'!Q10</f>
        <v>9.6430000000000007</v>
      </c>
      <c r="AB53" s="73">
        <f>'ARP Quarterly'!R10</f>
        <v>4.5789999999999997</v>
      </c>
      <c r="AC53" s="74">
        <f>'ARP Quarterly'!S10</f>
        <v>4.5789999999999997</v>
      </c>
      <c r="AD53" s="536">
        <f t="shared" si="14"/>
        <v>94.336500000000001</v>
      </c>
      <c r="AE53" s="131"/>
    </row>
    <row r="54" spans="1:88" s="109" customFormat="1" x14ac:dyDescent="0.3">
      <c r="A54" s="79"/>
      <c r="B54" s="121"/>
      <c r="C54" s="251"/>
      <c r="D54" s="507"/>
      <c r="E54" s="251"/>
      <c r="F54" s="251"/>
      <c r="G54" s="251"/>
      <c r="H54" s="533"/>
      <c r="I54" s="533"/>
      <c r="J54" s="533"/>
      <c r="K54" s="533"/>
      <c r="L54" s="533"/>
      <c r="M54" s="535"/>
      <c r="N54" s="535"/>
      <c r="O54" s="535"/>
      <c r="P54" s="1035"/>
      <c r="Q54" s="129"/>
      <c r="R54" s="129"/>
      <c r="S54" s="129"/>
      <c r="T54" s="129"/>
      <c r="U54" s="129"/>
      <c r="V54" s="129"/>
      <c r="W54" s="129"/>
      <c r="X54" s="129"/>
      <c r="Y54" s="129"/>
      <c r="Z54" s="129"/>
      <c r="AA54" s="129"/>
      <c r="AB54" s="129"/>
      <c r="AC54" s="130"/>
      <c r="AD54" s="534"/>
      <c r="AE54" s="131"/>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c r="BF54" s="79"/>
      <c r="BG54" s="79"/>
      <c r="BH54" s="79"/>
      <c r="BI54" s="79"/>
      <c r="BJ54" s="79"/>
      <c r="BK54" s="79"/>
      <c r="BL54" s="79"/>
      <c r="BM54" s="79"/>
      <c r="BN54" s="79"/>
      <c r="BO54" s="79"/>
      <c r="BP54" s="79"/>
      <c r="BQ54" s="79"/>
      <c r="BR54" s="79"/>
      <c r="BS54" s="79"/>
      <c r="BT54" s="79"/>
      <c r="BU54" s="79"/>
      <c r="BV54" s="79"/>
      <c r="BW54" s="79"/>
      <c r="BX54" s="79"/>
      <c r="BY54" s="79"/>
      <c r="BZ54" s="79"/>
      <c r="CA54" s="79"/>
      <c r="CB54" s="79"/>
      <c r="CC54" s="79"/>
      <c r="CD54" s="79"/>
      <c r="CE54" s="79"/>
      <c r="CF54" s="79"/>
      <c r="CG54" s="79"/>
      <c r="CH54" s="79"/>
      <c r="CI54" s="79"/>
      <c r="CJ54" s="79"/>
    </row>
    <row r="55" spans="1:88" s="79" customFormat="1" x14ac:dyDescent="0.35">
      <c r="B55" s="110"/>
      <c r="C55" s="95"/>
      <c r="D55" s="95"/>
      <c r="E55" s="95"/>
      <c r="F55" s="95"/>
      <c r="G55" s="95"/>
      <c r="H55" s="103"/>
      <c r="I55" s="103"/>
      <c r="J55" s="103"/>
      <c r="K55" s="103"/>
      <c r="L55" s="103"/>
      <c r="M55" s="103"/>
      <c r="N55" s="103"/>
      <c r="O55" s="103"/>
      <c r="P55" s="103"/>
      <c r="Q55" s="103"/>
      <c r="R55" s="103"/>
      <c r="S55" s="103"/>
      <c r="T55" s="103"/>
      <c r="U55" s="103"/>
      <c r="V55" s="103"/>
      <c r="W55" s="103"/>
      <c r="X55" s="103"/>
      <c r="Y55" s="103"/>
      <c r="Z55" s="103"/>
      <c r="AA55" s="103"/>
      <c r="AB55" s="103"/>
      <c r="AC55" s="103"/>
      <c r="AD55" s="103"/>
      <c r="AE55" s="103"/>
    </row>
    <row r="56" spans="1:88" s="79" customFormat="1" x14ac:dyDescent="0.35">
      <c r="B56" s="110"/>
      <c r="C56" s="95"/>
      <c r="D56" s="95"/>
      <c r="E56" s="95"/>
      <c r="F56" s="95"/>
      <c r="G56" s="95"/>
      <c r="H56" s="103"/>
      <c r="I56" s="103"/>
      <c r="J56" s="103"/>
      <c r="K56" s="103"/>
      <c r="L56" s="103"/>
      <c r="M56" s="103"/>
      <c r="N56" s="103"/>
      <c r="O56" s="103"/>
      <c r="P56" s="103"/>
      <c r="Q56" s="103"/>
      <c r="R56" s="103"/>
      <c r="S56" s="103"/>
      <c r="T56" s="103"/>
      <c r="U56" s="103"/>
      <c r="V56" s="103"/>
      <c r="W56" s="103"/>
      <c r="X56" s="103"/>
      <c r="Y56" s="103"/>
      <c r="Z56" s="103"/>
      <c r="AA56" s="103"/>
      <c r="AB56" s="103"/>
      <c r="AC56" s="103"/>
      <c r="AD56" s="103"/>
      <c r="AE56" s="103"/>
    </row>
    <row r="57" spans="1:88" s="39" customFormat="1" ht="17.5" customHeight="1" x14ac:dyDescent="0.3">
      <c r="B57" s="132" t="s">
        <v>474</v>
      </c>
      <c r="H57" s="75"/>
      <c r="I57" s="75"/>
      <c r="J57" s="75"/>
      <c r="K57" s="75"/>
      <c r="L57" s="75"/>
      <c r="M57" s="75"/>
      <c r="N57" s="106"/>
      <c r="O57" s="106"/>
      <c r="P57" s="106"/>
      <c r="Q57" s="106"/>
      <c r="R57" s="106"/>
      <c r="S57" s="106"/>
      <c r="T57" s="106"/>
      <c r="U57" s="106"/>
      <c r="V57" s="106"/>
      <c r="W57" s="106"/>
      <c r="X57" s="106"/>
      <c r="Y57" s="106"/>
      <c r="Z57" s="106"/>
      <c r="AA57" s="106"/>
      <c r="AB57" s="106"/>
      <c r="AC57" s="106"/>
      <c r="AD57" s="106"/>
      <c r="AE57" s="106"/>
    </row>
    <row r="58" spans="1:88" s="39" customFormat="1" ht="29.5" customHeight="1" x14ac:dyDescent="0.3">
      <c r="B58" s="748" t="s">
        <v>475</v>
      </c>
      <c r="C58" s="749" t="s">
        <v>476</v>
      </c>
      <c r="D58" s="750" t="s">
        <v>477</v>
      </c>
      <c r="E58" s="396" t="s">
        <v>478</v>
      </c>
      <c r="F58" s="75"/>
      <c r="G58" s="75"/>
      <c r="H58" s="75"/>
      <c r="I58" s="75"/>
      <c r="J58" s="106"/>
      <c r="K58" s="106"/>
      <c r="L58" s="106"/>
      <c r="M58" s="106"/>
      <c r="N58" s="106"/>
      <c r="O58" s="106"/>
      <c r="P58" s="106"/>
      <c r="Q58" s="106"/>
      <c r="R58" s="106"/>
      <c r="S58" s="106"/>
      <c r="T58" s="106"/>
      <c r="U58" s="106"/>
      <c r="V58" s="106"/>
      <c r="W58" s="106"/>
    </row>
    <row r="59" spans="1:88" s="39" customFormat="1" ht="18.75" customHeight="1" x14ac:dyDescent="0.3">
      <c r="B59" s="96" t="s">
        <v>479</v>
      </c>
      <c r="C59" s="125">
        <f>SUM(C60:C65)</f>
        <v>898.11599999999999</v>
      </c>
      <c r="D59" s="75">
        <f>SUM(D60:D64)</f>
        <v>203.64166666666668</v>
      </c>
      <c r="E59" s="47">
        <f>SUM(E60:E64)</f>
        <v>649.07733333333329</v>
      </c>
      <c r="F59" s="75"/>
      <c r="G59" s="75"/>
      <c r="H59" s="75"/>
      <c r="I59" s="75"/>
      <c r="J59" s="106"/>
      <c r="K59" s="106"/>
      <c r="L59" s="106"/>
      <c r="M59" s="106"/>
      <c r="N59" s="106"/>
      <c r="O59" s="106"/>
      <c r="P59" s="106"/>
      <c r="Q59" s="106"/>
      <c r="R59" s="106"/>
      <c r="S59" s="106"/>
      <c r="T59" s="106"/>
      <c r="U59" s="106"/>
      <c r="V59" s="106"/>
      <c r="W59" s="106"/>
    </row>
    <row r="60" spans="1:88" s="39" customFormat="1" x14ac:dyDescent="0.3">
      <c r="B60" s="93" t="s">
        <v>187</v>
      </c>
      <c r="C60" s="125">
        <f>C69</f>
        <v>150</v>
      </c>
      <c r="D60" s="75">
        <f>SUM(H12:M12)/4</f>
        <v>149.47499999999999</v>
      </c>
      <c r="E60" s="114">
        <f>C60-D60</f>
        <v>0.52500000000000568</v>
      </c>
      <c r="F60" s="75"/>
      <c r="G60" s="75"/>
      <c r="H60" s="75"/>
      <c r="I60" s="135"/>
      <c r="J60" s="135"/>
      <c r="K60" s="135"/>
      <c r="L60" s="135"/>
      <c r="M60" s="135"/>
      <c r="N60" s="135"/>
      <c r="O60" s="135"/>
      <c r="P60" s="135"/>
      <c r="Q60" s="106"/>
      <c r="R60" s="106"/>
      <c r="S60" s="106"/>
      <c r="T60" s="106"/>
      <c r="U60" s="106"/>
      <c r="V60" s="106"/>
      <c r="W60" s="106"/>
    </row>
    <row r="61" spans="1:88" s="39" customFormat="1" x14ac:dyDescent="0.3">
      <c r="B61" s="93" t="s">
        <v>188</v>
      </c>
      <c r="C61" s="105">
        <f>C70+C74+C80</f>
        <v>273.16899999999998</v>
      </c>
      <c r="D61" s="75">
        <f>SUM(H13:M13)/4</f>
        <v>22.075000000000003</v>
      </c>
      <c r="E61" s="114">
        <f>C61-D61</f>
        <v>251.09399999999999</v>
      </c>
      <c r="F61" s="75"/>
      <c r="G61" s="75"/>
      <c r="H61" s="75"/>
      <c r="I61" s="135"/>
      <c r="J61" s="135"/>
      <c r="K61" s="135"/>
      <c r="L61" s="135"/>
      <c r="M61" s="135"/>
      <c r="N61" s="135"/>
      <c r="O61" s="135"/>
      <c r="P61" s="135"/>
      <c r="Q61" s="106"/>
      <c r="R61" s="106"/>
      <c r="S61" s="106"/>
      <c r="T61" s="106"/>
      <c r="U61" s="106"/>
      <c r="V61" s="106"/>
      <c r="W61" s="106"/>
    </row>
    <row r="62" spans="1:88" s="39" customFormat="1" x14ac:dyDescent="0.3">
      <c r="B62" s="93" t="s">
        <v>190</v>
      </c>
      <c r="C62" s="123">
        <f>C71+C81+C75</f>
        <v>38.5</v>
      </c>
      <c r="D62" s="75">
        <f>SUM(H14:M14)/4</f>
        <v>29.675000000000004</v>
      </c>
      <c r="E62" s="114">
        <f>C62-D62</f>
        <v>8.8249999999999957</v>
      </c>
      <c r="F62" s="75"/>
      <c r="G62" s="75"/>
      <c r="H62" s="75"/>
      <c r="I62" s="135"/>
      <c r="J62" s="135"/>
      <c r="K62" s="135"/>
      <c r="L62" s="135"/>
      <c r="M62" s="135"/>
      <c r="N62" s="135"/>
      <c r="O62" s="135"/>
      <c r="P62" s="135"/>
      <c r="Q62" s="1350"/>
      <c r="R62" s="1350"/>
      <c r="S62" s="1350"/>
      <c r="T62" s="1350"/>
      <c r="U62" s="1350"/>
      <c r="V62" s="1350"/>
      <c r="W62" s="1350"/>
      <c r="X62" s="1350"/>
      <c r="Y62" s="1350"/>
      <c r="Z62" s="1350"/>
      <c r="AA62" s="1350"/>
      <c r="AB62" s="1350"/>
      <c r="AC62" s="1350"/>
      <c r="AD62" s="1350"/>
      <c r="AE62" s="1350"/>
      <c r="AF62" s="1350"/>
      <c r="AG62" s="1350"/>
      <c r="AH62" s="1350"/>
    </row>
    <row r="63" spans="1:88" s="39" customFormat="1" ht="17.25" customHeight="1" x14ac:dyDescent="0.3">
      <c r="B63" s="93" t="s">
        <v>480</v>
      </c>
      <c r="C63" s="123">
        <f>C73</f>
        <v>29</v>
      </c>
      <c r="D63" s="75">
        <f>SUM(H15:M15)/4</f>
        <v>2.4166666666666665</v>
      </c>
      <c r="E63" s="114">
        <f>C63-D63</f>
        <v>26.583333333333332</v>
      </c>
      <c r="F63" s="75"/>
      <c r="G63" s="75"/>
      <c r="H63" s="75"/>
      <c r="I63" s="135"/>
      <c r="J63" s="135"/>
      <c r="K63" s="135"/>
      <c r="L63" s="135"/>
      <c r="M63" s="135"/>
      <c r="N63" s="135"/>
      <c r="O63" s="135"/>
      <c r="P63" s="135"/>
      <c r="Q63" s="1321"/>
      <c r="R63" s="1321"/>
      <c r="S63" s="1321"/>
      <c r="T63" s="1321"/>
      <c r="U63" s="1321"/>
      <c r="V63" s="1321"/>
      <c r="W63" s="1321"/>
      <c r="X63" s="1321"/>
      <c r="Y63" s="1321"/>
      <c r="Z63" s="43"/>
      <c r="AA63" s="43"/>
      <c r="AB63" s="43"/>
      <c r="AC63" s="43"/>
      <c r="AD63" s="1321"/>
      <c r="AE63" s="1321"/>
      <c r="AF63" s="1321"/>
      <c r="AG63" s="1321"/>
      <c r="AH63" s="43"/>
    </row>
    <row r="64" spans="1:88" s="39" customFormat="1" ht="15.75" customHeight="1" x14ac:dyDescent="0.3">
      <c r="B64" s="93" t="s">
        <v>457</v>
      </c>
      <c r="C64" s="123">
        <f>C79</f>
        <v>362.04999999999995</v>
      </c>
      <c r="D64" s="75">
        <v>0</v>
      </c>
      <c r="E64" s="114">
        <f>C64-D64</f>
        <v>362.04999999999995</v>
      </c>
      <c r="F64" s="75"/>
      <c r="G64" s="75"/>
      <c r="H64" s="75"/>
      <c r="I64" s="135"/>
      <c r="J64" s="135"/>
      <c r="K64" s="135"/>
      <c r="L64" s="135"/>
      <c r="M64" s="135"/>
      <c r="N64" s="135"/>
      <c r="O64" s="135"/>
      <c r="P64" s="135"/>
      <c r="Q64" s="43"/>
      <c r="R64" s="43"/>
      <c r="S64" s="43"/>
      <c r="T64" s="43"/>
      <c r="U64" s="43"/>
      <c r="V64" s="43"/>
      <c r="W64" s="43"/>
      <c r="X64" s="43"/>
      <c r="Y64" s="43"/>
      <c r="Z64" s="43"/>
      <c r="AA64" s="43"/>
      <c r="AB64" s="43"/>
      <c r="AC64" s="43"/>
      <c r="AD64" s="43"/>
      <c r="AE64" s="43"/>
      <c r="AF64" s="43"/>
      <c r="AG64" s="43"/>
      <c r="AH64" s="43"/>
    </row>
    <row r="65" spans="1:23" s="39" customFormat="1" ht="15" customHeight="1" x14ac:dyDescent="0.3">
      <c r="B65" s="90" t="s">
        <v>481</v>
      </c>
      <c r="C65" s="125">
        <f>C82+C83+C76+C77</f>
        <v>45.396999999999998</v>
      </c>
      <c r="D65" s="75"/>
      <c r="E65" s="114"/>
      <c r="F65" s="75"/>
      <c r="G65" s="75"/>
      <c r="H65" s="75"/>
      <c r="I65" s="135"/>
      <c r="J65" s="135"/>
      <c r="K65" s="135"/>
      <c r="L65" s="135"/>
      <c r="M65" s="135"/>
      <c r="N65" s="135"/>
      <c r="O65" s="135"/>
      <c r="P65" s="135"/>
      <c r="Q65" s="106"/>
      <c r="R65" s="106"/>
      <c r="S65" s="106"/>
      <c r="T65" s="106"/>
      <c r="U65" s="106"/>
      <c r="V65" s="106"/>
      <c r="W65" s="106"/>
    </row>
    <row r="66" spans="1:23" s="39" customFormat="1" ht="5.25" customHeight="1" x14ac:dyDescent="0.3">
      <c r="B66" s="90"/>
      <c r="C66" s="125"/>
      <c r="D66" s="75"/>
      <c r="E66" s="114"/>
      <c r="F66" s="75"/>
      <c r="G66" s="75"/>
      <c r="H66" s="75"/>
      <c r="I66" s="135"/>
      <c r="J66" s="135"/>
      <c r="K66" s="135"/>
      <c r="L66" s="135"/>
      <c r="M66" s="135"/>
      <c r="N66" s="135"/>
      <c r="O66" s="135"/>
      <c r="P66" s="135"/>
      <c r="Q66" s="106"/>
      <c r="R66" s="106"/>
      <c r="S66" s="106"/>
      <c r="T66" s="106"/>
      <c r="U66" s="106"/>
      <c r="V66" s="106"/>
      <c r="W66" s="106"/>
    </row>
    <row r="67" spans="1:23" s="39" customFormat="1" ht="18.75" customHeight="1" x14ac:dyDescent="0.3">
      <c r="B67" s="96" t="s">
        <v>482</v>
      </c>
      <c r="C67" s="123">
        <f>C68+C72+C78</f>
        <v>898.11599999999999</v>
      </c>
      <c r="D67" s="75"/>
      <c r="E67" s="114"/>
      <c r="F67" s="75"/>
      <c r="G67" s="75"/>
      <c r="H67" s="75"/>
      <c r="I67" s="135"/>
      <c r="J67" s="135"/>
      <c r="K67" s="135"/>
      <c r="L67" s="135"/>
      <c r="M67" s="135"/>
      <c r="N67" s="135"/>
      <c r="O67" s="135"/>
      <c r="P67" s="135"/>
      <c r="Q67" s="106"/>
      <c r="R67" s="106"/>
      <c r="S67" s="106"/>
      <c r="T67" s="106"/>
      <c r="U67" s="106"/>
      <c r="V67" s="106"/>
      <c r="W67" s="106"/>
    </row>
    <row r="68" spans="1:23" s="39" customFormat="1" ht="16" customHeight="1" x14ac:dyDescent="0.3">
      <c r="B68" s="72" t="s">
        <v>463</v>
      </c>
      <c r="C68" s="123">
        <f>SUM(C69:C71)</f>
        <v>199</v>
      </c>
      <c r="D68" s="75"/>
      <c r="E68" s="114"/>
      <c r="F68" s="75"/>
      <c r="G68" s="75"/>
      <c r="H68" s="75"/>
      <c r="I68" s="135"/>
      <c r="J68" s="135"/>
      <c r="K68" s="135"/>
      <c r="L68" s="135"/>
      <c r="M68" s="135"/>
      <c r="N68" s="135"/>
      <c r="O68" s="135"/>
      <c r="P68" s="135"/>
      <c r="Q68" s="106"/>
      <c r="R68" s="106"/>
      <c r="S68" s="106"/>
      <c r="T68" s="106"/>
      <c r="U68" s="106"/>
      <c r="V68" s="106"/>
      <c r="W68" s="106"/>
    </row>
    <row r="69" spans="1:23" s="39" customFormat="1" ht="20.5" customHeight="1" x14ac:dyDescent="0.3">
      <c r="B69" s="112" t="s">
        <v>187</v>
      </c>
      <c r="C69" s="123">
        <v>150</v>
      </c>
      <c r="D69" s="75"/>
      <c r="E69" s="114"/>
      <c r="F69" s="75"/>
      <c r="G69" s="75"/>
      <c r="H69" s="75"/>
      <c r="I69" s="135"/>
      <c r="J69" s="135"/>
      <c r="K69" s="135"/>
      <c r="L69" s="135"/>
      <c r="M69" s="135"/>
      <c r="N69" s="135"/>
      <c r="O69" s="135"/>
      <c r="P69" s="135"/>
      <c r="Q69" s="106"/>
      <c r="R69" s="106"/>
      <c r="S69" s="106"/>
      <c r="T69" s="106"/>
      <c r="U69" s="106"/>
      <c r="V69" s="106"/>
      <c r="W69" s="106"/>
    </row>
    <row r="70" spans="1:23" s="39" customFormat="1" ht="16.5" customHeight="1" x14ac:dyDescent="0.3">
      <c r="B70" s="112" t="s">
        <v>188</v>
      </c>
      <c r="C70" s="104">
        <v>22</v>
      </c>
      <c r="D70" s="87"/>
      <c r="E70" s="114"/>
      <c r="F70" s="75"/>
      <c r="G70" s="75"/>
      <c r="H70" s="75"/>
      <c r="I70" s="135"/>
      <c r="J70" s="135"/>
      <c r="K70" s="135"/>
      <c r="L70" s="135"/>
      <c r="M70" s="135"/>
      <c r="N70" s="135"/>
      <c r="O70" s="135"/>
      <c r="P70" s="135"/>
      <c r="Q70" s="106"/>
      <c r="R70" s="106"/>
      <c r="S70" s="106"/>
      <c r="T70" s="106"/>
      <c r="U70" s="106"/>
      <c r="V70" s="106"/>
      <c r="W70" s="106"/>
    </row>
    <row r="71" spans="1:23" s="39" customFormat="1" x14ac:dyDescent="0.3">
      <c r="B71" s="112" t="s">
        <v>190</v>
      </c>
      <c r="C71" s="123">
        <v>27</v>
      </c>
      <c r="D71" s="75"/>
      <c r="E71" s="114"/>
      <c r="F71" s="95"/>
      <c r="G71" s="75"/>
      <c r="H71" s="75"/>
      <c r="I71" s="135"/>
      <c r="J71" s="135"/>
      <c r="K71" s="135"/>
      <c r="L71" s="135"/>
      <c r="M71" s="135"/>
      <c r="N71" s="135"/>
      <c r="P71" s="135"/>
      <c r="Q71" s="106"/>
      <c r="R71" s="106"/>
      <c r="S71" s="106"/>
      <c r="T71" s="106"/>
      <c r="U71" s="106"/>
      <c r="V71" s="106"/>
      <c r="W71" s="106"/>
    </row>
    <row r="72" spans="1:23" s="39" customFormat="1" ht="15" customHeight="1" x14ac:dyDescent="0.3">
      <c r="B72" s="72" t="s">
        <v>465</v>
      </c>
      <c r="C72" s="123">
        <f>SUM(C73:C77)</f>
        <v>150</v>
      </c>
      <c r="D72" s="75"/>
      <c r="E72" s="114"/>
      <c r="F72" s="75"/>
      <c r="G72" s="75"/>
      <c r="H72" s="75"/>
      <c r="I72" s="75"/>
      <c r="J72" s="106"/>
      <c r="K72" s="106"/>
      <c r="L72" s="106"/>
      <c r="M72" s="106"/>
      <c r="N72" s="106"/>
      <c r="P72" s="106"/>
      <c r="Q72" s="106"/>
      <c r="R72" s="106"/>
      <c r="S72" s="106"/>
      <c r="T72" s="106"/>
      <c r="U72" s="106"/>
      <c r="V72" s="106"/>
      <c r="W72" s="106"/>
    </row>
    <row r="73" spans="1:23" s="39" customFormat="1" ht="17.25" customHeight="1" x14ac:dyDescent="0.3">
      <c r="B73" s="112" t="s">
        <v>452</v>
      </c>
      <c r="C73" s="123">
        <f>'Response and Relief Act Score'!F7</f>
        <v>29</v>
      </c>
      <c r="D73" s="75"/>
      <c r="E73" s="114"/>
      <c r="F73" s="75"/>
      <c r="G73" s="75"/>
      <c r="H73" s="75"/>
      <c r="I73" s="75"/>
    </row>
    <row r="74" spans="1:23" s="39" customFormat="1" x14ac:dyDescent="0.3">
      <c r="B74" s="112" t="s">
        <v>188</v>
      </c>
      <c r="C74" s="123">
        <f>'Response and Relief Act Score'!F5</f>
        <v>82</v>
      </c>
      <c r="D74" s="75"/>
      <c r="E74" s="114"/>
      <c r="F74" s="75"/>
      <c r="G74" s="75"/>
      <c r="H74" s="75"/>
      <c r="I74" s="75"/>
      <c r="J74" s="106"/>
      <c r="K74" s="106"/>
      <c r="L74" s="106"/>
      <c r="M74" s="106"/>
      <c r="N74" s="106"/>
      <c r="P74" s="106"/>
      <c r="Q74" s="106"/>
      <c r="R74" s="106"/>
      <c r="S74" s="106"/>
      <c r="T74" s="106"/>
      <c r="U74" s="106"/>
      <c r="V74" s="106"/>
      <c r="W74" s="106"/>
    </row>
    <row r="75" spans="1:23" s="39" customFormat="1" x14ac:dyDescent="0.3">
      <c r="B75" s="112" t="s">
        <v>190</v>
      </c>
      <c r="C75" s="123">
        <f>'Response and Relief Act Score'!F6</f>
        <v>3</v>
      </c>
      <c r="D75" s="75"/>
      <c r="E75" s="114"/>
      <c r="F75" s="75"/>
      <c r="G75" s="75"/>
      <c r="H75" s="75"/>
      <c r="I75" s="75"/>
      <c r="J75" s="106"/>
      <c r="K75" s="106"/>
      <c r="L75" s="106"/>
      <c r="M75" s="106"/>
      <c r="N75" s="106"/>
      <c r="P75" s="106"/>
      <c r="Q75" s="106"/>
      <c r="R75" s="106"/>
      <c r="S75" s="106"/>
      <c r="T75" s="106"/>
      <c r="U75" s="106"/>
      <c r="V75" s="106"/>
      <c r="W75" s="106"/>
    </row>
    <row r="76" spans="1:23" s="39" customFormat="1" x14ac:dyDescent="0.3">
      <c r="B76" s="112" t="s">
        <v>468</v>
      </c>
      <c r="C76" s="123">
        <f>'Response and Relief Act Score'!F9</f>
        <v>34</v>
      </c>
      <c r="D76" s="75"/>
      <c r="E76" s="114"/>
      <c r="F76" s="75"/>
      <c r="G76" s="75"/>
      <c r="H76" s="75"/>
      <c r="I76" s="133"/>
      <c r="J76" s="106"/>
      <c r="K76" s="106"/>
      <c r="L76" s="106"/>
      <c r="M76" s="106"/>
      <c r="N76" s="106"/>
      <c r="O76" s="135"/>
      <c r="P76" s="106"/>
      <c r="Q76" s="106"/>
      <c r="R76" s="106"/>
      <c r="S76" s="106"/>
      <c r="T76" s="106"/>
      <c r="U76" s="106"/>
      <c r="V76" s="106"/>
      <c r="W76" s="106"/>
    </row>
    <row r="77" spans="1:23" s="39" customFormat="1" ht="12.75" customHeight="1" x14ac:dyDescent="0.3">
      <c r="B77" s="112" t="s">
        <v>469</v>
      </c>
      <c r="C77" s="123">
        <f>'Response and Relief Act Score'!F8</f>
        <v>2</v>
      </c>
      <c r="D77" s="75"/>
      <c r="E77" s="114"/>
      <c r="F77" s="75"/>
      <c r="G77" s="75"/>
      <c r="H77" s="75"/>
      <c r="I77" s="75"/>
      <c r="J77" s="106"/>
      <c r="K77" s="106"/>
      <c r="L77" s="106"/>
      <c r="M77" s="106"/>
      <c r="N77" s="106"/>
      <c r="O77" s="106"/>
      <c r="P77" s="106"/>
      <c r="Q77" s="106"/>
      <c r="R77" s="106"/>
      <c r="S77" s="106"/>
      <c r="T77" s="106"/>
      <c r="U77" s="106"/>
      <c r="V77" s="106"/>
      <c r="W77" s="106"/>
    </row>
    <row r="78" spans="1:23" s="39" customFormat="1" x14ac:dyDescent="0.3">
      <c r="A78" s="120"/>
      <c r="B78" s="118" t="s">
        <v>470</v>
      </c>
      <c r="C78" s="125">
        <f>SUM(C79:C83)</f>
        <v>549.11599999999999</v>
      </c>
      <c r="D78" s="75"/>
      <c r="E78" s="114"/>
      <c r="F78" s="75"/>
      <c r="G78" s="75"/>
      <c r="H78" s="75"/>
      <c r="I78" s="75"/>
      <c r="J78" s="106"/>
      <c r="K78" s="106"/>
      <c r="L78" s="106"/>
      <c r="M78" s="106"/>
      <c r="N78" s="106"/>
      <c r="P78" s="106"/>
      <c r="Q78" s="106"/>
      <c r="R78" s="106"/>
      <c r="S78" s="106"/>
      <c r="T78" s="106"/>
      <c r="U78" s="106"/>
      <c r="V78" s="106"/>
      <c r="W78" s="106"/>
    </row>
    <row r="79" spans="1:23" s="39" customFormat="1" ht="16" customHeight="1" x14ac:dyDescent="0.3">
      <c r="A79" s="120"/>
      <c r="B79" s="119" t="s">
        <v>457</v>
      </c>
      <c r="C79" s="125">
        <f>'ARP Score'!AJ16</f>
        <v>362.04999999999995</v>
      </c>
      <c r="D79" s="75"/>
      <c r="E79" s="114"/>
      <c r="F79" s="75"/>
      <c r="G79" s="75"/>
      <c r="H79" s="75"/>
      <c r="I79" s="75"/>
      <c r="J79" s="106"/>
      <c r="K79" s="106"/>
      <c r="L79" s="106"/>
      <c r="M79" s="106"/>
      <c r="N79" s="106"/>
      <c r="O79" s="106"/>
      <c r="P79" s="106"/>
      <c r="Q79" s="106"/>
      <c r="R79" s="106"/>
      <c r="S79" s="106"/>
      <c r="T79" s="106"/>
      <c r="U79" s="106"/>
      <c r="V79" s="106"/>
      <c r="W79" s="106"/>
    </row>
    <row r="80" spans="1:23" s="39" customFormat="1" ht="15" customHeight="1" x14ac:dyDescent="0.3">
      <c r="A80" s="1349"/>
      <c r="B80" s="119" t="s">
        <v>188</v>
      </c>
      <c r="C80" s="125">
        <f>'ARP Score'!AL16</f>
        <v>169.16899999999998</v>
      </c>
      <c r="D80" s="75"/>
      <c r="E80" s="114"/>
      <c r="F80" s="75"/>
      <c r="G80" s="75"/>
      <c r="H80" s="75"/>
      <c r="I80" s="75"/>
      <c r="J80" s="106"/>
      <c r="K80" s="106"/>
      <c r="L80" s="106"/>
      <c r="M80" s="106"/>
      <c r="N80" s="106"/>
      <c r="O80" s="106"/>
      <c r="P80" s="106"/>
      <c r="Q80" s="1268"/>
      <c r="R80" s="106"/>
      <c r="S80" s="106"/>
      <c r="T80" s="106"/>
      <c r="U80" s="106"/>
      <c r="V80" s="106"/>
      <c r="W80" s="106"/>
    </row>
    <row r="81" spans="1:31" s="39" customFormat="1" x14ac:dyDescent="0.3">
      <c r="A81" s="1349"/>
      <c r="B81" s="119" t="s">
        <v>190</v>
      </c>
      <c r="C81" s="125">
        <f>'ARP Score'!AK16</f>
        <v>8.5</v>
      </c>
      <c r="D81" s="75"/>
      <c r="E81" s="114"/>
      <c r="F81" s="75"/>
      <c r="G81" s="75"/>
      <c r="H81" s="75"/>
      <c r="I81" s="75"/>
      <c r="J81" s="106"/>
      <c r="K81" s="106"/>
      <c r="L81" s="106"/>
      <c r="M81" s="106"/>
      <c r="N81" s="106"/>
      <c r="O81" s="106"/>
      <c r="P81" s="106"/>
      <c r="Q81" s="106"/>
      <c r="R81" s="106"/>
      <c r="S81" s="106"/>
      <c r="T81" s="106"/>
      <c r="U81" s="106"/>
      <c r="V81" s="106"/>
      <c r="W81" s="106"/>
    </row>
    <row r="82" spans="1:31" s="39" customFormat="1" ht="17.25" customHeight="1" x14ac:dyDescent="0.3">
      <c r="A82" s="120"/>
      <c r="B82" s="119" t="s">
        <v>473</v>
      </c>
      <c r="C82" s="125">
        <f>'ARP Score'!AM16</f>
        <v>0.79700000000000004</v>
      </c>
      <c r="D82" s="75"/>
      <c r="E82" s="114"/>
      <c r="F82" s="75"/>
      <c r="G82" s="75"/>
      <c r="H82" s="75"/>
      <c r="I82" s="75"/>
      <c r="J82" s="106"/>
      <c r="K82" s="106"/>
      <c r="L82" s="106"/>
      <c r="M82" s="106"/>
      <c r="N82" s="106"/>
      <c r="O82" s="106"/>
      <c r="P82" s="106"/>
      <c r="Q82" s="106"/>
      <c r="R82" s="106"/>
      <c r="S82" s="106"/>
      <c r="T82" s="106"/>
      <c r="U82" s="106"/>
      <c r="V82" s="106"/>
      <c r="W82" s="106"/>
    </row>
    <row r="83" spans="1:31" s="39" customFormat="1" ht="17.25" customHeight="1" x14ac:dyDescent="0.3">
      <c r="A83" s="120"/>
      <c r="B83" s="121" t="s">
        <v>483</v>
      </c>
      <c r="C83" s="126">
        <f>'ARP Score'!AN16</f>
        <v>8.6</v>
      </c>
      <c r="D83" s="122"/>
      <c r="E83" s="115"/>
      <c r="F83" s="75"/>
      <c r="G83" s="75"/>
      <c r="H83" s="75"/>
      <c r="I83" s="75"/>
      <c r="J83" s="106"/>
      <c r="K83" s="106"/>
      <c r="L83" s="106"/>
      <c r="M83" s="106"/>
      <c r="N83" s="106"/>
      <c r="O83" s="106"/>
      <c r="P83" s="106"/>
      <c r="Q83" s="106"/>
      <c r="R83" s="106"/>
      <c r="S83" s="106"/>
      <c r="T83" s="106"/>
      <c r="U83" s="106"/>
      <c r="V83" s="106"/>
      <c r="W83" s="106"/>
    </row>
    <row r="84" spans="1:31" s="39" customFormat="1" ht="17.25" customHeight="1" x14ac:dyDescent="0.3">
      <c r="B84" s="119"/>
      <c r="C84" s="94"/>
      <c r="D84" s="94"/>
      <c r="E84" s="94"/>
      <c r="F84" s="94"/>
      <c r="G84" s="94"/>
      <c r="H84" s="75"/>
      <c r="I84" s="75"/>
      <c r="J84" s="75"/>
      <c r="K84" s="75"/>
      <c r="L84" s="75"/>
      <c r="M84" s="75"/>
      <c r="N84" s="106"/>
      <c r="O84" s="106"/>
      <c r="P84" s="106"/>
      <c r="Q84" s="106"/>
      <c r="R84" s="106"/>
      <c r="S84" s="106"/>
      <c r="T84" s="106"/>
      <c r="U84" s="106"/>
      <c r="V84" s="106"/>
      <c r="W84" s="106"/>
      <c r="X84" s="106"/>
      <c r="Y84" s="106"/>
      <c r="Z84" s="106"/>
      <c r="AA84" s="106"/>
      <c r="AB84" s="106"/>
      <c r="AC84" s="106"/>
      <c r="AD84" s="106"/>
      <c r="AE84" s="106"/>
    </row>
    <row r="85" spans="1:31" s="39" customFormat="1" ht="17.25" customHeight="1" x14ac:dyDescent="0.3">
      <c r="B85" s="113" t="s">
        <v>484</v>
      </c>
      <c r="C85" s="94"/>
      <c r="D85" s="94"/>
      <c r="E85" s="94"/>
      <c r="F85" s="94"/>
      <c r="G85" s="94"/>
      <c r="H85" s="75"/>
      <c r="I85" s="75"/>
      <c r="J85" s="75"/>
      <c r="K85" s="75"/>
      <c r="L85" s="75"/>
      <c r="M85" s="75"/>
      <c r="N85" s="106"/>
      <c r="O85" s="106"/>
      <c r="P85" s="106"/>
      <c r="Q85" s="106"/>
      <c r="R85" s="106"/>
      <c r="S85" s="106"/>
      <c r="T85" s="106"/>
      <c r="U85" s="106"/>
      <c r="V85" s="106"/>
      <c r="W85" s="106"/>
      <c r="X85" s="106"/>
      <c r="Y85" s="106"/>
      <c r="Z85" s="106"/>
      <c r="AA85" s="106"/>
      <c r="AB85" s="106"/>
      <c r="AC85" s="106"/>
      <c r="AD85" s="106"/>
      <c r="AE85" s="106"/>
    </row>
    <row r="86" spans="1:31" s="39" customFormat="1" ht="14.5" customHeight="1" x14ac:dyDescent="0.3">
      <c r="B86" s="1306" t="s">
        <v>485</v>
      </c>
      <c r="C86" s="1307"/>
      <c r="D86" s="1318" t="s">
        <v>385</v>
      </c>
      <c r="E86" s="1319"/>
      <c r="F86" s="1319"/>
      <c r="G86" s="1319"/>
      <c r="H86" s="1319"/>
      <c r="I86" s="1319"/>
      <c r="J86" s="1319"/>
      <c r="K86" s="1319"/>
      <c r="L86" s="1319"/>
      <c r="M86" s="1319"/>
      <c r="N86" s="1319"/>
      <c r="O86" s="1319"/>
      <c r="P86" s="1320"/>
      <c r="Q86" s="1315" t="s">
        <v>386</v>
      </c>
      <c r="R86" s="1316"/>
      <c r="S86" s="1316"/>
      <c r="T86" s="1316"/>
      <c r="U86" s="1316"/>
      <c r="V86" s="1316"/>
      <c r="W86" s="1316"/>
      <c r="X86" s="1316"/>
      <c r="Y86" s="1316"/>
      <c r="Z86" s="1316"/>
      <c r="AA86" s="1316"/>
      <c r="AB86" s="1316"/>
      <c r="AC86" s="1317"/>
      <c r="AD86" s="175"/>
      <c r="AE86" s="175"/>
    </row>
    <row r="87" spans="1:31" s="39" customFormat="1" x14ac:dyDescent="0.3">
      <c r="B87" s="1308"/>
      <c r="C87" s="1309"/>
      <c r="D87" s="470">
        <v>2018</v>
      </c>
      <c r="E87" s="1303">
        <v>2019</v>
      </c>
      <c r="F87" s="1304"/>
      <c r="G87" s="1304"/>
      <c r="H87" s="1305"/>
      <c r="I87" s="1303">
        <v>2020</v>
      </c>
      <c r="J87" s="1304"/>
      <c r="K87" s="1304"/>
      <c r="L87" s="1304"/>
      <c r="M87" s="1313">
        <v>2021</v>
      </c>
      <c r="N87" s="1304"/>
      <c r="O87" s="1304"/>
      <c r="P87" s="1314"/>
      <c r="Q87" s="1311">
        <v>2022</v>
      </c>
      <c r="R87" s="1311"/>
      <c r="S87" s="1311"/>
      <c r="T87" s="1312"/>
      <c r="U87" s="1310">
        <v>2023</v>
      </c>
      <c r="V87" s="1311"/>
      <c r="W87" s="1311"/>
      <c r="X87" s="1311"/>
      <c r="Y87" s="1310">
        <v>2024</v>
      </c>
      <c r="Z87" s="1311"/>
      <c r="AA87" s="1311"/>
      <c r="AB87" s="1312"/>
      <c r="AC87" s="316">
        <v>2025</v>
      </c>
      <c r="AD87" s="43"/>
      <c r="AE87" s="43"/>
    </row>
    <row r="88" spans="1:31" s="39" customFormat="1" x14ac:dyDescent="0.3">
      <c r="B88" s="1347"/>
      <c r="C88" s="1348"/>
      <c r="D88" s="163" t="s">
        <v>387</v>
      </c>
      <c r="E88" s="163" t="s">
        <v>388</v>
      </c>
      <c r="F88" s="146" t="s">
        <v>389</v>
      </c>
      <c r="G88" s="146" t="s">
        <v>278</v>
      </c>
      <c r="H88" s="153" t="s">
        <v>387</v>
      </c>
      <c r="I88" s="147" t="s">
        <v>388</v>
      </c>
      <c r="J88" s="147" t="s">
        <v>389</v>
      </c>
      <c r="K88" s="147" t="s">
        <v>278</v>
      </c>
      <c r="L88" s="147" t="s">
        <v>387</v>
      </c>
      <c r="M88" s="158" t="s">
        <v>388</v>
      </c>
      <c r="N88" s="793" t="s">
        <v>389</v>
      </c>
      <c r="O88" s="793" t="s">
        <v>278</v>
      </c>
      <c r="P88" s="153" t="s">
        <v>387</v>
      </c>
      <c r="Q88" s="846" t="s">
        <v>388</v>
      </c>
      <c r="R88" s="981" t="s">
        <v>389</v>
      </c>
      <c r="S88" s="981" t="s">
        <v>278</v>
      </c>
      <c r="T88" s="981" t="s">
        <v>387</v>
      </c>
      <c r="U88" s="980" t="s">
        <v>388</v>
      </c>
      <c r="V88" s="981" t="s">
        <v>389</v>
      </c>
      <c r="W88" s="981" t="s">
        <v>278</v>
      </c>
      <c r="X88" s="981" t="s">
        <v>387</v>
      </c>
      <c r="Y88" s="980" t="s">
        <v>388</v>
      </c>
      <c r="Z88" s="895" t="s">
        <v>389</v>
      </c>
      <c r="AA88" s="981" t="s">
        <v>278</v>
      </c>
      <c r="AB88" s="393" t="s">
        <v>387</v>
      </c>
      <c r="AC88" s="70" t="s">
        <v>388</v>
      </c>
      <c r="AD88" s="43"/>
      <c r="AE88" s="43"/>
    </row>
    <row r="89" spans="1:31" s="39" customFormat="1" ht="29.25" customHeight="1" x14ac:dyDescent="0.35">
      <c r="B89" s="407" t="s">
        <v>486</v>
      </c>
      <c r="C89" s="718"/>
      <c r="D89" s="1040"/>
      <c r="E89" s="718"/>
      <c r="F89" s="718"/>
      <c r="G89" s="718"/>
      <c r="H89" s="719">
        <f t="shared" ref="H89:O89" si="21">SUM(H91:H98)</f>
        <v>208.59399999999999</v>
      </c>
      <c r="I89" s="719">
        <f t="shared" si="21"/>
        <v>212.48200000000003</v>
      </c>
      <c r="J89" s="719">
        <f t="shared" si="21"/>
        <v>334.61</v>
      </c>
      <c r="K89" s="719">
        <f t="shared" si="21"/>
        <v>301.78300000000002</v>
      </c>
      <c r="L89" s="719">
        <f t="shared" si="21"/>
        <v>280.16300000000001</v>
      </c>
      <c r="M89" s="719">
        <f t="shared" si="21"/>
        <v>310.15499999999997</v>
      </c>
      <c r="N89" s="719">
        <f t="shared" si="21"/>
        <v>346.31500000000005</v>
      </c>
      <c r="O89" s="719">
        <f t="shared" si="21"/>
        <v>384.12299999999988</v>
      </c>
      <c r="P89" s="1041">
        <f>SUM(P91:P99)</f>
        <v>411.7578519999999</v>
      </c>
      <c r="Q89" s="1201">
        <f>SUM(Q91:Q99)</f>
        <v>413.69450107314532</v>
      </c>
      <c r="R89" s="1201">
        <f t="shared" ref="R89:AC89" si="22">SUM(R91:R99)</f>
        <v>409.13739468602427</v>
      </c>
      <c r="S89" s="1201">
        <f t="shared" si="22"/>
        <v>420.40956498748409</v>
      </c>
      <c r="T89" s="1201">
        <f t="shared" si="22"/>
        <v>433.62605166666657</v>
      </c>
      <c r="U89" s="1201">
        <f t="shared" si="22"/>
        <v>446.20583784571585</v>
      </c>
      <c r="V89" s="1201">
        <f t="shared" si="22"/>
        <v>430.43178303346525</v>
      </c>
      <c r="W89" s="1201">
        <f t="shared" si="22"/>
        <v>429.18397014698337</v>
      </c>
      <c r="X89" s="1201">
        <f t="shared" si="22"/>
        <v>433.17429653333318</v>
      </c>
      <c r="Y89" s="1201">
        <f t="shared" si="22"/>
        <v>424.68827699154451</v>
      </c>
      <c r="Z89" s="1201">
        <f t="shared" si="22"/>
        <v>406.74941359480385</v>
      </c>
      <c r="AA89" s="1201">
        <f t="shared" si="22"/>
        <v>411.13189671286278</v>
      </c>
      <c r="AB89" s="1201">
        <f t="shared" si="22"/>
        <v>414.7345147346665</v>
      </c>
      <c r="AC89" s="1202">
        <f t="shared" si="22"/>
        <v>397.82440859120618</v>
      </c>
      <c r="AD89" s="246"/>
      <c r="AE89" s="246"/>
    </row>
    <row r="90" spans="1:31" s="39" customFormat="1" ht="19" customHeight="1" x14ac:dyDescent="0.35">
      <c r="B90" s="96" t="s">
        <v>487</v>
      </c>
      <c r="C90" s="174"/>
      <c r="D90" s="717"/>
      <c r="E90" s="1037"/>
      <c r="F90" s="1037"/>
      <c r="G90" s="1037"/>
      <c r="H90" s="1038"/>
      <c r="I90" s="1038"/>
      <c r="J90" s="1038"/>
      <c r="K90" s="1038"/>
      <c r="L90" s="1038"/>
      <c r="M90" s="1038"/>
      <c r="N90" s="1038"/>
      <c r="O90" s="1038"/>
      <c r="P90" s="1042"/>
      <c r="Q90" s="244"/>
      <c r="R90" s="244"/>
      <c r="S90" s="244"/>
      <c r="T90" s="244"/>
      <c r="U90" s="244"/>
      <c r="V90" s="244"/>
      <c r="W90" s="244"/>
      <c r="X90" s="244"/>
      <c r="Y90" s="244"/>
      <c r="Z90" s="244"/>
      <c r="AA90" s="244"/>
      <c r="AB90" s="244"/>
      <c r="AC90" s="245"/>
      <c r="AD90" s="246"/>
      <c r="AE90" s="246"/>
    </row>
    <row r="91" spans="1:31" s="39" customFormat="1" x14ac:dyDescent="0.3">
      <c r="B91" s="80" t="s">
        <v>190</v>
      </c>
      <c r="C91" s="95"/>
      <c r="D91" s="505"/>
      <c r="E91" s="1028"/>
      <c r="F91" s="1028"/>
      <c r="G91" s="1028"/>
      <c r="H91" s="1029"/>
      <c r="I91" s="1029"/>
      <c r="J91" s="1029">
        <f t="shared" ref="J91:AC91" si="23">J14</f>
        <v>64.400000000000006</v>
      </c>
      <c r="K91" s="1029">
        <f t="shared" si="23"/>
        <v>23.4</v>
      </c>
      <c r="L91" s="1029">
        <f t="shared" si="23"/>
        <v>13.8</v>
      </c>
      <c r="M91" s="1029">
        <f t="shared" si="23"/>
        <v>17.100000000000001</v>
      </c>
      <c r="N91" s="1029">
        <f t="shared" si="23"/>
        <v>10.6</v>
      </c>
      <c r="O91" s="1029">
        <f t="shared" si="23"/>
        <v>15</v>
      </c>
      <c r="P91" s="1017">
        <f t="shared" si="23"/>
        <v>25.8</v>
      </c>
      <c r="Q91" s="370">
        <f>Q14</f>
        <v>19.214895267649339</v>
      </c>
      <c r="R91" s="370">
        <f t="shared" si="23"/>
        <v>0</v>
      </c>
      <c r="S91" s="370">
        <f t="shared" si="23"/>
        <v>0</v>
      </c>
      <c r="T91" s="370">
        <f t="shared" si="23"/>
        <v>0</v>
      </c>
      <c r="U91" s="370">
        <f t="shared" si="23"/>
        <v>0</v>
      </c>
      <c r="V91" s="370">
        <f t="shared" si="23"/>
        <v>0</v>
      </c>
      <c r="W91" s="370">
        <f t="shared" si="23"/>
        <v>0</v>
      </c>
      <c r="X91" s="370">
        <f t="shared" si="23"/>
        <v>0</v>
      </c>
      <c r="Y91" s="370">
        <f t="shared" si="23"/>
        <v>0</v>
      </c>
      <c r="Z91" s="370">
        <f t="shared" si="23"/>
        <v>0</v>
      </c>
      <c r="AA91" s="370">
        <f t="shared" si="23"/>
        <v>0</v>
      </c>
      <c r="AB91" s="370">
        <f t="shared" si="23"/>
        <v>0</v>
      </c>
      <c r="AC91" s="371">
        <f t="shared" si="23"/>
        <v>0</v>
      </c>
      <c r="AD91" s="131"/>
      <c r="AE91" s="131"/>
    </row>
    <row r="92" spans="1:31" s="39" customFormat="1" x14ac:dyDescent="0.3">
      <c r="B92" s="80" t="s">
        <v>452</v>
      </c>
      <c r="C92" s="95"/>
      <c r="D92" s="505"/>
      <c r="E92" s="1028"/>
      <c r="F92" s="1028"/>
      <c r="G92" s="1028"/>
      <c r="H92" s="1029"/>
      <c r="I92" s="1029"/>
      <c r="J92" s="1029"/>
      <c r="K92" s="1029"/>
      <c r="L92" s="1029"/>
      <c r="M92" s="1029">
        <f>M44</f>
        <v>9.6666666666666661</v>
      </c>
      <c r="N92" s="1029">
        <f t="shared" ref="N92:AC92" si="24">N44</f>
        <v>9.6666666666666661</v>
      </c>
      <c r="O92" s="1029">
        <f t="shared" si="24"/>
        <v>9.6666666666666661</v>
      </c>
      <c r="P92" s="1017">
        <f t="shared" si="24"/>
        <v>9.6666666666666661</v>
      </c>
      <c r="Q92" s="370">
        <f>Q44</f>
        <v>9.6666666666666661</v>
      </c>
      <c r="R92" s="370">
        <f t="shared" si="24"/>
        <v>9.6666666666666661</v>
      </c>
      <c r="S92" s="370">
        <f t="shared" si="24"/>
        <v>9.6666666666666661</v>
      </c>
      <c r="T92" s="370">
        <f t="shared" si="24"/>
        <v>9.6666666666666661</v>
      </c>
      <c r="U92" s="370">
        <f t="shared" si="24"/>
        <v>9.6666666666666661</v>
      </c>
      <c r="V92" s="370">
        <f t="shared" si="24"/>
        <v>9.6666666666666661</v>
      </c>
      <c r="W92" s="370">
        <f t="shared" si="24"/>
        <v>9.6666666666666661</v>
      </c>
      <c r="X92" s="370">
        <f t="shared" si="24"/>
        <v>9.6666666666666661</v>
      </c>
      <c r="Y92" s="370">
        <f t="shared" si="24"/>
        <v>0</v>
      </c>
      <c r="Z92" s="370">
        <f t="shared" si="24"/>
        <v>0</v>
      </c>
      <c r="AA92" s="370">
        <f t="shared" si="24"/>
        <v>0</v>
      </c>
      <c r="AB92" s="370">
        <f t="shared" si="24"/>
        <v>0</v>
      </c>
      <c r="AC92" s="371">
        <f t="shared" si="24"/>
        <v>0</v>
      </c>
      <c r="AD92" s="131"/>
      <c r="AE92" s="131"/>
    </row>
    <row r="93" spans="1:31" s="39" customFormat="1" x14ac:dyDescent="0.3">
      <c r="B93" s="80" t="s">
        <v>488</v>
      </c>
      <c r="C93" s="95"/>
      <c r="D93" s="505"/>
      <c r="E93" s="1028"/>
      <c r="F93" s="1028"/>
      <c r="G93" s="1028"/>
      <c r="H93" s="1029"/>
      <c r="I93" s="1029"/>
      <c r="J93" s="1029"/>
      <c r="K93" s="1029"/>
      <c r="L93" s="1029"/>
      <c r="M93" s="1029">
        <f t="shared" ref="M93:AC93" si="25">M16</f>
        <v>12</v>
      </c>
      <c r="N93" s="1029">
        <f t="shared" si="25"/>
        <v>12</v>
      </c>
      <c r="O93" s="1029">
        <f t="shared" si="25"/>
        <v>12</v>
      </c>
      <c r="P93" s="1017">
        <f t="shared" si="25"/>
        <v>12</v>
      </c>
      <c r="Q93" s="370">
        <f>Q16</f>
        <v>12</v>
      </c>
      <c r="R93" s="370">
        <f t="shared" si="25"/>
        <v>12</v>
      </c>
      <c r="S93" s="370">
        <f t="shared" si="25"/>
        <v>12</v>
      </c>
      <c r="T93" s="370">
        <f t="shared" si="25"/>
        <v>12</v>
      </c>
      <c r="U93" s="370">
        <f t="shared" si="25"/>
        <v>12</v>
      </c>
      <c r="V93" s="370">
        <f t="shared" si="25"/>
        <v>12</v>
      </c>
      <c r="W93" s="370">
        <f t="shared" si="25"/>
        <v>12</v>
      </c>
      <c r="X93" s="370">
        <f t="shared" si="25"/>
        <v>12</v>
      </c>
      <c r="Y93" s="370">
        <f t="shared" si="25"/>
        <v>0</v>
      </c>
      <c r="Z93" s="370">
        <f t="shared" si="25"/>
        <v>0</v>
      </c>
      <c r="AA93" s="370">
        <f t="shared" si="25"/>
        <v>0</v>
      </c>
      <c r="AB93" s="370">
        <f t="shared" si="25"/>
        <v>0</v>
      </c>
      <c r="AC93" s="371">
        <f t="shared" si="25"/>
        <v>0</v>
      </c>
      <c r="AD93" s="131"/>
      <c r="AE93" s="131"/>
    </row>
    <row r="94" spans="1:31" s="39" customFormat="1" x14ac:dyDescent="0.3">
      <c r="B94" s="80" t="s">
        <v>489</v>
      </c>
      <c r="C94" s="95"/>
      <c r="D94" s="505"/>
      <c r="E94" s="1028"/>
      <c r="F94" s="1028"/>
      <c r="G94" s="1028"/>
      <c r="H94" s="1039">
        <f t="shared" ref="H94:AC94" si="26">H20</f>
        <v>208.59399999999999</v>
      </c>
      <c r="I94" s="1039">
        <f>I20</f>
        <v>212.48200000000003</v>
      </c>
      <c r="J94" s="1039">
        <f t="shared" si="26"/>
        <v>206.81000000000006</v>
      </c>
      <c r="K94" s="1039">
        <f t="shared" si="26"/>
        <v>217.58300000000003</v>
      </c>
      <c r="L94" s="1039">
        <f t="shared" si="26"/>
        <v>206.16300000000001</v>
      </c>
      <c r="M94" s="1039">
        <f t="shared" si="26"/>
        <v>202.48833333333332</v>
      </c>
      <c r="N94" s="1039">
        <f t="shared" si="26"/>
        <v>206.44833333333338</v>
      </c>
      <c r="O94" s="1039">
        <f>O20</f>
        <v>201.7563333333332</v>
      </c>
      <c r="P94" s="1043">
        <f>P20</f>
        <v>227.47033333333326</v>
      </c>
      <c r="Q94" s="249">
        <f>Q20</f>
        <v>229.71169100549605</v>
      </c>
      <c r="R94" s="249">
        <f t="shared" si="26"/>
        <v>231.97513368602432</v>
      </c>
      <c r="S94" s="249">
        <f t="shared" si="26"/>
        <v>234.26087898748412</v>
      </c>
      <c r="T94" s="249">
        <f t="shared" si="26"/>
        <v>236.5691466666666</v>
      </c>
      <c r="U94" s="249">
        <f t="shared" si="26"/>
        <v>238.90015864571589</v>
      </c>
      <c r="V94" s="249">
        <f t="shared" si="26"/>
        <v>241.25413903346526</v>
      </c>
      <c r="W94" s="249">
        <f t="shared" si="26"/>
        <v>243.63131414698344</v>
      </c>
      <c r="X94" s="249">
        <f t="shared" si="26"/>
        <v>246.03191253333321</v>
      </c>
      <c r="Y94" s="249">
        <f t="shared" si="26"/>
        <v>248.45616499154448</v>
      </c>
      <c r="Z94" s="249">
        <f t="shared" si="26"/>
        <v>250.90430459480385</v>
      </c>
      <c r="AA94" s="249">
        <f t="shared" si="26"/>
        <v>253.37656671286277</v>
      </c>
      <c r="AB94" s="249">
        <f t="shared" si="26"/>
        <v>255.87318903466652</v>
      </c>
      <c r="AC94" s="250">
        <f t="shared" si="26"/>
        <v>258.39441159120622</v>
      </c>
      <c r="AD94" s="247"/>
      <c r="AE94" s="247"/>
    </row>
    <row r="95" spans="1:31" s="39" customFormat="1" ht="14.5" customHeight="1" x14ac:dyDescent="0.3">
      <c r="B95" s="262" t="s">
        <v>490</v>
      </c>
      <c r="C95" s="95"/>
      <c r="D95" s="505"/>
      <c r="E95" s="1028"/>
      <c r="F95" s="1028"/>
      <c r="G95" s="1028"/>
      <c r="H95" s="1029"/>
      <c r="I95" s="1029"/>
      <c r="J95" s="1029"/>
      <c r="K95" s="1029"/>
      <c r="L95" s="1029"/>
      <c r="M95" s="1029"/>
      <c r="N95" s="1029"/>
      <c r="O95" s="1029"/>
      <c r="P95" s="1017"/>
      <c r="Q95" s="370"/>
      <c r="R95" s="370"/>
      <c r="S95" s="370"/>
      <c r="T95" s="370"/>
      <c r="U95" s="370"/>
      <c r="V95" s="370"/>
      <c r="W95" s="370"/>
      <c r="X95" s="370"/>
      <c r="Y95" s="370"/>
      <c r="Z95" s="370"/>
      <c r="AA95" s="370"/>
      <c r="AB95" s="370"/>
      <c r="AC95" s="371"/>
      <c r="AD95" s="131"/>
      <c r="AE95" s="131"/>
    </row>
    <row r="96" spans="1:31" s="39" customFormat="1" ht="14.5" customHeight="1" x14ac:dyDescent="0.3">
      <c r="B96" s="80" t="s">
        <v>188</v>
      </c>
      <c r="C96" s="95"/>
      <c r="D96" s="505"/>
      <c r="E96" s="1028"/>
      <c r="F96" s="1028"/>
      <c r="G96" s="1028"/>
      <c r="H96" s="1029"/>
      <c r="I96" s="1029"/>
      <c r="J96" s="1029">
        <f>J13</f>
        <v>28.4</v>
      </c>
      <c r="K96" s="1029">
        <f t="shared" ref="K96:P96" si="27">K13</f>
        <v>15.8</v>
      </c>
      <c r="L96" s="1029">
        <f t="shared" si="27"/>
        <v>15.2</v>
      </c>
      <c r="M96" s="1029">
        <f t="shared" si="27"/>
        <v>28.9</v>
      </c>
      <c r="N96" s="1029">
        <f t="shared" si="27"/>
        <v>67.599999999999994</v>
      </c>
      <c r="O96" s="1029">
        <f t="shared" si="27"/>
        <v>80.7</v>
      </c>
      <c r="P96" s="1017">
        <f t="shared" si="27"/>
        <v>87.2</v>
      </c>
      <c r="Q96" s="1197">
        <f>Q41+Q45+'ARP Quarterly'!G28</f>
        <v>42.104973333333305</v>
      </c>
      <c r="R96" s="370">
        <f>R41+R45+'ARP Quarterly'!H28</f>
        <v>46.145562333333302</v>
      </c>
      <c r="S96" s="370">
        <f>S41+S45+'ARP Quarterly'!I28</f>
        <v>50.186151333333306</v>
      </c>
      <c r="T96" s="370">
        <f>T41+T45+'ARP Quarterly'!J28</f>
        <v>52.851310333333302</v>
      </c>
      <c r="U96" s="370">
        <f>U41+U45+'ARP Quarterly'!K28</f>
        <v>55.516469333333305</v>
      </c>
      <c r="V96" s="370">
        <f>V41+V45+'ARP Quarterly'!L28</f>
        <v>58.594257333333303</v>
      </c>
      <c r="W96" s="370">
        <f>W41+W45+'ARP Quarterly'!M28</f>
        <v>61.672045333333294</v>
      </c>
      <c r="X96" s="370">
        <f>X41+X45+'ARP Quarterly'!N28</f>
        <v>63.261773333333295</v>
      </c>
      <c r="Y96" s="370">
        <f>Y41+Y45+'ARP Quarterly'!O28</f>
        <v>61.518167999999996</v>
      </c>
      <c r="Z96" s="370">
        <f>Z41+Z45+'ARP Quarterly'!P28</f>
        <v>44.428388999999996</v>
      </c>
      <c r="AA96" s="370">
        <f>AA41+AA45+'ARP Quarterly'!Q28</f>
        <v>46.338610000000003</v>
      </c>
      <c r="AB96" s="370">
        <f>AB41+AB45+'ARP Quarterly'!R28</f>
        <v>47.279744500000007</v>
      </c>
      <c r="AC96" s="371">
        <f>AC41+AC45+'ARP Quarterly'!S28</f>
        <v>46.283419000000009</v>
      </c>
      <c r="AD96" s="131"/>
      <c r="AE96" s="131"/>
    </row>
    <row r="97" spans="2:31" s="39" customFormat="1" x14ac:dyDescent="0.3">
      <c r="B97" s="80" t="s">
        <v>187</v>
      </c>
      <c r="C97" s="248"/>
      <c r="D97" s="506"/>
      <c r="E97" s="1025"/>
      <c r="F97" s="1025"/>
      <c r="G97" s="1025"/>
      <c r="H97" s="1029"/>
      <c r="I97" s="1029"/>
      <c r="J97" s="1029">
        <v>35</v>
      </c>
      <c r="K97" s="1029">
        <v>45</v>
      </c>
      <c r="L97" s="1029">
        <v>45</v>
      </c>
      <c r="M97" s="1029">
        <v>40</v>
      </c>
      <c r="N97" s="1029">
        <v>40</v>
      </c>
      <c r="O97" s="1029">
        <v>65</v>
      </c>
      <c r="P97" s="1017">
        <v>65</v>
      </c>
      <c r="Q97" s="370">
        <v>55</v>
      </c>
      <c r="R97" s="370">
        <v>50</v>
      </c>
      <c r="S97" s="370">
        <v>50</v>
      </c>
      <c r="T97" s="370">
        <v>50</v>
      </c>
      <c r="U97" s="370">
        <v>50</v>
      </c>
      <c r="V97" s="370">
        <v>10</v>
      </c>
      <c r="W97" s="370"/>
      <c r="X97" s="370"/>
      <c r="Y97" s="370"/>
      <c r="Z97" s="370"/>
      <c r="AA97" s="370"/>
      <c r="AB97" s="370"/>
      <c r="AC97" s="371"/>
    </row>
    <row r="98" spans="2:31" s="39" customFormat="1" ht="28.5" customHeight="1" x14ac:dyDescent="0.3">
      <c r="B98" s="108" t="s">
        <v>491</v>
      </c>
      <c r="C98" s="251"/>
      <c r="D98" s="507"/>
      <c r="E98" s="251"/>
      <c r="F98" s="251"/>
      <c r="G98" s="251"/>
      <c r="H98" s="535"/>
      <c r="I98" s="535"/>
      <c r="J98" s="535"/>
      <c r="K98" s="535"/>
      <c r="L98" s="535"/>
      <c r="M98" s="535"/>
      <c r="N98" s="535">
        <f>'ARP Quarterly'!D47</f>
        <v>0</v>
      </c>
      <c r="O98" s="535">
        <f>'ARP Quarterly'!E47</f>
        <v>0</v>
      </c>
      <c r="P98" s="1035">
        <f>'ARP Quarterly'!F47</f>
        <v>34.620851999999999</v>
      </c>
      <c r="Q98" s="584">
        <f>'ARP Quarterly'!G47</f>
        <v>45.996274799999995</v>
      </c>
      <c r="R98" s="584">
        <f>'ARP Quarterly'!H47</f>
        <v>59.350031999999992</v>
      </c>
      <c r="S98" s="584">
        <f>'ARP Quarterly'!I47</f>
        <v>64.295867999999999</v>
      </c>
      <c r="T98" s="584">
        <f>'ARP Quarterly'!J47</f>
        <v>72.538927999999999</v>
      </c>
      <c r="U98" s="584">
        <f>'ARP Quarterly'!K47</f>
        <v>80.122543199999996</v>
      </c>
      <c r="V98" s="584">
        <f>'ARP Quarterly'!L47</f>
        <v>98.916719999999998</v>
      </c>
      <c r="W98" s="584">
        <f>'ARP Quarterly'!M47</f>
        <v>102.213944</v>
      </c>
      <c r="X98" s="584">
        <f>'ARP Quarterly'!N47</f>
        <v>102.213944</v>
      </c>
      <c r="Y98" s="584">
        <f>'ARP Quarterly'!O47</f>
        <v>102.213944</v>
      </c>
      <c r="Z98" s="584">
        <f>'ARP Quarterly'!P47</f>
        <v>98.916719999999998</v>
      </c>
      <c r="AA98" s="584">
        <f>'ARP Quarterly'!Q47</f>
        <v>98.916719999999998</v>
      </c>
      <c r="AB98" s="584">
        <f>'ARP Quarterly'!R47</f>
        <v>99.081581199999988</v>
      </c>
      <c r="AC98" s="585">
        <f>'ARP Quarterly'!S47</f>
        <v>93.146578000000005</v>
      </c>
    </row>
    <row r="99" spans="2:31" ht="56" x14ac:dyDescent="0.3">
      <c r="B99" s="1203" t="s">
        <v>1270</v>
      </c>
      <c r="C99" s="1204"/>
      <c r="D99" s="1204"/>
      <c r="E99" s="1204"/>
      <c r="F99" s="1204"/>
      <c r="G99" s="1204"/>
      <c r="H99" s="1204"/>
      <c r="I99" s="1204"/>
      <c r="J99" s="1204"/>
      <c r="K99" s="1204"/>
      <c r="L99" s="1204"/>
      <c r="M99" s="1204"/>
      <c r="N99" s="1204"/>
      <c r="O99" s="1204"/>
      <c r="P99" s="1204">
        <v>-50</v>
      </c>
      <c r="Q99" s="1204"/>
      <c r="R99" s="1204"/>
      <c r="S99" s="1204"/>
      <c r="T99" s="1204"/>
      <c r="U99" s="1204"/>
      <c r="V99" s="1204"/>
      <c r="W99" s="1204"/>
      <c r="X99" s="1204"/>
      <c r="Y99" s="1204">
        <v>12.5</v>
      </c>
      <c r="Z99" s="1204">
        <v>12.5</v>
      </c>
      <c r="AA99" s="1204">
        <v>12.5</v>
      </c>
      <c r="AB99" s="1204">
        <v>12.5</v>
      </c>
      <c r="AC99" s="1205"/>
    </row>
    <row r="100" spans="2:31" ht="12.75" customHeight="1" x14ac:dyDescent="0.3">
      <c r="I100" s="582"/>
      <c r="J100" s="582"/>
      <c r="K100" s="582"/>
      <c r="L100" s="582"/>
      <c r="M100" s="582"/>
      <c r="N100" s="582"/>
      <c r="O100" s="582"/>
      <c r="P100" s="582"/>
      <c r="Q100" s="582"/>
      <c r="R100" s="582"/>
      <c r="S100" s="582"/>
      <c r="T100" s="582"/>
      <c r="U100" s="582"/>
      <c r="V100" s="582"/>
      <c r="W100" s="582"/>
      <c r="X100" s="582"/>
      <c r="Y100" s="582"/>
      <c r="Z100" s="582"/>
      <c r="AA100" s="582"/>
      <c r="AB100" s="582"/>
      <c r="AC100" s="582"/>
      <c r="AD100" s="65"/>
      <c r="AE100" s="65"/>
    </row>
    <row r="102" spans="2:31" x14ac:dyDescent="0.3">
      <c r="B102" s="1301" t="s">
        <v>172</v>
      </c>
      <c r="C102" s="1301"/>
      <c r="D102" s="1301"/>
      <c r="E102" s="1301"/>
      <c r="F102" s="1301"/>
      <c r="G102" s="1301"/>
      <c r="H102" s="1301"/>
      <c r="I102" s="1301"/>
      <c r="J102" s="1301"/>
      <c r="K102" s="1301"/>
      <c r="L102" s="1301"/>
      <c r="M102" s="1301"/>
      <c r="N102" s="1301"/>
      <c r="O102" s="1301"/>
      <c r="P102" s="1301"/>
      <c r="Q102" s="1301"/>
      <c r="R102" s="1301"/>
      <c r="S102" s="1301"/>
      <c r="T102" s="1301"/>
      <c r="U102" s="1301"/>
      <c r="V102" s="1301"/>
      <c r="W102" s="1301"/>
      <c r="X102" s="1301"/>
      <c r="Y102" s="1301"/>
      <c r="Z102" s="469"/>
      <c r="AA102" s="469"/>
      <c r="AB102" s="469"/>
      <c r="AC102" s="469"/>
      <c r="AD102" s="175"/>
      <c r="AE102" s="175"/>
    </row>
    <row r="103" spans="2:31" ht="19" customHeight="1" x14ac:dyDescent="0.3">
      <c r="B103" s="1302" t="s">
        <v>492</v>
      </c>
      <c r="C103" s="1302"/>
      <c r="D103" s="1302"/>
      <c r="E103" s="1302"/>
      <c r="F103" s="1302"/>
      <c r="G103" s="1302"/>
      <c r="H103" s="1302"/>
      <c r="I103" s="1302"/>
      <c r="J103" s="1302"/>
      <c r="K103" s="1302"/>
      <c r="L103" s="1302"/>
      <c r="M103" s="1302"/>
      <c r="N103" s="1302"/>
      <c r="O103" s="1302"/>
      <c r="P103" s="1302"/>
      <c r="Q103" s="1302"/>
      <c r="R103" s="1302"/>
      <c r="S103" s="1302"/>
      <c r="T103" s="1302"/>
      <c r="U103" s="1302"/>
      <c r="V103" s="1302"/>
      <c r="W103" s="1302"/>
      <c r="X103" s="1302"/>
      <c r="Y103" s="1302"/>
      <c r="Z103" s="1302"/>
      <c r="AA103" s="1302"/>
      <c r="AB103" s="1302"/>
      <c r="AC103" s="1302"/>
      <c r="AD103" s="209"/>
      <c r="AE103" s="209"/>
    </row>
    <row r="104" spans="2:31" ht="11.5" customHeight="1" x14ac:dyDescent="0.3">
      <c r="B104" s="65"/>
      <c r="C104" s="65"/>
      <c r="D104" s="65"/>
      <c r="E104" s="65"/>
      <c r="F104" s="65"/>
      <c r="G104" s="65"/>
      <c r="H104" s="65"/>
      <c r="I104" s="65"/>
      <c r="J104" s="65"/>
      <c r="K104" s="65"/>
      <c r="L104" s="65"/>
      <c r="M104" s="65"/>
      <c r="V104" s="43"/>
      <c r="W104" s="43"/>
      <c r="X104" s="43"/>
      <c r="Y104" s="43"/>
      <c r="Z104" s="43"/>
      <c r="AA104" s="43"/>
      <c r="AB104" s="43"/>
      <c r="AC104" s="43"/>
      <c r="AD104" s="43"/>
      <c r="AE104" s="43"/>
    </row>
    <row r="105" spans="2:31" ht="14.5" customHeight="1" x14ac:dyDescent="0.3">
      <c r="B105" s="1306" t="s">
        <v>384</v>
      </c>
      <c r="C105" s="1307"/>
      <c r="D105" s="1318" t="s">
        <v>385</v>
      </c>
      <c r="E105" s="1319"/>
      <c r="F105" s="1319"/>
      <c r="G105" s="1319"/>
      <c r="H105" s="1319"/>
      <c r="I105" s="1319"/>
      <c r="J105" s="1319"/>
      <c r="K105" s="1319"/>
      <c r="L105" s="1319"/>
      <c r="M105" s="1319"/>
      <c r="N105" s="1319"/>
      <c r="O105" s="1319"/>
      <c r="P105" s="1320"/>
      <c r="Q105" s="1315" t="s">
        <v>386</v>
      </c>
      <c r="R105" s="1316"/>
      <c r="S105" s="1316"/>
      <c r="T105" s="1316"/>
      <c r="U105" s="1316"/>
      <c r="V105" s="1316"/>
      <c r="W105" s="1316"/>
      <c r="X105" s="1316"/>
      <c r="Y105" s="1316"/>
      <c r="Z105" s="1316"/>
      <c r="AA105" s="1316"/>
      <c r="AB105" s="1316"/>
      <c r="AC105" s="1317"/>
      <c r="AD105" s="175"/>
      <c r="AE105" s="175"/>
    </row>
    <row r="106" spans="2:31" x14ac:dyDescent="0.3">
      <c r="B106" s="1308"/>
      <c r="C106" s="1309"/>
      <c r="D106" s="470">
        <v>2018</v>
      </c>
      <c r="E106" s="1303">
        <v>2019</v>
      </c>
      <c r="F106" s="1304"/>
      <c r="G106" s="1304"/>
      <c r="H106" s="1305"/>
      <c r="I106" s="1303">
        <v>2020</v>
      </c>
      <c r="J106" s="1304"/>
      <c r="K106" s="1304"/>
      <c r="L106" s="1304"/>
      <c r="M106" s="1313">
        <v>2021</v>
      </c>
      <c r="N106" s="1304"/>
      <c r="O106" s="1304"/>
      <c r="P106" s="1314"/>
      <c r="Q106" s="1311">
        <v>2022</v>
      </c>
      <c r="R106" s="1311"/>
      <c r="S106" s="1311"/>
      <c r="T106" s="1312"/>
      <c r="U106" s="1310">
        <v>2023</v>
      </c>
      <c r="V106" s="1311"/>
      <c r="W106" s="1311"/>
      <c r="X106" s="1311"/>
      <c r="Y106" s="1310">
        <v>2024</v>
      </c>
      <c r="Z106" s="1311"/>
      <c r="AA106" s="1311"/>
      <c r="AB106" s="1312"/>
      <c r="AC106" s="316">
        <v>2025</v>
      </c>
      <c r="AD106" s="43"/>
      <c r="AE106" s="43"/>
    </row>
    <row r="107" spans="2:31" x14ac:dyDescent="0.3">
      <c r="B107" s="1347"/>
      <c r="C107" s="1348"/>
      <c r="D107" s="163" t="s">
        <v>387</v>
      </c>
      <c r="E107" s="163" t="s">
        <v>388</v>
      </c>
      <c r="F107" s="146" t="s">
        <v>389</v>
      </c>
      <c r="G107" s="146" t="s">
        <v>278</v>
      </c>
      <c r="H107" s="153" t="s">
        <v>387</v>
      </c>
      <c r="I107" s="147" t="s">
        <v>388</v>
      </c>
      <c r="J107" s="147" t="s">
        <v>389</v>
      </c>
      <c r="K107" s="147" t="s">
        <v>278</v>
      </c>
      <c r="L107" s="147" t="s">
        <v>387</v>
      </c>
      <c r="M107" s="158" t="s">
        <v>388</v>
      </c>
      <c r="N107" s="793" t="s">
        <v>389</v>
      </c>
      <c r="O107" s="793" t="s">
        <v>278</v>
      </c>
      <c r="P107" s="153" t="s">
        <v>387</v>
      </c>
      <c r="Q107" s="846" t="s">
        <v>388</v>
      </c>
      <c r="R107" s="981" t="s">
        <v>389</v>
      </c>
      <c r="S107" s="981" t="s">
        <v>278</v>
      </c>
      <c r="T107" s="981" t="s">
        <v>387</v>
      </c>
      <c r="U107" s="980" t="s">
        <v>388</v>
      </c>
      <c r="V107" s="981" t="s">
        <v>389</v>
      </c>
      <c r="W107" s="981" t="s">
        <v>278</v>
      </c>
      <c r="X107" s="981" t="s">
        <v>387</v>
      </c>
      <c r="Y107" s="980" t="s">
        <v>388</v>
      </c>
      <c r="Z107" s="895" t="s">
        <v>389</v>
      </c>
      <c r="AA107" s="981" t="s">
        <v>278</v>
      </c>
      <c r="AB107" s="393" t="s">
        <v>387</v>
      </c>
      <c r="AC107" s="70" t="s">
        <v>388</v>
      </c>
      <c r="AD107" s="43"/>
      <c r="AE107" s="43"/>
    </row>
    <row r="108" spans="2:31" ht="14.5" x14ac:dyDescent="0.35">
      <c r="B108" s="403" t="s">
        <v>493</v>
      </c>
      <c r="C108" s="404" t="s">
        <v>494</v>
      </c>
      <c r="D108" s="405"/>
      <c r="E108" s="404"/>
      <c r="F108" s="404"/>
      <c r="G108" s="404"/>
      <c r="H108" s="406">
        <f>'Haver Pivoted'!GS41</f>
        <v>70.894000000000005</v>
      </c>
      <c r="I108" s="406">
        <f>'Haver Pivoted'!GT41</f>
        <v>72.774000000000001</v>
      </c>
      <c r="J108" s="406">
        <f>'Haver Pivoted'!GU41</f>
        <v>75.275000000000006</v>
      </c>
      <c r="K108" s="406">
        <f>'Haver Pivoted'!GV41</f>
        <v>78.766999999999996</v>
      </c>
      <c r="L108" s="406">
        <f>'Haver Pivoted'!GW41</f>
        <v>76.995000000000005</v>
      </c>
      <c r="M108" s="406">
        <f>'Haver Pivoted'!GX41</f>
        <v>75.03</v>
      </c>
      <c r="N108" s="406">
        <f>'Haver Pivoted'!GY41</f>
        <v>77.703999999999994</v>
      </c>
      <c r="O108" s="406">
        <f>'Haver Pivoted'!GZ41</f>
        <v>72.766999999999996</v>
      </c>
      <c r="P108" s="1036">
        <f>'Haver Pivoted'!HA41</f>
        <v>73.727000000000004</v>
      </c>
      <c r="Q108" s="625">
        <f t="shared" ref="Q108:AC108" si="28">AVERAGE($H$108:$N$108)</f>
        <v>75.34842857142857</v>
      </c>
      <c r="R108" s="625">
        <f t="shared" si="28"/>
        <v>75.34842857142857</v>
      </c>
      <c r="S108" s="625">
        <f t="shared" si="28"/>
        <v>75.34842857142857</v>
      </c>
      <c r="T108" s="625">
        <f t="shared" si="28"/>
        <v>75.34842857142857</v>
      </c>
      <c r="U108" s="625">
        <f t="shared" si="28"/>
        <v>75.34842857142857</v>
      </c>
      <c r="V108" s="625">
        <f t="shared" si="28"/>
        <v>75.34842857142857</v>
      </c>
      <c r="W108" s="625">
        <f t="shared" si="28"/>
        <v>75.34842857142857</v>
      </c>
      <c r="X108" s="625">
        <f t="shared" si="28"/>
        <v>75.34842857142857</v>
      </c>
      <c r="Y108" s="625">
        <f t="shared" si="28"/>
        <v>75.34842857142857</v>
      </c>
      <c r="Z108" s="625">
        <f t="shared" si="28"/>
        <v>75.34842857142857</v>
      </c>
      <c r="AA108" s="625">
        <f t="shared" si="28"/>
        <v>75.34842857142857</v>
      </c>
      <c r="AB108" s="625">
        <f t="shared" si="28"/>
        <v>75.34842857142857</v>
      </c>
      <c r="AC108" s="626">
        <f t="shared" si="28"/>
        <v>75.34842857142857</v>
      </c>
      <c r="AD108" s="61"/>
      <c r="AE108" s="61"/>
    </row>
    <row r="110" spans="2:31" ht="11.25" customHeight="1" x14ac:dyDescent="0.3"/>
    <row r="111" spans="2:31" hidden="1" x14ac:dyDescent="0.3"/>
  </sheetData>
  <mergeCells count="42">
    <mergeCell ref="AE39:AF39"/>
    <mergeCell ref="AE43:AF44"/>
    <mergeCell ref="AE49:AF49"/>
    <mergeCell ref="B1:Y1"/>
    <mergeCell ref="B6:C8"/>
    <mergeCell ref="I7:L7"/>
    <mergeCell ref="Q7:T7"/>
    <mergeCell ref="AD6:AD8"/>
    <mergeCell ref="AE6:AE8"/>
    <mergeCell ref="U7:X7"/>
    <mergeCell ref="E7:H7"/>
    <mergeCell ref="B38:AC38"/>
    <mergeCell ref="Y7:AB7"/>
    <mergeCell ref="A80:A81"/>
    <mergeCell ref="Q62:AH62"/>
    <mergeCell ref="Q63:S63"/>
    <mergeCell ref="T63:Y63"/>
    <mergeCell ref="AD63:AG63"/>
    <mergeCell ref="B105:C107"/>
    <mergeCell ref="I106:L106"/>
    <mergeCell ref="Q106:T106"/>
    <mergeCell ref="B2:AC4"/>
    <mergeCell ref="B103:AC103"/>
    <mergeCell ref="Y87:AB87"/>
    <mergeCell ref="B86:C88"/>
    <mergeCell ref="I87:L87"/>
    <mergeCell ref="Q87:T87"/>
    <mergeCell ref="U87:X87"/>
    <mergeCell ref="B102:Y102"/>
    <mergeCell ref="U106:X106"/>
    <mergeCell ref="E106:H106"/>
    <mergeCell ref="Y106:AB106"/>
    <mergeCell ref="E87:H87"/>
    <mergeCell ref="D105:P105"/>
    <mergeCell ref="M106:P106"/>
    <mergeCell ref="M7:P7"/>
    <mergeCell ref="D6:P6"/>
    <mergeCell ref="Q6:AC6"/>
    <mergeCell ref="D86:P86"/>
    <mergeCell ref="Q86:AC86"/>
    <mergeCell ref="Q105:AC105"/>
    <mergeCell ref="M87:P87"/>
  </mergeCells>
  <phoneticPr fontId="53"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76"/>
  <sheetViews>
    <sheetView topLeftCell="F29" zoomScale="53" zoomScaleNormal="57" workbookViewId="0">
      <selection activeCell="X46" sqref="X46"/>
    </sheetView>
  </sheetViews>
  <sheetFormatPr defaultColWidth="8.453125" defaultRowHeight="14" x14ac:dyDescent="0.3"/>
  <cols>
    <col min="1" max="1" width="8.453125" style="34"/>
    <col min="2" max="2" width="44.453125" style="34" customWidth="1"/>
    <col min="3" max="3" width="13.453125" style="34" customWidth="1"/>
    <col min="4" max="7" width="10" style="34" customWidth="1"/>
    <col min="8" max="8" width="14.1796875" style="34" customWidth="1"/>
    <col min="9" max="9" width="10.36328125" style="34" customWidth="1"/>
    <col min="10" max="10" width="11.6328125" style="34" customWidth="1"/>
    <col min="11" max="11" width="13.453125" style="34" customWidth="1"/>
    <col min="12" max="13" width="8.453125" style="34"/>
    <col min="14" max="16" width="9" style="34" bestFit="1" customWidth="1"/>
    <col min="17" max="17" width="12.1796875" style="34" bestFit="1" customWidth="1"/>
    <col min="18" max="19" width="9" style="34" bestFit="1" customWidth="1"/>
    <col min="20" max="21" width="8.81640625" style="34" bestFit="1" customWidth="1"/>
    <col min="22" max="26" width="8.81640625" style="34" customWidth="1"/>
    <col min="27" max="38" width="8.453125" style="34"/>
    <col min="39" max="39" width="31.81640625" style="34" customWidth="1"/>
    <col min="40" max="40" width="8.453125" style="34"/>
    <col min="41" max="41" width="10.1796875" style="34" bestFit="1" customWidth="1"/>
    <col min="42" max="16384" width="8.453125" style="34"/>
  </cols>
  <sheetData>
    <row r="1" spans="2:39" ht="20.25" customHeight="1" x14ac:dyDescent="0.3">
      <c r="B1" s="1301" t="s">
        <v>495</v>
      </c>
      <c r="C1" s="1301"/>
      <c r="D1" s="1301"/>
      <c r="E1" s="1301"/>
      <c r="F1" s="1301"/>
      <c r="G1" s="1301"/>
      <c r="H1" s="1301"/>
      <c r="I1" s="1301"/>
      <c r="J1" s="1301"/>
      <c r="K1" s="1301"/>
      <c r="L1" s="1301"/>
      <c r="M1" s="1301"/>
      <c r="N1" s="1301"/>
      <c r="O1" s="1301"/>
      <c r="P1" s="1301"/>
      <c r="Q1" s="1301"/>
      <c r="R1" s="1301"/>
      <c r="S1" s="1301"/>
      <c r="T1" s="1301"/>
      <c r="U1" s="1301"/>
      <c r="V1" s="1301"/>
      <c r="W1" s="1301"/>
      <c r="X1" s="1301"/>
      <c r="Y1" s="1301"/>
      <c r="Z1" s="1301"/>
      <c r="AA1" s="1301"/>
      <c r="AB1" s="1301"/>
      <c r="AC1" s="1301"/>
    </row>
    <row r="2" spans="2:39" ht="14.25" customHeight="1" x14ac:dyDescent="0.3">
      <c r="B2" s="1322" t="s">
        <v>496</v>
      </c>
      <c r="C2" s="1322"/>
      <c r="D2" s="1322"/>
      <c r="E2" s="1322"/>
      <c r="F2" s="1322"/>
      <c r="G2" s="1322"/>
      <c r="H2" s="1322"/>
      <c r="I2" s="1322"/>
      <c r="J2" s="1322"/>
      <c r="K2" s="1322"/>
      <c r="L2" s="1322"/>
      <c r="M2" s="1322"/>
      <c r="N2" s="1322"/>
      <c r="O2" s="1322"/>
      <c r="P2" s="1322"/>
      <c r="Q2" s="1322"/>
      <c r="R2" s="1322"/>
      <c r="S2" s="1322"/>
      <c r="T2" s="1322"/>
      <c r="U2" s="1322"/>
      <c r="V2" s="1322"/>
      <c r="W2" s="1322"/>
      <c r="X2" s="1322"/>
      <c r="Y2" s="1322"/>
      <c r="Z2" s="1322"/>
      <c r="AA2" s="1322"/>
      <c r="AB2" s="1322"/>
      <c r="AC2" s="1322"/>
    </row>
    <row r="3" spans="2:39" ht="9" customHeight="1" x14ac:dyDescent="0.3">
      <c r="B3" s="1322"/>
      <c r="C3" s="1322"/>
      <c r="D3" s="1322"/>
      <c r="E3" s="1322"/>
      <c r="F3" s="1322"/>
      <c r="G3" s="1322"/>
      <c r="H3" s="1322"/>
      <c r="I3" s="1322"/>
      <c r="J3" s="1322"/>
      <c r="K3" s="1322"/>
      <c r="L3" s="1322"/>
      <c r="M3" s="1322"/>
      <c r="N3" s="1322"/>
      <c r="O3" s="1322"/>
      <c r="P3" s="1322"/>
      <c r="Q3" s="1322"/>
      <c r="R3" s="1322"/>
      <c r="S3" s="1322"/>
      <c r="T3" s="1322"/>
      <c r="U3" s="1322"/>
      <c r="V3" s="1322"/>
      <c r="W3" s="1322"/>
      <c r="X3" s="1322"/>
      <c r="Y3" s="1322"/>
      <c r="Z3" s="1322"/>
      <c r="AA3" s="1322"/>
      <c r="AB3" s="1322"/>
      <c r="AC3" s="1322"/>
    </row>
    <row r="4" spans="2:39" ht="27" customHeight="1" x14ac:dyDescent="0.3">
      <c r="B4" s="1322"/>
      <c r="C4" s="1322"/>
      <c r="D4" s="1322"/>
      <c r="E4" s="1322"/>
      <c r="F4" s="1322"/>
      <c r="G4" s="1322"/>
      <c r="H4" s="1322"/>
      <c r="I4" s="1322"/>
      <c r="J4" s="1322"/>
      <c r="K4" s="1322"/>
      <c r="L4" s="1322"/>
      <c r="M4" s="1322"/>
      <c r="N4" s="1322"/>
      <c r="O4" s="1322"/>
      <c r="P4" s="1322"/>
      <c r="Q4" s="1322"/>
      <c r="R4" s="1322"/>
      <c r="S4" s="1322"/>
      <c r="T4" s="1322"/>
      <c r="U4" s="1322"/>
      <c r="V4" s="1322"/>
      <c r="W4" s="1322"/>
      <c r="X4" s="1322"/>
      <c r="Y4" s="1322"/>
      <c r="Z4" s="1322"/>
      <c r="AA4" s="1322"/>
      <c r="AB4" s="1322"/>
      <c r="AC4" s="1322"/>
      <c r="AE4" s="38"/>
      <c r="AF4" s="38"/>
      <c r="AG4" s="38"/>
      <c r="AH4" s="38"/>
      <c r="AI4" s="38"/>
      <c r="AJ4" s="38"/>
      <c r="AK4" s="38"/>
      <c r="AL4" s="38"/>
      <c r="AM4" s="38"/>
    </row>
    <row r="5" spans="2:39" x14ac:dyDescent="0.3">
      <c r="B5" s="39"/>
      <c r="AC5" s="50"/>
      <c r="AD5" s="50"/>
      <c r="AE5" s="50"/>
      <c r="AF5" s="50"/>
    </row>
    <row r="6" spans="2:39" ht="14.5" customHeight="1" x14ac:dyDescent="0.3">
      <c r="B6" s="1306" t="s">
        <v>384</v>
      </c>
      <c r="C6" s="1307"/>
      <c r="D6" s="1318" t="s">
        <v>385</v>
      </c>
      <c r="E6" s="1319"/>
      <c r="F6" s="1319"/>
      <c r="G6" s="1319"/>
      <c r="H6" s="1319"/>
      <c r="I6" s="1319"/>
      <c r="J6" s="1319"/>
      <c r="K6" s="1319"/>
      <c r="L6" s="1319"/>
      <c r="M6" s="1319"/>
      <c r="N6" s="1319"/>
      <c r="O6" s="1319"/>
      <c r="P6" s="1320"/>
      <c r="Q6" s="1315" t="s">
        <v>386</v>
      </c>
      <c r="R6" s="1316"/>
      <c r="S6" s="1316"/>
      <c r="T6" s="1316"/>
      <c r="U6" s="1316"/>
      <c r="V6" s="1316"/>
      <c r="W6" s="1316"/>
      <c r="X6" s="1316"/>
      <c r="Y6" s="1316"/>
      <c r="Z6" s="1316"/>
      <c r="AA6" s="1316"/>
      <c r="AB6" s="1316"/>
      <c r="AC6" s="1317"/>
    </row>
    <row r="7" spans="2:39" ht="14.5" customHeight="1" x14ac:dyDescent="0.3">
      <c r="B7" s="1308"/>
      <c r="C7" s="1309"/>
      <c r="D7" s="470">
        <v>2018</v>
      </c>
      <c r="E7" s="1303">
        <v>2019</v>
      </c>
      <c r="F7" s="1304"/>
      <c r="G7" s="1304"/>
      <c r="H7" s="1305"/>
      <c r="I7" s="1303">
        <v>2020</v>
      </c>
      <c r="J7" s="1304"/>
      <c r="K7" s="1304"/>
      <c r="L7" s="1304"/>
      <c r="M7" s="1313">
        <v>2021</v>
      </c>
      <c r="N7" s="1304"/>
      <c r="O7" s="1304"/>
      <c r="P7" s="1314"/>
      <c r="Q7" s="1311">
        <v>2022</v>
      </c>
      <c r="R7" s="1311"/>
      <c r="S7" s="1311"/>
      <c r="T7" s="1312"/>
      <c r="U7" s="1310">
        <v>2023</v>
      </c>
      <c r="V7" s="1311"/>
      <c r="W7" s="1311"/>
      <c r="X7" s="1311"/>
      <c r="Y7" s="1310">
        <v>2024</v>
      </c>
      <c r="Z7" s="1311"/>
      <c r="AA7" s="1311"/>
      <c r="AB7" s="1312"/>
      <c r="AC7" s="316">
        <v>2025</v>
      </c>
    </row>
    <row r="8" spans="2:39" x14ac:dyDescent="0.3">
      <c r="B8" s="1347"/>
      <c r="C8" s="1348"/>
      <c r="D8" s="163" t="s">
        <v>387</v>
      </c>
      <c r="E8" s="163" t="s">
        <v>388</v>
      </c>
      <c r="F8" s="146" t="s">
        <v>389</v>
      </c>
      <c r="G8" s="146" t="s">
        <v>278</v>
      </c>
      <c r="H8" s="153" t="s">
        <v>387</v>
      </c>
      <c r="I8" s="147" t="s">
        <v>388</v>
      </c>
      <c r="J8" s="147" t="s">
        <v>389</v>
      </c>
      <c r="K8" s="147" t="s">
        <v>278</v>
      </c>
      <c r="L8" s="147" t="s">
        <v>387</v>
      </c>
      <c r="M8" s="158" t="s">
        <v>388</v>
      </c>
      <c r="N8" s="793" t="s">
        <v>389</v>
      </c>
      <c r="O8" s="793" t="s">
        <v>278</v>
      </c>
      <c r="P8" s="153" t="s">
        <v>387</v>
      </c>
      <c r="Q8" s="846" t="s">
        <v>388</v>
      </c>
      <c r="R8" s="981" t="s">
        <v>389</v>
      </c>
      <c r="S8" s="981" t="s">
        <v>278</v>
      </c>
      <c r="T8" s="981" t="s">
        <v>387</v>
      </c>
      <c r="U8" s="980" t="s">
        <v>388</v>
      </c>
      <c r="V8" s="981" t="s">
        <v>389</v>
      </c>
      <c r="W8" s="981" t="s">
        <v>278</v>
      </c>
      <c r="X8" s="981" t="s">
        <v>387</v>
      </c>
      <c r="Y8" s="980" t="s">
        <v>388</v>
      </c>
      <c r="Z8" s="895" t="s">
        <v>389</v>
      </c>
      <c r="AA8" s="981" t="s">
        <v>278</v>
      </c>
      <c r="AB8" s="393" t="s">
        <v>387</v>
      </c>
      <c r="AC8" s="70" t="s">
        <v>388</v>
      </c>
    </row>
    <row r="9" spans="2:39" ht="29.25" customHeight="1" x14ac:dyDescent="0.3">
      <c r="B9" s="55" t="s">
        <v>497</v>
      </c>
      <c r="C9" s="54" t="s">
        <v>498</v>
      </c>
      <c r="D9" s="1048"/>
      <c r="E9" s="721"/>
      <c r="F9" s="721"/>
      <c r="G9" s="721"/>
      <c r="H9" s="721">
        <f>'Haver Pivoted'!GS23</f>
        <v>1441.7</v>
      </c>
      <c r="I9" s="721">
        <f>'Haver Pivoted'!GT23</f>
        <v>1454.7</v>
      </c>
      <c r="J9" s="721">
        <f>'Haver Pivoted'!GU23</f>
        <v>1525</v>
      </c>
      <c r="K9" s="721">
        <f>'Haver Pivoted'!GV23</f>
        <v>1515.1</v>
      </c>
      <c r="L9" s="721">
        <f>'Haver Pivoted'!GW23</f>
        <v>1512.3</v>
      </c>
      <c r="M9" s="721">
        <f>'Haver Pivoted'!GX23</f>
        <v>1568.6</v>
      </c>
      <c r="N9" s="721">
        <f>'Haver Pivoted'!GY23</f>
        <v>1563.3</v>
      </c>
      <c r="O9" s="721">
        <f>'Haver Pivoted'!GZ23</f>
        <v>1562</v>
      </c>
      <c r="P9" s="1180">
        <f>'Haver Pivoted'!HA23</f>
        <v>1566.1</v>
      </c>
      <c r="Q9" s="751">
        <f>P9*((100 + Q11)/100)^(0.25)</f>
        <v>1578.0489290855094</v>
      </c>
      <c r="R9" s="751">
        <f t="shared" ref="R9:Y9" si="0">Q9*((100 + R11)/100)^(0.25)</f>
        <v>1580.0138720379803</v>
      </c>
      <c r="S9" s="751">
        <f t="shared" si="0"/>
        <v>1579.3617126533195</v>
      </c>
      <c r="T9" s="751">
        <f t="shared" si="0"/>
        <v>1579.527519520851</v>
      </c>
      <c r="U9" s="751">
        <f t="shared" si="0"/>
        <v>1583.751576383934</v>
      </c>
      <c r="V9" s="751">
        <f t="shared" si="0"/>
        <v>1589.653611441021</v>
      </c>
      <c r="W9" s="751">
        <f t="shared" si="0"/>
        <v>1597.2100280337543</v>
      </c>
      <c r="X9" s="751">
        <f t="shared" si="0"/>
        <v>1606.0920198588592</v>
      </c>
      <c r="Y9" s="751">
        <f t="shared" si="0"/>
        <v>1614.853570873933</v>
      </c>
      <c r="Z9" s="751">
        <f t="shared" ref="Z9" si="1">Y9*((100 + Z11)/100)^(0.25)</f>
        <v>1623.6629178902574</v>
      </c>
      <c r="AA9" s="751">
        <f t="shared" ref="AA9" si="2">Z9*((100 + AA11)/100)^(0.25)</f>
        <v>1632.9195196989579</v>
      </c>
      <c r="AB9" s="751">
        <f t="shared" ref="AB9" si="3">AA9*((100 + AB11)/100)^(0.25)</f>
        <v>1641.8274200548847</v>
      </c>
      <c r="AC9" s="554">
        <f t="shared" ref="AC9" si="4">AB9*((100 + AC11)/100)^(0.25)</f>
        <v>1651.9940198640481</v>
      </c>
    </row>
    <row r="10" spans="2:39" ht="18" customHeight="1" x14ac:dyDescent="0.3">
      <c r="B10" s="55" t="s">
        <v>499</v>
      </c>
      <c r="C10" s="54"/>
      <c r="D10" s="720"/>
      <c r="E10" s="1044"/>
      <c r="F10" s="1044"/>
      <c r="G10" s="1044"/>
      <c r="H10" s="1044">
        <v>1447.9</v>
      </c>
      <c r="I10" s="1044">
        <v>1452.6</v>
      </c>
      <c r="J10" s="1044">
        <v>1504.8</v>
      </c>
      <c r="K10" s="1044">
        <v>1487</v>
      </c>
      <c r="L10" s="1044">
        <v>1493.4</v>
      </c>
      <c r="M10" s="1044">
        <v>1557</v>
      </c>
      <c r="N10" s="1044">
        <v>1546</v>
      </c>
      <c r="O10" s="1044">
        <v>1557</v>
      </c>
      <c r="P10" s="998">
        <v>1568.8</v>
      </c>
      <c r="Q10" s="369">
        <v>1580.8</v>
      </c>
      <c r="R10" s="369">
        <v>1582.8</v>
      </c>
      <c r="S10" s="369">
        <v>1582.1</v>
      </c>
      <c r="T10" s="369">
        <v>1582.3</v>
      </c>
      <c r="U10" s="254">
        <v>1586.5</v>
      </c>
      <c r="V10" s="254">
        <v>1592.4</v>
      </c>
      <c r="W10" s="254">
        <v>1600</v>
      </c>
      <c r="X10" s="254">
        <v>1608.9</v>
      </c>
      <c r="Y10" s="254">
        <v>1618</v>
      </c>
      <c r="Z10" s="254">
        <v>1627</v>
      </c>
      <c r="AA10" s="392">
        <v>1636</v>
      </c>
      <c r="AB10" s="392">
        <v>1645</v>
      </c>
      <c r="AC10" s="393">
        <v>1655</v>
      </c>
    </row>
    <row r="11" spans="2:39" ht="14.5" customHeight="1" x14ac:dyDescent="0.3">
      <c r="B11" s="55" t="s">
        <v>500</v>
      </c>
      <c r="C11" s="341"/>
      <c r="D11" s="984"/>
      <c r="E11" s="1045"/>
      <c r="F11" s="1045"/>
      <c r="G11" s="1045"/>
      <c r="H11" s="1046">
        <v>5.3259999999999996</v>
      </c>
      <c r="I11" s="1046">
        <v>1.278</v>
      </c>
      <c r="J11" s="1046">
        <v>15.177</v>
      </c>
      <c r="K11" s="1047">
        <v>-4.6340000000000003</v>
      </c>
      <c r="L11" s="1047">
        <v>1.732</v>
      </c>
      <c r="M11" s="1047">
        <v>18.143999999999998</v>
      </c>
      <c r="N11" s="1047">
        <v>-2.7970000000000002</v>
      </c>
      <c r="O11" s="1047">
        <v>2.8889999999999998</v>
      </c>
      <c r="P11" s="999">
        <v>3.0630000000000002</v>
      </c>
      <c r="Q11" s="362">
        <v>3.0870000000000002</v>
      </c>
      <c r="R11" s="362">
        <v>0.499</v>
      </c>
      <c r="S11" s="362">
        <v>-0.16500000000000001</v>
      </c>
      <c r="T11" s="362">
        <v>4.2000000000000003E-2</v>
      </c>
      <c r="U11" s="255">
        <v>1.0740000000000001</v>
      </c>
      <c r="V11" s="255">
        <v>1.4990000000000001</v>
      </c>
      <c r="W11" s="255">
        <v>1.915</v>
      </c>
      <c r="X11" s="255">
        <v>2.2429999999999999</v>
      </c>
      <c r="Y11" s="255">
        <v>2.2000000000000002</v>
      </c>
      <c r="Z11" s="255">
        <v>2.2000000000000002</v>
      </c>
      <c r="AA11" s="392">
        <v>2.2999999999999998</v>
      </c>
      <c r="AB11" s="392">
        <v>2.2000000000000002</v>
      </c>
      <c r="AC11" s="393">
        <v>2.5</v>
      </c>
    </row>
    <row r="12" spans="2:39" x14ac:dyDescent="0.3">
      <c r="B12" s="41" t="s">
        <v>501</v>
      </c>
      <c r="D12" s="889"/>
      <c r="E12" s="847"/>
      <c r="F12" s="847"/>
      <c r="G12" s="847"/>
      <c r="H12" s="1047"/>
      <c r="I12" s="1047"/>
      <c r="J12" s="1047"/>
      <c r="K12" s="1047"/>
      <c r="L12" s="1047"/>
      <c r="M12" s="1047"/>
      <c r="N12" s="1047"/>
      <c r="O12" s="1047"/>
      <c r="P12" s="999"/>
      <c r="Q12" s="362"/>
      <c r="R12" s="362"/>
      <c r="S12" s="362"/>
      <c r="T12" s="362"/>
      <c r="U12" s="362"/>
      <c r="V12" s="362"/>
      <c r="W12" s="362"/>
      <c r="X12" s="362"/>
      <c r="Y12" s="362"/>
      <c r="Z12" s="362"/>
      <c r="AA12" s="362"/>
      <c r="AB12" s="362"/>
      <c r="AC12" s="363"/>
      <c r="AD12" s="34" t="s">
        <v>502</v>
      </c>
    </row>
    <row r="13" spans="2:39" s="888" customFormat="1" x14ac:dyDescent="0.3">
      <c r="B13" s="896" t="s">
        <v>1227</v>
      </c>
      <c r="D13" s="889"/>
      <c r="E13" s="847"/>
      <c r="F13" s="847"/>
      <c r="G13" s="847"/>
      <c r="H13" s="1047"/>
      <c r="I13" s="1047"/>
      <c r="J13" s="1047"/>
      <c r="K13" s="1047"/>
      <c r="L13" s="1047"/>
      <c r="M13" s="1047"/>
      <c r="N13" s="1047"/>
      <c r="O13" s="1047"/>
      <c r="P13" s="999"/>
      <c r="Q13" s="893">
        <v>3.5110000000000001</v>
      </c>
      <c r="R13" s="893">
        <v>3.5110000000000001</v>
      </c>
      <c r="S13" s="893">
        <v>3.5110000000000001</v>
      </c>
      <c r="T13" s="893">
        <v>8.5</v>
      </c>
      <c r="U13" s="893">
        <v>8.5</v>
      </c>
      <c r="V13" s="893">
        <v>8.5</v>
      </c>
      <c r="W13" s="893">
        <v>8.5</v>
      </c>
      <c r="X13" s="893">
        <v>12.3</v>
      </c>
      <c r="Y13" s="893">
        <v>12.3</v>
      </c>
      <c r="Z13" s="893">
        <v>12.3</v>
      </c>
      <c r="AA13" s="893">
        <v>12.3</v>
      </c>
      <c r="AB13" s="893">
        <v>15.3</v>
      </c>
      <c r="AC13" s="894">
        <v>15.3</v>
      </c>
    </row>
    <row r="14" spans="2:39" ht="29" x14ac:dyDescent="0.35">
      <c r="B14" s="49" t="s">
        <v>503</v>
      </c>
      <c r="C14" s="341"/>
      <c r="D14" s="984"/>
      <c r="E14" s="1045"/>
      <c r="F14" s="1045"/>
      <c r="G14" s="1045"/>
      <c r="H14" s="1044">
        <f t="shared" ref="H14:P14" si="5">H9</f>
        <v>1441.7</v>
      </c>
      <c r="I14" s="1044">
        <f t="shared" si="5"/>
        <v>1454.7</v>
      </c>
      <c r="J14" s="1044">
        <f t="shared" si="5"/>
        <v>1525</v>
      </c>
      <c r="K14" s="1044">
        <f t="shared" si="5"/>
        <v>1515.1</v>
      </c>
      <c r="L14" s="1044">
        <f t="shared" si="5"/>
        <v>1512.3</v>
      </c>
      <c r="M14" s="1044">
        <f t="shared" si="5"/>
        <v>1568.6</v>
      </c>
      <c r="N14" s="1044">
        <f t="shared" si="5"/>
        <v>1563.3</v>
      </c>
      <c r="O14" s="1044">
        <f t="shared" si="5"/>
        <v>1562</v>
      </c>
      <c r="P14" s="47">
        <f t="shared" si="5"/>
        <v>1566.1</v>
      </c>
      <c r="Q14" s="895">
        <f>Q9 +Q12+Q13</f>
        <v>1581.5599290855093</v>
      </c>
      <c r="R14" s="895">
        <f t="shared" ref="R14:AC14" si="6">R9 +R12+R13</f>
        <v>1583.5248720379802</v>
      </c>
      <c r="S14" s="895">
        <f t="shared" si="6"/>
        <v>1582.8727126533195</v>
      </c>
      <c r="T14" s="895">
        <f t="shared" si="6"/>
        <v>1588.027519520851</v>
      </c>
      <c r="U14" s="895">
        <f t="shared" si="6"/>
        <v>1592.251576383934</v>
      </c>
      <c r="V14" s="895">
        <f t="shared" si="6"/>
        <v>1598.153611441021</v>
      </c>
      <c r="W14" s="895">
        <f t="shared" si="6"/>
        <v>1605.7100280337543</v>
      </c>
      <c r="X14" s="895">
        <f t="shared" si="6"/>
        <v>1618.3920198588592</v>
      </c>
      <c r="Y14" s="895">
        <f t="shared" si="6"/>
        <v>1627.1535708739329</v>
      </c>
      <c r="Z14" s="895">
        <f t="shared" si="6"/>
        <v>1635.9629178902574</v>
      </c>
      <c r="AA14" s="895">
        <f t="shared" si="6"/>
        <v>1645.2195196989578</v>
      </c>
      <c r="AB14" s="895">
        <f t="shared" si="6"/>
        <v>1657.1274200548846</v>
      </c>
      <c r="AC14" s="895">
        <f t="shared" si="6"/>
        <v>1667.2940198640481</v>
      </c>
      <c r="AD14" s="34" t="s">
        <v>504</v>
      </c>
    </row>
    <row r="15" spans="2:39" x14ac:dyDescent="0.3">
      <c r="B15" s="85" t="s">
        <v>505</v>
      </c>
      <c r="C15" s="471"/>
      <c r="D15" s="982"/>
      <c r="E15" s="983"/>
      <c r="F15" s="983"/>
      <c r="G15" s="983"/>
      <c r="H15" s="256">
        <f t="shared" ref="H15:AC15" si="7">H14+H62</f>
        <v>1721.1880000000001</v>
      </c>
      <c r="I15" s="256">
        <f t="shared" si="7"/>
        <v>1739.9560000000001</v>
      </c>
      <c r="J15" s="256">
        <f t="shared" si="7"/>
        <v>1934.885</v>
      </c>
      <c r="K15" s="256">
        <f t="shared" si="7"/>
        <v>1895.6499999999999</v>
      </c>
      <c r="L15" s="256">
        <f t="shared" si="7"/>
        <v>1869.4580000000001</v>
      </c>
      <c r="M15" s="256">
        <f t="shared" si="7"/>
        <v>1953.7849999999999</v>
      </c>
      <c r="N15" s="256">
        <f t="shared" si="7"/>
        <v>1987.319</v>
      </c>
      <c r="O15" s="256">
        <f t="shared" si="7"/>
        <v>2018.8899999999999</v>
      </c>
      <c r="P15" s="419">
        <f t="shared" si="7"/>
        <v>2051.584852</v>
      </c>
      <c r="Q15" s="252">
        <f t="shared" si="7"/>
        <v>2070.6028587300834</v>
      </c>
      <c r="R15" s="252">
        <f t="shared" si="7"/>
        <v>2068.0106952954329</v>
      </c>
      <c r="S15" s="252">
        <f t="shared" si="7"/>
        <v>2078.6307062122323</v>
      </c>
      <c r="T15" s="252">
        <f t="shared" si="7"/>
        <v>2097.0019997589461</v>
      </c>
      <c r="U15" s="252">
        <f t="shared" si="7"/>
        <v>2113.8058428010781</v>
      </c>
      <c r="V15" s="252">
        <f t="shared" si="7"/>
        <v>2103.9338230459148</v>
      </c>
      <c r="W15" s="252">
        <f t="shared" si="7"/>
        <v>2110.2424267521665</v>
      </c>
      <c r="X15" s="252">
        <f t="shared" si="7"/>
        <v>2126.9147449636212</v>
      </c>
      <c r="Y15" s="252">
        <f t="shared" si="7"/>
        <v>2127.1902764369061</v>
      </c>
      <c r="Z15" s="252">
        <f t="shared" si="7"/>
        <v>2118.0607600564899</v>
      </c>
      <c r="AA15" s="252">
        <f t="shared" si="7"/>
        <v>2131.699844983249</v>
      </c>
      <c r="AB15" s="252">
        <f t="shared" si="7"/>
        <v>2147.2103633609795</v>
      </c>
      <c r="AC15" s="253">
        <f t="shared" si="7"/>
        <v>2140.4668570266831</v>
      </c>
      <c r="AD15" s="34" t="s">
        <v>506</v>
      </c>
    </row>
    <row r="16" spans="2:39" s="888" customFormat="1" x14ac:dyDescent="0.3">
      <c r="B16" s="1177"/>
      <c r="C16" s="1177"/>
      <c r="D16" s="1177"/>
      <c r="E16" s="1177"/>
      <c r="F16" s="1177"/>
      <c r="G16" s="1177"/>
      <c r="H16" s="1010"/>
      <c r="I16" s="1010"/>
      <c r="J16" s="1010"/>
      <c r="K16" s="1010"/>
      <c r="L16" s="1010"/>
      <c r="M16" s="1010"/>
      <c r="N16" s="1010"/>
      <c r="O16" s="1010"/>
      <c r="P16" s="1376" t="s">
        <v>1262</v>
      </c>
      <c r="Q16" s="1377"/>
      <c r="R16" s="1377"/>
      <c r="S16" s="1377"/>
      <c r="T16" s="1377"/>
      <c r="U16" s="1377"/>
      <c r="V16" s="1377"/>
      <c r="W16" s="1377"/>
      <c r="X16" s="1377"/>
      <c r="Y16" s="1377"/>
      <c r="Z16" s="1377"/>
      <c r="AA16" s="1377"/>
      <c r="AB16" s="1377"/>
      <c r="AC16" s="1378"/>
    </row>
    <row r="17" spans="2:29" x14ac:dyDescent="0.3">
      <c r="B17" s="807"/>
      <c r="C17" s="807"/>
      <c r="D17" s="807"/>
      <c r="E17" s="807"/>
      <c r="F17" s="807"/>
      <c r="G17" s="807"/>
      <c r="H17" s="807"/>
      <c r="I17" s="807"/>
      <c r="J17" s="807"/>
      <c r="K17" s="807"/>
      <c r="L17" s="807"/>
      <c r="M17" s="807"/>
      <c r="N17" s="807"/>
      <c r="O17" s="807"/>
      <c r="P17" s="1179">
        <v>1573.8260320240595</v>
      </c>
      <c r="Q17" s="751">
        <v>1585.8339086919505</v>
      </c>
      <c r="R17" s="751">
        <v>1587.8085452860637</v>
      </c>
      <c r="S17" s="751">
        <v>1587.1531686073024</v>
      </c>
      <c r="T17" s="751">
        <v>1587.3197934488894</v>
      </c>
      <c r="U17" s="751">
        <v>1591.5646888271347</v>
      </c>
      <c r="V17" s="751">
        <v>1597.4958403594521</v>
      </c>
      <c r="W17" s="751">
        <v>1605.0895349782263</v>
      </c>
      <c r="X17" s="751">
        <v>1614.0153442819585</v>
      </c>
      <c r="Y17" s="751">
        <v>1622.8201186057117</v>
      </c>
      <c r="Z17" s="751">
        <v>1631.6729247224505</v>
      </c>
      <c r="AA17" s="751">
        <v>1640.9751920710321</v>
      </c>
      <c r="AB17" s="751">
        <v>1649.9270377199907</v>
      </c>
      <c r="AC17" s="1178">
        <v>1660.1437923568799</v>
      </c>
    </row>
    <row r="18" spans="2:29" s="888" customFormat="1" ht="57.5" customHeight="1" x14ac:dyDescent="0.3">
      <c r="B18" s="1177"/>
      <c r="C18" s="1177"/>
      <c r="D18" s="1177"/>
      <c r="E18" s="1177"/>
      <c r="F18" s="1177"/>
      <c r="G18" s="1177"/>
      <c r="H18" s="1010"/>
      <c r="I18" s="1010"/>
      <c r="J18" s="1375" t="s">
        <v>1261</v>
      </c>
      <c r="K18" s="1375"/>
      <c r="L18" s="1375"/>
      <c r="M18" s="1375"/>
      <c r="N18" s="1375"/>
      <c r="O18" s="1375"/>
      <c r="P18" s="369">
        <v>1568.8</v>
      </c>
      <c r="Q18" s="369">
        <v>1580.8</v>
      </c>
      <c r="R18" s="369">
        <v>1582.8</v>
      </c>
      <c r="S18" s="369">
        <v>1582.1</v>
      </c>
      <c r="T18" s="369">
        <v>1582.3</v>
      </c>
      <c r="U18" s="254">
        <v>1586.5</v>
      </c>
      <c r="V18" s="254">
        <v>1592.4</v>
      </c>
      <c r="W18" s="254">
        <v>1600</v>
      </c>
      <c r="X18" s="254">
        <v>1608.9</v>
      </c>
      <c r="Y18" s="254">
        <v>1618</v>
      </c>
      <c r="Z18" s="254">
        <v>1627</v>
      </c>
      <c r="AA18" s="1157">
        <v>1636</v>
      </c>
      <c r="AB18" s="1157">
        <v>1645</v>
      </c>
      <c r="AC18" s="393">
        <v>1655</v>
      </c>
    </row>
    <row r="19" spans="2:29" s="888" customFormat="1" x14ac:dyDescent="0.3">
      <c r="B19" s="807"/>
      <c r="C19" s="807"/>
      <c r="D19" s="807"/>
      <c r="E19" s="807"/>
      <c r="F19" s="807"/>
      <c r="G19" s="807"/>
      <c r="H19" s="807"/>
      <c r="I19" s="807"/>
      <c r="J19" s="807"/>
      <c r="K19" s="807"/>
      <c r="L19" s="807"/>
      <c r="M19" s="807"/>
      <c r="N19" s="807"/>
      <c r="O19" s="807"/>
      <c r="P19" s="893">
        <v>3.0630000000000002</v>
      </c>
      <c r="Q19" s="893">
        <v>3.0870000000000002</v>
      </c>
      <c r="R19" s="893">
        <v>0.499</v>
      </c>
      <c r="S19" s="893">
        <v>-0.16500000000000001</v>
      </c>
      <c r="T19" s="893">
        <v>4.2000000000000003E-2</v>
      </c>
      <c r="U19" s="255">
        <v>1.0740000000000001</v>
      </c>
      <c r="V19" s="255">
        <v>1.4990000000000001</v>
      </c>
      <c r="W19" s="255">
        <v>1.915</v>
      </c>
      <c r="X19" s="255">
        <v>2.2429999999999999</v>
      </c>
      <c r="Y19" s="255">
        <v>2.2000000000000002</v>
      </c>
      <c r="Z19" s="255">
        <v>2.2000000000000002</v>
      </c>
      <c r="AA19" s="1157">
        <v>2.2999999999999998</v>
      </c>
      <c r="AB19" s="1157">
        <v>2.2000000000000002</v>
      </c>
      <c r="AC19" s="393">
        <v>2.5</v>
      </c>
    </row>
    <row r="20" spans="2:29" s="888" customFormat="1" x14ac:dyDescent="0.3">
      <c r="B20" s="1177"/>
      <c r="C20" s="1177"/>
      <c r="D20" s="1177"/>
      <c r="E20" s="1177"/>
      <c r="F20" s="1177"/>
      <c r="G20" s="1177"/>
      <c r="H20" s="1010"/>
      <c r="I20" s="1010"/>
      <c r="J20" s="1010"/>
      <c r="K20" s="1010"/>
      <c r="L20" s="1010"/>
      <c r="M20" s="1010"/>
      <c r="N20" s="1010"/>
      <c r="O20" s="1010"/>
      <c r="P20" s="893"/>
      <c r="Q20" s="893"/>
      <c r="R20" s="893"/>
      <c r="S20" s="893"/>
      <c r="T20" s="893"/>
      <c r="U20" s="893"/>
      <c r="V20" s="893"/>
      <c r="W20" s="893"/>
      <c r="X20" s="893"/>
      <c r="Y20" s="893"/>
      <c r="Z20" s="893"/>
      <c r="AA20" s="893"/>
      <c r="AB20" s="893"/>
      <c r="AC20" s="894"/>
    </row>
    <row r="21" spans="2:29" s="888" customFormat="1" x14ac:dyDescent="0.3">
      <c r="B21" s="807"/>
      <c r="C21" s="807"/>
      <c r="D21" s="807"/>
      <c r="E21" s="807"/>
      <c r="F21" s="807"/>
      <c r="G21" s="807"/>
      <c r="H21" s="807"/>
      <c r="I21" s="807"/>
      <c r="J21" s="807"/>
      <c r="K21" s="807"/>
      <c r="L21" s="807"/>
      <c r="M21" s="807"/>
      <c r="N21" s="807"/>
      <c r="O21" s="807"/>
      <c r="P21" s="893">
        <v>3.5110000000000001</v>
      </c>
      <c r="Q21" s="893">
        <v>3.5110000000000001</v>
      </c>
      <c r="R21" s="893">
        <v>3.5110000000000001</v>
      </c>
      <c r="S21" s="893">
        <v>3.5110000000000001</v>
      </c>
      <c r="T21" s="893">
        <v>8.5</v>
      </c>
      <c r="U21" s="893">
        <v>8.5</v>
      </c>
      <c r="V21" s="893">
        <v>8.5</v>
      </c>
      <c r="W21" s="893">
        <v>8.5</v>
      </c>
      <c r="X21" s="893">
        <v>12.3</v>
      </c>
      <c r="Y21" s="893">
        <v>12.3</v>
      </c>
      <c r="Z21" s="893">
        <v>12.3</v>
      </c>
      <c r="AA21" s="893">
        <v>12.3</v>
      </c>
      <c r="AB21" s="893">
        <v>15.3</v>
      </c>
      <c r="AC21" s="894">
        <v>15.3</v>
      </c>
    </row>
    <row r="22" spans="2:29" s="888" customFormat="1" x14ac:dyDescent="0.3">
      <c r="B22" s="1177"/>
      <c r="C22" s="1177"/>
      <c r="D22" s="1177"/>
      <c r="E22" s="1177"/>
      <c r="F22" s="1177"/>
      <c r="G22" s="1177"/>
      <c r="H22" s="1010"/>
      <c r="I22" s="1010"/>
      <c r="J22" s="1010"/>
      <c r="K22" s="1010"/>
      <c r="L22" s="1010"/>
      <c r="M22" s="1010"/>
      <c r="N22" s="1010"/>
      <c r="O22" s="1010"/>
      <c r="P22" s="895">
        <v>1577.3370320240595</v>
      </c>
      <c r="Q22" s="895">
        <v>1589.3449086919504</v>
      </c>
      <c r="R22" s="895">
        <v>1591.3195452860637</v>
      </c>
      <c r="S22" s="895">
        <v>1590.6641686073024</v>
      </c>
      <c r="T22" s="895">
        <v>1595.8197934488894</v>
      </c>
      <c r="U22" s="895">
        <v>1600.0646888271347</v>
      </c>
      <c r="V22" s="895">
        <v>1605.9958403594521</v>
      </c>
      <c r="W22" s="895">
        <v>1613.5895349782263</v>
      </c>
      <c r="X22" s="895">
        <v>1626.3153442819585</v>
      </c>
      <c r="Y22" s="895">
        <v>1635.1201186057117</v>
      </c>
      <c r="Z22" s="895">
        <v>1643.9729247224504</v>
      </c>
      <c r="AA22" s="895">
        <v>1653.2751920710321</v>
      </c>
      <c r="AB22" s="895">
        <v>1665.2270377199907</v>
      </c>
      <c r="AC22" s="895">
        <v>1675.4437923568798</v>
      </c>
    </row>
    <row r="23" spans="2:29" s="888" customFormat="1" x14ac:dyDescent="0.3">
      <c r="B23" s="807"/>
      <c r="C23" s="807"/>
      <c r="D23" s="807"/>
      <c r="E23" s="807"/>
      <c r="F23" s="807"/>
      <c r="G23" s="807"/>
      <c r="H23" s="807"/>
      <c r="I23" s="807"/>
      <c r="J23" s="807"/>
      <c r="K23" s="807"/>
      <c r="L23" s="807"/>
      <c r="M23" s="807"/>
      <c r="N23" s="807"/>
      <c r="O23" s="807"/>
      <c r="P23" s="252">
        <v>2028.0322044418822</v>
      </c>
      <c r="Q23" s="252">
        <v>2035.2131481948982</v>
      </c>
      <c r="R23" s="252">
        <v>2051.6094880698165</v>
      </c>
      <c r="S23" s="252">
        <v>2061.9878698453977</v>
      </c>
      <c r="T23" s="252">
        <v>2080.1192203501937</v>
      </c>
      <c r="U23" s="252">
        <v>2096.7007685753433</v>
      </c>
      <c r="V23" s="252">
        <v>2086.612336271698</v>
      </c>
      <c r="W23" s="252">
        <v>2092.7102696829879</v>
      </c>
      <c r="X23" s="252">
        <v>2109.1760139164576</v>
      </c>
      <c r="Y23" s="252">
        <v>2096.7419100329917</v>
      </c>
      <c r="Z23" s="252">
        <v>2087.4005025683291</v>
      </c>
      <c r="AA23" s="252">
        <v>2100.8273867811272</v>
      </c>
      <c r="AB23" s="252">
        <v>2116.1214433370128</v>
      </c>
      <c r="AC23" s="253">
        <v>2121.6651188183937</v>
      </c>
    </row>
    <row r="25" spans="2:29" ht="21.75" customHeight="1" x14ac:dyDescent="0.3">
      <c r="B25" s="1301" t="s">
        <v>203</v>
      </c>
      <c r="C25" s="1301"/>
      <c r="D25" s="1301"/>
      <c r="E25" s="1301"/>
      <c r="F25" s="1301"/>
      <c r="G25" s="1301"/>
      <c r="H25" s="1301"/>
      <c r="I25" s="1301"/>
      <c r="J25" s="1301"/>
      <c r="K25" s="1301"/>
      <c r="L25" s="1301"/>
      <c r="M25" s="1301"/>
      <c r="N25" s="1301"/>
      <c r="O25" s="1301"/>
      <c r="P25" s="1301"/>
      <c r="Q25" s="1301"/>
      <c r="R25" s="1301"/>
      <c r="S25" s="1301"/>
      <c r="T25" s="1301"/>
      <c r="U25" s="1301"/>
      <c r="V25" s="1301"/>
      <c r="W25" s="1301"/>
      <c r="X25" s="1301"/>
      <c r="Y25" s="1301"/>
      <c r="Z25" s="1301"/>
      <c r="AA25" s="1301"/>
      <c r="AB25" s="1301"/>
      <c r="AC25" s="1301"/>
    </row>
    <row r="26" spans="2:29" ht="14.25" customHeight="1" x14ac:dyDescent="0.3">
      <c r="B26" s="1302" t="s">
        <v>507</v>
      </c>
      <c r="C26" s="1302"/>
      <c r="D26" s="1302"/>
      <c r="E26" s="1302"/>
      <c r="F26" s="1302"/>
      <c r="G26" s="1302"/>
      <c r="H26" s="1302"/>
      <c r="I26" s="1302"/>
      <c r="J26" s="1302"/>
      <c r="K26" s="1302"/>
      <c r="L26" s="1302"/>
      <c r="M26" s="1302"/>
      <c r="N26" s="1302"/>
      <c r="O26" s="1302"/>
      <c r="P26" s="1302"/>
      <c r="Q26" s="1302"/>
      <c r="R26" s="1302"/>
      <c r="S26" s="1302"/>
      <c r="T26" s="1302"/>
      <c r="U26" s="1302"/>
      <c r="V26" s="1302"/>
      <c r="W26" s="1302"/>
      <c r="X26" s="1302"/>
      <c r="Y26" s="1302"/>
      <c r="Z26" s="1302"/>
      <c r="AA26" s="1302"/>
      <c r="AB26" s="1302"/>
      <c r="AC26" s="1302"/>
    </row>
    <row r="27" spans="2:29" x14ac:dyDescent="0.3">
      <c r="B27" s="1302"/>
      <c r="C27" s="1302"/>
      <c r="D27" s="1302"/>
      <c r="E27" s="1302"/>
      <c r="F27" s="1302"/>
      <c r="G27" s="1302"/>
      <c r="H27" s="1302"/>
      <c r="I27" s="1302"/>
      <c r="J27" s="1302"/>
      <c r="K27" s="1302"/>
      <c r="L27" s="1302"/>
      <c r="M27" s="1302"/>
      <c r="N27" s="1302"/>
      <c r="O27" s="1302"/>
      <c r="P27" s="1302"/>
      <c r="Q27" s="1302"/>
      <c r="R27" s="1302"/>
      <c r="S27" s="1302"/>
      <c r="T27" s="1302"/>
      <c r="U27" s="1302"/>
      <c r="V27" s="1302"/>
      <c r="W27" s="1302"/>
      <c r="X27" s="1302"/>
      <c r="Y27" s="1302"/>
      <c r="Z27" s="1302"/>
      <c r="AA27" s="1302"/>
      <c r="AB27" s="1302"/>
      <c r="AC27" s="1302"/>
    </row>
    <row r="28" spans="2:29" x14ac:dyDescent="0.3">
      <c r="B28" s="1302"/>
      <c r="C28" s="1302"/>
      <c r="D28" s="1302"/>
      <c r="E28" s="1302"/>
      <c r="F28" s="1302"/>
      <c r="G28" s="1302"/>
      <c r="H28" s="1302"/>
      <c r="I28" s="1302"/>
      <c r="J28" s="1302"/>
      <c r="K28" s="1302"/>
      <c r="L28" s="1302"/>
      <c r="M28" s="1302"/>
      <c r="N28" s="1302"/>
      <c r="O28" s="1302"/>
      <c r="P28" s="1302"/>
      <c r="Q28" s="1302"/>
      <c r="R28" s="1302"/>
      <c r="S28" s="1302"/>
      <c r="T28" s="1302"/>
      <c r="U28" s="1302"/>
      <c r="V28" s="1302"/>
      <c r="W28" s="1302"/>
      <c r="X28" s="1302"/>
      <c r="Y28" s="1302"/>
      <c r="Z28" s="1302"/>
      <c r="AA28" s="1302"/>
      <c r="AB28" s="1302"/>
      <c r="AC28" s="1302"/>
    </row>
    <row r="30" spans="2:29" x14ac:dyDescent="0.3">
      <c r="B30" s="1306" t="s">
        <v>384</v>
      </c>
      <c r="C30" s="1307"/>
      <c r="D30" s="1318" t="s">
        <v>385</v>
      </c>
      <c r="E30" s="1319"/>
      <c r="F30" s="1319"/>
      <c r="G30" s="1319"/>
      <c r="H30" s="1319"/>
      <c r="I30" s="1319"/>
      <c r="J30" s="1319"/>
      <c r="K30" s="1319"/>
      <c r="L30" s="1319"/>
      <c r="M30" s="1319"/>
      <c r="N30" s="1319"/>
      <c r="O30" s="1319"/>
      <c r="P30" s="1320"/>
      <c r="Q30" s="1315" t="s">
        <v>386</v>
      </c>
      <c r="R30" s="1316"/>
      <c r="S30" s="1316"/>
      <c r="T30" s="1316"/>
      <c r="U30" s="1316"/>
      <c r="V30" s="1316"/>
      <c r="W30" s="1316"/>
      <c r="X30" s="1316"/>
      <c r="Y30" s="1316"/>
      <c r="Z30" s="1316"/>
      <c r="AA30" s="1316"/>
      <c r="AB30" s="1316"/>
      <c r="AC30" s="1317"/>
    </row>
    <row r="31" spans="2:29" x14ac:dyDescent="0.3">
      <c r="B31" s="1308"/>
      <c r="C31" s="1309"/>
      <c r="D31" s="470">
        <v>2018</v>
      </c>
      <c r="E31" s="1303">
        <v>2019</v>
      </c>
      <c r="F31" s="1304"/>
      <c r="G31" s="1304"/>
      <c r="H31" s="1305"/>
      <c r="I31" s="1303">
        <v>2020</v>
      </c>
      <c r="J31" s="1304"/>
      <c r="K31" s="1304"/>
      <c r="L31" s="1304"/>
      <c r="M31" s="1313">
        <v>2021</v>
      </c>
      <c r="N31" s="1304"/>
      <c r="O31" s="1304"/>
      <c r="P31" s="1314"/>
      <c r="Q31" s="1311">
        <v>2022</v>
      </c>
      <c r="R31" s="1311"/>
      <c r="S31" s="1311"/>
      <c r="T31" s="1312"/>
      <c r="U31" s="1310">
        <v>2023</v>
      </c>
      <c r="V31" s="1311"/>
      <c r="W31" s="1311"/>
      <c r="X31" s="1311"/>
      <c r="Y31" s="1310">
        <v>2024</v>
      </c>
      <c r="Z31" s="1311"/>
      <c r="AA31" s="1311"/>
      <c r="AB31" s="1312"/>
      <c r="AC31" s="316">
        <v>2025</v>
      </c>
    </row>
    <row r="32" spans="2:29" x14ac:dyDescent="0.3">
      <c r="B32" s="1347"/>
      <c r="C32" s="1348"/>
      <c r="D32" s="163" t="s">
        <v>387</v>
      </c>
      <c r="E32" s="163" t="s">
        <v>388</v>
      </c>
      <c r="F32" s="146" t="s">
        <v>389</v>
      </c>
      <c r="G32" s="146" t="s">
        <v>278</v>
      </c>
      <c r="H32" s="153" t="s">
        <v>387</v>
      </c>
      <c r="I32" s="147" t="s">
        <v>388</v>
      </c>
      <c r="J32" s="147" t="s">
        <v>389</v>
      </c>
      <c r="K32" s="147" t="s">
        <v>278</v>
      </c>
      <c r="L32" s="147" t="s">
        <v>387</v>
      </c>
      <c r="M32" s="158" t="s">
        <v>388</v>
      </c>
      <c r="N32" s="793" t="s">
        <v>389</v>
      </c>
      <c r="O32" s="793" t="s">
        <v>278</v>
      </c>
      <c r="P32" s="153" t="s">
        <v>387</v>
      </c>
      <c r="Q32" s="846" t="s">
        <v>388</v>
      </c>
      <c r="R32" s="981" t="s">
        <v>389</v>
      </c>
      <c r="S32" s="981" t="s">
        <v>278</v>
      </c>
      <c r="T32" s="981" t="s">
        <v>387</v>
      </c>
      <c r="U32" s="980" t="s">
        <v>388</v>
      </c>
      <c r="V32" s="981" t="s">
        <v>389</v>
      </c>
      <c r="W32" s="981" t="s">
        <v>278</v>
      </c>
      <c r="X32" s="981" t="s">
        <v>387</v>
      </c>
      <c r="Y32" s="980" t="s">
        <v>388</v>
      </c>
      <c r="Z32" s="895" t="s">
        <v>389</v>
      </c>
      <c r="AA32" s="981" t="s">
        <v>278</v>
      </c>
      <c r="AB32" s="393" t="s">
        <v>387</v>
      </c>
      <c r="AC32" s="70" t="s">
        <v>388</v>
      </c>
    </row>
    <row r="33" spans="2:33" x14ac:dyDescent="0.3">
      <c r="B33" s="64" t="s">
        <v>149</v>
      </c>
      <c r="C33" s="722" t="s">
        <v>508</v>
      </c>
      <c r="D33" s="1051"/>
      <c r="E33" s="722"/>
      <c r="F33" s="722"/>
      <c r="G33" s="722"/>
      <c r="H33" s="721">
        <f>'Haver Pivoted'!GS24</f>
        <v>2329.1999999999998</v>
      </c>
      <c r="I33" s="721">
        <f>'Haver Pivoted'!GT24</f>
        <v>2376.9</v>
      </c>
      <c r="J33" s="721">
        <f>'Haver Pivoted'!GU24</f>
        <v>2334.6</v>
      </c>
      <c r="K33" s="721">
        <f>'Haver Pivoted'!GV24</f>
        <v>2346.5</v>
      </c>
      <c r="L33" s="721">
        <f>'Haver Pivoted'!GW24</f>
        <v>2373</v>
      </c>
      <c r="M33" s="721">
        <f>'Haver Pivoted'!GX24</f>
        <v>2408.6999999999998</v>
      </c>
      <c r="N33" s="721">
        <f>'Haver Pivoted'!GY24</f>
        <v>2452.6</v>
      </c>
      <c r="O33" s="721">
        <f>'Haver Pivoted'!GZ24</f>
        <v>2522.9</v>
      </c>
      <c r="P33" s="1049">
        <f>'Haver Pivoted'!HA24</f>
        <v>2567.9</v>
      </c>
      <c r="Q33" s="402"/>
      <c r="R33" s="402"/>
      <c r="S33" s="402"/>
      <c r="T33" s="402"/>
      <c r="U33" s="402"/>
      <c r="V33" s="402"/>
      <c r="W33" s="402"/>
      <c r="X33" s="402"/>
      <c r="Y33" s="402"/>
      <c r="Z33" s="402"/>
      <c r="AA33" s="402"/>
      <c r="AB33" s="402"/>
      <c r="AC33" s="82"/>
    </row>
    <row r="34" spans="2:33" ht="21" customHeight="1" x14ac:dyDescent="0.3">
      <c r="B34" s="55" t="s">
        <v>509</v>
      </c>
      <c r="C34" s="341"/>
      <c r="D34" s="984"/>
      <c r="E34" s="1045"/>
      <c r="F34" s="1045"/>
      <c r="G34" s="1045"/>
      <c r="H34" s="1046"/>
      <c r="I34" s="1046"/>
      <c r="J34" s="1046"/>
      <c r="K34" s="1047"/>
      <c r="L34" s="1047"/>
      <c r="M34" s="1047">
        <v>9.5846503665249383</v>
      </c>
      <c r="N34" s="1047">
        <v>9</v>
      </c>
      <c r="O34" s="1047">
        <v>10</v>
      </c>
      <c r="P34" s="999">
        <v>10</v>
      </c>
      <c r="Q34" s="362">
        <v>6</v>
      </c>
      <c r="R34" s="362">
        <v>8</v>
      </c>
      <c r="S34" s="362">
        <v>7</v>
      </c>
      <c r="T34" s="362">
        <v>5.5</v>
      </c>
      <c r="U34" s="362">
        <v>5</v>
      </c>
      <c r="V34" s="362">
        <v>5</v>
      </c>
      <c r="W34" s="362">
        <v>5</v>
      </c>
      <c r="X34" s="362">
        <v>5</v>
      </c>
      <c r="Y34" s="362">
        <v>5</v>
      </c>
      <c r="Z34" s="362"/>
      <c r="AA34" s="362"/>
      <c r="AB34" s="362"/>
      <c r="AC34" s="363"/>
      <c r="AD34" s="38" t="s">
        <v>510</v>
      </c>
    </row>
    <row r="35" spans="2:33" ht="17.5" customHeight="1" x14ac:dyDescent="0.3">
      <c r="B35" s="86" t="s">
        <v>511</v>
      </c>
      <c r="C35" s="341"/>
      <c r="D35" s="984"/>
      <c r="E35" s="1045"/>
      <c r="F35" s="1045"/>
      <c r="G35" s="1045"/>
      <c r="H35" s="1044">
        <f>H33</f>
        <v>2329.1999999999998</v>
      </c>
      <c r="I35" s="1044">
        <f t="shared" ref="I35:P35" si="8">I33</f>
        <v>2376.9</v>
      </c>
      <c r="J35" s="1044">
        <f t="shared" si="8"/>
        <v>2334.6</v>
      </c>
      <c r="K35" s="1044">
        <f t="shared" si="8"/>
        <v>2346.5</v>
      </c>
      <c r="L35" s="1044">
        <f t="shared" si="8"/>
        <v>2373</v>
      </c>
      <c r="M35" s="1044">
        <f t="shared" si="8"/>
        <v>2408.6999999999998</v>
      </c>
      <c r="N35" s="1044">
        <f t="shared" si="8"/>
        <v>2452.6</v>
      </c>
      <c r="O35" s="1044">
        <f t="shared" si="8"/>
        <v>2522.9</v>
      </c>
      <c r="P35" s="47">
        <f t="shared" si="8"/>
        <v>2567.9</v>
      </c>
      <c r="Q35" s="367">
        <f>P35*((100+Q34)/100)^0.25</f>
        <v>2605.5809695765001</v>
      </c>
      <c r="R35" s="367">
        <f t="shared" ref="R35:U35" si="9">Q35*((100+R34)/100)^0.25</f>
        <v>2656.1984105052829</v>
      </c>
      <c r="S35" s="367">
        <f t="shared" si="9"/>
        <v>2701.5092375006589</v>
      </c>
      <c r="T35" s="367">
        <f t="shared" si="9"/>
        <v>2737.9125457306081</v>
      </c>
      <c r="U35" s="367">
        <f t="shared" si="9"/>
        <v>2771.512850338022</v>
      </c>
      <c r="V35" s="367">
        <f t="shared" ref="V35" si="10">U35*((100+V34)/100)^0.25</f>
        <v>2805.5255057604654</v>
      </c>
      <c r="W35" s="367">
        <f t="shared" ref="W35" si="11">V35*((100+W34)/100)^0.25</f>
        <v>2839.9555724638071</v>
      </c>
      <c r="X35" s="367">
        <f t="shared" ref="X35" si="12">W35*((100+X34)/100)^0.25</f>
        <v>2874.8081730171398</v>
      </c>
      <c r="Y35" s="367">
        <f t="shared" ref="Y35" si="13">X35*((100+Y34)/100)^0.25</f>
        <v>2910.0884928549244</v>
      </c>
      <c r="Z35" s="367">
        <f t="shared" ref="Z35" si="14">Y35*((100+Z34)/100)^0.25</f>
        <v>2910.0884928549244</v>
      </c>
      <c r="AA35" s="367">
        <f t="shared" ref="AA35" si="15">Z35*((100+AA34)/100)^0.25</f>
        <v>2910.0884928549244</v>
      </c>
      <c r="AB35" s="367">
        <f t="shared" ref="AB35" si="16">AA35*((100+AB34)/100)^0.25</f>
        <v>2910.0884928549244</v>
      </c>
      <c r="AC35" s="368">
        <f t="shared" ref="AC35" si="17">AB35*((100+AC34)/100)^0.25</f>
        <v>2910.0884928549244</v>
      </c>
    </row>
    <row r="36" spans="2:33" x14ac:dyDescent="0.3">
      <c r="B36" s="85" t="s">
        <v>512</v>
      </c>
      <c r="C36" s="471"/>
      <c r="D36" s="982"/>
      <c r="E36" s="983"/>
      <c r="F36" s="983"/>
      <c r="G36" s="983"/>
      <c r="H36" s="256">
        <f t="shared" ref="H36:P36" si="18">H33-H62</f>
        <v>2049.712</v>
      </c>
      <c r="I36" s="256">
        <f t="shared" si="18"/>
        <v>2091.6440000000002</v>
      </c>
      <c r="J36" s="256">
        <f t="shared" si="18"/>
        <v>1924.7149999999999</v>
      </c>
      <c r="K36" s="256">
        <f t="shared" si="18"/>
        <v>1965.95</v>
      </c>
      <c r="L36" s="256">
        <f t="shared" si="18"/>
        <v>2015.8420000000001</v>
      </c>
      <c r="M36" s="256">
        <f t="shared" si="18"/>
        <v>2023.5149999999999</v>
      </c>
      <c r="N36" s="256">
        <f t="shared" si="18"/>
        <v>2028.5809999999999</v>
      </c>
      <c r="O36" s="256">
        <f t="shared" si="18"/>
        <v>2066.0100000000002</v>
      </c>
      <c r="P36" s="419">
        <f t="shared" si="18"/>
        <v>2082.415148</v>
      </c>
      <c r="Q36" s="252">
        <f t="shared" ref="Q36:AC36" si="19">Q35-Q62</f>
        <v>2116.5380399319265</v>
      </c>
      <c r="R36" s="252">
        <f t="shared" si="19"/>
        <v>2171.71258724783</v>
      </c>
      <c r="S36" s="252">
        <f t="shared" si="19"/>
        <v>2205.751243941746</v>
      </c>
      <c r="T36" s="252">
        <f t="shared" si="19"/>
        <v>2228.938065492513</v>
      </c>
      <c r="U36" s="252">
        <f t="shared" si="19"/>
        <v>2249.9585839208776</v>
      </c>
      <c r="V36" s="252">
        <f t="shared" si="19"/>
        <v>2299.7452941555716</v>
      </c>
      <c r="W36" s="252">
        <f t="shared" si="19"/>
        <v>2335.4231737453952</v>
      </c>
      <c r="X36" s="252">
        <f t="shared" si="19"/>
        <v>2366.285447912378</v>
      </c>
      <c r="Y36" s="252">
        <f t="shared" si="19"/>
        <v>2410.0517872919513</v>
      </c>
      <c r="Z36" s="252">
        <f t="shared" si="19"/>
        <v>2427.9906506886919</v>
      </c>
      <c r="AA36" s="252">
        <f t="shared" si="19"/>
        <v>2423.6081675706332</v>
      </c>
      <c r="AB36" s="252">
        <f t="shared" si="19"/>
        <v>2420.0055495488295</v>
      </c>
      <c r="AC36" s="253">
        <f t="shared" si="19"/>
        <v>2436.9156556922899</v>
      </c>
      <c r="AD36" s="34" t="s">
        <v>513</v>
      </c>
    </row>
    <row r="37" spans="2:33" x14ac:dyDescent="0.3">
      <c r="B37" s="341"/>
      <c r="C37" s="341"/>
      <c r="D37" s="341"/>
      <c r="E37" s="341"/>
      <c r="F37" s="341"/>
      <c r="G37" s="341"/>
      <c r="H37" s="581" t="e">
        <f t="shared" ref="H37:L37" si="20">(H36/G36)^4-1</f>
        <v>#DIV/0!</v>
      </c>
      <c r="I37" s="581">
        <f t="shared" si="20"/>
        <v>8.4375512359762039E-2</v>
      </c>
      <c r="J37" s="581">
        <f t="shared" si="20"/>
        <v>-0.28300744302674896</v>
      </c>
      <c r="K37" s="581">
        <f t="shared" si="20"/>
        <v>8.848926220761677E-2</v>
      </c>
      <c r="L37" s="581">
        <f t="shared" si="20"/>
        <v>0.10544231537179294</v>
      </c>
      <c r="M37" s="581">
        <f>(M36/L36)^4-1</f>
        <v>1.5312550207230657E-2</v>
      </c>
      <c r="N37" s="581">
        <f>(N36/M36)^4-1</f>
        <v>1.0051927182471054E-2</v>
      </c>
      <c r="O37" s="581">
        <f>(O36/N36)^4-1</f>
        <v>7.5871153148176385E-2</v>
      </c>
      <c r="P37" s="581">
        <f t="shared" ref="P37:R37" si="21">(P36/O36)^4-1</f>
        <v>3.2142307126721947E-2</v>
      </c>
      <c r="Q37" s="581">
        <f t="shared" si="21"/>
        <v>6.7173558690775126E-2</v>
      </c>
      <c r="R37" s="581">
        <f t="shared" si="21"/>
        <v>0.10842185629866563</v>
      </c>
      <c r="S37" s="581">
        <f t="shared" ref="S37" si="22">(S36/R36)^4-1</f>
        <v>6.4184029782574648E-2</v>
      </c>
      <c r="T37" s="581">
        <f t="shared" ref="T37" si="23">(T36/S36)^4-1</f>
        <v>4.2715604992295209E-2</v>
      </c>
      <c r="U37" s="581">
        <f t="shared" ref="U37" si="24">(U36/T36)^4-1</f>
        <v>3.825992481412599E-2</v>
      </c>
      <c r="V37" s="581">
        <f t="shared" ref="V37" si="25">(V36/U36)^4-1</f>
        <v>9.1492761102999198E-2</v>
      </c>
      <c r="W37" s="581">
        <f t="shared" ref="W37" si="26">(W36/V36)^4-1</f>
        <v>6.3514427031758025E-2</v>
      </c>
      <c r="X37" s="581">
        <f t="shared" ref="X37" si="27">(X36/W36)^4-1</f>
        <v>5.391646791348137E-2</v>
      </c>
      <c r="Y37" s="581">
        <f t="shared" ref="Y37" si="28">(Y36/X36)^4-1</f>
        <v>7.6061188617064568E-2</v>
      </c>
      <c r="Z37" s="581">
        <f t="shared" ref="Z37" si="29">(Z36/Y36)^4-1</f>
        <v>3.0107480885052107E-2</v>
      </c>
    </row>
    <row r="38" spans="2:33" s="888" customFormat="1" x14ac:dyDescent="0.3">
      <c r="B38" s="1177"/>
      <c r="C38" s="1177"/>
      <c r="D38" s="1177"/>
      <c r="E38" s="1177"/>
      <c r="F38" s="1177"/>
      <c r="G38" s="1177"/>
      <c r="H38" s="1010"/>
      <c r="I38" s="1010"/>
      <c r="J38" s="1010"/>
      <c r="K38" s="1010"/>
      <c r="L38" s="1010"/>
      <c r="M38" s="1010"/>
      <c r="N38" s="1010"/>
      <c r="O38" s="1010"/>
      <c r="P38" s="1192"/>
      <c r="Q38" s="1192"/>
      <c r="R38" s="1192"/>
      <c r="S38" s="1192"/>
      <c r="T38" s="1192"/>
      <c r="U38" s="1192"/>
      <c r="V38" s="1192"/>
      <c r="W38" s="1192"/>
      <c r="X38" s="1192"/>
      <c r="Y38" s="1192"/>
      <c r="Z38" s="1192"/>
      <c r="AA38" s="1192"/>
      <c r="AB38" s="1192"/>
      <c r="AC38" s="1192"/>
    </row>
    <row r="39" spans="2:33" s="888" customFormat="1" x14ac:dyDescent="0.3">
      <c r="B39" s="807"/>
      <c r="C39" s="807"/>
      <c r="D39" s="807"/>
      <c r="E39" s="807"/>
      <c r="F39" s="807"/>
      <c r="G39" s="807"/>
      <c r="H39" s="837"/>
      <c r="I39" s="837"/>
      <c r="J39" s="1231"/>
      <c r="K39" s="1231"/>
      <c r="L39" s="1231"/>
      <c r="M39" s="1231"/>
      <c r="N39" s="1231"/>
      <c r="O39" s="837"/>
      <c r="P39" s="1009"/>
      <c r="Q39" s="1009"/>
      <c r="R39" s="1009"/>
      <c r="S39" s="1009"/>
      <c r="T39" s="1009"/>
      <c r="U39" s="1009"/>
      <c r="V39" s="1009"/>
      <c r="W39" s="1009"/>
      <c r="X39" s="1009"/>
      <c r="Y39" s="1009"/>
      <c r="Z39" s="1009"/>
      <c r="AA39" s="1009"/>
      <c r="AB39" s="1009"/>
      <c r="AC39" s="1009"/>
    </row>
    <row r="40" spans="2:33" s="888" customFormat="1" x14ac:dyDescent="0.3">
      <c r="B40" s="1177"/>
      <c r="C40" s="1177"/>
      <c r="D40" s="1177"/>
      <c r="E40" s="1177"/>
      <c r="F40" s="1177"/>
      <c r="G40" s="1177"/>
      <c r="H40" s="1010"/>
      <c r="I40" s="1010"/>
      <c r="J40" s="1231"/>
      <c r="K40" s="1231"/>
      <c r="L40" s="1231"/>
      <c r="M40" s="1231"/>
      <c r="N40" s="1231"/>
      <c r="O40" s="1010"/>
      <c r="P40" s="1006"/>
      <c r="Q40" s="1006"/>
      <c r="R40" s="1006"/>
      <c r="S40" s="1006"/>
      <c r="T40" s="1006"/>
      <c r="U40" s="1006"/>
      <c r="V40" s="1006"/>
      <c r="W40" s="1006"/>
      <c r="X40" s="1006"/>
      <c r="Y40" s="1006"/>
      <c r="Z40" s="1006"/>
      <c r="AA40" s="1006"/>
      <c r="AB40" s="1006"/>
      <c r="AC40" s="1006"/>
    </row>
    <row r="41" spans="2:33" s="888" customFormat="1" x14ac:dyDescent="0.3">
      <c r="B41" s="807"/>
      <c r="C41" s="807"/>
      <c r="D41" s="807"/>
      <c r="E41" s="807"/>
      <c r="F41" s="807"/>
      <c r="G41" s="807"/>
      <c r="H41" s="837"/>
      <c r="I41" s="837"/>
      <c r="J41" s="1231"/>
      <c r="K41" s="1231"/>
      <c r="L41" s="1231"/>
      <c r="M41" s="1231"/>
      <c r="N41" s="1231"/>
      <c r="O41" s="837"/>
      <c r="P41" s="1007"/>
      <c r="Q41" s="1007"/>
      <c r="R41" s="1007"/>
      <c r="S41" s="1007"/>
      <c r="T41" s="1007"/>
      <c r="U41" s="1007"/>
      <c r="V41" s="1007"/>
      <c r="W41" s="1007"/>
      <c r="X41" s="1007"/>
      <c r="Y41" s="1007"/>
      <c r="Z41" s="1007"/>
      <c r="AA41" s="1007"/>
      <c r="AB41" s="1007"/>
      <c r="AC41" s="1007"/>
    </row>
    <row r="42" spans="2:33" s="888" customFormat="1" x14ac:dyDescent="0.3">
      <c r="B42" s="1177"/>
      <c r="C42" s="1177"/>
      <c r="D42" s="1177"/>
      <c r="E42" s="1177"/>
      <c r="F42" s="1177"/>
      <c r="G42" s="1177"/>
      <c r="H42" s="1010"/>
      <c r="I42" s="1010"/>
      <c r="J42" s="1010"/>
      <c r="K42" s="1010"/>
      <c r="L42" s="1010"/>
      <c r="M42" s="837"/>
      <c r="N42" s="1010"/>
      <c r="O42" s="1010"/>
      <c r="P42" s="1010"/>
      <c r="Q42" s="1010"/>
      <c r="R42" s="1010"/>
      <c r="S42" s="1010"/>
      <c r="T42" s="1010"/>
      <c r="U42" s="1010"/>
      <c r="V42" s="1010"/>
      <c r="W42" s="1010"/>
      <c r="X42" s="1010"/>
      <c r="Y42" s="1010"/>
      <c r="Z42" s="1010"/>
      <c r="AA42" s="1010"/>
      <c r="AB42" s="1010"/>
      <c r="AC42" s="1010"/>
    </row>
    <row r="43" spans="2:33" s="888" customFormat="1" x14ac:dyDescent="0.3">
      <c r="H43" s="837"/>
      <c r="I43" s="837"/>
      <c r="J43" s="837"/>
      <c r="K43" s="837"/>
      <c r="L43" s="837"/>
      <c r="M43" s="837"/>
      <c r="N43" s="837"/>
      <c r="O43" s="837"/>
      <c r="P43" s="837"/>
      <c r="Q43" s="837"/>
      <c r="R43" s="837"/>
      <c r="S43" s="837"/>
      <c r="T43" s="837"/>
      <c r="U43" s="837"/>
      <c r="V43" s="837"/>
      <c r="W43" s="837"/>
      <c r="X43" s="837"/>
      <c r="Y43" s="837"/>
      <c r="Z43" s="837"/>
      <c r="AA43" s="837"/>
      <c r="AB43" s="837"/>
      <c r="AC43" s="837"/>
    </row>
    <row r="44" spans="2:33" x14ac:dyDescent="0.3">
      <c r="B44" s="341"/>
      <c r="C44" s="341"/>
      <c r="D44" s="341"/>
      <c r="E44" s="341"/>
      <c r="F44" s="341"/>
      <c r="G44" s="341"/>
      <c r="H44" s="56"/>
      <c r="I44" s="56"/>
      <c r="J44" s="56"/>
      <c r="K44" s="56"/>
      <c r="L44" s="56"/>
      <c r="M44" s="56"/>
      <c r="N44" s="56"/>
      <c r="O44" s="56"/>
      <c r="P44" s="56"/>
      <c r="Q44" s="1198"/>
      <c r="R44" s="56"/>
      <c r="S44" s="56"/>
      <c r="T44" s="56"/>
      <c r="U44" s="56"/>
      <c r="V44" s="56"/>
      <c r="W44" s="56"/>
      <c r="X44" s="56"/>
      <c r="Y44" s="56"/>
      <c r="Z44" s="56"/>
    </row>
    <row r="45" spans="2:33" ht="39" customHeight="1" x14ac:dyDescent="0.3">
      <c r="B45" s="442" t="s">
        <v>514</v>
      </c>
      <c r="C45" s="752" t="s">
        <v>515</v>
      </c>
      <c r="D45" s="723">
        <v>44197</v>
      </c>
      <c r="E45" s="724">
        <v>44228</v>
      </c>
      <c r="F45" s="724">
        <v>44256</v>
      </c>
      <c r="G45" s="724">
        <v>44287</v>
      </c>
      <c r="H45" s="724">
        <v>44317</v>
      </c>
      <c r="I45" s="724">
        <v>44348</v>
      </c>
      <c r="J45" s="724">
        <v>44378</v>
      </c>
      <c r="K45" s="724">
        <v>44409</v>
      </c>
      <c r="L45" s="724">
        <v>44440</v>
      </c>
      <c r="M45" s="724">
        <v>44470</v>
      </c>
      <c r="N45" s="724">
        <v>44501</v>
      </c>
      <c r="O45" s="724">
        <v>44531</v>
      </c>
      <c r="P45" s="725">
        <v>44562</v>
      </c>
      <c r="Q45" s="976"/>
      <c r="R45" s="56"/>
      <c r="S45" s="56"/>
      <c r="T45" s="56"/>
      <c r="U45" s="56"/>
      <c r="V45" s="56"/>
      <c r="W45" s="56"/>
      <c r="X45" s="56"/>
      <c r="Y45" s="56"/>
      <c r="Z45" s="56"/>
    </row>
    <row r="46" spans="2:33" ht="19.5" customHeight="1" thickBot="1" x14ac:dyDescent="0.35">
      <c r="B46" s="242" t="s">
        <v>516</v>
      </c>
      <c r="C46" s="223" t="s">
        <v>517</v>
      </c>
      <c r="D46" s="889">
        <v>5154</v>
      </c>
      <c r="E46" s="847">
        <v>5157</v>
      </c>
      <c r="F46" s="847">
        <v>5170</v>
      </c>
      <c r="G46" s="847">
        <v>5173</v>
      </c>
      <c r="H46" s="847">
        <v>5231</v>
      </c>
      <c r="I46" s="847">
        <v>5251</v>
      </c>
      <c r="J46" s="847">
        <v>5241</v>
      </c>
      <c r="K46" s="847">
        <v>5226</v>
      </c>
      <c r="L46" s="847">
        <v>5224</v>
      </c>
      <c r="M46" s="847">
        <v>5224</v>
      </c>
      <c r="N46" s="847">
        <v>5220</v>
      </c>
      <c r="O46" s="847">
        <v>5218</v>
      </c>
      <c r="P46" s="40">
        <v>5209</v>
      </c>
      <c r="Q46" s="977"/>
      <c r="R46" s="56"/>
      <c r="S46" s="56"/>
      <c r="T46" s="56"/>
      <c r="U46" s="56"/>
      <c r="V46" s="56"/>
      <c r="W46" s="56"/>
      <c r="X46" s="56"/>
      <c r="Y46" s="56"/>
      <c r="Z46" s="56"/>
    </row>
    <row r="47" spans="2:33" ht="18" customHeight="1" x14ac:dyDescent="0.3">
      <c r="B47" s="48" t="s">
        <v>518</v>
      </c>
      <c r="C47" s="34" t="s">
        <v>519</v>
      </c>
      <c r="D47" s="889">
        <v>13748</v>
      </c>
      <c r="E47" s="847">
        <v>13760</v>
      </c>
      <c r="F47" s="847">
        <v>13801</v>
      </c>
      <c r="G47" s="847">
        <v>13842</v>
      </c>
      <c r="H47" s="847">
        <v>13856</v>
      </c>
      <c r="I47" s="847">
        <v>13889</v>
      </c>
      <c r="J47" s="847">
        <v>13948</v>
      </c>
      <c r="K47" s="847">
        <v>13984</v>
      </c>
      <c r="L47" s="847">
        <v>14002</v>
      </c>
      <c r="M47" s="847">
        <v>13990</v>
      </c>
      <c r="N47" s="847">
        <v>14010</v>
      </c>
      <c r="O47" s="847">
        <v>14028</v>
      </c>
      <c r="P47" s="40">
        <v>14061</v>
      </c>
      <c r="Q47" s="976"/>
      <c r="R47" s="56"/>
      <c r="S47" s="56"/>
      <c r="T47" s="56"/>
      <c r="U47" s="56"/>
      <c r="V47" s="56"/>
      <c r="W47" s="56"/>
      <c r="X47" s="56"/>
      <c r="Y47" s="56"/>
      <c r="Z47" s="56"/>
      <c r="AG47" s="888"/>
    </row>
    <row r="48" spans="2:33" ht="19.5" customHeight="1" thickBot="1" x14ac:dyDescent="0.4">
      <c r="B48" s="85" t="s">
        <v>520</v>
      </c>
      <c r="C48" s="42" t="s">
        <v>521</v>
      </c>
      <c r="D48" s="136">
        <v>328517</v>
      </c>
      <c r="E48" s="42">
        <v>320118</v>
      </c>
      <c r="F48" s="42">
        <v>319991</v>
      </c>
      <c r="G48" s="42">
        <v>321220</v>
      </c>
      <c r="H48" s="42">
        <v>319056</v>
      </c>
      <c r="I48" s="42">
        <v>315198</v>
      </c>
      <c r="J48" s="42">
        <v>318559</v>
      </c>
      <c r="K48" s="42">
        <v>323086</v>
      </c>
      <c r="L48" s="42">
        <v>324024</v>
      </c>
      <c r="M48" s="42">
        <v>325954</v>
      </c>
      <c r="N48" s="42">
        <v>325984</v>
      </c>
      <c r="O48" s="42">
        <v>321711</v>
      </c>
      <c r="P48" s="424"/>
      <c r="Q48" s="975"/>
      <c r="R48" s="56"/>
      <c r="S48" s="56"/>
      <c r="T48" s="56"/>
      <c r="U48" s="56"/>
      <c r="V48" s="56"/>
      <c r="W48" s="56"/>
      <c r="X48" s="56"/>
      <c r="Y48" s="56"/>
      <c r="Z48" s="56"/>
      <c r="AG48" s="888"/>
    </row>
    <row r="49" spans="2:54" ht="16" x14ac:dyDescent="0.35">
      <c r="B49" s="67"/>
      <c r="C49" s="341"/>
      <c r="D49" s="341"/>
      <c r="E49" s="341"/>
      <c r="F49" s="341"/>
      <c r="G49" s="341"/>
      <c r="H49" s="56"/>
      <c r="I49" s="56"/>
      <c r="J49" s="56"/>
      <c r="K49"/>
      <c r="L49"/>
      <c r="M49"/>
      <c r="N49"/>
      <c r="O49"/>
      <c r="P49"/>
      <c r="Q49" s="974"/>
      <c r="R49" s="56"/>
      <c r="S49" s="56"/>
      <c r="T49" s="56"/>
      <c r="U49" s="56"/>
      <c r="V49" s="56"/>
      <c r="W49" s="56"/>
      <c r="X49" s="56"/>
      <c r="Y49" s="56"/>
      <c r="Z49" s="56"/>
      <c r="AG49" s="888"/>
    </row>
    <row r="50" spans="2:54" ht="12.75" customHeight="1" x14ac:dyDescent="0.3">
      <c r="AG50" s="888"/>
    </row>
    <row r="51" spans="2:54" x14ac:dyDescent="0.3">
      <c r="B51" s="1301" t="s">
        <v>522</v>
      </c>
      <c r="C51" s="1301"/>
      <c r="D51" s="1301"/>
      <c r="E51" s="1301"/>
      <c r="F51" s="1301"/>
      <c r="G51" s="1301"/>
      <c r="H51" s="1301"/>
      <c r="I51" s="1301"/>
      <c r="J51" s="1301"/>
      <c r="K51" s="1301"/>
      <c r="L51" s="1301"/>
      <c r="M51" s="1301"/>
      <c r="N51" s="1301"/>
      <c r="O51" s="1301"/>
      <c r="P51" s="1301"/>
      <c r="Q51" s="1301"/>
      <c r="R51" s="1301"/>
      <c r="S51" s="1301"/>
      <c r="T51" s="1301"/>
      <c r="U51" s="1301"/>
      <c r="V51" s="1301"/>
      <c r="W51" s="1301"/>
      <c r="X51" s="1301"/>
      <c r="Y51" s="1301"/>
      <c r="Z51" s="1301"/>
      <c r="AA51" s="1301"/>
      <c r="AB51" s="1301"/>
      <c r="AC51" s="1301"/>
      <c r="AG51" s="888"/>
    </row>
    <row r="52" spans="2:54" ht="9" customHeight="1" x14ac:dyDescent="0.3">
      <c r="B52" s="1301"/>
      <c r="C52" s="1301"/>
      <c r="D52" s="1301"/>
      <c r="E52" s="1301"/>
      <c r="F52" s="1301"/>
      <c r="G52" s="1301"/>
      <c r="H52" s="1301"/>
      <c r="I52" s="1301"/>
      <c r="J52" s="1301"/>
      <c r="K52" s="1301"/>
      <c r="L52" s="1301"/>
      <c r="M52" s="1301"/>
      <c r="N52" s="1301"/>
      <c r="O52" s="1301"/>
      <c r="P52" s="1301"/>
      <c r="Q52" s="1301"/>
      <c r="R52" s="1301"/>
      <c r="S52" s="1301"/>
      <c r="T52" s="1301"/>
      <c r="U52" s="1301"/>
      <c r="V52" s="1301"/>
      <c r="W52" s="1301"/>
      <c r="X52" s="1301"/>
      <c r="Y52" s="1301"/>
      <c r="Z52" s="1301"/>
      <c r="AA52" s="1301"/>
      <c r="AB52" s="1301"/>
      <c r="AC52" s="1301"/>
      <c r="AG52" s="888"/>
    </row>
    <row r="53" spans="2:54" ht="14.25" customHeight="1" x14ac:dyDescent="0.3">
      <c r="B53" s="1370" t="s">
        <v>523</v>
      </c>
      <c r="C53" s="1370"/>
      <c r="D53" s="1370"/>
      <c r="E53" s="1370"/>
      <c r="F53" s="1370"/>
      <c r="G53" s="1370"/>
      <c r="H53" s="1370"/>
      <c r="I53" s="1370"/>
      <c r="J53" s="1370"/>
      <c r="K53" s="1370"/>
      <c r="L53" s="1370"/>
      <c r="M53" s="1370"/>
      <c r="N53" s="1370"/>
      <c r="O53" s="1370"/>
      <c r="P53" s="1370"/>
      <c r="Q53" s="1370"/>
      <c r="R53" s="1370"/>
      <c r="S53" s="1370"/>
      <c r="T53" s="1370"/>
      <c r="U53" s="1370"/>
      <c r="V53" s="1370"/>
      <c r="W53" s="1370"/>
      <c r="X53" s="1370"/>
      <c r="Y53" s="1370"/>
      <c r="Z53" s="1370"/>
      <c r="AA53" s="1370"/>
      <c r="AB53" s="1370"/>
      <c r="AC53" s="1370"/>
      <c r="AG53" s="888"/>
    </row>
    <row r="54" spans="2:54" x14ac:dyDescent="0.3">
      <c r="B54" s="1370"/>
      <c r="C54" s="1370"/>
      <c r="D54" s="1370"/>
      <c r="E54" s="1370"/>
      <c r="F54" s="1370"/>
      <c r="G54" s="1370"/>
      <c r="H54" s="1370"/>
      <c r="I54" s="1370"/>
      <c r="J54" s="1370"/>
      <c r="K54" s="1370"/>
      <c r="L54" s="1370"/>
      <c r="M54" s="1370"/>
      <c r="N54" s="1370"/>
      <c r="O54" s="1370"/>
      <c r="P54" s="1370"/>
      <c r="Q54" s="1370"/>
      <c r="R54" s="1370"/>
      <c r="S54" s="1370"/>
      <c r="T54" s="1370"/>
      <c r="U54" s="1370"/>
      <c r="V54" s="1370"/>
      <c r="W54" s="1370"/>
      <c r="X54" s="1370"/>
      <c r="Y54" s="1370"/>
      <c r="Z54" s="1370"/>
      <c r="AA54" s="1370"/>
      <c r="AB54" s="1370"/>
      <c r="AC54" s="1370"/>
      <c r="AG54" s="888"/>
    </row>
    <row r="55" spans="2:54" ht="8.5" customHeight="1" x14ac:dyDescent="0.3">
      <c r="B55" s="1370"/>
      <c r="C55" s="1370"/>
      <c r="D55" s="1370"/>
      <c r="E55" s="1370"/>
      <c r="F55" s="1370"/>
      <c r="G55" s="1370"/>
      <c r="H55" s="1370"/>
      <c r="I55" s="1370"/>
      <c r="J55" s="1370"/>
      <c r="K55" s="1370"/>
      <c r="L55" s="1370"/>
      <c r="M55" s="1370"/>
      <c r="N55" s="1370"/>
      <c r="O55" s="1370"/>
      <c r="P55" s="1370"/>
      <c r="Q55" s="1370"/>
      <c r="R55" s="1370"/>
      <c r="S55" s="1370"/>
      <c r="T55" s="1370"/>
      <c r="U55" s="1370"/>
      <c r="V55" s="1370"/>
      <c r="W55" s="1370"/>
      <c r="X55" s="1370"/>
      <c r="Y55" s="1370"/>
      <c r="Z55" s="1370"/>
      <c r="AA55" s="1370"/>
      <c r="AB55" s="1370"/>
      <c r="AC55" s="1370"/>
      <c r="AG55" s="888"/>
    </row>
    <row r="56" spans="2:54" ht="12.75" customHeight="1" x14ac:dyDescent="0.3">
      <c r="AG56" s="888"/>
    </row>
    <row r="57" spans="2:54" ht="30.75" customHeight="1" x14ac:dyDescent="0.3">
      <c r="B57" s="1306" t="s">
        <v>384</v>
      </c>
      <c r="C57" s="1371"/>
      <c r="D57" s="1318" t="s">
        <v>385</v>
      </c>
      <c r="E57" s="1319"/>
      <c r="F57" s="1319"/>
      <c r="G57" s="1319"/>
      <c r="H57" s="1319"/>
      <c r="I57" s="1319"/>
      <c r="J57" s="1319"/>
      <c r="K57" s="1319"/>
      <c r="L57" s="1319"/>
      <c r="M57" s="1319"/>
      <c r="N57" s="1319"/>
      <c r="O57" s="1319"/>
      <c r="P57" s="1320"/>
      <c r="Q57" s="1315" t="s">
        <v>386</v>
      </c>
      <c r="R57" s="1316"/>
      <c r="S57" s="1316"/>
      <c r="T57" s="1316"/>
      <c r="U57" s="1316"/>
      <c r="V57" s="1316"/>
      <c r="W57" s="1316"/>
      <c r="X57" s="1316"/>
      <c r="Y57" s="1316"/>
      <c r="Z57" s="1316"/>
      <c r="AA57" s="1316"/>
      <c r="AB57" s="1316"/>
      <c r="AC57" s="1317"/>
      <c r="AG57" s="888"/>
    </row>
    <row r="58" spans="2:54" x14ac:dyDescent="0.3">
      <c r="B58" s="1308"/>
      <c r="C58" s="1372"/>
      <c r="D58" s="470">
        <v>2018</v>
      </c>
      <c r="E58" s="1303">
        <v>2019</v>
      </c>
      <c r="F58" s="1304"/>
      <c r="G58" s="1304"/>
      <c r="H58" s="1305"/>
      <c r="I58" s="1303">
        <v>2020</v>
      </c>
      <c r="J58" s="1304"/>
      <c r="K58" s="1304"/>
      <c r="L58" s="1304"/>
      <c r="M58" s="1313">
        <v>2021</v>
      </c>
      <c r="N58" s="1304"/>
      <c r="O58" s="1304"/>
      <c r="P58" s="1314"/>
      <c r="Q58" s="1311">
        <v>2022</v>
      </c>
      <c r="R58" s="1311"/>
      <c r="S58" s="1311"/>
      <c r="T58" s="1312"/>
      <c r="U58" s="1310">
        <v>2023</v>
      </c>
      <c r="V58" s="1311"/>
      <c r="W58" s="1311"/>
      <c r="X58" s="1311"/>
      <c r="Y58" s="1310">
        <v>2024</v>
      </c>
      <c r="Z58" s="1311"/>
      <c r="AA58" s="1311"/>
      <c r="AB58" s="1312"/>
      <c r="AC58" s="316">
        <v>2025</v>
      </c>
      <c r="AG58" s="888"/>
    </row>
    <row r="59" spans="2:54" x14ac:dyDescent="0.3">
      <c r="B59" s="1347"/>
      <c r="C59" s="1373"/>
      <c r="D59" s="163" t="s">
        <v>387</v>
      </c>
      <c r="E59" s="163" t="s">
        <v>388</v>
      </c>
      <c r="F59" s="146" t="s">
        <v>389</v>
      </c>
      <c r="G59" s="146" t="s">
        <v>278</v>
      </c>
      <c r="H59" s="153" t="s">
        <v>387</v>
      </c>
      <c r="I59" s="147" t="s">
        <v>388</v>
      </c>
      <c r="J59" s="147" t="s">
        <v>389</v>
      </c>
      <c r="K59" s="147" t="s">
        <v>278</v>
      </c>
      <c r="L59" s="147" t="s">
        <v>387</v>
      </c>
      <c r="M59" s="158" t="s">
        <v>388</v>
      </c>
      <c r="N59" s="793" t="s">
        <v>389</v>
      </c>
      <c r="O59" s="793" t="s">
        <v>278</v>
      </c>
      <c r="P59" s="153" t="s">
        <v>387</v>
      </c>
      <c r="Q59" s="846" t="s">
        <v>388</v>
      </c>
      <c r="R59" s="981" t="s">
        <v>389</v>
      </c>
      <c r="S59" s="981" t="s">
        <v>278</v>
      </c>
      <c r="T59" s="981" t="s">
        <v>387</v>
      </c>
      <c r="U59" s="980" t="s">
        <v>388</v>
      </c>
      <c r="V59" s="981" t="s">
        <v>389</v>
      </c>
      <c r="W59" s="981" t="s">
        <v>278</v>
      </c>
      <c r="X59" s="981" t="s">
        <v>387</v>
      </c>
      <c r="Y59" s="980" t="s">
        <v>388</v>
      </c>
      <c r="Z59" s="895" t="s">
        <v>389</v>
      </c>
      <c r="AA59" s="981" t="s">
        <v>278</v>
      </c>
      <c r="AB59" s="393" t="s">
        <v>387</v>
      </c>
      <c r="AC59" s="70" t="s">
        <v>388</v>
      </c>
      <c r="AG59" s="888"/>
    </row>
    <row r="60" spans="2:54" x14ac:dyDescent="0.3">
      <c r="B60" s="64" t="s">
        <v>172</v>
      </c>
      <c r="C60" s="722"/>
      <c r="D60" s="1051"/>
      <c r="E60" s="722"/>
      <c r="F60" s="722"/>
      <c r="G60" s="722"/>
      <c r="H60" s="413">
        <f>Grants!H108</f>
        <v>70.894000000000005</v>
      </c>
      <c r="I60" s="413">
        <f>Grants!I108</f>
        <v>72.774000000000001</v>
      </c>
      <c r="J60" s="413">
        <f>Grants!J108</f>
        <v>75.275000000000006</v>
      </c>
      <c r="K60" s="413">
        <f>Grants!K108</f>
        <v>78.766999999999996</v>
      </c>
      <c r="L60" s="413">
        <f>Grants!L108</f>
        <v>76.995000000000005</v>
      </c>
      <c r="M60" s="413">
        <f>Grants!M108</f>
        <v>75.03</v>
      </c>
      <c r="N60" s="413">
        <f>Grants!N108</f>
        <v>77.703999999999994</v>
      </c>
      <c r="O60" s="413">
        <f>Grants!O108</f>
        <v>72.766999999999996</v>
      </c>
      <c r="P60" s="1052">
        <f>Grants!P108</f>
        <v>73.727000000000004</v>
      </c>
      <c r="Q60" s="402">
        <f>Grants!Q108</f>
        <v>75.34842857142857</v>
      </c>
      <c r="R60" s="402">
        <f>Grants!R108</f>
        <v>75.34842857142857</v>
      </c>
      <c r="S60" s="402">
        <f>Grants!S108</f>
        <v>75.34842857142857</v>
      </c>
      <c r="T60" s="402">
        <f>Grants!T108</f>
        <v>75.34842857142857</v>
      </c>
      <c r="U60" s="402">
        <f>Grants!U108</f>
        <v>75.34842857142857</v>
      </c>
      <c r="V60" s="402">
        <f>Grants!V108</f>
        <v>75.34842857142857</v>
      </c>
      <c r="W60" s="402">
        <f>Grants!W108</f>
        <v>75.34842857142857</v>
      </c>
      <c r="X60" s="402">
        <f>Grants!X108</f>
        <v>75.34842857142857</v>
      </c>
      <c r="Y60" s="402">
        <f>Grants!Y108</f>
        <v>75.34842857142857</v>
      </c>
      <c r="Z60" s="402">
        <f>Grants!Z108</f>
        <v>75.34842857142857</v>
      </c>
      <c r="AA60" s="402">
        <f>Grants!AA108</f>
        <v>75.34842857142857</v>
      </c>
      <c r="AB60" s="402">
        <f>Grants!AB108</f>
        <v>75.34842857142857</v>
      </c>
      <c r="AC60" s="82">
        <f>Grants!AC108</f>
        <v>75.34842857142857</v>
      </c>
    </row>
    <row r="61" spans="2:54" x14ac:dyDescent="0.3">
      <c r="B61" s="55" t="s">
        <v>230</v>
      </c>
      <c r="C61" s="54"/>
      <c r="D61" s="155"/>
      <c r="E61" s="1050"/>
      <c r="F61" s="1050"/>
      <c r="G61" s="1050"/>
      <c r="H61" s="1046">
        <f>Grants!H89</f>
        <v>208.59399999999999</v>
      </c>
      <c r="I61" s="1046">
        <f>Grants!I89</f>
        <v>212.48200000000003</v>
      </c>
      <c r="J61" s="1046">
        <f>Grants!J89</f>
        <v>334.61</v>
      </c>
      <c r="K61" s="1046">
        <f>Grants!K89</f>
        <v>301.78300000000002</v>
      </c>
      <c r="L61" s="1046">
        <f>Grants!L89</f>
        <v>280.16300000000001</v>
      </c>
      <c r="M61" s="1046">
        <f>Grants!M89</f>
        <v>310.15499999999997</v>
      </c>
      <c r="N61" s="1046">
        <f>Grants!N89</f>
        <v>346.31500000000005</v>
      </c>
      <c r="O61" s="1046">
        <f>Grants!O89</f>
        <v>384.12299999999988</v>
      </c>
      <c r="P61" s="1053">
        <f>Grants!P89</f>
        <v>411.7578519999999</v>
      </c>
      <c r="Q61" s="68">
        <f>Grants!Q89</f>
        <v>413.69450107314532</v>
      </c>
      <c r="R61" s="68">
        <f>Grants!R89</f>
        <v>409.13739468602427</v>
      </c>
      <c r="S61" s="68">
        <f>Grants!S89</f>
        <v>420.40956498748409</v>
      </c>
      <c r="T61" s="68">
        <f>Grants!T89</f>
        <v>433.62605166666657</v>
      </c>
      <c r="U61" s="68">
        <f>Grants!U89</f>
        <v>446.20583784571585</v>
      </c>
      <c r="V61" s="68">
        <f>Grants!V89</f>
        <v>430.43178303346525</v>
      </c>
      <c r="W61" s="68">
        <f>Grants!W89</f>
        <v>429.18397014698337</v>
      </c>
      <c r="X61" s="68">
        <f>Grants!X89</f>
        <v>433.17429653333318</v>
      </c>
      <c r="Y61" s="68">
        <f>Grants!Y89</f>
        <v>424.68827699154451</v>
      </c>
      <c r="Z61" s="68">
        <f>Grants!Z89</f>
        <v>406.74941359480385</v>
      </c>
      <c r="AA61" s="68">
        <f>Grants!AA89</f>
        <v>411.13189671286278</v>
      </c>
      <c r="AB61" s="68">
        <f>Grants!AB89</f>
        <v>414.7345147346665</v>
      </c>
      <c r="AC61" s="66">
        <f>Grants!AC89</f>
        <v>397.82440859120618</v>
      </c>
    </row>
    <row r="62" spans="2:54" x14ac:dyDescent="0.3">
      <c r="B62" s="71" t="s">
        <v>524</v>
      </c>
      <c r="C62" s="471"/>
      <c r="D62" s="982"/>
      <c r="E62" s="983"/>
      <c r="F62" s="983"/>
      <c r="G62" s="983"/>
      <c r="H62" s="496">
        <f>H60+H61</f>
        <v>279.488</v>
      </c>
      <c r="I62" s="496">
        <f t="shared" ref="I62:AC62" si="30">I60+I61</f>
        <v>285.25600000000003</v>
      </c>
      <c r="J62" s="496">
        <f t="shared" si="30"/>
        <v>409.88499999999999</v>
      </c>
      <c r="K62" s="496">
        <f t="shared" si="30"/>
        <v>380.55</v>
      </c>
      <c r="L62" s="496">
        <f t="shared" si="30"/>
        <v>357.15800000000002</v>
      </c>
      <c r="M62" s="496">
        <f t="shared" si="30"/>
        <v>385.18499999999995</v>
      </c>
      <c r="N62" s="496">
        <f t="shared" si="30"/>
        <v>424.01900000000006</v>
      </c>
      <c r="O62" s="496">
        <f t="shared" si="30"/>
        <v>456.88999999999987</v>
      </c>
      <c r="P62" s="1054">
        <f t="shared" si="30"/>
        <v>485.48485199999993</v>
      </c>
      <c r="Q62" s="83">
        <f t="shared" si="30"/>
        <v>489.04292964457386</v>
      </c>
      <c r="R62" s="83">
        <f t="shared" si="30"/>
        <v>484.48582325745281</v>
      </c>
      <c r="S62" s="83">
        <f t="shared" si="30"/>
        <v>495.75799355891263</v>
      </c>
      <c r="T62" s="83">
        <f t="shared" si="30"/>
        <v>508.97448023809511</v>
      </c>
      <c r="U62" s="83">
        <f t="shared" si="30"/>
        <v>521.55426641714439</v>
      </c>
      <c r="V62" s="83">
        <f t="shared" si="30"/>
        <v>505.78021160489379</v>
      </c>
      <c r="W62" s="83">
        <f t="shared" si="30"/>
        <v>504.53239871841197</v>
      </c>
      <c r="X62" s="83">
        <f t="shared" si="30"/>
        <v>508.52272510476178</v>
      </c>
      <c r="Y62" s="83">
        <f t="shared" si="30"/>
        <v>500.03670556297311</v>
      </c>
      <c r="Z62" s="83">
        <f t="shared" si="30"/>
        <v>482.09784216623245</v>
      </c>
      <c r="AA62" s="83">
        <f t="shared" si="30"/>
        <v>486.48032528429133</v>
      </c>
      <c r="AB62" s="83">
        <f t="shared" si="30"/>
        <v>490.0829433060951</v>
      </c>
      <c r="AC62" s="84">
        <f t="shared" si="30"/>
        <v>473.17283716263478</v>
      </c>
    </row>
    <row r="63" spans="2:54" x14ac:dyDescent="0.3">
      <c r="AM63" s="1364" t="s">
        <v>525</v>
      </c>
      <c r="AN63" s="1365"/>
      <c r="AO63" s="1318" t="s">
        <v>385</v>
      </c>
      <c r="AP63" s="1319"/>
      <c r="AQ63" s="1319"/>
      <c r="AR63" s="1319"/>
      <c r="AS63" s="1319"/>
      <c r="AT63" s="1320"/>
      <c r="AU63" s="1374" t="s">
        <v>386</v>
      </c>
      <c r="AV63" s="1374"/>
      <c r="AW63" s="1374"/>
      <c r="AX63" s="1374"/>
      <c r="AY63" s="1374"/>
      <c r="AZ63" s="1374"/>
      <c r="BA63" s="1374"/>
      <c r="BB63" s="1374"/>
    </row>
    <row r="64" spans="2:54" x14ac:dyDescent="0.3">
      <c r="AM64" s="1366"/>
      <c r="AN64" s="1367"/>
      <c r="AO64" s="753">
        <v>2019</v>
      </c>
      <c r="AP64" s="1303">
        <v>2020</v>
      </c>
      <c r="AQ64" s="1304"/>
      <c r="AR64" s="1304"/>
      <c r="AS64" s="1305"/>
      <c r="AT64" s="753">
        <v>2021</v>
      </c>
      <c r="AU64" s="1310">
        <v>2021</v>
      </c>
      <c r="AV64" s="1311"/>
      <c r="AW64" s="1312"/>
      <c r="AX64" s="1310">
        <v>2022</v>
      </c>
      <c r="AY64" s="1311"/>
      <c r="AZ64" s="1311"/>
      <c r="BA64" s="1312"/>
      <c r="BB64" s="316">
        <v>2023</v>
      </c>
    </row>
    <row r="65" spans="39:58" x14ac:dyDescent="0.3">
      <c r="AM65" s="1366"/>
      <c r="AN65" s="1367"/>
      <c r="AO65" s="164" t="s">
        <v>387</v>
      </c>
      <c r="AP65" s="158" t="s">
        <v>388</v>
      </c>
      <c r="AQ65" s="147" t="s">
        <v>389</v>
      </c>
      <c r="AR65" s="147" t="s">
        <v>278</v>
      </c>
      <c r="AS65" s="153" t="s">
        <v>387</v>
      </c>
      <c r="AT65" s="164" t="s">
        <v>388</v>
      </c>
      <c r="AU65" s="391" t="s">
        <v>389</v>
      </c>
      <c r="AV65" s="392" t="s">
        <v>278</v>
      </c>
      <c r="AW65" s="393" t="s">
        <v>387</v>
      </c>
      <c r="AX65" s="391" t="s">
        <v>388</v>
      </c>
      <c r="AY65" s="392" t="s">
        <v>389</v>
      </c>
      <c r="AZ65" s="392" t="s">
        <v>278</v>
      </c>
      <c r="BA65" s="393" t="s">
        <v>387</v>
      </c>
      <c r="BB65" s="70" t="s">
        <v>388</v>
      </c>
    </row>
    <row r="66" spans="39:58" ht="28" x14ac:dyDescent="0.3">
      <c r="AM66" s="64" t="s">
        <v>526</v>
      </c>
      <c r="AN66" s="441"/>
      <c r="AO66" s="69">
        <v>4.8</v>
      </c>
      <c r="AP66" s="413">
        <v>3.9</v>
      </c>
      <c r="AQ66" s="413">
        <v>3.2</v>
      </c>
      <c r="AR66" s="413">
        <v>3.8</v>
      </c>
      <c r="AS66" s="413">
        <v>3.7</v>
      </c>
      <c r="AT66" s="413">
        <v>3.7</v>
      </c>
      <c r="AU66" s="81">
        <v>3.7</v>
      </c>
      <c r="AV66" s="402">
        <v>3.7</v>
      </c>
      <c r="AW66" s="402">
        <v>3.8</v>
      </c>
      <c r="AX66" s="402">
        <v>3.8</v>
      </c>
      <c r="AY66" s="402">
        <v>3.9</v>
      </c>
      <c r="AZ66" s="402">
        <v>3.9</v>
      </c>
      <c r="BA66" s="402">
        <v>4</v>
      </c>
      <c r="BB66" s="82">
        <v>4</v>
      </c>
    </row>
    <row r="67" spans="39:58" ht="28" x14ac:dyDescent="0.3">
      <c r="AM67" s="88" t="s">
        <v>527</v>
      </c>
      <c r="AN67" s="341"/>
      <c r="AO67" s="63">
        <v>3.3969999999999998</v>
      </c>
      <c r="AP67" s="61">
        <v>4.1660000000000004</v>
      </c>
      <c r="AQ67" s="61">
        <v>-7.6660000000000004</v>
      </c>
      <c r="AR67" s="62">
        <v>-0.84299999999999997</v>
      </c>
      <c r="AS67" s="62">
        <v>2.097</v>
      </c>
      <c r="AT67" s="62">
        <v>9.5879999999999992</v>
      </c>
      <c r="AU67" s="361">
        <v>14.488</v>
      </c>
      <c r="AV67" s="362">
        <v>9.7850000000000001</v>
      </c>
      <c r="AW67" s="362">
        <v>5.202</v>
      </c>
      <c r="AX67" s="362">
        <v>5.4939999999999998</v>
      </c>
      <c r="AY67" s="362">
        <v>5.7560000000000002</v>
      </c>
      <c r="AZ67" s="362">
        <v>4.133</v>
      </c>
      <c r="BA67" s="362">
        <v>3.5270000000000001</v>
      </c>
      <c r="BB67" s="363">
        <v>3.488</v>
      </c>
    </row>
    <row r="68" spans="39:58" x14ac:dyDescent="0.3">
      <c r="AM68" s="34" t="s">
        <v>528</v>
      </c>
      <c r="AO68" s="62">
        <f>AO67</f>
        <v>3.3969999999999998</v>
      </c>
      <c r="AP68" s="62">
        <f t="shared" ref="AP68:AT68" si="31">AP67</f>
        <v>4.1660000000000004</v>
      </c>
      <c r="AQ68" s="62">
        <f t="shared" si="31"/>
        <v>-7.6660000000000004</v>
      </c>
      <c r="AR68" s="62">
        <f t="shared" si="31"/>
        <v>-0.84299999999999997</v>
      </c>
      <c r="AS68" s="62">
        <f t="shared" si="31"/>
        <v>2.097</v>
      </c>
      <c r="AT68" s="62">
        <f t="shared" si="31"/>
        <v>9.5879999999999992</v>
      </c>
      <c r="AU68" s="580">
        <f t="shared" ref="AU68:BB68" si="32">N34</f>
        <v>9</v>
      </c>
      <c r="AV68" s="580">
        <f t="shared" si="32"/>
        <v>10</v>
      </c>
      <c r="AW68" s="580">
        <f t="shared" si="32"/>
        <v>10</v>
      </c>
      <c r="AX68" s="580">
        <f t="shared" si="32"/>
        <v>6</v>
      </c>
      <c r="AY68" s="580">
        <f t="shared" si="32"/>
        <v>8</v>
      </c>
      <c r="AZ68" s="580">
        <f t="shared" si="32"/>
        <v>7</v>
      </c>
      <c r="BA68" s="580">
        <f t="shared" si="32"/>
        <v>5.5</v>
      </c>
      <c r="BB68" s="580">
        <f t="shared" si="32"/>
        <v>5</v>
      </c>
    </row>
    <row r="69" spans="39:58" x14ac:dyDescent="0.3">
      <c r="AM69" s="1368" t="s">
        <v>529</v>
      </c>
      <c r="AN69" s="1369"/>
      <c r="AO69" s="63"/>
      <c r="AP69" s="61"/>
      <c r="AQ69" s="61"/>
      <c r="AR69" s="62"/>
      <c r="AS69" s="62"/>
      <c r="AT69" s="62"/>
      <c r="AU69" s="361"/>
      <c r="AV69" s="362"/>
      <c r="AW69" s="362"/>
      <c r="AX69" s="362"/>
      <c r="AY69" s="362"/>
      <c r="AZ69" s="362"/>
      <c r="BA69" s="362"/>
      <c r="BB69" s="363"/>
    </row>
    <row r="70" spans="39:58" ht="28" x14ac:dyDescent="0.3">
      <c r="AM70" s="55" t="s">
        <v>530</v>
      </c>
      <c r="AN70" s="39"/>
      <c r="AO70" s="271">
        <v>2368</v>
      </c>
      <c r="AP70" s="270">
        <v>2391</v>
      </c>
      <c r="AQ70" s="270">
        <v>2410</v>
      </c>
      <c r="AR70" s="270">
        <v>2432</v>
      </c>
      <c r="AS70" s="270">
        <v>2455</v>
      </c>
      <c r="AT70" s="270">
        <v>2477</v>
      </c>
      <c r="AU70" s="366">
        <v>2500</v>
      </c>
      <c r="AV70" s="367">
        <v>2523</v>
      </c>
      <c r="AW70" s="367">
        <v>2546</v>
      </c>
      <c r="AX70" s="367">
        <v>2571</v>
      </c>
      <c r="AY70" s="367">
        <v>2595</v>
      </c>
      <c r="AZ70" s="367">
        <v>2621</v>
      </c>
      <c r="BA70" s="367">
        <v>2646</v>
      </c>
      <c r="BB70" s="368">
        <v>2672</v>
      </c>
    </row>
    <row r="71" spans="39:58" ht="28" x14ac:dyDescent="0.3">
      <c r="AM71" s="55" t="s">
        <v>531</v>
      </c>
      <c r="AN71" s="39"/>
      <c r="AO71" s="144">
        <v>2357</v>
      </c>
      <c r="AP71" s="43">
        <v>2382</v>
      </c>
      <c r="AQ71" s="43">
        <v>2335</v>
      </c>
      <c r="AR71" s="43">
        <v>2330</v>
      </c>
      <c r="AS71" s="43">
        <v>2318</v>
      </c>
      <c r="AT71" s="43">
        <v>2339</v>
      </c>
      <c r="AU71" s="391">
        <v>2361</v>
      </c>
      <c r="AV71" s="392">
        <v>2379</v>
      </c>
      <c r="AW71" s="392">
        <v>2397</v>
      </c>
      <c r="AX71" s="392">
        <v>2417</v>
      </c>
      <c r="AY71" s="392">
        <v>2439</v>
      </c>
      <c r="AZ71" s="392">
        <v>2462</v>
      </c>
      <c r="BA71" s="392">
        <v>2486</v>
      </c>
      <c r="BB71" s="393">
        <v>2513</v>
      </c>
    </row>
    <row r="72" spans="39:58" ht="28" x14ac:dyDescent="0.3">
      <c r="AM72" s="55" t="s">
        <v>532</v>
      </c>
      <c r="AN72" s="39"/>
      <c r="AO72" s="443">
        <v>2357.4</v>
      </c>
      <c r="AP72" s="282">
        <v>2381.6</v>
      </c>
      <c r="AQ72" s="282">
        <v>2334.5</v>
      </c>
      <c r="AR72" s="282">
        <v>2329.6</v>
      </c>
      <c r="AS72" s="282">
        <v>2341.6999999999998</v>
      </c>
      <c r="AT72" s="282">
        <v>2395.9</v>
      </c>
      <c r="AU72" s="335">
        <v>2478.4</v>
      </c>
      <c r="AV72" s="336">
        <v>2536.9</v>
      </c>
      <c r="AW72" s="336">
        <v>2569.3000000000002</v>
      </c>
      <c r="AX72" s="336">
        <v>2603.9</v>
      </c>
      <c r="AY72" s="336">
        <v>2640.6</v>
      </c>
      <c r="AZ72" s="336">
        <v>2667.4</v>
      </c>
      <c r="BA72" s="336">
        <v>2690.6</v>
      </c>
      <c r="BB72" s="337">
        <v>2713.8</v>
      </c>
      <c r="BC72" s="444"/>
      <c r="BD72" s="444"/>
      <c r="BE72" s="444"/>
      <c r="BF72" s="444"/>
    </row>
    <row r="73" spans="39:58" x14ac:dyDescent="0.3">
      <c r="AM73" s="1362" t="s">
        <v>533</v>
      </c>
      <c r="AN73" s="1363"/>
      <c r="AO73" s="144"/>
      <c r="AP73" s="43"/>
      <c r="AQ73" s="43"/>
      <c r="AR73" s="43"/>
      <c r="AS73" s="43"/>
      <c r="AT73" s="43"/>
      <c r="AU73" s="391"/>
      <c r="AV73" s="392"/>
      <c r="AW73" s="392"/>
      <c r="AX73" s="392"/>
      <c r="AY73" s="392"/>
      <c r="AZ73" s="392"/>
      <c r="BA73" s="392"/>
      <c r="BB73" s="393"/>
    </row>
    <row r="74" spans="39:58" ht="28" x14ac:dyDescent="0.3">
      <c r="AM74" s="55" t="s">
        <v>530</v>
      </c>
      <c r="AN74" s="39"/>
      <c r="AO74" s="271">
        <f t="shared" ref="AO74:BB74" si="33">AO70-H62</f>
        <v>2088.5120000000002</v>
      </c>
      <c r="AP74" s="270">
        <f t="shared" si="33"/>
        <v>2105.7440000000001</v>
      </c>
      <c r="AQ74" s="270">
        <f t="shared" si="33"/>
        <v>2000.115</v>
      </c>
      <c r="AR74" s="270">
        <f t="shared" si="33"/>
        <v>2051.4499999999998</v>
      </c>
      <c r="AS74" s="270">
        <f t="shared" si="33"/>
        <v>2097.8420000000001</v>
      </c>
      <c r="AT74" s="270">
        <f t="shared" si="33"/>
        <v>2091.8150000000001</v>
      </c>
      <c r="AU74" s="366">
        <f t="shared" si="33"/>
        <v>2075.9809999999998</v>
      </c>
      <c r="AV74" s="367">
        <f t="shared" si="33"/>
        <v>2066.11</v>
      </c>
      <c r="AW74" s="367">
        <f t="shared" si="33"/>
        <v>2060.515148</v>
      </c>
      <c r="AX74" s="367">
        <f t="shared" si="33"/>
        <v>2081.9570703554264</v>
      </c>
      <c r="AY74" s="367">
        <f t="shared" si="33"/>
        <v>2110.5141767425471</v>
      </c>
      <c r="AZ74" s="367">
        <f t="shared" si="33"/>
        <v>2125.2420064410871</v>
      </c>
      <c r="BA74" s="367">
        <f t="shared" si="33"/>
        <v>2137.0255197619049</v>
      </c>
      <c r="BB74" s="368">
        <f t="shared" si="33"/>
        <v>2150.4457335828556</v>
      </c>
    </row>
    <row r="75" spans="39:58" ht="28" x14ac:dyDescent="0.3">
      <c r="AM75" s="55" t="s">
        <v>531</v>
      </c>
      <c r="AN75" s="39"/>
      <c r="AO75" s="271">
        <f t="shared" ref="AO75:BB75" si="34">AO71-H62</f>
        <v>2077.5120000000002</v>
      </c>
      <c r="AP75" s="270">
        <f t="shared" si="34"/>
        <v>2096.7440000000001</v>
      </c>
      <c r="AQ75" s="270">
        <f t="shared" si="34"/>
        <v>1925.115</v>
      </c>
      <c r="AR75" s="270">
        <f t="shared" si="34"/>
        <v>1949.45</v>
      </c>
      <c r="AS75" s="270">
        <f t="shared" si="34"/>
        <v>1960.8420000000001</v>
      </c>
      <c r="AT75" s="270">
        <f t="shared" si="34"/>
        <v>1953.8150000000001</v>
      </c>
      <c r="AU75" s="366">
        <f t="shared" si="34"/>
        <v>1936.981</v>
      </c>
      <c r="AV75" s="367">
        <f t="shared" si="34"/>
        <v>1922.1100000000001</v>
      </c>
      <c r="AW75" s="367">
        <f t="shared" si="34"/>
        <v>1911.515148</v>
      </c>
      <c r="AX75" s="367">
        <f t="shared" si="34"/>
        <v>1927.9570703554261</v>
      </c>
      <c r="AY75" s="367">
        <f t="shared" si="34"/>
        <v>1954.5141767425471</v>
      </c>
      <c r="AZ75" s="367">
        <f t="shared" si="34"/>
        <v>1966.2420064410874</v>
      </c>
      <c r="BA75" s="367">
        <f t="shared" si="34"/>
        <v>1977.0255197619049</v>
      </c>
      <c r="BB75" s="368">
        <f t="shared" si="34"/>
        <v>1991.4457335828556</v>
      </c>
    </row>
    <row r="76" spans="39:58" ht="28" x14ac:dyDescent="0.3">
      <c r="AM76" s="148" t="s">
        <v>532</v>
      </c>
      <c r="AN76" s="445"/>
      <c r="AO76" s="414">
        <f t="shared" ref="AO76:AU76" si="35">AO72-H62</f>
        <v>2077.9120000000003</v>
      </c>
      <c r="AP76" s="415">
        <f t="shared" si="35"/>
        <v>2096.3440000000001</v>
      </c>
      <c r="AQ76" s="415">
        <f t="shared" si="35"/>
        <v>1924.615</v>
      </c>
      <c r="AR76" s="415">
        <f t="shared" si="35"/>
        <v>1949.05</v>
      </c>
      <c r="AS76" s="415">
        <f t="shared" si="35"/>
        <v>1984.5419999999999</v>
      </c>
      <c r="AT76" s="415">
        <f t="shared" si="35"/>
        <v>2010.7150000000001</v>
      </c>
      <c r="AU76" s="416">
        <f t="shared" si="35"/>
        <v>2054.3809999999999</v>
      </c>
      <c r="AV76" s="417">
        <f t="shared" ref="AV76" si="36">AV72-O62</f>
        <v>2080.0100000000002</v>
      </c>
      <c r="AW76" s="417">
        <f t="shared" ref="AW76" si="37">AW72-P62</f>
        <v>2083.8151480000001</v>
      </c>
      <c r="AX76" s="417">
        <f t="shared" ref="AX76" si="38">AX72-Q62</f>
        <v>2114.857070355426</v>
      </c>
      <c r="AY76" s="417">
        <f t="shared" ref="AY76" si="39">AY72-R62</f>
        <v>2156.114176742547</v>
      </c>
      <c r="AZ76" s="417">
        <f>AZ72-S62</f>
        <v>2171.6420064410877</v>
      </c>
      <c r="BA76" s="417">
        <f>BA72-T62</f>
        <v>2181.6255197619048</v>
      </c>
      <c r="BB76" s="418">
        <f t="shared" ref="BB76" si="40">BB72-U62</f>
        <v>2192.2457335828558</v>
      </c>
    </row>
  </sheetData>
  <mergeCells count="43">
    <mergeCell ref="B1:AC1"/>
    <mergeCell ref="B6:C8"/>
    <mergeCell ref="E7:H7"/>
    <mergeCell ref="I7:L7"/>
    <mergeCell ref="Q7:T7"/>
    <mergeCell ref="U7:X7"/>
    <mergeCell ref="Y7:AB7"/>
    <mergeCell ref="B2:AC4"/>
    <mergeCell ref="B25:AC25"/>
    <mergeCell ref="B26:AC28"/>
    <mergeCell ref="AO63:AT63"/>
    <mergeCell ref="D6:P6"/>
    <mergeCell ref="Q6:AC6"/>
    <mergeCell ref="M7:P7"/>
    <mergeCell ref="J18:O18"/>
    <mergeCell ref="P16:AC16"/>
    <mergeCell ref="AU64:AW64"/>
    <mergeCell ref="AX64:BA64"/>
    <mergeCell ref="U31:X31"/>
    <mergeCell ref="U58:X58"/>
    <mergeCell ref="Y31:AB31"/>
    <mergeCell ref="Y58:AB58"/>
    <mergeCell ref="B53:AC55"/>
    <mergeCell ref="B51:AC52"/>
    <mergeCell ref="B57:C59"/>
    <mergeCell ref="I58:L58"/>
    <mergeCell ref="Q58:T58"/>
    <mergeCell ref="E31:H31"/>
    <mergeCell ref="E58:H58"/>
    <mergeCell ref="AP64:AS64"/>
    <mergeCell ref="B30:C32"/>
    <mergeCell ref="AU63:BB63"/>
    <mergeCell ref="AM73:AN73"/>
    <mergeCell ref="AM63:AN65"/>
    <mergeCell ref="Q31:T31"/>
    <mergeCell ref="I31:L31"/>
    <mergeCell ref="D30:P30"/>
    <mergeCell ref="Q30:AC30"/>
    <mergeCell ref="M31:P31"/>
    <mergeCell ref="D57:P57"/>
    <mergeCell ref="Q57:AC57"/>
    <mergeCell ref="M58:P58"/>
    <mergeCell ref="AM69:AN69"/>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62"/>
  <sheetViews>
    <sheetView zoomScale="51" zoomScaleNormal="80" workbookViewId="0">
      <selection activeCell="D45" sqref="D45:AC62"/>
    </sheetView>
  </sheetViews>
  <sheetFormatPr defaultColWidth="10.81640625" defaultRowHeight="14.5" x14ac:dyDescent="0.35"/>
  <cols>
    <col min="2" max="2" width="49.453125" customWidth="1"/>
    <col min="6" max="25" width="6.453125" customWidth="1"/>
    <col min="27" max="27" width="10.1796875" customWidth="1"/>
  </cols>
  <sheetData>
    <row r="1" spans="2:29" x14ac:dyDescent="0.35">
      <c r="B1" s="1301" t="s">
        <v>71</v>
      </c>
      <c r="C1" s="1301"/>
      <c r="D1" s="1301"/>
      <c r="E1" s="1301"/>
      <c r="F1" s="1301"/>
      <c r="G1" s="1301"/>
      <c r="H1" s="1301"/>
      <c r="I1" s="1301"/>
      <c r="J1" s="1301"/>
      <c r="K1" s="1301"/>
      <c r="L1" s="1301"/>
      <c r="M1" s="1301"/>
      <c r="N1" s="1301"/>
      <c r="O1" s="1301"/>
      <c r="P1" s="1301"/>
      <c r="Q1" s="1301"/>
      <c r="R1" s="1301"/>
      <c r="S1" s="1301"/>
      <c r="T1" s="1301"/>
      <c r="U1" s="1301"/>
      <c r="V1" s="1301"/>
      <c r="W1" s="1301"/>
      <c r="X1" s="1301"/>
      <c r="Y1" s="1301"/>
      <c r="Z1" s="1301"/>
      <c r="AA1" s="1301"/>
      <c r="AB1" s="1301"/>
      <c r="AC1" s="1301"/>
    </row>
    <row r="2" spans="2:29" s="128" customFormat="1" ht="14.5" customHeight="1" x14ac:dyDescent="0.35">
      <c r="B2" s="1302" t="s">
        <v>534</v>
      </c>
      <c r="C2" s="1302"/>
      <c r="D2" s="1302"/>
      <c r="E2" s="1302"/>
      <c r="F2" s="1302"/>
      <c r="G2" s="1302"/>
      <c r="H2" s="1302"/>
      <c r="I2" s="1302"/>
      <c r="J2" s="1302"/>
      <c r="K2" s="1302"/>
      <c r="L2" s="1302"/>
      <c r="M2" s="1302"/>
      <c r="N2" s="1302"/>
      <c r="O2" s="1302"/>
      <c r="P2" s="1302"/>
      <c r="Q2" s="1302"/>
      <c r="R2" s="1302"/>
      <c r="S2" s="1302"/>
      <c r="T2" s="1302"/>
      <c r="U2" s="1302"/>
      <c r="V2" s="1302"/>
      <c r="W2" s="1302"/>
      <c r="X2" s="1302"/>
      <c r="Y2" s="1302"/>
      <c r="Z2" s="1302"/>
      <c r="AA2" s="1302"/>
      <c r="AB2" s="1302"/>
      <c r="AC2" s="1302"/>
    </row>
    <row r="3" spans="2:29" s="128" customFormat="1" ht="14.5" customHeight="1" x14ac:dyDescent="0.35">
      <c r="B3" s="1302"/>
      <c r="C3" s="1302"/>
      <c r="D3" s="1302"/>
      <c r="E3" s="1302"/>
      <c r="F3" s="1302"/>
      <c r="G3" s="1302"/>
      <c r="H3" s="1302"/>
      <c r="I3" s="1302"/>
      <c r="J3" s="1302"/>
      <c r="K3" s="1302"/>
      <c r="L3" s="1302"/>
      <c r="M3" s="1302"/>
      <c r="N3" s="1302"/>
      <c r="O3" s="1302"/>
      <c r="P3" s="1302"/>
      <c r="Q3" s="1302"/>
      <c r="R3" s="1302"/>
      <c r="S3" s="1302"/>
      <c r="T3" s="1302"/>
      <c r="U3" s="1302"/>
      <c r="V3" s="1302"/>
      <c r="W3" s="1302"/>
      <c r="X3" s="1302"/>
      <c r="Y3" s="1302"/>
      <c r="Z3" s="1302"/>
      <c r="AA3" s="1302"/>
      <c r="AB3" s="1302"/>
      <c r="AC3" s="1302"/>
    </row>
    <row r="4" spans="2:29" s="128" customFormat="1" ht="14.5" customHeight="1" x14ac:dyDescent="0.35">
      <c r="B4" s="1302"/>
      <c r="C4" s="1302"/>
      <c r="D4" s="1302"/>
      <c r="E4" s="1302"/>
      <c r="F4" s="1302"/>
      <c r="G4" s="1302"/>
      <c r="H4" s="1302"/>
      <c r="I4" s="1302"/>
      <c r="J4" s="1302"/>
      <c r="K4" s="1302"/>
      <c r="L4" s="1302"/>
      <c r="M4" s="1302"/>
      <c r="N4" s="1302"/>
      <c r="O4" s="1302"/>
      <c r="P4" s="1302"/>
      <c r="Q4" s="1302"/>
      <c r="R4" s="1302"/>
      <c r="S4" s="1302"/>
      <c r="T4" s="1302"/>
      <c r="U4" s="1302"/>
      <c r="V4" s="1302"/>
      <c r="W4" s="1302"/>
      <c r="X4" s="1302"/>
      <c r="Y4" s="1302"/>
      <c r="Z4" s="1302"/>
      <c r="AA4" s="1302"/>
      <c r="AB4" s="1302"/>
      <c r="AC4" s="1302"/>
    </row>
    <row r="5" spans="2:29" s="128" customFormat="1" ht="14.5" customHeight="1" x14ac:dyDescent="0.35">
      <c r="B5" s="1302"/>
      <c r="C5" s="1302"/>
      <c r="D5" s="1302"/>
      <c r="E5" s="1302"/>
      <c r="F5" s="1302"/>
      <c r="G5" s="1302"/>
      <c r="H5" s="1302"/>
      <c r="I5" s="1302"/>
      <c r="J5" s="1302"/>
      <c r="K5" s="1302"/>
      <c r="L5" s="1302"/>
      <c r="M5" s="1302"/>
      <c r="N5" s="1302"/>
      <c r="O5" s="1302"/>
      <c r="P5" s="1302"/>
      <c r="Q5" s="1302"/>
      <c r="R5" s="1302"/>
      <c r="S5" s="1302"/>
      <c r="T5" s="1302"/>
      <c r="U5" s="1302"/>
      <c r="V5" s="1302"/>
      <c r="W5" s="1302"/>
      <c r="X5" s="1302"/>
      <c r="Y5" s="1302"/>
      <c r="Z5" s="1302"/>
      <c r="AA5" s="1302"/>
      <c r="AB5" s="1302"/>
      <c r="AC5" s="1302"/>
    </row>
    <row r="6" spans="2:29" s="128" customFormat="1" ht="14.5" customHeight="1" x14ac:dyDescent="0.35">
      <c r="B6" s="1302"/>
      <c r="C6" s="1302"/>
      <c r="D6" s="1302"/>
      <c r="E6" s="1302"/>
      <c r="F6" s="1302"/>
      <c r="G6" s="1302"/>
      <c r="H6" s="1302"/>
      <c r="I6" s="1302"/>
      <c r="J6" s="1302"/>
      <c r="K6" s="1302"/>
      <c r="L6" s="1302"/>
      <c r="M6" s="1302"/>
      <c r="N6" s="1302"/>
      <c r="O6" s="1302"/>
      <c r="P6" s="1302"/>
      <c r="Q6" s="1302"/>
      <c r="R6" s="1302"/>
      <c r="S6" s="1302"/>
      <c r="T6" s="1302"/>
      <c r="U6" s="1302"/>
      <c r="V6" s="1302"/>
      <c r="W6" s="1302"/>
      <c r="X6" s="1302"/>
      <c r="Y6" s="1302"/>
      <c r="Z6" s="1302"/>
      <c r="AA6" s="1302"/>
      <c r="AB6" s="1302"/>
      <c r="AC6" s="1302"/>
    </row>
    <row r="7" spans="2:29" s="128" customFormat="1" ht="33.75" customHeight="1" x14ac:dyDescent="0.35">
      <c r="B7" s="94"/>
      <c r="C7" s="94"/>
      <c r="D7" s="94"/>
      <c r="E7" s="94"/>
      <c r="F7" s="94"/>
      <c r="G7" s="94"/>
      <c r="H7" s="94"/>
      <c r="I7" s="94"/>
      <c r="J7" s="94"/>
      <c r="K7" s="94"/>
      <c r="L7" s="94"/>
      <c r="M7" s="94"/>
      <c r="N7" s="94"/>
      <c r="O7" s="94"/>
      <c r="P7" s="94"/>
      <c r="Q7" s="94"/>
      <c r="R7" s="94"/>
      <c r="S7" s="94"/>
      <c r="T7" s="94"/>
      <c r="U7" s="94"/>
      <c r="V7" s="94"/>
      <c r="W7" s="94"/>
      <c r="X7" s="94"/>
      <c r="Y7" s="94"/>
    </row>
    <row r="8" spans="2:29" ht="14.5" customHeight="1" x14ac:dyDescent="0.35">
      <c r="B8" s="1306" t="s">
        <v>535</v>
      </c>
      <c r="C8" s="1307"/>
      <c r="D8" s="1318" t="s">
        <v>385</v>
      </c>
      <c r="E8" s="1319"/>
      <c r="F8" s="1319"/>
      <c r="G8" s="1319"/>
      <c r="H8" s="1319"/>
      <c r="I8" s="1319"/>
      <c r="J8" s="1319"/>
      <c r="K8" s="1319"/>
      <c r="L8" s="1319"/>
      <c r="M8" s="1319"/>
      <c r="N8" s="1319"/>
      <c r="O8" s="1319"/>
      <c r="P8" s="1320"/>
      <c r="Q8" s="1315" t="s">
        <v>386</v>
      </c>
      <c r="R8" s="1316"/>
      <c r="S8" s="1316"/>
      <c r="T8" s="1316"/>
      <c r="U8" s="1316"/>
      <c r="V8" s="1316"/>
      <c r="W8" s="1316"/>
      <c r="X8" s="1316"/>
      <c r="Y8" s="1316"/>
      <c r="Z8" s="1316"/>
      <c r="AA8" s="1316"/>
      <c r="AB8" s="1316"/>
      <c r="AC8" s="1317"/>
    </row>
    <row r="9" spans="2:29" x14ac:dyDescent="0.35">
      <c r="B9" s="1308"/>
      <c r="C9" s="1309"/>
      <c r="D9" s="470">
        <v>2018</v>
      </c>
      <c r="E9" s="1303">
        <v>2019</v>
      </c>
      <c r="F9" s="1304"/>
      <c r="G9" s="1304"/>
      <c r="H9" s="1305"/>
      <c r="I9" s="1303">
        <v>2020</v>
      </c>
      <c r="J9" s="1304"/>
      <c r="K9" s="1304"/>
      <c r="L9" s="1304"/>
      <c r="M9" s="1313">
        <v>2021</v>
      </c>
      <c r="N9" s="1304"/>
      <c r="O9" s="1304"/>
      <c r="P9" s="1314"/>
      <c r="Q9" s="1311">
        <v>2022</v>
      </c>
      <c r="R9" s="1311"/>
      <c r="S9" s="1311"/>
      <c r="T9" s="1312"/>
      <c r="U9" s="1310">
        <v>2023</v>
      </c>
      <c r="V9" s="1311"/>
      <c r="W9" s="1311"/>
      <c r="X9" s="1311"/>
      <c r="Y9" s="1310">
        <v>2024</v>
      </c>
      <c r="Z9" s="1311"/>
      <c r="AA9" s="1311"/>
      <c r="AB9" s="1312"/>
      <c r="AC9" s="316">
        <v>2025</v>
      </c>
    </row>
    <row r="10" spans="2:29" x14ac:dyDescent="0.35">
      <c r="B10" s="1347"/>
      <c r="C10" s="1348"/>
      <c r="D10" s="163" t="s">
        <v>387</v>
      </c>
      <c r="E10" s="163" t="s">
        <v>388</v>
      </c>
      <c r="F10" s="146" t="s">
        <v>389</v>
      </c>
      <c r="G10" s="146" t="s">
        <v>278</v>
      </c>
      <c r="H10" s="153" t="s">
        <v>387</v>
      </c>
      <c r="I10" s="147" t="s">
        <v>388</v>
      </c>
      <c r="J10" s="147" t="s">
        <v>389</v>
      </c>
      <c r="K10" s="147" t="s">
        <v>278</v>
      </c>
      <c r="L10" s="147" t="s">
        <v>387</v>
      </c>
      <c r="M10" s="158" t="s">
        <v>388</v>
      </c>
      <c r="N10" s="793" t="s">
        <v>389</v>
      </c>
      <c r="O10" s="793" t="s">
        <v>278</v>
      </c>
      <c r="P10" s="153" t="s">
        <v>387</v>
      </c>
      <c r="Q10" s="846" t="s">
        <v>388</v>
      </c>
      <c r="R10" s="981" t="s">
        <v>389</v>
      </c>
      <c r="S10" s="981" t="s">
        <v>278</v>
      </c>
      <c r="T10" s="981" t="s">
        <v>387</v>
      </c>
      <c r="U10" s="980" t="s">
        <v>388</v>
      </c>
      <c r="V10" s="981" t="s">
        <v>389</v>
      </c>
      <c r="W10" s="981" t="s">
        <v>278</v>
      </c>
      <c r="X10" s="981" t="s">
        <v>387</v>
      </c>
      <c r="Y10" s="980" t="s">
        <v>388</v>
      </c>
      <c r="Z10" s="895" t="s">
        <v>389</v>
      </c>
      <c r="AA10" s="981" t="s">
        <v>278</v>
      </c>
      <c r="AB10" s="393" t="s">
        <v>387</v>
      </c>
      <c r="AC10" s="70" t="s">
        <v>388</v>
      </c>
    </row>
    <row r="11" spans="2:29" x14ac:dyDescent="0.35">
      <c r="B11" s="1368" t="s">
        <v>536</v>
      </c>
      <c r="C11" s="1369"/>
      <c r="D11" s="1066"/>
      <c r="E11" s="979"/>
      <c r="F11" s="726">
        <v>60.5</v>
      </c>
      <c r="G11" s="726">
        <v>81.400000000000006</v>
      </c>
      <c r="H11" s="541">
        <f>'Haver Pivoted'!GS42</f>
        <v>82.2</v>
      </c>
      <c r="I11" s="541">
        <f>'Haver Pivoted'!GT42</f>
        <v>80.3</v>
      </c>
      <c r="J11" s="541">
        <f>'Haver Pivoted'!GU42</f>
        <v>1123.5999999999999</v>
      </c>
      <c r="K11" s="541">
        <f>'Haver Pivoted'!GV42</f>
        <v>1220.5</v>
      </c>
      <c r="L11" s="541">
        <f>'Haver Pivoted'!GW42</f>
        <v>618.6</v>
      </c>
      <c r="M11" s="541">
        <f>'Haver Pivoted'!GX42</f>
        <v>403.8</v>
      </c>
      <c r="N11" s="541">
        <f>'Haver Pivoted'!GY42</f>
        <v>697</v>
      </c>
      <c r="O11" s="1067">
        <f>'Haver Pivoted'!GZ42</f>
        <v>554.5</v>
      </c>
      <c r="P11" s="1068">
        <f>'Haver Pivoted'!HA42</f>
        <v>304.5</v>
      </c>
      <c r="Q11" s="540">
        <f t="shared" ref="Q11:AC11" si="0">Q12+Q13</f>
        <v>175.71134290147401</v>
      </c>
      <c r="R11" s="540">
        <f t="shared" si="0"/>
        <v>141.88900000000001</v>
      </c>
      <c r="S11" s="540">
        <f t="shared" si="0"/>
        <v>141.88900000000001</v>
      </c>
      <c r="T11" s="540">
        <f t="shared" si="0"/>
        <v>97.986000000000018</v>
      </c>
      <c r="U11" s="540">
        <f t="shared" si="0"/>
        <v>94.986000000000018</v>
      </c>
      <c r="V11" s="540">
        <f t="shared" si="0"/>
        <v>94.986000000000018</v>
      </c>
      <c r="W11" s="540">
        <f t="shared" si="0"/>
        <v>94.986000000000018</v>
      </c>
      <c r="X11" s="540">
        <f t="shared" si="0"/>
        <v>86.300000000000011</v>
      </c>
      <c r="Y11" s="540">
        <f t="shared" si="0"/>
        <v>86.300000000000011</v>
      </c>
      <c r="Z11" s="540">
        <f t="shared" si="0"/>
        <v>86.300000000000011</v>
      </c>
      <c r="AA11" s="540">
        <f t="shared" si="0"/>
        <v>86.300000000000011</v>
      </c>
      <c r="AB11" s="540">
        <f t="shared" si="0"/>
        <v>76.100000000000009</v>
      </c>
      <c r="AC11" s="544">
        <f t="shared" si="0"/>
        <v>76.100000000000009</v>
      </c>
    </row>
    <row r="12" spans="2:29" ht="16.5" customHeight="1" x14ac:dyDescent="0.35">
      <c r="B12" s="93" t="s">
        <v>537</v>
      </c>
      <c r="C12" s="94"/>
      <c r="D12" s="978"/>
      <c r="E12" s="1056"/>
      <c r="F12" s="1026">
        <f>F11</f>
        <v>60.5</v>
      </c>
      <c r="G12" s="1026">
        <f>G11</f>
        <v>81.400000000000006</v>
      </c>
      <c r="H12" s="1024">
        <f t="shared" ref="H12:M12" si="1">H11-H13</f>
        <v>82.2</v>
      </c>
      <c r="I12" s="1024">
        <f t="shared" si="1"/>
        <v>80.3</v>
      </c>
      <c r="J12" s="1024">
        <f>J11-J13</f>
        <v>134.09999999999991</v>
      </c>
      <c r="K12" s="1024">
        <f t="shared" si="1"/>
        <v>93.900000000000091</v>
      </c>
      <c r="L12" s="1024">
        <f>L11-L13</f>
        <v>80.199999999999932</v>
      </c>
      <c r="M12" s="1024">
        <f t="shared" si="1"/>
        <v>73.900000000000034</v>
      </c>
      <c r="N12" s="1024">
        <f>N11-N13</f>
        <v>76.299999999999955</v>
      </c>
      <c r="O12" s="1024">
        <f>O11-O13</f>
        <v>76.383519999999976</v>
      </c>
      <c r="P12" s="747">
        <f>P11-P13</f>
        <v>72.299999999999983</v>
      </c>
      <c r="Q12" s="364">
        <f>AVERAGE($F$11:$I$11)</f>
        <v>76.100000000000009</v>
      </c>
      <c r="R12" s="364">
        <f t="shared" ref="R12:AC12" si="2">AVERAGE($F$11:$I$11)</f>
        <v>76.100000000000009</v>
      </c>
      <c r="S12" s="364">
        <f t="shared" si="2"/>
        <v>76.100000000000009</v>
      </c>
      <c r="T12" s="364">
        <f t="shared" si="2"/>
        <v>76.100000000000009</v>
      </c>
      <c r="U12" s="364">
        <f t="shared" si="2"/>
        <v>76.100000000000009</v>
      </c>
      <c r="V12" s="364">
        <f t="shared" si="2"/>
        <v>76.100000000000009</v>
      </c>
      <c r="W12" s="364">
        <f t="shared" si="2"/>
        <v>76.100000000000009</v>
      </c>
      <c r="X12" s="364">
        <f t="shared" si="2"/>
        <v>76.100000000000009</v>
      </c>
      <c r="Y12" s="364">
        <f t="shared" si="2"/>
        <v>76.100000000000009</v>
      </c>
      <c r="Z12" s="364">
        <f t="shared" si="2"/>
        <v>76.100000000000009</v>
      </c>
      <c r="AA12" s="364">
        <f t="shared" si="2"/>
        <v>76.100000000000009</v>
      </c>
      <c r="AB12" s="364">
        <f t="shared" si="2"/>
        <v>76.100000000000009</v>
      </c>
      <c r="AC12" s="76">
        <f t="shared" si="2"/>
        <v>76.100000000000009</v>
      </c>
    </row>
    <row r="13" spans="2:29" x14ac:dyDescent="0.35">
      <c r="B13" s="90" t="s">
        <v>538</v>
      </c>
      <c r="C13" s="94"/>
      <c r="D13" s="978"/>
      <c r="E13" s="1056"/>
      <c r="F13" s="1058"/>
      <c r="G13" s="1058"/>
      <c r="H13" s="1024">
        <f>SUM(H16:H25)</f>
        <v>0</v>
      </c>
      <c r="I13" s="1024">
        <f>SUM(I16:I25)</f>
        <v>0</v>
      </c>
      <c r="J13" s="1024">
        <f t="shared" ref="J13:AC13" si="3">SUM(J16:J25)+J14</f>
        <v>989.5</v>
      </c>
      <c r="K13" s="1024">
        <f t="shared" si="3"/>
        <v>1126.5999999999999</v>
      </c>
      <c r="L13" s="1024">
        <f t="shared" si="3"/>
        <v>538.40000000000009</v>
      </c>
      <c r="M13" s="1024">
        <f t="shared" si="3"/>
        <v>329.9</v>
      </c>
      <c r="N13" s="1059">
        <f t="shared" si="3"/>
        <v>620.70000000000005</v>
      </c>
      <c r="O13" s="1060">
        <f>SUM(O16:O25)+O14</f>
        <v>478.11648000000002</v>
      </c>
      <c r="P13" s="1018">
        <f>SUM(P16:P25)+P14</f>
        <v>232.20000000000002</v>
      </c>
      <c r="Q13" s="502">
        <f t="shared" si="3"/>
        <v>99.611342901474003</v>
      </c>
      <c r="R13" s="502">
        <f t="shared" si="3"/>
        <v>65.789000000000001</v>
      </c>
      <c r="S13" s="502">
        <f t="shared" si="3"/>
        <v>65.789000000000001</v>
      </c>
      <c r="T13" s="502">
        <f t="shared" si="3"/>
        <v>21.886000000000003</v>
      </c>
      <c r="U13" s="502">
        <f t="shared" si="3"/>
        <v>18.886000000000003</v>
      </c>
      <c r="V13" s="502">
        <f t="shared" si="3"/>
        <v>18.886000000000003</v>
      </c>
      <c r="W13" s="502">
        <f t="shared" si="3"/>
        <v>18.886000000000003</v>
      </c>
      <c r="X13" s="502">
        <f t="shared" si="3"/>
        <v>10.199999999999999</v>
      </c>
      <c r="Y13" s="502">
        <f t="shared" si="3"/>
        <v>10.199999999999999</v>
      </c>
      <c r="Z13" s="502">
        <f t="shared" si="3"/>
        <v>10.199999999999999</v>
      </c>
      <c r="AA13" s="502">
        <f t="shared" si="3"/>
        <v>10.199999999999999</v>
      </c>
      <c r="AB13" s="502">
        <f t="shared" si="3"/>
        <v>0</v>
      </c>
      <c r="AC13" s="754">
        <f t="shared" si="3"/>
        <v>0</v>
      </c>
    </row>
    <row r="14" spans="2:29" x14ac:dyDescent="0.35">
      <c r="B14" s="80" t="s">
        <v>69</v>
      </c>
      <c r="C14" s="95" t="s">
        <v>438</v>
      </c>
      <c r="D14" s="505"/>
      <c r="E14" s="1028"/>
      <c r="F14" s="1024"/>
      <c r="G14" s="1024"/>
      <c r="H14" s="1026">
        <f>'Haver Pivoted'!GS49</f>
        <v>0</v>
      </c>
      <c r="I14" s="1026">
        <f>'Haver Pivoted'!GT49</f>
        <v>0</v>
      </c>
      <c r="J14" s="1026">
        <f>'Haver Pivoted'!GU49</f>
        <v>576.9</v>
      </c>
      <c r="K14" s="1026">
        <f>'Haver Pivoted'!GV49</f>
        <v>819.5</v>
      </c>
      <c r="L14" s="1026">
        <f>'Haver Pivoted'!GW49</f>
        <v>246.3</v>
      </c>
      <c r="M14" s="1026">
        <f>'Haver Pivoted'!GX49</f>
        <v>184.6</v>
      </c>
      <c r="N14" s="1026">
        <f>'Haver Pivoted'!GY49</f>
        <v>427.2</v>
      </c>
      <c r="O14" s="1061">
        <f>'Haver Pivoted'!GZ49</f>
        <v>265</v>
      </c>
      <c r="P14" s="1019">
        <f>'Haver Pivoted'!HA49</f>
        <v>28.6</v>
      </c>
      <c r="Q14" s="502"/>
      <c r="R14" s="502"/>
      <c r="S14" s="502"/>
      <c r="T14" s="502"/>
      <c r="U14" s="502"/>
      <c r="V14" s="502"/>
      <c r="W14" s="502"/>
      <c r="X14" s="502"/>
      <c r="Y14" s="502"/>
      <c r="Z14" s="176"/>
      <c r="AA14" s="176"/>
      <c r="AB14" s="176"/>
      <c r="AC14" s="173"/>
    </row>
    <row r="15" spans="2:29" x14ac:dyDescent="0.35">
      <c r="B15" s="90" t="s">
        <v>539</v>
      </c>
      <c r="C15" s="94"/>
      <c r="D15" s="978"/>
      <c r="E15" s="1056"/>
      <c r="F15" s="1058"/>
      <c r="G15" s="1058"/>
      <c r="H15" s="1024">
        <f t="shared" ref="H15:AC15" si="4">SUM(H16:H25)</f>
        <v>0</v>
      </c>
      <c r="I15" s="1024">
        <f t="shared" si="4"/>
        <v>0</v>
      </c>
      <c r="J15" s="1024">
        <f t="shared" si="4"/>
        <v>412.6</v>
      </c>
      <c r="K15" s="1024">
        <f t="shared" si="4"/>
        <v>307.10000000000002</v>
      </c>
      <c r="L15" s="1024">
        <f t="shared" si="4"/>
        <v>292.10000000000002</v>
      </c>
      <c r="M15" s="1024">
        <f t="shared" si="4"/>
        <v>145.30000000000001</v>
      </c>
      <c r="N15" s="1024">
        <f t="shared" si="4"/>
        <v>193.50000000000003</v>
      </c>
      <c r="O15" s="1057">
        <f t="shared" si="4"/>
        <v>213.11648</v>
      </c>
      <c r="P15" s="1020">
        <f>SUM(P16:P25)</f>
        <v>203.60000000000002</v>
      </c>
      <c r="Q15" s="503">
        <f t="shared" si="4"/>
        <v>99.611342901474003</v>
      </c>
      <c r="R15" s="503">
        <f t="shared" si="4"/>
        <v>65.789000000000001</v>
      </c>
      <c r="S15" s="503">
        <f t="shared" si="4"/>
        <v>65.789000000000001</v>
      </c>
      <c r="T15" s="503">
        <f t="shared" si="4"/>
        <v>21.886000000000003</v>
      </c>
      <c r="U15" s="503">
        <f t="shared" si="4"/>
        <v>18.886000000000003</v>
      </c>
      <c r="V15" s="503">
        <f t="shared" si="4"/>
        <v>18.886000000000003</v>
      </c>
      <c r="W15" s="503">
        <f t="shared" si="4"/>
        <v>18.886000000000003</v>
      </c>
      <c r="X15" s="503">
        <f t="shared" si="4"/>
        <v>10.199999999999999</v>
      </c>
      <c r="Y15" s="503">
        <f t="shared" si="4"/>
        <v>10.199999999999999</v>
      </c>
      <c r="Z15" s="503">
        <f t="shared" si="4"/>
        <v>10.199999999999999</v>
      </c>
      <c r="AA15" s="503">
        <f t="shared" si="4"/>
        <v>10.199999999999999</v>
      </c>
      <c r="AB15" s="503">
        <f t="shared" si="4"/>
        <v>0</v>
      </c>
      <c r="AC15" s="755">
        <f t="shared" si="4"/>
        <v>0</v>
      </c>
    </row>
    <row r="16" spans="2:29" x14ac:dyDescent="0.35">
      <c r="B16" s="1232" t="s">
        <v>183</v>
      </c>
      <c r="C16" s="1233" t="s">
        <v>540</v>
      </c>
      <c r="D16" s="1222"/>
      <c r="E16" s="1223"/>
      <c r="F16" s="1057"/>
      <c r="G16" s="1057"/>
      <c r="H16" s="1061">
        <f>'Haver Pivoted'!GS53</f>
        <v>0</v>
      </c>
      <c r="I16" s="1061">
        <f>'Haver Pivoted'!GT53</f>
        <v>0</v>
      </c>
      <c r="J16" s="1061">
        <f>'Haver Pivoted'!GU53</f>
        <v>16.899999999999999</v>
      </c>
      <c r="K16" s="1061">
        <f>'Haver Pivoted'!GV53</f>
        <v>18.399999999999999</v>
      </c>
      <c r="L16" s="1061">
        <f>'Haver Pivoted'!GW53</f>
        <v>46.2</v>
      </c>
      <c r="M16" s="1061">
        <f>'Haver Pivoted'!GX53</f>
        <v>0.9</v>
      </c>
      <c r="N16" s="1061">
        <f>'Haver Pivoted'!GY53</f>
        <v>14.3</v>
      </c>
      <c r="O16" s="1061">
        <f>'Haver Pivoted'!GZ53</f>
        <v>8.6999999999999993</v>
      </c>
      <c r="P16" s="1019">
        <f>'Haver Pivoted'!HA53</f>
        <v>1.2</v>
      </c>
      <c r="Q16" s="364"/>
      <c r="R16" s="364"/>
      <c r="S16" s="364"/>
      <c r="T16" s="364"/>
      <c r="U16" s="364"/>
      <c r="V16" s="239"/>
      <c r="W16" s="239"/>
      <c r="X16" s="239"/>
      <c r="Y16" s="239"/>
      <c r="Z16" s="176"/>
      <c r="AA16" s="176"/>
      <c r="AB16" s="176"/>
      <c r="AC16" s="173"/>
    </row>
    <row r="17" spans="2:29" x14ac:dyDescent="0.35">
      <c r="B17" s="1232" t="s">
        <v>181</v>
      </c>
      <c r="C17" s="1233" t="s">
        <v>541</v>
      </c>
      <c r="D17" s="1222"/>
      <c r="E17" s="1223"/>
      <c r="F17" s="1057"/>
      <c r="G17" s="1057"/>
      <c r="H17" s="1061">
        <f>'Haver Pivoted'!GS51</f>
        <v>0</v>
      </c>
      <c r="I17" s="1061">
        <f>'Haver Pivoted'!GT51</f>
        <v>0</v>
      </c>
      <c r="J17" s="1061">
        <f>'Haver Pivoted'!GU51</f>
        <v>73.3</v>
      </c>
      <c r="K17" s="1061">
        <f>'Haver Pivoted'!GV51</f>
        <v>73.3</v>
      </c>
      <c r="L17" s="1061">
        <f>'Haver Pivoted'!GW51</f>
        <v>73.3</v>
      </c>
      <c r="M17" s="1061">
        <f>'Haver Pivoted'!GX51</f>
        <v>62.9</v>
      </c>
      <c r="N17" s="1061">
        <f>'Haver Pivoted'!GY51</f>
        <v>62.9</v>
      </c>
      <c r="O17" s="1061">
        <f>'Haver Pivoted'!GZ51</f>
        <v>62.9</v>
      </c>
      <c r="P17" s="1019">
        <f>'Haver Pivoted'!HA51</f>
        <v>62.9</v>
      </c>
      <c r="Q17" s="364">
        <f t="shared" ref="Q17:AC17" si="5">Q34</f>
        <v>7.1439999999999992</v>
      </c>
      <c r="R17" s="364">
        <f t="shared" si="5"/>
        <v>7.1439999999999992</v>
      </c>
      <c r="S17" s="364">
        <f t="shared" si="5"/>
        <v>7.1439999999999992</v>
      </c>
      <c r="T17" s="364">
        <f t="shared" si="5"/>
        <v>0</v>
      </c>
      <c r="U17" s="364">
        <f t="shared" si="5"/>
        <v>0</v>
      </c>
      <c r="V17" s="364">
        <f t="shared" si="5"/>
        <v>0</v>
      </c>
      <c r="W17" s="364">
        <f t="shared" si="5"/>
        <v>0</v>
      </c>
      <c r="X17" s="364">
        <f t="shared" si="5"/>
        <v>0</v>
      </c>
      <c r="Y17" s="364">
        <f t="shared" si="5"/>
        <v>0</v>
      </c>
      <c r="Z17" s="364">
        <f t="shared" si="5"/>
        <v>0</v>
      </c>
      <c r="AA17" s="364">
        <f t="shared" si="5"/>
        <v>0</v>
      </c>
      <c r="AB17" s="364">
        <f t="shared" si="5"/>
        <v>0</v>
      </c>
      <c r="AC17" s="76">
        <f t="shared" si="5"/>
        <v>0</v>
      </c>
    </row>
    <row r="18" spans="2:29" x14ac:dyDescent="0.35">
      <c r="B18" s="1232" t="s">
        <v>180</v>
      </c>
      <c r="C18" s="1175" t="s">
        <v>542</v>
      </c>
      <c r="D18" s="1224"/>
      <c r="E18" s="1172"/>
      <c r="F18" s="1057"/>
      <c r="G18" s="1057"/>
      <c r="H18" s="1061">
        <f>'Haver Pivoted'!GS50</f>
        <v>0</v>
      </c>
      <c r="I18" s="1061">
        <f>'Haver Pivoted'!GT50</f>
        <v>0</v>
      </c>
      <c r="J18" s="1061">
        <f>'Haver Pivoted'!GU50</f>
        <v>63.8</v>
      </c>
      <c r="K18" s="1061">
        <f>'Haver Pivoted'!GV50</f>
        <v>15</v>
      </c>
      <c r="L18" s="1061">
        <f>'Haver Pivoted'!GW50</f>
        <v>0.1</v>
      </c>
      <c r="M18" s="1061">
        <f>'Haver Pivoted'!GX50</f>
        <v>38</v>
      </c>
      <c r="N18" s="1061">
        <f>'Haver Pivoted'!GY50</f>
        <v>47.3</v>
      </c>
      <c r="O18" s="1061">
        <f>'Haver Pivoted'!GZ50</f>
        <v>0.7</v>
      </c>
      <c r="P18" s="1019">
        <f>'Haver Pivoted'!HA50</f>
        <v>0</v>
      </c>
      <c r="Q18" s="364">
        <f t="shared" ref="Q18:AC18" si="6">Q28</f>
        <v>0</v>
      </c>
      <c r="R18" s="364">
        <f t="shared" si="6"/>
        <v>0</v>
      </c>
      <c r="S18" s="364">
        <f t="shared" si="6"/>
        <v>0</v>
      </c>
      <c r="T18" s="364">
        <f t="shared" si="6"/>
        <v>0</v>
      </c>
      <c r="U18" s="364">
        <f t="shared" si="6"/>
        <v>0</v>
      </c>
      <c r="V18" s="364">
        <f t="shared" si="6"/>
        <v>0</v>
      </c>
      <c r="W18" s="364">
        <f t="shared" si="6"/>
        <v>0</v>
      </c>
      <c r="X18" s="364">
        <f t="shared" si="6"/>
        <v>0</v>
      </c>
      <c r="Y18" s="364">
        <f t="shared" si="6"/>
        <v>0</v>
      </c>
      <c r="Z18" s="364">
        <f t="shared" si="6"/>
        <v>0</v>
      </c>
      <c r="AA18" s="364">
        <f t="shared" si="6"/>
        <v>0</v>
      </c>
      <c r="AB18" s="364">
        <f t="shared" si="6"/>
        <v>0</v>
      </c>
      <c r="AC18" s="76">
        <f t="shared" si="6"/>
        <v>0</v>
      </c>
    </row>
    <row r="19" spans="2:29" x14ac:dyDescent="0.35">
      <c r="B19" s="1232" t="s">
        <v>543</v>
      </c>
      <c r="C19" s="1175" t="s">
        <v>418</v>
      </c>
      <c r="D19" s="1224"/>
      <c r="E19" s="1172"/>
      <c r="F19" s="1057"/>
      <c r="G19" s="1057"/>
      <c r="H19" s="1061">
        <f>'Haver Pivoted'!GS54</f>
        <v>0</v>
      </c>
      <c r="I19" s="1061">
        <f>'Haver Pivoted'!GT54</f>
        <v>0</v>
      </c>
      <c r="J19" s="1061">
        <f>'Haver Pivoted'!GU54</f>
        <v>96.6</v>
      </c>
      <c r="K19" s="1061">
        <f>'Haver Pivoted'!GV54</f>
        <v>35.1</v>
      </c>
      <c r="L19" s="1061">
        <f>'Haver Pivoted'!GW54</f>
        <v>20.7</v>
      </c>
      <c r="M19" s="1061">
        <f>'Haver Pivoted'!GX54</f>
        <v>25.7</v>
      </c>
      <c r="N19" s="1061">
        <f>'Haver Pivoted'!GY54</f>
        <v>16</v>
      </c>
      <c r="O19" s="1061">
        <f>'Haver Pivoted'!GZ54</f>
        <v>22.4</v>
      </c>
      <c r="P19" s="1019">
        <f>'Haver Pivoted'!HA54</f>
        <v>38.700000000000003</v>
      </c>
      <c r="Q19" s="364">
        <f>'Provider Relief'!Q13</f>
        <v>28.822342901474009</v>
      </c>
      <c r="R19" s="364">
        <f>'Provider Relief'!R13</f>
        <v>0</v>
      </c>
      <c r="S19" s="364">
        <f>'Provider Relief'!S13</f>
        <v>0</v>
      </c>
      <c r="T19" s="364">
        <f>'Provider Relief'!T13</f>
        <v>0</v>
      </c>
      <c r="U19" s="364"/>
      <c r="V19" s="364"/>
      <c r="W19" s="364"/>
      <c r="X19" s="364"/>
      <c r="Y19" s="364"/>
      <c r="Z19" s="176"/>
      <c r="AA19" s="176"/>
      <c r="AB19" s="176"/>
      <c r="AC19" s="173"/>
    </row>
    <row r="20" spans="2:29" x14ac:dyDescent="0.35">
      <c r="B20" s="1232" t="s">
        <v>182</v>
      </c>
      <c r="C20" s="1175" t="s">
        <v>544</v>
      </c>
      <c r="D20" s="1224"/>
      <c r="E20" s="1172"/>
      <c r="F20" s="1057"/>
      <c r="G20" s="1057"/>
      <c r="H20" s="1061">
        <f>'Haver Pivoted'!GS52</f>
        <v>0</v>
      </c>
      <c r="I20" s="1061">
        <f>'Haver Pivoted'!GT52</f>
        <v>0</v>
      </c>
      <c r="J20" s="1061">
        <f>'Haver Pivoted'!GU52</f>
        <v>22</v>
      </c>
      <c r="K20" s="1061">
        <f>'Haver Pivoted'!GV52</f>
        <v>25.3</v>
      </c>
      <c r="L20" s="1061">
        <f>'Haver Pivoted'!GW52</f>
        <v>11.8</v>
      </c>
      <c r="M20" s="1061">
        <f>'Haver Pivoted'!GX52</f>
        <v>9.8000000000000007</v>
      </c>
      <c r="N20" s="1061">
        <f>'Haver Pivoted'!GY52</f>
        <v>12.3</v>
      </c>
      <c r="O20" s="1061">
        <f>'Haver Pivoted'!GZ52</f>
        <v>18.5</v>
      </c>
      <c r="P20" s="1019">
        <f>'Haver Pivoted'!HA52</f>
        <v>15.7</v>
      </c>
      <c r="Q20" s="364">
        <f t="shared" ref="Q20:AC20" si="7">Q35</f>
        <v>5.6120000000000001</v>
      </c>
      <c r="R20" s="364">
        <f t="shared" si="7"/>
        <v>5.6120000000000001</v>
      </c>
      <c r="S20" s="364">
        <f t="shared" si="7"/>
        <v>5.6120000000000001</v>
      </c>
      <c r="T20" s="364">
        <f t="shared" si="7"/>
        <v>0.48599999999999993</v>
      </c>
      <c r="U20" s="364">
        <f t="shared" si="7"/>
        <v>0.48599999999999993</v>
      </c>
      <c r="V20" s="364">
        <f t="shared" si="7"/>
        <v>0.48599999999999993</v>
      </c>
      <c r="W20" s="364">
        <f t="shared" si="7"/>
        <v>0.48599999999999993</v>
      </c>
      <c r="X20" s="364">
        <f t="shared" si="7"/>
        <v>0</v>
      </c>
      <c r="Y20" s="364">
        <f t="shared" si="7"/>
        <v>0</v>
      </c>
      <c r="Z20" s="364">
        <f t="shared" si="7"/>
        <v>0</v>
      </c>
      <c r="AA20" s="364">
        <f t="shared" si="7"/>
        <v>0</v>
      </c>
      <c r="AB20" s="364">
        <f t="shared" si="7"/>
        <v>0</v>
      </c>
      <c r="AC20" s="76">
        <f t="shared" si="7"/>
        <v>0</v>
      </c>
    </row>
    <row r="21" spans="2:29" x14ac:dyDescent="0.35">
      <c r="B21" s="1232" t="s">
        <v>186</v>
      </c>
      <c r="C21" s="1175" t="s">
        <v>545</v>
      </c>
      <c r="D21" s="1224"/>
      <c r="E21" s="1172"/>
      <c r="F21" s="1057"/>
      <c r="G21" s="1057"/>
      <c r="H21" s="1061">
        <f>'Haver Pivoted'!GS55</f>
        <v>0</v>
      </c>
      <c r="I21" s="1061">
        <f>'Haver Pivoted'!GT55</f>
        <v>0</v>
      </c>
      <c r="J21" s="1061">
        <f>'Haver Pivoted'!GU55</f>
        <v>140</v>
      </c>
      <c r="K21" s="1061">
        <f>'Haver Pivoted'!GV55</f>
        <v>140</v>
      </c>
      <c r="L21" s="1061">
        <f>'Haver Pivoted'!GW55</f>
        <v>140</v>
      </c>
      <c r="M21" s="1061">
        <f>'Haver Pivoted'!GX55</f>
        <v>8</v>
      </c>
      <c r="N21" s="1061">
        <f>'Haver Pivoted'!GY55</f>
        <v>8</v>
      </c>
      <c r="O21" s="1061">
        <f>'Haver Pivoted'!GZ55</f>
        <v>8</v>
      </c>
      <c r="P21" s="1019">
        <f>'Haver Pivoted'!HA55</f>
        <v>8</v>
      </c>
      <c r="Q21" s="364">
        <f t="shared" ref="Q21:AC21" si="8">Q36</f>
        <v>1.7329999999999999</v>
      </c>
      <c r="R21" s="364">
        <f t="shared" si="8"/>
        <v>1.7329999999999999</v>
      </c>
      <c r="S21" s="364">
        <f t="shared" si="8"/>
        <v>1.7329999999999999</v>
      </c>
      <c r="T21" s="364">
        <f t="shared" si="8"/>
        <v>0</v>
      </c>
      <c r="U21" s="364">
        <f t="shared" si="8"/>
        <v>0</v>
      </c>
      <c r="V21" s="364">
        <f t="shared" si="8"/>
        <v>0</v>
      </c>
      <c r="W21" s="364">
        <f t="shared" si="8"/>
        <v>0</v>
      </c>
      <c r="X21" s="364">
        <f t="shared" si="8"/>
        <v>0</v>
      </c>
      <c r="Y21" s="364">
        <f t="shared" si="8"/>
        <v>0</v>
      </c>
      <c r="Z21" s="364">
        <f t="shared" si="8"/>
        <v>0</v>
      </c>
      <c r="AA21" s="364">
        <f t="shared" si="8"/>
        <v>0</v>
      </c>
      <c r="AB21" s="364">
        <f t="shared" si="8"/>
        <v>0</v>
      </c>
      <c r="AC21" s="76">
        <f t="shared" si="8"/>
        <v>0</v>
      </c>
    </row>
    <row r="22" spans="2:29" x14ac:dyDescent="0.35">
      <c r="B22" s="1232" t="s">
        <v>546</v>
      </c>
      <c r="C22" s="1175" t="s">
        <v>1191</v>
      </c>
      <c r="D22" s="1069"/>
      <c r="E22" s="1061"/>
      <c r="F22" s="1061"/>
      <c r="G22" s="1061"/>
      <c r="H22" s="1061"/>
      <c r="I22" s="1061"/>
      <c r="J22" s="1061"/>
      <c r="K22" s="1061"/>
      <c r="L22" s="1061"/>
      <c r="M22" s="1061"/>
      <c r="N22" s="1061">
        <f>'Haver Pivoted'!GY87</f>
        <v>11.3</v>
      </c>
      <c r="O22" s="1061">
        <f>'Haver Pivoted'!GZ87</f>
        <v>10.4</v>
      </c>
      <c r="P22" s="1019">
        <f>'Haver Pivoted'!HA87</f>
        <v>5.3</v>
      </c>
      <c r="Q22" s="364">
        <v>10</v>
      </c>
      <c r="R22" s="364">
        <v>10</v>
      </c>
      <c r="S22" s="364">
        <v>10</v>
      </c>
      <c r="T22" s="364">
        <v>10</v>
      </c>
      <c r="U22" s="364">
        <v>10</v>
      </c>
      <c r="V22" s="364">
        <v>10</v>
      </c>
      <c r="W22" s="364">
        <v>10</v>
      </c>
      <c r="X22" s="364">
        <v>10</v>
      </c>
      <c r="Y22" s="364">
        <v>10</v>
      </c>
      <c r="Z22" s="364">
        <v>10</v>
      </c>
      <c r="AA22" s="364">
        <v>10</v>
      </c>
      <c r="AB22" s="364">
        <f t="shared" ref="AB22:AC22" si="9">AB37+AB30</f>
        <v>0</v>
      </c>
      <c r="AC22" s="76">
        <f t="shared" si="9"/>
        <v>0</v>
      </c>
    </row>
    <row r="23" spans="2:29" x14ac:dyDescent="0.35">
      <c r="B23" s="1232" t="s">
        <v>547</v>
      </c>
      <c r="C23" s="1175" t="s">
        <v>1190</v>
      </c>
      <c r="D23" s="1224"/>
      <c r="E23" s="1172"/>
      <c r="F23" s="1057"/>
      <c r="G23" s="1234"/>
      <c r="H23" s="1061"/>
      <c r="I23" s="1061"/>
      <c r="J23" s="1061"/>
      <c r="K23" s="1061"/>
      <c r="L23" s="1061"/>
      <c r="M23" s="1061"/>
      <c r="N23" s="1061">
        <f>'Haver Pivoted'!GY86</f>
        <v>21.4</v>
      </c>
      <c r="O23" s="1061">
        <f>'Haver Pivoted'!GZ86</f>
        <v>57</v>
      </c>
      <c r="P23" s="1019">
        <f>'Haver Pivoted'!HA86</f>
        <v>35.5</v>
      </c>
      <c r="Q23" s="364">
        <v>10</v>
      </c>
      <c r="R23" s="364">
        <v>5</v>
      </c>
      <c r="S23" s="364">
        <v>5</v>
      </c>
      <c r="T23" s="364">
        <v>3</v>
      </c>
      <c r="U23" s="364">
        <v>0</v>
      </c>
      <c r="V23" s="364">
        <v>0</v>
      </c>
      <c r="W23" s="364">
        <v>0</v>
      </c>
      <c r="X23" s="364">
        <f t="shared" ref="X23:AC23" si="10">X38+X31</f>
        <v>0</v>
      </c>
      <c r="Y23" s="364">
        <f t="shared" si="10"/>
        <v>0</v>
      </c>
      <c r="Z23" s="364">
        <f t="shared" si="10"/>
        <v>0</v>
      </c>
      <c r="AA23" s="364">
        <f t="shared" si="10"/>
        <v>0</v>
      </c>
      <c r="AB23" s="364">
        <f t="shared" si="10"/>
        <v>0</v>
      </c>
      <c r="AC23" s="76">
        <f t="shared" si="10"/>
        <v>0</v>
      </c>
    </row>
    <row r="24" spans="2:29" x14ac:dyDescent="0.35">
      <c r="B24" s="1232" t="s">
        <v>548</v>
      </c>
      <c r="C24" s="1175"/>
      <c r="D24" s="1224"/>
      <c r="E24" s="1172"/>
      <c r="F24" s="1057"/>
      <c r="G24" s="1057"/>
      <c r="H24" s="1061"/>
      <c r="I24" s="1061"/>
      <c r="J24" s="1061"/>
      <c r="K24" s="1061"/>
      <c r="L24" s="1061"/>
      <c r="M24" s="1061"/>
      <c r="N24" s="1061"/>
      <c r="O24" s="1210">
        <f>O39+O40</f>
        <v>12.51648</v>
      </c>
      <c r="P24" s="803">
        <f>P39+P40</f>
        <v>11.3</v>
      </c>
      <c r="Q24" s="364">
        <f t="shared" ref="Q24:AC24" si="11">Q39+Q40</f>
        <v>11.3</v>
      </c>
      <c r="R24" s="364">
        <f t="shared" si="11"/>
        <v>11.3</v>
      </c>
      <c r="S24" s="364">
        <f t="shared" si="11"/>
        <v>11.3</v>
      </c>
      <c r="T24" s="364">
        <f t="shared" si="11"/>
        <v>8.4</v>
      </c>
      <c r="U24" s="364">
        <f t="shared" si="11"/>
        <v>8.4</v>
      </c>
      <c r="V24" s="364">
        <f t="shared" si="11"/>
        <v>8.4</v>
      </c>
      <c r="W24" s="364">
        <f t="shared" si="11"/>
        <v>8.4</v>
      </c>
      <c r="X24" s="364">
        <f t="shared" si="11"/>
        <v>0.2</v>
      </c>
      <c r="Y24" s="364">
        <f t="shared" si="11"/>
        <v>0.2</v>
      </c>
      <c r="Z24" s="364">
        <f t="shared" si="11"/>
        <v>0.2</v>
      </c>
      <c r="AA24" s="364">
        <f t="shared" si="11"/>
        <v>0.2</v>
      </c>
      <c r="AB24" s="364">
        <f t="shared" si="11"/>
        <v>0</v>
      </c>
      <c r="AC24" s="76">
        <f t="shared" si="11"/>
        <v>0</v>
      </c>
    </row>
    <row r="25" spans="2:29" x14ac:dyDescent="0.35">
      <c r="B25" s="1232" t="s">
        <v>549</v>
      </c>
      <c r="C25" s="1175"/>
      <c r="D25" s="1224"/>
      <c r="E25" s="1172"/>
      <c r="F25" s="1060"/>
      <c r="G25" s="1060"/>
      <c r="H25" s="829"/>
      <c r="I25" s="829"/>
      <c r="J25" s="829"/>
      <c r="K25" s="829"/>
      <c r="L25" s="829"/>
      <c r="M25" s="829"/>
      <c r="N25" s="1210"/>
      <c r="O25" s="1210">
        <f>O32</f>
        <v>12</v>
      </c>
      <c r="P25" s="803">
        <v>25</v>
      </c>
      <c r="Q25" s="542">
        <v>25</v>
      </c>
      <c r="R25" s="542">
        <v>25</v>
      </c>
      <c r="S25" s="542">
        <v>25</v>
      </c>
      <c r="T25" s="542">
        <f t="shared" ref="T25:AC25" si="12">T32</f>
        <v>0</v>
      </c>
      <c r="U25" s="542">
        <f t="shared" si="12"/>
        <v>0</v>
      </c>
      <c r="V25" s="542">
        <f t="shared" si="12"/>
        <v>0</v>
      </c>
      <c r="W25" s="542">
        <f t="shared" si="12"/>
        <v>0</v>
      </c>
      <c r="X25" s="542">
        <f t="shared" si="12"/>
        <v>0</v>
      </c>
      <c r="Y25" s="542">
        <f t="shared" si="12"/>
        <v>0</v>
      </c>
      <c r="Z25" s="542">
        <f t="shared" si="12"/>
        <v>0</v>
      </c>
      <c r="AA25" s="542">
        <f t="shared" si="12"/>
        <v>0</v>
      </c>
      <c r="AB25" s="542">
        <f t="shared" si="12"/>
        <v>0</v>
      </c>
      <c r="AC25" s="590">
        <f t="shared" si="12"/>
        <v>0</v>
      </c>
    </row>
    <row r="26" spans="2:29" ht="15" customHeight="1" x14ac:dyDescent="0.35">
      <c r="B26" s="1381" t="s">
        <v>550</v>
      </c>
      <c r="C26" s="1382"/>
      <c r="D26" s="1235"/>
      <c r="E26" s="1236"/>
      <c r="F26" s="1236"/>
      <c r="G26" s="1236"/>
      <c r="H26" s="1060"/>
      <c r="I26" s="1060"/>
      <c r="J26" s="1060"/>
      <c r="K26" s="1060"/>
      <c r="L26" s="1060"/>
      <c r="M26" s="1060"/>
      <c r="N26" s="1210"/>
      <c r="O26" s="1210"/>
      <c r="P26" s="1237"/>
      <c r="Q26" s="364"/>
      <c r="R26" s="364"/>
      <c r="S26" s="364"/>
      <c r="T26" s="364"/>
      <c r="U26" s="364"/>
      <c r="V26" s="176"/>
      <c r="W26" s="176"/>
      <c r="X26" s="176"/>
      <c r="Y26" s="176"/>
      <c r="Z26" s="176"/>
      <c r="AA26" s="176"/>
      <c r="AB26" s="176"/>
      <c r="AC26" s="173"/>
    </row>
    <row r="27" spans="2:29" x14ac:dyDescent="0.35">
      <c r="B27" s="1238" t="s">
        <v>551</v>
      </c>
      <c r="C27" s="1239"/>
      <c r="D27" s="1240"/>
      <c r="E27" s="1231"/>
      <c r="F27" s="829"/>
      <c r="G27" s="829"/>
      <c r="H27" s="1210"/>
      <c r="I27" s="1210"/>
      <c r="J27" s="1210"/>
      <c r="K27" s="1210"/>
      <c r="L27" s="1210"/>
      <c r="M27" s="1210"/>
      <c r="N27" s="1210">
        <f>SUM(N28:N32)</f>
        <v>23</v>
      </c>
      <c r="O27" s="1210">
        <f>SUM(O28:O32)</f>
        <v>162</v>
      </c>
      <c r="P27" s="803"/>
      <c r="Q27" s="364"/>
      <c r="R27" s="364"/>
      <c r="S27" s="364"/>
      <c r="T27" s="364"/>
      <c r="U27" s="364"/>
      <c r="V27" s="176"/>
      <c r="W27" s="176"/>
      <c r="X27" s="176"/>
      <c r="Y27" s="176"/>
      <c r="Z27" s="176"/>
      <c r="AA27" s="176"/>
      <c r="AB27" s="176"/>
      <c r="AC27" s="173"/>
    </row>
    <row r="28" spans="2:29" x14ac:dyDescent="0.35">
      <c r="B28" s="1241" t="s">
        <v>552</v>
      </c>
      <c r="C28" s="1239"/>
      <c r="D28" s="1240"/>
      <c r="E28" s="1231"/>
      <c r="F28" s="829"/>
      <c r="G28" s="829"/>
      <c r="H28" s="1210"/>
      <c r="I28" s="1210"/>
      <c r="J28" s="1210"/>
      <c r="K28" s="1210"/>
      <c r="L28" s="1242"/>
      <c r="M28" s="1210"/>
      <c r="N28" s="1210">
        <f>(4*'Response and Relief Act Score'!$F$15-$M$18)/2</f>
        <v>11</v>
      </c>
      <c r="O28" s="1210">
        <f>(4*'Response and Relief Act Score'!$F$15-$M$18)/2</f>
        <v>11</v>
      </c>
      <c r="P28" s="803"/>
      <c r="Q28" s="364"/>
      <c r="R28" s="364"/>
      <c r="S28" s="364"/>
      <c r="T28" s="364"/>
      <c r="U28" s="364"/>
      <c r="V28" s="176"/>
      <c r="W28" s="176"/>
      <c r="X28" s="176"/>
      <c r="Y28" s="176"/>
      <c r="Z28" s="176"/>
      <c r="AA28" s="176"/>
      <c r="AB28" s="176"/>
      <c r="AC28" s="173"/>
    </row>
    <row r="29" spans="2:29" x14ac:dyDescent="0.35">
      <c r="B29" s="1241" t="s">
        <v>549</v>
      </c>
      <c r="C29" s="1239"/>
      <c r="D29" s="1240"/>
      <c r="E29" s="1231"/>
      <c r="F29" s="829"/>
      <c r="G29" s="829"/>
      <c r="H29" s="1210"/>
      <c r="I29" s="1210"/>
      <c r="J29" s="1210"/>
      <c r="K29" s="1210"/>
      <c r="L29" s="1242"/>
      <c r="M29" s="1210"/>
      <c r="N29" s="1210"/>
      <c r="O29" s="1210"/>
      <c r="P29" s="803"/>
      <c r="Q29" s="364"/>
      <c r="R29" s="364"/>
      <c r="S29" s="364"/>
      <c r="T29" s="364"/>
      <c r="U29" s="364"/>
      <c r="V29" s="176"/>
      <c r="W29" s="176"/>
      <c r="X29" s="176"/>
      <c r="Y29" s="176"/>
      <c r="Z29" s="176"/>
      <c r="AA29" s="176"/>
      <c r="AB29" s="176"/>
      <c r="AC29" s="173"/>
    </row>
    <row r="30" spans="2:29" x14ac:dyDescent="0.35">
      <c r="B30" s="202" t="s">
        <v>546</v>
      </c>
      <c r="C30" s="39"/>
      <c r="D30" s="55"/>
      <c r="E30" s="1055"/>
      <c r="F30" s="1030"/>
      <c r="G30" s="1030"/>
      <c r="H30" s="1027"/>
      <c r="I30" s="1027"/>
      <c r="J30" s="1027"/>
      <c r="K30" s="1027"/>
      <c r="L30" s="1027"/>
      <c r="M30" s="1027"/>
      <c r="N30" s="1027"/>
      <c r="O30" s="1027">
        <v>79</v>
      </c>
      <c r="P30" s="803"/>
      <c r="Q30" s="77"/>
      <c r="R30" s="77"/>
      <c r="S30" s="77"/>
      <c r="T30" s="77"/>
      <c r="U30" s="77"/>
      <c r="V30" s="176"/>
      <c r="W30" s="176"/>
      <c r="X30" s="176"/>
      <c r="Y30" s="176"/>
      <c r="Z30" s="176"/>
      <c r="AA30" s="176"/>
      <c r="AB30" s="176"/>
      <c r="AC30" s="173"/>
    </row>
    <row r="31" spans="2:29" x14ac:dyDescent="0.35">
      <c r="B31" s="206" t="s">
        <v>553</v>
      </c>
      <c r="C31" s="39"/>
      <c r="D31" s="55"/>
      <c r="E31" s="1055"/>
      <c r="F31" s="1030"/>
      <c r="G31" s="1030"/>
      <c r="H31" s="1027"/>
      <c r="I31" s="1027"/>
      <c r="J31" s="1027"/>
      <c r="K31" s="1027"/>
      <c r="L31" s="1027"/>
      <c r="M31" s="1027"/>
      <c r="N31" s="1027"/>
      <c r="O31" s="1027">
        <f>'Response and Relief Act Score'!F13*4</f>
        <v>60</v>
      </c>
      <c r="P31" s="803"/>
      <c r="Q31" s="77"/>
      <c r="R31" s="77"/>
      <c r="S31" s="77"/>
      <c r="T31" s="77"/>
      <c r="U31" s="77"/>
      <c r="V31" s="176"/>
      <c r="W31" s="176"/>
      <c r="X31" s="176"/>
      <c r="Y31" s="176"/>
      <c r="Z31" s="176"/>
      <c r="AA31" s="176"/>
      <c r="AB31" s="176"/>
      <c r="AC31" s="173"/>
    </row>
    <row r="32" spans="2:29" ht="28" x14ac:dyDescent="0.35">
      <c r="B32" s="206" t="s">
        <v>554</v>
      </c>
      <c r="C32" s="39"/>
      <c r="D32" s="55"/>
      <c r="E32" s="1055"/>
      <c r="F32" s="1030"/>
      <c r="G32" s="1030"/>
      <c r="H32" s="1027"/>
      <c r="I32" s="1027"/>
      <c r="J32" s="1027"/>
      <c r="K32" s="1027"/>
      <c r="L32" s="1062"/>
      <c r="M32" s="1027"/>
      <c r="N32" s="1027">
        <f>'Response and Relief Act Score'!F14*4/2</f>
        <v>12</v>
      </c>
      <c r="O32" s="1027">
        <f>'Response and Relief Act Score'!F14*4/2</f>
        <v>12</v>
      </c>
      <c r="P32" s="803"/>
      <c r="Q32" s="364"/>
      <c r="R32" s="364"/>
      <c r="S32" s="364"/>
      <c r="T32" s="364"/>
      <c r="U32" s="364"/>
      <c r="V32" s="176"/>
      <c r="W32" s="176"/>
      <c r="X32" s="176"/>
      <c r="Y32" s="176"/>
      <c r="Z32" s="176"/>
      <c r="AA32" s="176"/>
      <c r="AB32" s="176"/>
      <c r="AC32" s="173"/>
    </row>
    <row r="33" spans="1:78" x14ac:dyDescent="0.35">
      <c r="B33" s="1379" t="s">
        <v>555</v>
      </c>
      <c r="C33" s="1380"/>
      <c r="D33" s="55"/>
      <c r="E33" s="1055"/>
      <c r="F33" s="1030"/>
      <c r="G33" s="1030"/>
      <c r="H33" s="1027"/>
      <c r="I33" s="1027"/>
      <c r="J33" s="1027"/>
      <c r="K33" s="1027"/>
      <c r="L33" s="1062"/>
      <c r="M33" s="1027"/>
      <c r="N33" s="1027"/>
      <c r="O33" s="1027"/>
      <c r="P33" s="803"/>
      <c r="Q33" s="540"/>
      <c r="R33" s="540"/>
      <c r="S33" s="540"/>
      <c r="T33" s="540"/>
      <c r="U33" s="540"/>
      <c r="V33" s="543"/>
      <c r="W33" s="543"/>
      <c r="X33" s="543"/>
      <c r="Y33" s="543"/>
      <c r="Z33" s="543"/>
      <c r="AA33" s="543"/>
      <c r="AB33" s="543"/>
      <c r="AC33" s="343"/>
    </row>
    <row r="34" spans="1:78" ht="13.5" customHeight="1" x14ac:dyDescent="0.35">
      <c r="B34" s="206" t="s">
        <v>181</v>
      </c>
      <c r="C34" s="39"/>
      <c r="D34" s="55"/>
      <c r="E34" s="1055"/>
      <c r="F34" s="1030"/>
      <c r="G34" s="1030"/>
      <c r="H34" s="1027"/>
      <c r="I34" s="1027"/>
      <c r="J34" s="1027"/>
      <c r="K34" s="1027"/>
      <c r="L34" s="1062"/>
      <c r="M34" s="1027">
        <f>'ARP Quarterly'!C18</f>
        <v>0</v>
      </c>
      <c r="N34" s="1027">
        <f>'ARP Quarterly'!D18</f>
        <v>2.2132800000000001</v>
      </c>
      <c r="O34" s="1027">
        <f>'ARP Quarterly'!E18</f>
        <v>10.082720000000002</v>
      </c>
      <c r="P34" s="803">
        <f>'ARP Quarterly'!F18</f>
        <v>7.1439999999999992</v>
      </c>
      <c r="Q34" s="364">
        <f>'ARP Quarterly'!G18</f>
        <v>7.1439999999999992</v>
      </c>
      <c r="R34" s="364">
        <f>'ARP Quarterly'!H18</f>
        <v>7.1439999999999992</v>
      </c>
      <c r="S34" s="364">
        <f>'ARP Quarterly'!I18</f>
        <v>7.1439999999999992</v>
      </c>
      <c r="T34" s="364">
        <f>'ARP Quarterly'!J18</f>
        <v>0</v>
      </c>
      <c r="U34" s="364">
        <f>'ARP Quarterly'!K18</f>
        <v>0</v>
      </c>
      <c r="V34" s="364">
        <f>'ARP Quarterly'!L18</f>
        <v>0</v>
      </c>
      <c r="W34" s="364">
        <f>'ARP Quarterly'!M18</f>
        <v>0</v>
      </c>
      <c r="X34" s="364">
        <f>'ARP Quarterly'!N18</f>
        <v>0</v>
      </c>
      <c r="Y34" s="364">
        <f>'ARP Quarterly'!O18</f>
        <v>0</v>
      </c>
      <c r="Z34" s="364">
        <f>'ARP Quarterly'!P18</f>
        <v>0</v>
      </c>
      <c r="AA34" s="364">
        <f>'ARP Quarterly'!Q18</f>
        <v>0</v>
      </c>
      <c r="AB34" s="364">
        <f>'ARP Quarterly'!R18</f>
        <v>0</v>
      </c>
      <c r="AC34" s="76">
        <f>'ARP Quarterly'!S18</f>
        <v>0</v>
      </c>
    </row>
    <row r="35" spans="1:78" x14ac:dyDescent="0.35">
      <c r="B35" s="206" t="s">
        <v>556</v>
      </c>
      <c r="C35" s="39"/>
      <c r="D35" s="55"/>
      <c r="E35" s="1055"/>
      <c r="F35" s="1030"/>
      <c r="G35" s="1030"/>
      <c r="H35" s="1027"/>
      <c r="I35" s="1027"/>
      <c r="J35" s="1027"/>
      <c r="K35" s="1027"/>
      <c r="L35" s="1062"/>
      <c r="M35" s="1027">
        <f>'ARP Quarterly'!C19</f>
        <v>0</v>
      </c>
      <c r="N35" s="1027">
        <f>'ARP Quarterly'!D19</f>
        <v>15.128640000000001</v>
      </c>
      <c r="O35" s="1027">
        <f>'ARP Quarterly'!E19</f>
        <v>68.919360000000012</v>
      </c>
      <c r="P35" s="803">
        <f>'ARP Quarterly'!F19</f>
        <v>5.6120000000000001</v>
      </c>
      <c r="Q35" s="364">
        <f>'ARP Quarterly'!G19</f>
        <v>5.6120000000000001</v>
      </c>
      <c r="R35" s="364">
        <f>'ARP Quarterly'!H19</f>
        <v>5.6120000000000001</v>
      </c>
      <c r="S35" s="364">
        <f>'ARP Quarterly'!I19</f>
        <v>5.6120000000000001</v>
      </c>
      <c r="T35" s="364">
        <f>'ARP Quarterly'!J19</f>
        <v>0.48599999999999993</v>
      </c>
      <c r="U35" s="364">
        <f>'ARP Quarterly'!K19</f>
        <v>0.48599999999999993</v>
      </c>
      <c r="V35" s="364">
        <f>'ARP Quarterly'!L19</f>
        <v>0.48599999999999993</v>
      </c>
      <c r="W35" s="364">
        <f>'ARP Quarterly'!M19</f>
        <v>0.48599999999999993</v>
      </c>
      <c r="X35" s="364">
        <f>'ARP Quarterly'!N19</f>
        <v>0</v>
      </c>
      <c r="Y35" s="364">
        <f>'ARP Quarterly'!O19</f>
        <v>0</v>
      </c>
      <c r="Z35" s="364">
        <f>'ARP Quarterly'!P19</f>
        <v>0</v>
      </c>
      <c r="AA35" s="364">
        <f>'ARP Quarterly'!Q19</f>
        <v>0</v>
      </c>
      <c r="AB35" s="364">
        <f>'ARP Quarterly'!R19</f>
        <v>0</v>
      </c>
      <c r="AC35" s="76">
        <f>'ARP Quarterly'!S19</f>
        <v>0</v>
      </c>
    </row>
    <row r="36" spans="1:78" x14ac:dyDescent="0.35">
      <c r="B36" s="206" t="s">
        <v>186</v>
      </c>
      <c r="C36" s="39"/>
      <c r="D36" s="55"/>
      <c r="E36" s="1055"/>
      <c r="F36" s="1030"/>
      <c r="G36" s="1030"/>
      <c r="H36" s="1027"/>
      <c r="I36" s="1027"/>
      <c r="J36" s="1027"/>
      <c r="K36" s="1027"/>
      <c r="L36" s="1062"/>
      <c r="M36" s="1027">
        <f>'ARP Quarterly'!C20</f>
        <v>0</v>
      </c>
      <c r="N36" s="1027">
        <f>'ARP Quarterly'!D20</f>
        <v>3.2479199999999997</v>
      </c>
      <c r="O36" s="1027">
        <f>'ARP Quarterly'!E20</f>
        <v>14.796080000000002</v>
      </c>
      <c r="P36" s="803">
        <f>'ARP Quarterly'!F20</f>
        <v>1.7329999999999999</v>
      </c>
      <c r="Q36" s="364">
        <f>'ARP Quarterly'!G20</f>
        <v>1.7329999999999999</v>
      </c>
      <c r="R36" s="364">
        <f>'ARP Quarterly'!H20</f>
        <v>1.7329999999999999</v>
      </c>
      <c r="S36" s="364">
        <f>'ARP Quarterly'!I20</f>
        <v>1.7329999999999999</v>
      </c>
      <c r="T36" s="364">
        <f>'ARP Quarterly'!J20</f>
        <v>0</v>
      </c>
      <c r="U36" s="364">
        <f>'ARP Quarterly'!K20</f>
        <v>0</v>
      </c>
      <c r="V36" s="364">
        <f>'ARP Quarterly'!L20</f>
        <v>0</v>
      </c>
      <c r="W36" s="364">
        <f>'ARP Quarterly'!M20</f>
        <v>0</v>
      </c>
      <c r="X36" s="364">
        <f>'ARP Quarterly'!N20</f>
        <v>0</v>
      </c>
      <c r="Y36" s="364">
        <f>'ARP Quarterly'!O20</f>
        <v>0</v>
      </c>
      <c r="Z36" s="364">
        <f>'ARP Quarterly'!P20</f>
        <v>0</v>
      </c>
      <c r="AA36" s="364">
        <f>'ARP Quarterly'!Q20</f>
        <v>0</v>
      </c>
      <c r="AB36" s="364">
        <f>'ARP Quarterly'!R20</f>
        <v>0</v>
      </c>
      <c r="AC36" s="76">
        <f>'ARP Quarterly'!S20</f>
        <v>0</v>
      </c>
    </row>
    <row r="37" spans="1:78" x14ac:dyDescent="0.35">
      <c r="B37" s="206" t="s">
        <v>546</v>
      </c>
      <c r="C37" s="39"/>
      <c r="D37" s="55"/>
      <c r="E37" s="1055"/>
      <c r="F37" s="1030"/>
      <c r="G37" s="1030"/>
      <c r="H37" s="1027"/>
      <c r="I37" s="1027"/>
      <c r="J37" s="1027"/>
      <c r="K37" s="1027"/>
      <c r="L37" s="1062"/>
      <c r="M37" s="1027">
        <f>'ARP Quarterly'!C21</f>
        <v>0</v>
      </c>
      <c r="N37" s="1027">
        <f>'ARP Quarterly'!D21</f>
        <v>13.2921</v>
      </c>
      <c r="O37" s="1027">
        <f>'ARP Quarterly'!E21</f>
        <v>60.552900000000008</v>
      </c>
      <c r="P37" s="803">
        <f>'ARP Quarterly'!F21</f>
        <v>1.0687500000000001</v>
      </c>
      <c r="Q37" s="364">
        <f>'ARP Quarterly'!G21</f>
        <v>1.0687500000000001</v>
      </c>
      <c r="R37" s="364">
        <f>'ARP Quarterly'!H21</f>
        <v>1.0687500000000001</v>
      </c>
      <c r="S37" s="364">
        <f>'ARP Quarterly'!I21</f>
        <v>1.0687500000000001</v>
      </c>
      <c r="T37" s="364">
        <f>'ARP Quarterly'!J21</f>
        <v>0.78750000000000009</v>
      </c>
      <c r="U37" s="364">
        <f>'ARP Quarterly'!K21</f>
        <v>0.78750000000000009</v>
      </c>
      <c r="V37" s="364">
        <f>'ARP Quarterly'!L21</f>
        <v>0.78750000000000009</v>
      </c>
      <c r="W37" s="364">
        <f>'ARP Quarterly'!M21</f>
        <v>0.78750000000000009</v>
      </c>
      <c r="X37" s="364">
        <f>'ARP Quarterly'!N21</f>
        <v>0</v>
      </c>
      <c r="Y37" s="364">
        <f>'ARP Quarterly'!O21</f>
        <v>0</v>
      </c>
      <c r="Z37" s="364">
        <f>'ARP Quarterly'!P21</f>
        <v>0</v>
      </c>
      <c r="AA37" s="364">
        <f>'ARP Quarterly'!Q21</f>
        <v>0</v>
      </c>
      <c r="AB37" s="364">
        <f>'ARP Quarterly'!R21</f>
        <v>0</v>
      </c>
      <c r="AC37" s="76">
        <f>'ARP Quarterly'!S21</f>
        <v>0</v>
      </c>
      <c r="AD37" t="s">
        <v>1201</v>
      </c>
    </row>
    <row r="38" spans="1:78" ht="30" customHeight="1" x14ac:dyDescent="0.35">
      <c r="B38" s="206" t="s">
        <v>557</v>
      </c>
      <c r="C38" s="39"/>
      <c r="D38" s="55"/>
      <c r="E38" s="1055"/>
      <c r="F38" s="1030"/>
      <c r="G38" s="1030"/>
      <c r="H38" s="1027"/>
      <c r="I38" s="1027"/>
      <c r="J38" s="1027"/>
      <c r="K38" s="1027"/>
      <c r="L38" s="1062"/>
      <c r="M38" s="1027">
        <f>'ARP Quarterly'!C22</f>
        <v>0</v>
      </c>
      <c r="N38" s="1027">
        <f>'ARP Quarterly'!D22</f>
        <v>22.153499999999998</v>
      </c>
      <c r="O38" s="1027">
        <f>'ARP Quarterly'!E22</f>
        <v>100.92150000000002</v>
      </c>
      <c r="P38" s="803">
        <f>'ARP Quarterly'!F22</f>
        <v>1.7812500000000002</v>
      </c>
      <c r="Q38" s="364">
        <f>'ARP Quarterly'!G22</f>
        <v>1.7812500000000002</v>
      </c>
      <c r="R38" s="364">
        <f>'ARP Quarterly'!H22</f>
        <v>1.7812500000000002</v>
      </c>
      <c r="S38" s="364">
        <f>'ARP Quarterly'!I22</f>
        <v>1.7812500000000002</v>
      </c>
      <c r="T38" s="364">
        <f>'ARP Quarterly'!J22</f>
        <v>1.3125000000000002</v>
      </c>
      <c r="U38" s="364">
        <f>'ARP Quarterly'!K22</f>
        <v>1.3125000000000002</v>
      </c>
      <c r="V38" s="364">
        <f>'ARP Quarterly'!L22</f>
        <v>1.3125000000000002</v>
      </c>
      <c r="W38" s="364">
        <f>'ARP Quarterly'!M22</f>
        <v>1.3125000000000002</v>
      </c>
      <c r="X38" s="364">
        <f>'ARP Quarterly'!N22</f>
        <v>0</v>
      </c>
      <c r="Y38" s="364">
        <f>'ARP Quarterly'!O22</f>
        <v>0</v>
      </c>
      <c r="Z38" s="364">
        <f>'ARP Quarterly'!P22</f>
        <v>0</v>
      </c>
      <c r="AA38" s="364">
        <f>'ARP Quarterly'!Q22</f>
        <v>0</v>
      </c>
      <c r="AB38" s="364">
        <f>'ARP Quarterly'!R22</f>
        <v>0</v>
      </c>
      <c r="AC38" s="76">
        <f>'ARP Quarterly'!S22</f>
        <v>0</v>
      </c>
    </row>
    <row r="39" spans="1:78" x14ac:dyDescent="0.35">
      <c r="B39" s="206" t="s">
        <v>558</v>
      </c>
      <c r="C39" s="39"/>
      <c r="D39" s="55"/>
      <c r="E39" s="1055"/>
      <c r="F39" s="1030"/>
      <c r="G39" s="1030"/>
      <c r="H39" s="1027"/>
      <c r="I39" s="1027"/>
      <c r="J39" s="1027"/>
      <c r="K39" s="1027"/>
      <c r="L39" s="1062"/>
      <c r="M39" s="1027">
        <f>'ARP Quarterly'!C23</f>
        <v>0</v>
      </c>
      <c r="N39" s="1027">
        <f>'ARP Quarterly'!D23</f>
        <v>2.9519999999999995</v>
      </c>
      <c r="O39" s="1027">
        <f>'ARP Quarterly'!E23</f>
        <v>13.448</v>
      </c>
      <c r="P39" s="803">
        <f>'ARP Quarterly'!F23</f>
        <v>11.3</v>
      </c>
      <c r="Q39" s="364">
        <f>'ARP Quarterly'!G23</f>
        <v>11.3</v>
      </c>
      <c r="R39" s="364">
        <f>'ARP Quarterly'!H23</f>
        <v>11.3</v>
      </c>
      <c r="S39" s="364">
        <f>'ARP Quarterly'!I23</f>
        <v>11.3</v>
      </c>
      <c r="T39" s="364">
        <f>'ARP Quarterly'!J23</f>
        <v>8.4</v>
      </c>
      <c r="U39" s="364">
        <f>'ARP Quarterly'!K23</f>
        <v>8.4</v>
      </c>
      <c r="V39" s="364">
        <f>'ARP Quarterly'!L23</f>
        <v>8.4</v>
      </c>
      <c r="W39" s="364">
        <f>'ARP Quarterly'!M23</f>
        <v>8.4</v>
      </c>
      <c r="X39" s="364">
        <f>'ARP Quarterly'!N23</f>
        <v>0.2</v>
      </c>
      <c r="Y39" s="364">
        <f>'ARP Quarterly'!O23</f>
        <v>0.2</v>
      </c>
      <c r="Z39" s="364">
        <f>'ARP Quarterly'!P23</f>
        <v>0.2</v>
      </c>
      <c r="AA39" s="364">
        <f>'ARP Quarterly'!Q23</f>
        <v>0.2</v>
      </c>
      <c r="AB39" s="364">
        <f>'ARP Quarterly'!R23</f>
        <v>0</v>
      </c>
      <c r="AC39" s="76">
        <f>'ARP Quarterly'!S23</f>
        <v>0</v>
      </c>
    </row>
    <row r="40" spans="1:78" x14ac:dyDescent="0.35">
      <c r="B40" s="206" t="s">
        <v>559</v>
      </c>
      <c r="C40" s="39"/>
      <c r="D40" s="55"/>
      <c r="E40" s="1055"/>
      <c r="F40" s="1030"/>
      <c r="G40" s="1030"/>
      <c r="H40" s="1027"/>
      <c r="I40" s="1027"/>
      <c r="J40" s="1027"/>
      <c r="K40" s="1027"/>
      <c r="L40" s="1062"/>
      <c r="M40" s="1027">
        <f>'ARP Quarterly'!C24</f>
        <v>0</v>
      </c>
      <c r="N40" s="1027">
        <f>'ARP Quarterly'!D24</f>
        <v>-0.20447999999999997</v>
      </c>
      <c r="O40" s="1027">
        <f>'ARP Quarterly'!E24</f>
        <v>-0.93152000000000001</v>
      </c>
      <c r="P40" s="803">
        <v>0</v>
      </c>
      <c r="Q40" s="364">
        <v>0</v>
      </c>
      <c r="R40" s="364">
        <v>0</v>
      </c>
      <c r="S40" s="364">
        <v>0</v>
      </c>
      <c r="T40" s="364">
        <v>0</v>
      </c>
      <c r="U40" s="364">
        <v>0</v>
      </c>
      <c r="V40" s="364">
        <v>0</v>
      </c>
      <c r="W40" s="364">
        <v>0</v>
      </c>
      <c r="X40" s="364">
        <v>0</v>
      </c>
      <c r="Y40" s="364">
        <v>0</v>
      </c>
      <c r="Z40" s="364">
        <v>0</v>
      </c>
      <c r="AA40" s="364">
        <v>0</v>
      </c>
      <c r="AB40" s="364">
        <v>0</v>
      </c>
      <c r="AC40" s="364">
        <v>0</v>
      </c>
    </row>
    <row r="41" spans="1:78" x14ac:dyDescent="0.35">
      <c r="B41" s="206" t="s">
        <v>421</v>
      </c>
      <c r="C41" s="39"/>
      <c r="D41" s="55"/>
      <c r="E41" s="1055"/>
      <c r="F41" s="1030"/>
      <c r="G41" s="1030"/>
      <c r="H41" s="1027"/>
      <c r="I41" s="1027"/>
      <c r="J41" s="1027"/>
      <c r="K41" s="1027"/>
      <c r="L41" s="1062"/>
      <c r="M41" s="1027">
        <f>'ARP Quarterly'!C25</f>
        <v>0</v>
      </c>
      <c r="N41" s="1027">
        <f>'ARP Quarterly'!D25</f>
        <v>58.782959999999996</v>
      </c>
      <c r="O41" s="1027">
        <f>'ARP Quarterly'!E25</f>
        <v>267.78904000000006</v>
      </c>
      <c r="P41" s="803">
        <f>'ARP Quarterly'!F25</f>
        <v>110.24799999999999</v>
      </c>
      <c r="Q41" s="364">
        <f>'ARP Quarterly'!G25</f>
        <v>110.24799999999999</v>
      </c>
      <c r="R41" s="364">
        <f>'ARP Quarterly'!H25</f>
        <v>110.24799999999999</v>
      </c>
      <c r="S41" s="364">
        <f>'ARP Quarterly'!I25</f>
        <v>110.24799999999999</v>
      </c>
      <c r="T41" s="364">
        <f>'ARP Quarterly'!J25</f>
        <v>12.362</v>
      </c>
      <c r="U41" s="364">
        <f>'ARP Quarterly'!K25</f>
        <v>12.362</v>
      </c>
      <c r="V41" s="364">
        <f>'ARP Quarterly'!L25</f>
        <v>12.362</v>
      </c>
      <c r="W41" s="364">
        <f>'ARP Quarterly'!M25</f>
        <v>12.362</v>
      </c>
      <c r="X41" s="364">
        <f>'ARP Quarterly'!N25</f>
        <v>-0.67500000000000004</v>
      </c>
      <c r="Y41" s="364">
        <f>'ARP Quarterly'!O25</f>
        <v>-0.67500000000000004</v>
      </c>
      <c r="Z41" s="364">
        <f>'ARP Quarterly'!P25</f>
        <v>-0.67500000000000004</v>
      </c>
      <c r="AA41" s="364">
        <f>'ARP Quarterly'!Q25</f>
        <v>-0.67500000000000004</v>
      </c>
      <c r="AB41" s="364">
        <f>'ARP Quarterly'!R25</f>
        <v>0</v>
      </c>
      <c r="AC41" s="76">
        <f>'ARP Quarterly'!S25</f>
        <v>0</v>
      </c>
    </row>
    <row r="42" spans="1:78" x14ac:dyDescent="0.35">
      <c r="B42" s="1379" t="s">
        <v>560</v>
      </c>
      <c r="C42" s="1380"/>
      <c r="D42" s="978"/>
      <c r="E42" s="1056"/>
      <c r="F42" s="1030"/>
      <c r="G42" s="1030"/>
      <c r="H42" s="1027"/>
      <c r="I42" s="1027"/>
      <c r="J42" s="1027"/>
      <c r="K42" s="1027"/>
      <c r="L42" s="1062"/>
      <c r="M42" s="1027"/>
      <c r="N42" s="1027"/>
      <c r="O42" s="1027"/>
      <c r="P42" s="803"/>
      <c r="Q42" s="540"/>
      <c r="R42" s="540"/>
      <c r="S42" s="540"/>
      <c r="T42" s="540"/>
      <c r="U42" s="540"/>
      <c r="V42" s="543"/>
      <c r="W42" s="543"/>
      <c r="X42" s="543"/>
      <c r="Y42" s="543"/>
      <c r="Z42" s="543"/>
      <c r="AA42" s="543"/>
      <c r="AB42" s="543"/>
      <c r="AC42" s="343"/>
    </row>
    <row r="43" spans="1:78" s="283" customFormat="1" ht="21" customHeight="1" x14ac:dyDescent="0.35">
      <c r="B43" s="284" t="s">
        <v>561</v>
      </c>
      <c r="C43" s="394"/>
      <c r="D43" s="284"/>
      <c r="E43" s="1063"/>
      <c r="F43" s="1037"/>
      <c r="G43" s="1037"/>
      <c r="H43" s="1064"/>
      <c r="I43" s="1064"/>
      <c r="J43" s="1064"/>
      <c r="K43" s="1064"/>
      <c r="L43" s="1065"/>
      <c r="M43" s="1064">
        <f>'ARP Quarterly'!C6</f>
        <v>0</v>
      </c>
      <c r="N43" s="1064">
        <f>'ARP Quarterly'!D6</f>
        <v>58.782959999999989</v>
      </c>
      <c r="O43" s="1064">
        <f>'ARP Quarterly'!E6</f>
        <v>267.78904</v>
      </c>
      <c r="P43" s="1070">
        <f>'ARP Quarterly'!F6</f>
        <v>110.24799999999999</v>
      </c>
      <c r="Q43" s="504">
        <f>'ARP Quarterly'!G6</f>
        <v>110.24799999999999</v>
      </c>
      <c r="R43" s="504">
        <f>'ARP Quarterly'!H6</f>
        <v>110.24799999999999</v>
      </c>
      <c r="S43" s="504">
        <f>'ARP Quarterly'!I6</f>
        <v>110.24799999999999</v>
      </c>
      <c r="T43" s="504">
        <f>'ARP Quarterly'!J6</f>
        <v>12.726000000000001</v>
      </c>
      <c r="U43" s="504">
        <f>'ARP Quarterly'!K6</f>
        <v>12.726000000000001</v>
      </c>
      <c r="V43" s="504">
        <f>'ARP Quarterly'!L6</f>
        <v>12.726000000000001</v>
      </c>
      <c r="W43" s="504">
        <f>'ARP Quarterly'!M6</f>
        <v>12.726000000000001</v>
      </c>
      <c r="X43" s="504">
        <f>'ARP Quarterly'!N6</f>
        <v>1.365</v>
      </c>
      <c r="Y43" s="504">
        <f>'ARP Quarterly'!O6</f>
        <v>1.365</v>
      </c>
      <c r="Z43" s="504">
        <f>'ARP Quarterly'!P6</f>
        <v>1.365</v>
      </c>
      <c r="AA43" s="504">
        <f>'ARP Quarterly'!Q6</f>
        <v>1.365</v>
      </c>
      <c r="AB43" s="504">
        <f>'ARP Quarterly'!R6</f>
        <v>-0.90100000000000025</v>
      </c>
      <c r="AC43" s="756">
        <f>'ARP Quarterly'!S6</f>
        <v>-0.90100000000000025</v>
      </c>
    </row>
    <row r="44" spans="1:78" s="285" customFormat="1" ht="19.5" customHeight="1" x14ac:dyDescent="0.35">
      <c r="A44" s="283"/>
      <c r="B44" s="140" t="s">
        <v>237</v>
      </c>
      <c r="C44" s="141"/>
      <c r="D44" s="138"/>
      <c r="E44" s="848"/>
      <c r="F44" s="1243">
        <f>F11-F43</f>
        <v>60.5</v>
      </c>
      <c r="G44" s="1243">
        <f>G11-G43</f>
        <v>81.400000000000006</v>
      </c>
      <c r="H44" s="1243">
        <f t="shared" ref="H44:AC44" si="13">H11-H43</f>
        <v>82.2</v>
      </c>
      <c r="I44" s="1243">
        <f>I11-I43</f>
        <v>80.3</v>
      </c>
      <c r="J44" s="1243">
        <f t="shared" si="13"/>
        <v>1123.5999999999999</v>
      </c>
      <c r="K44" s="1243">
        <f t="shared" si="13"/>
        <v>1220.5</v>
      </c>
      <c r="L44" s="1243">
        <f>L11-L43</f>
        <v>618.6</v>
      </c>
      <c r="M44" s="1243">
        <f>M11-M43</f>
        <v>403.8</v>
      </c>
      <c r="N44" s="1243">
        <f t="shared" si="13"/>
        <v>638.21704</v>
      </c>
      <c r="O44" s="1243">
        <f>O11-O43</f>
        <v>286.71096</v>
      </c>
      <c r="P44" s="1244">
        <f>P11-P43</f>
        <v>194.25200000000001</v>
      </c>
      <c r="Q44" s="1245">
        <f t="shared" si="13"/>
        <v>65.463342901474022</v>
      </c>
      <c r="R44" s="1245">
        <f t="shared" si="13"/>
        <v>31.64100000000002</v>
      </c>
      <c r="S44" s="1245">
        <f t="shared" si="13"/>
        <v>31.64100000000002</v>
      </c>
      <c r="T44" s="1245">
        <f t="shared" si="13"/>
        <v>85.260000000000019</v>
      </c>
      <c r="U44" s="1245">
        <f t="shared" si="13"/>
        <v>82.260000000000019</v>
      </c>
      <c r="V44" s="1245">
        <f t="shared" si="13"/>
        <v>82.260000000000019</v>
      </c>
      <c r="W44" s="1245">
        <f t="shared" si="13"/>
        <v>82.260000000000019</v>
      </c>
      <c r="X44" s="1245">
        <f t="shared" si="13"/>
        <v>84.935000000000016</v>
      </c>
      <c r="Y44" s="1245">
        <f t="shared" si="13"/>
        <v>84.935000000000016</v>
      </c>
      <c r="Z44" s="1245">
        <f t="shared" si="13"/>
        <v>84.935000000000016</v>
      </c>
      <c r="AA44" s="1245">
        <f t="shared" si="13"/>
        <v>84.935000000000016</v>
      </c>
      <c r="AB44" s="1245">
        <f t="shared" si="13"/>
        <v>77.001000000000005</v>
      </c>
      <c r="AC44" s="1246">
        <f t="shared" si="13"/>
        <v>77.001000000000005</v>
      </c>
      <c r="AD44" s="283"/>
      <c r="AE44" s="283"/>
      <c r="AF44" s="283"/>
      <c r="AG44" s="283"/>
      <c r="AH44" s="283"/>
      <c r="AI44" s="283"/>
      <c r="AJ44" s="283"/>
      <c r="AK44" s="283"/>
      <c r="AL44" s="283"/>
      <c r="AM44" s="283"/>
      <c r="AN44" s="283"/>
      <c r="AO44" s="283"/>
      <c r="AP44" s="283"/>
      <c r="AQ44" s="283"/>
      <c r="AR44" s="283"/>
      <c r="AS44" s="283"/>
      <c r="AT44" s="283"/>
      <c r="AU44" s="283"/>
      <c r="AV44" s="283"/>
      <c r="AW44" s="283"/>
      <c r="AX44" s="283"/>
      <c r="AY44" s="283"/>
      <c r="AZ44" s="283"/>
      <c r="BA44" s="283"/>
      <c r="BB44" s="283"/>
      <c r="BC44" s="283"/>
      <c r="BD44" s="283"/>
      <c r="BE44" s="283"/>
      <c r="BF44" s="283"/>
      <c r="BG44" s="283"/>
      <c r="BH44" s="283"/>
      <c r="BI44" s="283"/>
      <c r="BJ44" s="283"/>
      <c r="BK44" s="283"/>
      <c r="BL44" s="283"/>
      <c r="BM44" s="283"/>
      <c r="BN44" s="283"/>
      <c r="BO44" s="283"/>
      <c r="BP44" s="283"/>
      <c r="BQ44" s="283"/>
      <c r="BR44" s="283"/>
      <c r="BS44" s="283"/>
      <c r="BT44" s="283"/>
      <c r="BU44" s="283"/>
      <c r="BV44" s="283"/>
      <c r="BW44" s="283"/>
      <c r="BX44" s="283"/>
      <c r="BY44" s="283"/>
      <c r="BZ44" s="283"/>
    </row>
    <row r="45" spans="1:78" x14ac:dyDescent="0.35">
      <c r="B45" s="51"/>
      <c r="C45" s="34"/>
      <c r="D45" s="837"/>
      <c r="E45" s="837"/>
      <c r="F45" s="837"/>
      <c r="G45" s="837"/>
      <c r="H45" s="837"/>
      <c r="I45" s="837"/>
      <c r="J45" s="837"/>
      <c r="K45" s="837"/>
      <c r="L45" s="837"/>
      <c r="M45" s="837"/>
      <c r="N45" s="837"/>
      <c r="O45" s="837"/>
      <c r="P45" s="1192"/>
      <c r="Q45" s="1192"/>
      <c r="R45" s="1192"/>
      <c r="S45" s="1192"/>
      <c r="T45" s="1192"/>
      <c r="U45" s="1192"/>
      <c r="V45" s="1192"/>
      <c r="W45" s="1192"/>
      <c r="X45" s="1192"/>
      <c r="Y45" s="1192"/>
      <c r="Z45" s="1192"/>
      <c r="AA45" s="1192"/>
      <c r="AB45" s="1192"/>
      <c r="AC45" s="1192"/>
    </row>
    <row r="46" spans="1:78" x14ac:dyDescent="0.35">
      <c r="D46" s="1181"/>
      <c r="E46" s="1181"/>
      <c r="F46" s="1181"/>
      <c r="G46" s="1181"/>
      <c r="H46" s="1181"/>
      <c r="I46" s="1181"/>
      <c r="J46" s="1181"/>
      <c r="K46" s="1181"/>
      <c r="L46" s="1181"/>
      <c r="M46" s="1181"/>
      <c r="N46" s="1181"/>
      <c r="O46" s="1181"/>
      <c r="P46" s="1210"/>
      <c r="Q46" s="1210"/>
      <c r="R46" s="1210"/>
      <c r="S46" s="1210"/>
      <c r="T46" s="1210"/>
      <c r="U46" s="1210"/>
      <c r="V46" s="1210"/>
      <c r="W46" s="1210"/>
      <c r="X46" s="1210"/>
      <c r="Y46" s="1210"/>
      <c r="Z46" s="1210"/>
      <c r="AA46" s="1210"/>
      <c r="AB46" s="1210"/>
      <c r="AC46" s="1210"/>
    </row>
    <row r="47" spans="1:78" ht="14.5" customHeight="1" x14ac:dyDescent="0.35">
      <c r="B47" s="627"/>
      <c r="D47" s="1181"/>
      <c r="E47" s="1214"/>
      <c r="F47" s="1214"/>
      <c r="G47" s="1214"/>
      <c r="H47" s="1214"/>
      <c r="I47" s="1214"/>
      <c r="J47" s="1214"/>
      <c r="K47" s="1214"/>
      <c r="L47" s="1214"/>
      <c r="M47" s="1181"/>
      <c r="N47" s="1181"/>
      <c r="O47" s="1181"/>
      <c r="P47" s="1210"/>
      <c r="Q47" s="1210"/>
      <c r="R47" s="1210"/>
      <c r="S47" s="1210"/>
      <c r="T47" s="1210"/>
      <c r="U47" s="1210"/>
      <c r="V47" s="1210"/>
      <c r="W47" s="1210"/>
      <c r="X47" s="1210"/>
      <c r="Y47" s="1210"/>
      <c r="Z47" s="1210"/>
      <c r="AA47" s="1210"/>
      <c r="AB47" s="1210"/>
      <c r="AC47" s="1210"/>
    </row>
    <row r="48" spans="1:78" x14ac:dyDescent="0.35">
      <c r="B48" s="627"/>
      <c r="D48" s="1181"/>
      <c r="E48" s="1214"/>
      <c r="F48" s="1214"/>
      <c r="G48" s="1214"/>
      <c r="H48" s="1214"/>
      <c r="I48" s="1214"/>
      <c r="J48" s="1214"/>
      <c r="K48" s="1214"/>
      <c r="L48" s="1214"/>
      <c r="M48" s="1181"/>
      <c r="N48" s="1181"/>
      <c r="O48" s="1181"/>
      <c r="P48" s="1060"/>
      <c r="Q48" s="1060"/>
      <c r="R48" s="1060"/>
      <c r="S48" s="1060"/>
      <c r="T48" s="1060"/>
      <c r="U48" s="1060"/>
      <c r="V48" s="1060"/>
      <c r="W48" s="1060"/>
      <c r="X48" s="1060"/>
      <c r="Y48" s="1060"/>
      <c r="Z48" s="1060"/>
      <c r="AA48" s="1060"/>
      <c r="AB48" s="1060"/>
      <c r="AC48" s="1060"/>
    </row>
    <row r="49" spans="2:29" x14ac:dyDescent="0.35">
      <c r="B49" s="627"/>
      <c r="D49" s="1181"/>
      <c r="E49" s="1214"/>
      <c r="F49" s="1214"/>
      <c r="G49" s="1214"/>
      <c r="H49" s="1214"/>
      <c r="I49" s="1214"/>
      <c r="J49" s="1214"/>
      <c r="K49" s="1214"/>
      <c r="L49" s="1214"/>
      <c r="M49" s="1181"/>
      <c r="N49" s="1061"/>
      <c r="O49" s="1181"/>
      <c r="P49" s="1210"/>
      <c r="Q49" s="1060"/>
      <c r="R49" s="1060"/>
      <c r="S49" s="1060"/>
      <c r="T49" s="1060"/>
      <c r="U49" s="1060"/>
      <c r="V49" s="1060"/>
      <c r="W49" s="1060"/>
      <c r="X49" s="1060"/>
      <c r="Y49" s="1060"/>
      <c r="Z49" s="1181"/>
      <c r="AA49" s="1181"/>
      <c r="AB49" s="1181"/>
      <c r="AC49" s="1181"/>
    </row>
    <row r="50" spans="2:29" x14ac:dyDescent="0.35">
      <c r="B50" s="627"/>
      <c r="D50" s="1181"/>
      <c r="E50" s="1181"/>
      <c r="F50" s="1181"/>
      <c r="G50" s="1181"/>
      <c r="H50" s="1182"/>
      <c r="I50" s="1181"/>
      <c r="J50" s="1181"/>
      <c r="K50" s="1181"/>
      <c r="L50" s="1181"/>
      <c r="M50" s="1181"/>
      <c r="N50" s="1057"/>
      <c r="O50" s="1181"/>
      <c r="P50" s="1057"/>
      <c r="Q50" s="1057"/>
      <c r="R50" s="1057"/>
      <c r="S50" s="1057"/>
      <c r="T50" s="1057"/>
      <c r="U50" s="1057"/>
      <c r="V50" s="1057"/>
      <c r="W50" s="1057"/>
      <c r="X50" s="1057"/>
      <c r="Y50" s="1057"/>
      <c r="Z50" s="1057"/>
      <c r="AA50" s="1057"/>
      <c r="AB50" s="1057"/>
      <c r="AC50" s="1057"/>
    </row>
    <row r="51" spans="2:29" x14ac:dyDescent="0.35">
      <c r="B51" s="627"/>
      <c r="D51" s="1181"/>
      <c r="E51" s="1181"/>
      <c r="F51" s="1181"/>
      <c r="G51" s="1181"/>
      <c r="H51" s="1183"/>
      <c r="I51" s="1181"/>
      <c r="J51" s="1181"/>
      <c r="K51" s="1181"/>
      <c r="L51" s="1181"/>
      <c r="M51" s="1181"/>
      <c r="N51" s="1061"/>
      <c r="O51" s="1181"/>
      <c r="P51" s="1210"/>
      <c r="Q51" s="1210"/>
      <c r="R51" s="1210"/>
      <c r="S51" s="1210"/>
      <c r="T51" s="1210"/>
      <c r="U51" s="1210"/>
      <c r="V51" s="1247"/>
      <c r="W51" s="1247"/>
      <c r="X51" s="1247"/>
      <c r="Y51" s="1247"/>
      <c r="Z51" s="1181"/>
      <c r="AA51" s="1181"/>
      <c r="AB51" s="1181"/>
      <c r="AC51" s="1181"/>
    </row>
    <row r="52" spans="2:29" x14ac:dyDescent="0.35">
      <c r="B52" s="627"/>
      <c r="D52" s="1181"/>
      <c r="E52" s="1181"/>
      <c r="F52" s="1181"/>
      <c r="G52" s="1181"/>
      <c r="H52" s="1183"/>
      <c r="I52" s="1181"/>
      <c r="J52" s="1181"/>
      <c r="K52" s="1181"/>
      <c r="L52" s="1181"/>
      <c r="M52" s="1181"/>
      <c r="N52" s="1061"/>
      <c r="O52" s="1061"/>
      <c r="P52" s="1210"/>
      <c r="Q52" s="1210"/>
      <c r="R52" s="1210"/>
      <c r="S52" s="1210"/>
      <c r="T52" s="1210"/>
      <c r="U52" s="1210"/>
      <c r="V52" s="1210"/>
      <c r="W52" s="1210"/>
      <c r="X52" s="1210"/>
      <c r="Y52" s="1210"/>
      <c r="Z52" s="1210"/>
      <c r="AA52" s="1210"/>
      <c r="AB52" s="1210"/>
      <c r="AC52" s="1210"/>
    </row>
    <row r="53" spans="2:29" x14ac:dyDescent="0.35">
      <c r="B53" s="627"/>
      <c r="D53" s="1181"/>
      <c r="E53" s="1181"/>
      <c r="F53" s="1181"/>
      <c r="G53" s="1181"/>
      <c r="H53" s="1183"/>
      <c r="I53" s="1181"/>
      <c r="J53" s="1181"/>
      <c r="K53" s="1181"/>
      <c r="L53" s="1181"/>
      <c r="M53" s="1181"/>
      <c r="N53" s="1061"/>
      <c r="O53" s="1061"/>
      <c r="P53" s="1210"/>
      <c r="Q53" s="1210"/>
      <c r="R53" s="1210"/>
      <c r="S53" s="1210"/>
      <c r="T53" s="1210"/>
      <c r="U53" s="1210"/>
      <c r="V53" s="1210"/>
      <c r="W53" s="1210"/>
      <c r="X53" s="1210"/>
      <c r="Y53" s="1210"/>
      <c r="Z53" s="1210"/>
      <c r="AA53" s="1210"/>
      <c r="AB53" s="1210"/>
      <c r="AC53" s="1210"/>
    </row>
    <row r="54" spans="2:29" x14ac:dyDescent="0.35">
      <c r="B54" s="627"/>
      <c r="D54" s="1181"/>
      <c r="E54" s="1181"/>
      <c r="F54" s="1181"/>
      <c r="G54" s="1181"/>
      <c r="H54" s="1183"/>
      <c r="I54" s="1181"/>
      <c r="J54" s="1181"/>
      <c r="K54" s="1181"/>
      <c r="L54" s="1181"/>
      <c r="M54" s="1181"/>
      <c r="N54" s="1061"/>
      <c r="O54" s="1061"/>
      <c r="P54" s="1210"/>
      <c r="Q54" s="1210"/>
      <c r="R54" s="1210"/>
      <c r="S54" s="1210"/>
      <c r="T54" s="1210"/>
      <c r="U54" s="1210"/>
      <c r="V54" s="1210"/>
      <c r="W54" s="1210"/>
      <c r="X54" s="1210"/>
      <c r="Y54" s="1210"/>
      <c r="Z54" s="1181"/>
      <c r="AA54" s="1181"/>
      <c r="AB54" s="1181"/>
      <c r="AC54" s="1181"/>
    </row>
    <row r="55" spans="2:29" x14ac:dyDescent="0.35">
      <c r="D55" s="1181"/>
      <c r="E55" s="1181"/>
      <c r="F55" s="1181"/>
      <c r="G55" s="1181"/>
      <c r="H55" s="1183"/>
      <c r="I55" s="1181"/>
      <c r="J55" s="1181"/>
      <c r="K55" s="1181"/>
      <c r="L55" s="1181"/>
      <c r="M55" s="1181"/>
      <c r="N55" s="1061"/>
      <c r="O55" s="1061"/>
      <c r="P55" s="1210"/>
      <c r="Q55" s="1210"/>
      <c r="R55" s="1210"/>
      <c r="S55" s="1210"/>
      <c r="T55" s="1210"/>
      <c r="U55" s="1210"/>
      <c r="V55" s="1210"/>
      <c r="W55" s="1210"/>
      <c r="X55" s="1210"/>
      <c r="Y55" s="1210"/>
      <c r="Z55" s="1210"/>
      <c r="AA55" s="1210"/>
      <c r="AB55" s="1210"/>
      <c r="AC55" s="1210"/>
    </row>
    <row r="56" spans="2:29" x14ac:dyDescent="0.35">
      <c r="D56" s="1181"/>
      <c r="E56" s="1181"/>
      <c r="F56" s="1181"/>
      <c r="G56" s="1181"/>
      <c r="H56" s="1183"/>
      <c r="I56" s="1181"/>
      <c r="J56" s="1181"/>
      <c r="K56" s="1181"/>
      <c r="L56" s="1181"/>
      <c r="M56" s="1181"/>
      <c r="N56" s="1061"/>
      <c r="O56" s="1061"/>
      <c r="P56" s="1210"/>
      <c r="Q56" s="1210"/>
      <c r="R56" s="1210"/>
      <c r="S56" s="1210"/>
      <c r="T56" s="1210"/>
      <c r="U56" s="1210"/>
      <c r="V56" s="1210"/>
      <c r="W56" s="1210"/>
      <c r="X56" s="1210"/>
      <c r="Y56" s="1210"/>
      <c r="Z56" s="1210"/>
      <c r="AA56" s="1210"/>
      <c r="AB56" s="1210"/>
      <c r="AC56" s="1210"/>
    </row>
    <row r="57" spans="2:29" x14ac:dyDescent="0.35">
      <c r="D57" s="1181"/>
      <c r="E57" s="1181"/>
      <c r="F57" s="1181"/>
      <c r="G57" s="1181"/>
      <c r="H57" s="1183"/>
      <c r="I57" s="1181"/>
      <c r="J57" s="1181"/>
      <c r="K57" s="1181"/>
      <c r="L57" s="1181"/>
      <c r="M57" s="1181"/>
      <c r="N57" s="1061"/>
      <c r="O57" s="1061"/>
      <c r="P57" s="1210"/>
      <c r="Q57" s="1210"/>
      <c r="R57" s="1210"/>
      <c r="S57" s="1210"/>
      <c r="T57" s="1210"/>
      <c r="U57" s="1210"/>
      <c r="V57" s="1210"/>
      <c r="W57" s="1210"/>
      <c r="X57" s="1210"/>
      <c r="Y57" s="1210"/>
      <c r="Z57" s="1210"/>
      <c r="AA57" s="1210"/>
      <c r="AB57" s="1210"/>
      <c r="AC57" s="1210"/>
    </row>
    <row r="58" spans="2:29" x14ac:dyDescent="0.35">
      <c r="D58" s="1181"/>
      <c r="E58" s="1181"/>
      <c r="F58" s="1181"/>
      <c r="G58" s="1181"/>
      <c r="H58" s="1183"/>
      <c r="I58" s="1181"/>
      <c r="J58" s="1181"/>
      <c r="K58" s="1181"/>
      <c r="L58" s="1181"/>
      <c r="M58" s="1181"/>
      <c r="N58" s="1061"/>
      <c r="O58" s="1181"/>
      <c r="P58" s="1210"/>
      <c r="Q58" s="1210"/>
      <c r="R58" s="1210"/>
      <c r="S58" s="1210"/>
      <c r="T58" s="1210"/>
      <c r="U58" s="1210"/>
      <c r="V58" s="1210"/>
      <c r="W58" s="1210"/>
      <c r="X58" s="1210"/>
      <c r="Y58" s="1210"/>
      <c r="Z58" s="1210"/>
      <c r="AA58" s="1210"/>
      <c r="AB58" s="1210"/>
      <c r="AC58" s="1210"/>
    </row>
    <row r="59" spans="2:29" x14ac:dyDescent="0.35">
      <c r="D59" s="1181"/>
      <c r="E59" s="1181"/>
      <c r="F59" s="1181"/>
      <c r="G59" s="1181"/>
      <c r="H59" s="1181"/>
      <c r="I59" s="1181"/>
      <c r="J59" s="1181"/>
      <c r="K59" s="1181"/>
      <c r="L59" s="1181"/>
      <c r="M59" s="1181"/>
      <c r="N59" s="1181"/>
      <c r="O59" s="1181"/>
      <c r="P59" s="1210"/>
      <c r="Q59" s="1210"/>
      <c r="R59" s="1210"/>
      <c r="S59" s="1210"/>
      <c r="T59" s="1210"/>
      <c r="U59" s="1210"/>
      <c r="V59" s="1210"/>
      <c r="W59" s="1210"/>
      <c r="X59" s="1210"/>
      <c r="Y59" s="1210"/>
      <c r="Z59" s="1210"/>
      <c r="AA59" s="1210"/>
      <c r="AB59" s="1210"/>
      <c r="AC59" s="1210"/>
    </row>
    <row r="60" spans="2:29" x14ac:dyDescent="0.35">
      <c r="D60" s="1181"/>
      <c r="E60" s="1181"/>
      <c r="F60" s="1181"/>
      <c r="G60" s="1181"/>
      <c r="H60" s="1181"/>
      <c r="I60" s="1181"/>
      <c r="J60" s="1181"/>
      <c r="K60" s="1181"/>
      <c r="L60" s="1181"/>
      <c r="M60" s="1181"/>
      <c r="N60" s="1181"/>
      <c r="O60" s="1181"/>
      <c r="P60" s="1210"/>
      <c r="Q60" s="1210"/>
      <c r="R60" s="1210"/>
      <c r="S60" s="1210"/>
      <c r="T60" s="1210"/>
      <c r="U60" s="1210"/>
      <c r="V60" s="1210"/>
      <c r="W60" s="1210"/>
      <c r="X60" s="1210"/>
      <c r="Y60" s="1210"/>
      <c r="Z60" s="1210"/>
      <c r="AA60" s="1210"/>
      <c r="AB60" s="1210"/>
      <c r="AC60" s="1210"/>
    </row>
    <row r="61" spans="2:29" x14ac:dyDescent="0.35">
      <c r="D61" s="1181"/>
      <c r="E61" s="1181"/>
      <c r="F61" s="1181"/>
      <c r="G61" s="1181"/>
      <c r="H61" s="1181"/>
      <c r="I61" s="1181"/>
      <c r="J61" s="1181"/>
      <c r="K61" s="1181"/>
      <c r="L61" s="1181"/>
      <c r="M61" s="1181"/>
      <c r="N61" s="1181"/>
      <c r="O61" s="1181"/>
      <c r="P61" s="1181"/>
      <c r="Q61" s="1181"/>
      <c r="R61" s="1181"/>
      <c r="S61" s="1181"/>
      <c r="T61" s="1181"/>
      <c r="U61" s="1181"/>
      <c r="V61" s="1181"/>
      <c r="W61" s="1181"/>
      <c r="X61" s="1181"/>
      <c r="Y61" s="1181"/>
      <c r="Z61" s="1181"/>
      <c r="AA61" s="1181"/>
      <c r="AB61" s="1181"/>
      <c r="AC61" s="1181"/>
    </row>
    <row r="62" spans="2:29" x14ac:dyDescent="0.35">
      <c r="D62" s="1181"/>
      <c r="E62" s="1181"/>
      <c r="F62" s="1181"/>
      <c r="G62" s="1181"/>
      <c r="H62" s="1181"/>
      <c r="I62" s="1181"/>
      <c r="J62" s="1181"/>
      <c r="K62" s="1181"/>
      <c r="L62" s="1181"/>
      <c r="M62" s="1181"/>
      <c r="N62" s="1181"/>
      <c r="O62" s="1181"/>
      <c r="P62" s="1181"/>
      <c r="Q62" s="1181"/>
      <c r="R62" s="1181"/>
      <c r="S62" s="1181"/>
      <c r="T62" s="1181"/>
      <c r="U62" s="1181"/>
      <c r="V62" s="1181"/>
      <c r="W62" s="1181"/>
      <c r="X62" s="1181"/>
      <c r="Y62" s="1181"/>
      <c r="Z62" s="1181"/>
      <c r="AA62" s="1181"/>
      <c r="AB62" s="1181"/>
      <c r="AC62" s="1181"/>
    </row>
  </sheetData>
  <mergeCells count="15">
    <mergeCell ref="B1:AC1"/>
    <mergeCell ref="B42:C42"/>
    <mergeCell ref="U9:X9"/>
    <mergeCell ref="B26:C26"/>
    <mergeCell ref="B8:C10"/>
    <mergeCell ref="I9:L9"/>
    <mergeCell ref="Q9:T9"/>
    <mergeCell ref="B11:C11"/>
    <mergeCell ref="E9:H9"/>
    <mergeCell ref="B33:C33"/>
    <mergeCell ref="Y9:AB9"/>
    <mergeCell ref="D8:P8"/>
    <mergeCell ref="Q8:AC8"/>
    <mergeCell ref="M9:P9"/>
    <mergeCell ref="B2:AC6"/>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6"/>
  <sheetViews>
    <sheetView topLeftCell="A13" zoomScale="59" zoomScaleNormal="163" workbookViewId="0">
      <selection activeCell="E21" sqref="E21"/>
    </sheetView>
  </sheetViews>
  <sheetFormatPr defaultColWidth="8.453125" defaultRowHeight="14" x14ac:dyDescent="0.3"/>
  <cols>
    <col min="1" max="1" width="8.453125" style="34"/>
    <col min="2" max="2" width="26.36328125" style="34" customWidth="1"/>
    <col min="3" max="5" width="8.453125" style="34"/>
    <col min="6" max="6" width="9" style="34" customWidth="1"/>
    <col min="7" max="11" width="7.453125" style="34" customWidth="1"/>
    <col min="12" max="12" width="8.453125" style="34"/>
    <col min="13" max="13" width="8.453125" style="34" customWidth="1"/>
    <col min="14" max="28" width="9.1796875" style="34" bestFit="1" customWidth="1"/>
    <col min="29" max="16384" width="8.453125" style="34"/>
  </cols>
  <sheetData>
    <row r="1" spans="2:29" x14ac:dyDescent="0.3">
      <c r="B1" s="1301" t="s">
        <v>73</v>
      </c>
      <c r="C1" s="1301"/>
      <c r="D1" s="1301"/>
      <c r="E1" s="1301"/>
      <c r="F1" s="1301"/>
      <c r="G1" s="1301"/>
      <c r="H1" s="1301"/>
      <c r="I1" s="1301"/>
      <c r="J1" s="1301"/>
      <c r="K1" s="1301"/>
      <c r="L1" s="1301"/>
      <c r="M1" s="1301"/>
      <c r="N1" s="1301"/>
      <c r="O1" s="1301"/>
      <c r="P1" s="1301"/>
      <c r="Q1" s="1301"/>
      <c r="R1" s="1301"/>
      <c r="S1" s="1301"/>
      <c r="T1" s="1301"/>
      <c r="U1" s="1301"/>
      <c r="V1" s="1301"/>
      <c r="W1" s="1301"/>
      <c r="X1" s="1301"/>
      <c r="Y1" s="1301"/>
      <c r="Z1" s="1301"/>
      <c r="AA1" s="1301"/>
      <c r="AB1" s="1301"/>
      <c r="AC1" s="1301"/>
    </row>
    <row r="2" spans="2:29" ht="14.25" customHeight="1" x14ac:dyDescent="0.3">
      <c r="B2" s="1302" t="s">
        <v>562</v>
      </c>
      <c r="C2" s="1302"/>
      <c r="D2" s="1302"/>
      <c r="E2" s="1302"/>
      <c r="F2" s="1302"/>
      <c r="G2" s="1302"/>
      <c r="H2" s="1302"/>
      <c r="I2" s="1302"/>
      <c r="J2" s="1302"/>
      <c r="K2" s="1302"/>
      <c r="L2" s="1302"/>
      <c r="M2" s="1302"/>
      <c r="N2" s="1302"/>
      <c r="O2" s="1302"/>
      <c r="P2" s="1302"/>
      <c r="Q2" s="1302"/>
      <c r="R2" s="1302"/>
      <c r="S2" s="1302"/>
      <c r="T2" s="1302"/>
      <c r="U2" s="1302"/>
      <c r="V2" s="1302"/>
      <c r="W2" s="1302"/>
      <c r="X2" s="1302"/>
      <c r="Y2" s="1302"/>
      <c r="Z2" s="1302"/>
      <c r="AA2" s="1302"/>
      <c r="AB2" s="1302"/>
      <c r="AC2" s="1302"/>
    </row>
    <row r="3" spans="2:29" ht="59.5" customHeight="1" x14ac:dyDescent="0.3">
      <c r="B3" s="1302"/>
      <c r="C3" s="1302"/>
      <c r="D3" s="1302"/>
      <c r="E3" s="1302"/>
      <c r="F3" s="1302"/>
      <c r="G3" s="1302"/>
      <c r="H3" s="1302"/>
      <c r="I3" s="1302"/>
      <c r="J3" s="1302"/>
      <c r="K3" s="1302"/>
      <c r="L3" s="1302"/>
      <c r="M3" s="1302"/>
      <c r="N3" s="1302"/>
      <c r="O3" s="1302"/>
      <c r="P3" s="1302"/>
      <c r="Q3" s="1302"/>
      <c r="R3" s="1302"/>
      <c r="S3" s="1302"/>
      <c r="T3" s="1302"/>
      <c r="U3" s="1302"/>
      <c r="V3" s="1302"/>
      <c r="W3" s="1302"/>
      <c r="X3" s="1302"/>
      <c r="Y3" s="1302"/>
      <c r="Z3" s="1302"/>
      <c r="AA3" s="1302"/>
      <c r="AB3" s="1302"/>
      <c r="AC3" s="1302"/>
    </row>
    <row r="4" spans="2:29" ht="60.75" customHeight="1" x14ac:dyDescent="0.3">
      <c r="B4" s="1302"/>
      <c r="C4" s="1302"/>
      <c r="D4" s="1302"/>
      <c r="E4" s="1302"/>
      <c r="F4" s="1302"/>
      <c r="G4" s="1302"/>
      <c r="H4" s="1302"/>
      <c r="I4" s="1302"/>
      <c r="J4" s="1302"/>
      <c r="K4" s="1302"/>
      <c r="L4" s="1302"/>
      <c r="M4" s="1302"/>
      <c r="N4" s="1302"/>
      <c r="O4" s="1302"/>
      <c r="P4" s="1302"/>
      <c r="Q4" s="1302"/>
      <c r="R4" s="1302"/>
      <c r="S4" s="1302"/>
      <c r="T4" s="1302"/>
      <c r="U4" s="1302"/>
      <c r="V4" s="1302"/>
      <c r="W4" s="1302"/>
      <c r="X4" s="1302"/>
      <c r="Y4" s="1302"/>
      <c r="Z4" s="1302"/>
      <c r="AA4" s="1302"/>
      <c r="AB4" s="1302"/>
      <c r="AC4" s="1302"/>
    </row>
    <row r="5" spans="2:29" x14ac:dyDescent="0.3">
      <c r="B5" s="132" t="s">
        <v>442</v>
      </c>
    </row>
    <row r="6" spans="2:29" ht="14.5" customHeight="1" x14ac:dyDescent="0.3">
      <c r="B6" s="1306" t="s">
        <v>535</v>
      </c>
      <c r="C6" s="1307"/>
      <c r="D6" s="1318" t="s">
        <v>385</v>
      </c>
      <c r="E6" s="1319"/>
      <c r="F6" s="1319"/>
      <c r="G6" s="1319"/>
      <c r="H6" s="1319"/>
      <c r="I6" s="1319"/>
      <c r="J6" s="1319"/>
      <c r="K6" s="1319"/>
      <c r="L6" s="1319"/>
      <c r="M6" s="1319"/>
      <c r="N6" s="1319"/>
      <c r="O6" s="1319"/>
      <c r="P6" s="1320"/>
      <c r="Q6" s="1315" t="s">
        <v>386</v>
      </c>
      <c r="R6" s="1316"/>
      <c r="S6" s="1316"/>
      <c r="T6" s="1316"/>
      <c r="U6" s="1316"/>
      <c r="V6" s="1316"/>
      <c r="W6" s="1316"/>
      <c r="X6" s="1316"/>
      <c r="Y6" s="1316"/>
      <c r="Z6" s="1316"/>
      <c r="AA6" s="1316"/>
      <c r="AB6" s="1316"/>
      <c r="AC6" s="1317"/>
    </row>
    <row r="7" spans="2:29" x14ac:dyDescent="0.3">
      <c r="B7" s="1308"/>
      <c r="C7" s="1372"/>
      <c r="D7" s="470">
        <v>2018</v>
      </c>
      <c r="E7" s="1303">
        <v>2019</v>
      </c>
      <c r="F7" s="1304"/>
      <c r="G7" s="1304"/>
      <c r="H7" s="1305"/>
      <c r="I7" s="1303">
        <v>2020</v>
      </c>
      <c r="J7" s="1304"/>
      <c r="K7" s="1304"/>
      <c r="L7" s="1304"/>
      <c r="M7" s="1313">
        <v>2021</v>
      </c>
      <c r="N7" s="1304"/>
      <c r="O7" s="1304"/>
      <c r="P7" s="1314"/>
      <c r="Q7" s="1311">
        <v>2022</v>
      </c>
      <c r="R7" s="1311"/>
      <c r="S7" s="1311"/>
      <c r="T7" s="1312"/>
      <c r="U7" s="1310">
        <v>2023</v>
      </c>
      <c r="V7" s="1311"/>
      <c r="W7" s="1311"/>
      <c r="X7" s="1311"/>
      <c r="Y7" s="1310">
        <v>2024</v>
      </c>
      <c r="Z7" s="1311"/>
      <c r="AA7" s="1311"/>
      <c r="AB7" s="1312"/>
      <c r="AC7" s="316">
        <v>2025</v>
      </c>
    </row>
    <row r="8" spans="2:29" x14ac:dyDescent="0.3">
      <c r="B8" s="1308"/>
      <c r="C8" s="1372"/>
      <c r="D8" s="163" t="s">
        <v>387</v>
      </c>
      <c r="E8" s="163" t="s">
        <v>388</v>
      </c>
      <c r="F8" s="146" t="s">
        <v>389</v>
      </c>
      <c r="G8" s="146" t="s">
        <v>278</v>
      </c>
      <c r="H8" s="153" t="s">
        <v>387</v>
      </c>
      <c r="I8" s="147" t="s">
        <v>388</v>
      </c>
      <c r="J8" s="147" t="s">
        <v>389</v>
      </c>
      <c r="K8" s="147" t="s">
        <v>278</v>
      </c>
      <c r="L8" s="147" t="s">
        <v>387</v>
      </c>
      <c r="M8" s="158" t="s">
        <v>388</v>
      </c>
      <c r="N8" s="793" t="s">
        <v>389</v>
      </c>
      <c r="O8" s="793" t="s">
        <v>278</v>
      </c>
      <c r="P8" s="153" t="s">
        <v>387</v>
      </c>
      <c r="Q8" s="846" t="s">
        <v>388</v>
      </c>
      <c r="R8" s="981" t="s">
        <v>389</v>
      </c>
      <c r="S8" s="981" t="s">
        <v>278</v>
      </c>
      <c r="T8" s="981" t="s">
        <v>387</v>
      </c>
      <c r="U8" s="980" t="s">
        <v>388</v>
      </c>
      <c r="V8" s="981" t="s">
        <v>389</v>
      </c>
      <c r="W8" s="981" t="s">
        <v>278</v>
      </c>
      <c r="X8" s="981" t="s">
        <v>387</v>
      </c>
      <c r="Y8" s="980" t="s">
        <v>388</v>
      </c>
      <c r="Z8" s="895" t="s">
        <v>389</v>
      </c>
      <c r="AA8" s="981" t="s">
        <v>278</v>
      </c>
      <c r="AB8" s="393" t="s">
        <v>387</v>
      </c>
      <c r="AC8" s="70" t="s">
        <v>388</v>
      </c>
    </row>
    <row r="9" spans="2:29" x14ac:dyDescent="0.3">
      <c r="B9" s="137" t="s">
        <v>139</v>
      </c>
      <c r="C9" s="223" t="s">
        <v>563</v>
      </c>
      <c r="D9" s="1073">
        <f>'Haver Pivoted'!GO13</f>
        <v>589.5</v>
      </c>
      <c r="E9" s="241">
        <f>'Haver Pivoted'!GP13</f>
        <v>598.79999999999995</v>
      </c>
      <c r="F9" s="241">
        <f>'Haver Pivoted'!GQ13</f>
        <v>614.5</v>
      </c>
      <c r="G9" s="241">
        <f>'Haver Pivoted'!GR13</f>
        <v>622.4</v>
      </c>
      <c r="H9" s="241">
        <f>'Haver Pivoted'!GS13</f>
        <v>620.5</v>
      </c>
      <c r="I9" s="241">
        <f>'Haver Pivoted'!GT13</f>
        <v>606.20000000000005</v>
      </c>
      <c r="J9" s="241">
        <f>'Haver Pivoted'!GU13</f>
        <v>654.20000000000005</v>
      </c>
      <c r="K9" s="241">
        <f>'Haver Pivoted'!GV13</f>
        <v>690.4</v>
      </c>
      <c r="L9" s="241">
        <f>'Haver Pivoted'!GW13</f>
        <v>678.3</v>
      </c>
      <c r="M9" s="241">
        <f>'Haver Pivoted'!GX13</f>
        <v>695.9</v>
      </c>
      <c r="N9" s="241">
        <f>'Haver Pivoted'!GY13</f>
        <v>730.5</v>
      </c>
      <c r="O9" s="241">
        <f>'Haver Pivoted'!GZ13</f>
        <v>775</v>
      </c>
      <c r="P9" s="884">
        <f>'Haver Pivoted'!HA13</f>
        <v>781.6</v>
      </c>
      <c r="Q9" s="757"/>
      <c r="R9" s="757"/>
      <c r="S9" s="1206"/>
      <c r="T9" s="1206"/>
      <c r="U9" s="1206"/>
      <c r="V9" s="1206"/>
      <c r="W9" s="1206"/>
      <c r="X9" s="1206"/>
      <c r="Y9" s="1206"/>
      <c r="Z9" s="1206"/>
      <c r="AA9" s="1206"/>
      <c r="AB9" s="1206"/>
      <c r="AC9" s="1207"/>
    </row>
    <row r="10" spans="2:29" x14ac:dyDescent="0.3">
      <c r="B10" s="41" t="s">
        <v>564</v>
      </c>
      <c r="C10" s="34" t="s">
        <v>448</v>
      </c>
      <c r="D10" s="891">
        <f>'Haver Pivoted'!GO40</f>
        <v>390.86599999999999</v>
      </c>
      <c r="E10" s="1071">
        <f>'Haver Pivoted'!GP40</f>
        <v>408.75599999999997</v>
      </c>
      <c r="F10" s="1071">
        <f>'Haver Pivoted'!GQ40</f>
        <v>413.34399999999999</v>
      </c>
      <c r="G10" s="1071">
        <f>'Haver Pivoted'!GR40</f>
        <v>418.529</v>
      </c>
      <c r="H10" s="1071">
        <f>'Haver Pivoted'!GS40</f>
        <v>413.80599999999998</v>
      </c>
      <c r="I10" s="1071">
        <f>'Haver Pivoted'!GT40</f>
        <v>428.11799999999999</v>
      </c>
      <c r="J10" s="1071">
        <f>'Haver Pivoted'!GU40</f>
        <v>502.49</v>
      </c>
      <c r="K10" s="1071">
        <f>'Haver Pivoted'!GV40</f>
        <v>481.71699999999998</v>
      </c>
      <c r="L10" s="1071">
        <f>'Haver Pivoted'!GW40</f>
        <v>507.83699999999999</v>
      </c>
      <c r="M10" s="1071">
        <f>'Haver Pivoted'!GX40</f>
        <v>511.34500000000003</v>
      </c>
      <c r="N10" s="1071">
        <f>'Haver Pivoted'!GY40</f>
        <v>520.72900000000004</v>
      </c>
      <c r="O10" s="1071">
        <f>'Haver Pivoted'!GZ40</f>
        <v>530.82100000000003</v>
      </c>
      <c r="P10" s="758">
        <f>'Haver Pivoted'!HA40</f>
        <v>541.89200000000005</v>
      </c>
      <c r="Q10" s="904"/>
      <c r="R10" s="904"/>
      <c r="S10" s="846"/>
      <c r="T10" s="846"/>
      <c r="U10" s="846"/>
      <c r="V10" s="846"/>
      <c r="W10" s="846"/>
      <c r="X10" s="846"/>
      <c r="Y10" s="846"/>
      <c r="Z10" s="846"/>
      <c r="AA10" s="846"/>
      <c r="AB10" s="846"/>
      <c r="AC10" s="393"/>
    </row>
    <row r="11" spans="2:29" ht="28" x14ac:dyDescent="0.3">
      <c r="B11" s="55" t="s">
        <v>565</v>
      </c>
      <c r="D11" s="172">
        <f t="shared" ref="D11:N11" si="0">D10/D9</f>
        <v>0.6630466497031382</v>
      </c>
      <c r="E11" s="1072">
        <f t="shared" si="0"/>
        <v>0.68262525050100198</v>
      </c>
      <c r="F11" s="1072">
        <f t="shared" si="0"/>
        <v>0.6726509357200976</v>
      </c>
      <c r="G11" s="1072">
        <f t="shared" si="0"/>
        <v>0.67244376606683809</v>
      </c>
      <c r="H11" s="1072">
        <f t="shared" si="0"/>
        <v>0.66689121676067686</v>
      </c>
      <c r="I11" s="1072">
        <f t="shared" si="0"/>
        <v>0.70623226657868687</v>
      </c>
      <c r="J11" s="1072">
        <f t="shared" si="0"/>
        <v>0.76809844084377865</v>
      </c>
      <c r="K11" s="1072">
        <f t="shared" si="0"/>
        <v>0.69773609501738121</v>
      </c>
      <c r="L11" s="1072">
        <f t="shared" si="0"/>
        <v>0.7486908447589562</v>
      </c>
      <c r="M11" s="1072">
        <f t="shared" si="0"/>
        <v>0.7347966661876707</v>
      </c>
      <c r="N11" s="1072">
        <f t="shared" si="0"/>
        <v>0.71283915126625608</v>
      </c>
      <c r="O11" s="1191">
        <f>O10/O9</f>
        <v>0.68493032258064523</v>
      </c>
      <c r="P11" s="1248">
        <f>P10/P9</f>
        <v>0.69331115660184239</v>
      </c>
      <c r="Q11" s="1251">
        <v>0.71699999999999997</v>
      </c>
      <c r="R11" s="1251">
        <v>0.71699999999999997</v>
      </c>
      <c r="S11" s="1251">
        <f>AVERAGE(D11:G11)</f>
        <v>0.67269165049776891</v>
      </c>
      <c r="T11" s="1251">
        <f>AVERAGE(D11:G11)</f>
        <v>0.67269165049776891</v>
      </c>
      <c r="U11" s="1251">
        <f t="shared" ref="U11:Y12" si="1">T11</f>
        <v>0.67269165049776891</v>
      </c>
      <c r="V11" s="1251">
        <f t="shared" si="1"/>
        <v>0.67269165049776891</v>
      </c>
      <c r="W11" s="1251">
        <f t="shared" si="1"/>
        <v>0.67269165049776891</v>
      </c>
      <c r="X11" s="1251">
        <f t="shared" si="1"/>
        <v>0.67269165049776891</v>
      </c>
      <c r="Y11" s="1251">
        <f t="shared" si="1"/>
        <v>0.67269165049776891</v>
      </c>
      <c r="Z11" s="1251">
        <f t="shared" ref="Z11:Z12" si="2">Y11</f>
        <v>0.67269165049776891</v>
      </c>
      <c r="AA11" s="1251">
        <f t="shared" ref="AA11:AA12" si="3">Z11</f>
        <v>0.67269165049776891</v>
      </c>
      <c r="AB11" s="1251">
        <f t="shared" ref="AB11:AB12" si="4">AA11</f>
        <v>0.67269165049776891</v>
      </c>
      <c r="AC11" s="547">
        <f t="shared" ref="AC11:AC12" si="5">AB11</f>
        <v>0.67269165049776891</v>
      </c>
    </row>
    <row r="12" spans="2:29" x14ac:dyDescent="0.3">
      <c r="B12" s="136" t="s">
        <v>566</v>
      </c>
      <c r="C12" s="42"/>
      <c r="D12" s="420">
        <f t="shared" ref="D12:M12" si="6">D11</f>
        <v>0.6630466497031382</v>
      </c>
      <c r="E12" s="179">
        <f t="shared" si="6"/>
        <v>0.68262525050100198</v>
      </c>
      <c r="F12" s="179">
        <f t="shared" si="6"/>
        <v>0.6726509357200976</v>
      </c>
      <c r="G12" s="179">
        <f t="shared" si="6"/>
        <v>0.67244376606683809</v>
      </c>
      <c r="H12" s="179">
        <f t="shared" si="6"/>
        <v>0.66689121676067686</v>
      </c>
      <c r="I12" s="179">
        <f t="shared" si="6"/>
        <v>0.70623226657868687</v>
      </c>
      <c r="J12" s="179">
        <f t="shared" si="6"/>
        <v>0.76809844084377865</v>
      </c>
      <c r="K12" s="179">
        <f t="shared" si="6"/>
        <v>0.69773609501738121</v>
      </c>
      <c r="L12" s="179">
        <f t="shared" si="6"/>
        <v>0.7486908447589562</v>
      </c>
      <c r="M12" s="179">
        <f t="shared" si="6"/>
        <v>0.7347966661876707</v>
      </c>
      <c r="N12" s="728">
        <f>N11+F45</f>
        <v>0.72226866700127546</v>
      </c>
      <c r="O12" s="1249">
        <f>O11</f>
        <v>0.68493032258064523</v>
      </c>
      <c r="P12" s="1250">
        <f>P11</f>
        <v>0.69331115660184239</v>
      </c>
      <c r="Q12" s="322">
        <f>P12</f>
        <v>0.69331115660184239</v>
      </c>
      <c r="R12" s="322">
        <f>Q12</f>
        <v>0.69331115660184239</v>
      </c>
      <c r="S12" s="322">
        <f>S11+G45</f>
        <v>0.68050016396437629</v>
      </c>
      <c r="T12" s="322">
        <f>T11+H45</f>
        <v>0.67768530134762184</v>
      </c>
      <c r="U12" s="322">
        <f t="shared" si="1"/>
        <v>0.67768530134762184</v>
      </c>
      <c r="V12" s="322">
        <f t="shared" si="1"/>
        <v>0.67768530134762184</v>
      </c>
      <c r="W12" s="322">
        <f t="shared" si="1"/>
        <v>0.67768530134762184</v>
      </c>
      <c r="X12" s="322">
        <f t="shared" si="1"/>
        <v>0.67768530134762184</v>
      </c>
      <c r="Y12" s="322">
        <f t="shared" si="1"/>
        <v>0.67768530134762184</v>
      </c>
      <c r="Z12" s="322">
        <f t="shared" si="2"/>
        <v>0.67768530134762184</v>
      </c>
      <c r="AA12" s="322">
        <f t="shared" si="3"/>
        <v>0.67768530134762184</v>
      </c>
      <c r="AB12" s="322">
        <f t="shared" si="4"/>
        <v>0.67768530134762184</v>
      </c>
      <c r="AC12" s="548">
        <f t="shared" si="5"/>
        <v>0.67768530134762184</v>
      </c>
    </row>
    <row r="13" spans="2:29" s="807" customFormat="1" x14ac:dyDescent="0.3">
      <c r="B13" s="837"/>
      <c r="C13" s="837"/>
      <c r="D13" s="1191"/>
      <c r="E13" s="1191"/>
      <c r="F13" s="1191"/>
      <c r="G13" s="1191"/>
      <c r="H13" s="1191"/>
      <c r="I13" s="1191"/>
      <c r="J13" s="1191"/>
      <c r="K13" s="1191"/>
      <c r="L13" s="1191"/>
      <c r="M13" s="1191"/>
      <c r="N13" s="1191"/>
      <c r="O13" s="1191"/>
      <c r="P13" s="837"/>
      <c r="Q13" s="1191"/>
      <c r="R13" s="1191"/>
      <c r="S13" s="1191"/>
      <c r="T13" s="1191"/>
      <c r="U13" s="1191"/>
      <c r="V13" s="1191"/>
      <c r="W13" s="1191"/>
      <c r="X13" s="1191"/>
      <c r="Y13" s="1191"/>
      <c r="Z13" s="1191"/>
      <c r="AA13" s="1191"/>
      <c r="AB13" s="1191"/>
      <c r="AC13" s="1191"/>
    </row>
    <row r="14" spans="2:29" x14ac:dyDescent="0.3">
      <c r="O14" s="837"/>
      <c r="P14" s="1192"/>
      <c r="Q14" s="1192"/>
      <c r="R14" s="1192"/>
      <c r="S14" s="1192"/>
      <c r="T14" s="1192"/>
      <c r="U14" s="1192"/>
      <c r="V14" s="1192"/>
      <c r="W14" s="1192"/>
      <c r="X14" s="1192"/>
      <c r="Y14" s="1192"/>
      <c r="Z14" s="1192"/>
      <c r="AA14" s="1192"/>
      <c r="AB14" s="1192"/>
      <c r="AC14" s="1192"/>
    </row>
    <row r="15" spans="2:29" x14ac:dyDescent="0.3">
      <c r="B15" s="51" t="s">
        <v>461</v>
      </c>
      <c r="O15" s="837"/>
      <c r="P15" s="1191"/>
      <c r="Q15" s="1191"/>
      <c r="R15" s="1191"/>
      <c r="S15" s="1191"/>
      <c r="T15" s="1191"/>
      <c r="U15" s="1191"/>
      <c r="V15" s="1191"/>
      <c r="W15" s="1191"/>
      <c r="X15" s="1191"/>
      <c r="Y15" s="1191"/>
      <c r="Z15" s="1191"/>
      <c r="AA15" s="1191"/>
      <c r="AB15" s="1191"/>
      <c r="AC15" s="1191"/>
    </row>
    <row r="16" spans="2:29" ht="25" customHeight="1" x14ac:dyDescent="0.3">
      <c r="B16" s="319" t="s">
        <v>567</v>
      </c>
      <c r="C16" s="466">
        <v>2020</v>
      </c>
      <c r="D16" s="467">
        <v>2021</v>
      </c>
      <c r="E16" s="467">
        <v>2022</v>
      </c>
      <c r="F16" s="467">
        <v>2023</v>
      </c>
      <c r="G16" s="468">
        <v>2024</v>
      </c>
      <c r="H16" s="318"/>
      <c r="I16" s="318"/>
      <c r="J16" s="318"/>
      <c r="O16" s="837"/>
      <c r="P16" s="1191"/>
      <c r="Q16" s="1191"/>
      <c r="R16" s="1191"/>
      <c r="S16" s="1191"/>
      <c r="T16" s="1191"/>
      <c r="U16" s="1191"/>
      <c r="V16" s="1191"/>
      <c r="W16" s="1191"/>
      <c r="X16" s="1191"/>
      <c r="Y16" s="1191"/>
      <c r="Z16" s="1191"/>
      <c r="AA16" s="1191"/>
      <c r="AB16" s="1191"/>
      <c r="AC16" s="1191"/>
    </row>
    <row r="17" spans="2:29" ht="31.5" customHeight="1" x14ac:dyDescent="0.3">
      <c r="B17" s="48" t="s">
        <v>568</v>
      </c>
      <c r="C17" s="463">
        <v>458.46800000000002</v>
      </c>
      <c r="D17" s="464">
        <v>519.15800000000002</v>
      </c>
      <c r="E17" s="464">
        <v>545.428</v>
      </c>
      <c r="F17" s="464">
        <v>512.61800000000005</v>
      </c>
      <c r="G17" s="465">
        <v>520</v>
      </c>
      <c r="O17" s="837"/>
      <c r="P17" s="837"/>
      <c r="Q17" s="837"/>
      <c r="R17" s="837"/>
      <c r="S17" s="837"/>
      <c r="T17" s="837"/>
      <c r="U17" s="837"/>
      <c r="V17" s="837"/>
      <c r="W17" s="837"/>
      <c r="X17" s="837"/>
      <c r="Y17" s="837"/>
      <c r="Z17" s="837"/>
      <c r="AA17" s="837"/>
      <c r="AB17" s="837"/>
      <c r="AC17" s="837"/>
    </row>
    <row r="18" spans="2:29" x14ac:dyDescent="0.3">
      <c r="B18" s="41" t="s">
        <v>569</v>
      </c>
      <c r="C18" s="172">
        <f>AVERAGE(H11:K11)</f>
        <v>0.70973950480013093</v>
      </c>
      <c r="D18" s="317">
        <f>AVERAGE(L11:O11)</f>
        <v>0.72031424619838214</v>
      </c>
      <c r="E18" s="317">
        <f>AVERAGE(P11:S11)</f>
        <v>0.70000070177490281</v>
      </c>
      <c r="F18" s="317">
        <f>AVERAGE(T11:W11)</f>
        <v>0.67269165049776891</v>
      </c>
      <c r="G18" s="171">
        <f>F18</f>
        <v>0.67269165049776891</v>
      </c>
      <c r="O18" s="837"/>
      <c r="P18" s="837"/>
      <c r="Q18" s="837"/>
      <c r="R18" s="837"/>
      <c r="S18" s="837"/>
      <c r="T18" s="837"/>
      <c r="U18" s="837"/>
      <c r="V18" s="837"/>
      <c r="W18" s="837"/>
      <c r="X18" s="837"/>
      <c r="Y18" s="837"/>
      <c r="Z18" s="837"/>
      <c r="AA18" s="837"/>
      <c r="AB18" s="837"/>
      <c r="AC18" s="837"/>
    </row>
    <row r="19" spans="2:29" x14ac:dyDescent="0.3">
      <c r="B19" s="41" t="s">
        <v>570</v>
      </c>
      <c r="C19" s="144">
        <f>C17/C18</f>
        <v>645.96657914527214</v>
      </c>
      <c r="D19" s="43">
        <f>D17/D18</f>
        <v>720.7382093856553</v>
      </c>
      <c r="E19" s="43">
        <f>E17/E18</f>
        <v>779.18207598510617</v>
      </c>
      <c r="F19" s="43">
        <f>F17/F18</f>
        <v>762.04008124774577</v>
      </c>
      <c r="G19" s="260">
        <f>G17/G18</f>
        <v>773.01390557652633</v>
      </c>
      <c r="O19" s="837"/>
      <c r="P19" s="837"/>
      <c r="Q19" s="837"/>
      <c r="R19" s="837"/>
      <c r="S19" s="837"/>
      <c r="T19" s="837"/>
      <c r="U19" s="837"/>
      <c r="V19" s="837"/>
      <c r="W19" s="837"/>
      <c r="X19" s="837"/>
      <c r="Y19" s="837"/>
      <c r="Z19" s="837"/>
      <c r="AA19" s="837"/>
      <c r="AB19" s="837"/>
      <c r="AC19" s="837"/>
    </row>
    <row r="20" spans="2:29" ht="32.25" customHeight="1" x14ac:dyDescent="0.3">
      <c r="B20" s="148" t="s">
        <v>571</v>
      </c>
      <c r="C20" s="145"/>
      <c r="D20" s="179">
        <f>D19/C19-1</f>
        <v>0.11575154606190186</v>
      </c>
      <c r="E20" s="179">
        <v>0.04</v>
      </c>
      <c r="F20" s="179">
        <v>-5.1884558310648442E-2</v>
      </c>
      <c r="G20" s="165">
        <v>5.6207817464504109E-2</v>
      </c>
      <c r="I20" s="168"/>
      <c r="J20" s="168"/>
      <c r="K20" s="168"/>
      <c r="L20" s="168"/>
    </row>
    <row r="22" spans="2:29" x14ac:dyDescent="0.3">
      <c r="B22" s="51" t="s">
        <v>474</v>
      </c>
    </row>
    <row r="23" spans="2:29" x14ac:dyDescent="0.3">
      <c r="B23" s="1306" t="s">
        <v>572</v>
      </c>
      <c r="C23" s="1371"/>
      <c r="D23" s="1318" t="s">
        <v>385</v>
      </c>
      <c r="E23" s="1319"/>
      <c r="F23" s="1319"/>
      <c r="G23" s="1319"/>
      <c r="H23" s="1319"/>
      <c r="I23" s="1319"/>
      <c r="J23" s="1319"/>
      <c r="K23" s="1319"/>
      <c r="L23" s="1319"/>
      <c r="M23" s="1319"/>
      <c r="N23" s="1319"/>
      <c r="O23" s="1319"/>
      <c r="P23" s="1320"/>
      <c r="Q23" s="1315" t="s">
        <v>386</v>
      </c>
      <c r="R23" s="1316"/>
      <c r="S23" s="1316"/>
      <c r="T23" s="1316"/>
      <c r="U23" s="1316"/>
      <c r="V23" s="1316"/>
      <c r="W23" s="1316"/>
      <c r="X23" s="1316"/>
      <c r="Y23" s="1316"/>
      <c r="Z23" s="1316"/>
      <c r="AA23" s="1316"/>
      <c r="AB23" s="1316"/>
      <c r="AC23" s="1317"/>
    </row>
    <row r="24" spans="2:29" x14ac:dyDescent="0.3">
      <c r="B24" s="1308"/>
      <c r="C24" s="1372"/>
      <c r="D24" s="470">
        <v>2018</v>
      </c>
      <c r="E24" s="1303">
        <v>2019</v>
      </c>
      <c r="F24" s="1304"/>
      <c r="G24" s="1304"/>
      <c r="H24" s="1305"/>
      <c r="I24" s="1303">
        <v>2020</v>
      </c>
      <c r="J24" s="1304"/>
      <c r="K24" s="1304"/>
      <c r="L24" s="1304"/>
      <c r="M24" s="1313">
        <v>2021</v>
      </c>
      <c r="N24" s="1304"/>
      <c r="O24" s="1304"/>
      <c r="P24" s="1314"/>
      <c r="Q24" s="1311">
        <v>2022</v>
      </c>
      <c r="R24" s="1311"/>
      <c r="S24" s="1311"/>
      <c r="T24" s="1312"/>
      <c r="U24" s="1310">
        <v>2023</v>
      </c>
      <c r="V24" s="1311"/>
      <c r="W24" s="1311"/>
      <c r="X24" s="1311"/>
      <c r="Y24" s="1310">
        <v>2024</v>
      </c>
      <c r="Z24" s="1311"/>
      <c r="AA24" s="1311"/>
      <c r="AB24" s="1312"/>
      <c r="AC24" s="316">
        <v>2025</v>
      </c>
    </row>
    <row r="25" spans="2:29" x14ac:dyDescent="0.3">
      <c r="B25" s="1347"/>
      <c r="C25" s="1373"/>
      <c r="D25" s="163" t="s">
        <v>387</v>
      </c>
      <c r="E25" s="163" t="s">
        <v>388</v>
      </c>
      <c r="F25" s="146" t="s">
        <v>389</v>
      </c>
      <c r="G25" s="146" t="s">
        <v>278</v>
      </c>
      <c r="H25" s="153" t="s">
        <v>387</v>
      </c>
      <c r="I25" s="147" t="s">
        <v>388</v>
      </c>
      <c r="J25" s="147" t="s">
        <v>389</v>
      </c>
      <c r="K25" s="147" t="s">
        <v>278</v>
      </c>
      <c r="L25" s="147" t="s">
        <v>387</v>
      </c>
      <c r="M25" s="158" t="s">
        <v>388</v>
      </c>
      <c r="N25" s="793" t="s">
        <v>389</v>
      </c>
      <c r="O25" s="793" t="s">
        <v>278</v>
      </c>
      <c r="P25" s="153" t="s">
        <v>387</v>
      </c>
      <c r="Q25" s="846" t="s">
        <v>388</v>
      </c>
      <c r="R25" s="981" t="s">
        <v>389</v>
      </c>
      <c r="S25" s="981" t="s">
        <v>278</v>
      </c>
      <c r="T25" s="981" t="s">
        <v>387</v>
      </c>
      <c r="U25" s="980" t="s">
        <v>388</v>
      </c>
      <c r="V25" s="981" t="s">
        <v>389</v>
      </c>
      <c r="W25" s="981" t="s">
        <v>278</v>
      </c>
      <c r="X25" s="981" t="s">
        <v>387</v>
      </c>
      <c r="Y25" s="980" t="s">
        <v>388</v>
      </c>
      <c r="Z25" s="895" t="s">
        <v>389</v>
      </c>
      <c r="AA25" s="981" t="s">
        <v>278</v>
      </c>
      <c r="AB25" s="393" t="s">
        <v>387</v>
      </c>
      <c r="AC25" s="70" t="s">
        <v>388</v>
      </c>
    </row>
    <row r="26" spans="2:29" ht="19.5" customHeight="1" x14ac:dyDescent="0.35">
      <c r="B26" s="759" t="s">
        <v>573</v>
      </c>
      <c r="C26" s="760"/>
      <c r="D26" s="1012">
        <f t="shared" ref="D26:G26" si="7">D9</f>
        <v>589.5</v>
      </c>
      <c r="E26" s="1013">
        <f t="shared" si="7"/>
        <v>598.79999999999995</v>
      </c>
      <c r="F26" s="1013">
        <f t="shared" si="7"/>
        <v>614.5</v>
      </c>
      <c r="G26" s="1013">
        <f t="shared" si="7"/>
        <v>622.4</v>
      </c>
      <c r="H26" s="1013">
        <f t="shared" ref="H26:N26" si="8">H9</f>
        <v>620.5</v>
      </c>
      <c r="I26" s="1013">
        <f t="shared" si="8"/>
        <v>606.20000000000005</v>
      </c>
      <c r="J26" s="1013">
        <f t="shared" si="8"/>
        <v>654.20000000000005</v>
      </c>
      <c r="K26" s="1013">
        <f t="shared" si="8"/>
        <v>690.4</v>
      </c>
      <c r="L26" s="1013">
        <f t="shared" si="8"/>
        <v>678.3</v>
      </c>
      <c r="M26" s="1013">
        <f t="shared" si="8"/>
        <v>695.9</v>
      </c>
      <c r="N26" s="1013">
        <f t="shared" si="8"/>
        <v>730.5</v>
      </c>
      <c r="O26" s="1013">
        <f>O9</f>
        <v>775</v>
      </c>
      <c r="P26" s="1013">
        <f>P9</f>
        <v>781.6</v>
      </c>
      <c r="Q26" s="567">
        <f>P26*(1+$E$20)^0.25</f>
        <v>789.30142255867406</v>
      </c>
      <c r="R26" s="567">
        <f>Q26*(1+$E$20)^0.25</f>
        <v>797.07873036482408</v>
      </c>
      <c r="S26" s="567">
        <f>R26*(1+$E$20)^0.25</f>
        <v>804.93267114664457</v>
      </c>
      <c r="T26" s="567">
        <f>S26*(1+$F$20)^0.25</f>
        <v>794.28225506177091</v>
      </c>
      <c r="U26" s="567">
        <f>T26*(1+$F$20)^0.25</f>
        <v>783.77275928843005</v>
      </c>
      <c r="V26" s="567">
        <f>U26*(1+$F$20)^0.25</f>
        <v>773.40231924837042</v>
      </c>
      <c r="W26" s="567">
        <f>V26*(1+$F$20)^0.25</f>
        <v>763.16909503439035</v>
      </c>
      <c r="X26" s="567">
        <f t="shared" ref="X26:AC26" si="9">W26*(1+$G$20)^0.25</f>
        <v>773.67420877052098</v>
      </c>
      <c r="Y26" s="567">
        <f t="shared" si="9"/>
        <v>784.3239266518234</v>
      </c>
      <c r="Z26" s="567">
        <f t="shared" si="9"/>
        <v>795.1202391716256</v>
      </c>
      <c r="AA26" s="567">
        <f t="shared" si="9"/>
        <v>806.06516422263394</v>
      </c>
      <c r="AB26" s="567">
        <f t="shared" si="9"/>
        <v>817.16074747408879</v>
      </c>
      <c r="AC26" s="761">
        <f t="shared" si="9"/>
        <v>828.40906275411191</v>
      </c>
    </row>
    <row r="27" spans="2:29" ht="19" customHeight="1" x14ac:dyDescent="0.35">
      <c r="B27" s="138" t="s">
        <v>245</v>
      </c>
      <c r="C27" s="139"/>
      <c r="D27" s="836">
        <f t="shared" ref="D27:G27" si="10">D26*D12</f>
        <v>390.86599999999999</v>
      </c>
      <c r="E27" s="874">
        <f t="shared" si="10"/>
        <v>408.75599999999997</v>
      </c>
      <c r="F27" s="874">
        <f t="shared" si="10"/>
        <v>413.34399999999999</v>
      </c>
      <c r="G27" s="874">
        <f t="shared" si="10"/>
        <v>418.529</v>
      </c>
      <c r="H27" s="874">
        <f t="shared" ref="H27:AC27" si="11">H26*H12</f>
        <v>413.80599999999998</v>
      </c>
      <c r="I27" s="874">
        <f t="shared" si="11"/>
        <v>428.11799999999999</v>
      </c>
      <c r="J27" s="874">
        <f t="shared" si="11"/>
        <v>502.49</v>
      </c>
      <c r="K27" s="874">
        <f t="shared" si="11"/>
        <v>481.71699999999998</v>
      </c>
      <c r="L27" s="874">
        <f t="shared" si="11"/>
        <v>507.83699999999993</v>
      </c>
      <c r="M27" s="874">
        <f>M26*M12</f>
        <v>511.34500000000003</v>
      </c>
      <c r="N27" s="874">
        <f t="shared" si="11"/>
        <v>527.61726124443169</v>
      </c>
      <c r="O27" s="874">
        <f>O26*O12</f>
        <v>530.82100000000003</v>
      </c>
      <c r="P27" s="876">
        <f>P26*P12</f>
        <v>541.89200000000005</v>
      </c>
      <c r="Q27" s="320">
        <f t="shared" si="11"/>
        <v>547.23148218163385</v>
      </c>
      <c r="R27" s="320">
        <f>R26*R12</f>
        <v>552.62357645196425</v>
      </c>
      <c r="S27" s="320">
        <f t="shared" si="11"/>
        <v>547.75681469557503</v>
      </c>
      <c r="T27" s="320">
        <f t="shared" si="11"/>
        <v>538.27340937660483</v>
      </c>
      <c r="U27" s="320">
        <f t="shared" si="11"/>
        <v>531.15127856643676</v>
      </c>
      <c r="V27" s="320">
        <f t="shared" si="11"/>
        <v>524.1233837827815</v>
      </c>
      <c r="W27" s="320">
        <f t="shared" si="11"/>
        <v>517.18847814757271</v>
      </c>
      <c r="X27" s="320">
        <f t="shared" si="11"/>
        <v>524.30763931553338</v>
      </c>
      <c r="Y27" s="320">
        <f t="shared" si="11"/>
        <v>531.52479658719096</v>
      </c>
      <c r="Z27" s="320">
        <f t="shared" si="11"/>
        <v>538.84129889061626</v>
      </c>
      <c r="AA27" s="320">
        <f t="shared" si="11"/>
        <v>546.25851372203601</v>
      </c>
      <c r="AB27" s="320">
        <f t="shared" si="11"/>
        <v>553.77782740142572</v>
      </c>
      <c r="AC27" s="321">
        <f t="shared" si="11"/>
        <v>561.40064533162126</v>
      </c>
    </row>
    <row r="28" spans="2:29" ht="19" customHeight="1" x14ac:dyDescent="0.3">
      <c r="B28" s="136" t="s">
        <v>574</v>
      </c>
      <c r="C28" s="42"/>
      <c r="D28" s="1014">
        <f t="shared" ref="D28:G28" si="12">D26-D27</f>
        <v>198.63400000000001</v>
      </c>
      <c r="E28" s="1015">
        <f t="shared" si="12"/>
        <v>190.04399999999998</v>
      </c>
      <c r="F28" s="1015">
        <f t="shared" si="12"/>
        <v>201.15600000000001</v>
      </c>
      <c r="G28" s="1015">
        <f t="shared" si="12"/>
        <v>203.87099999999998</v>
      </c>
      <c r="H28" s="1015">
        <f t="shared" ref="H28:AC28" si="13">H26-H27</f>
        <v>206.69400000000002</v>
      </c>
      <c r="I28" s="1015">
        <f t="shared" si="13"/>
        <v>178.08200000000005</v>
      </c>
      <c r="J28" s="1015">
        <f t="shared" si="13"/>
        <v>151.71000000000004</v>
      </c>
      <c r="K28" s="1015">
        <f t="shared" si="13"/>
        <v>208.68299999999999</v>
      </c>
      <c r="L28" s="1015">
        <f t="shared" si="13"/>
        <v>170.46300000000002</v>
      </c>
      <c r="M28" s="1015">
        <f t="shared" si="13"/>
        <v>184.55499999999995</v>
      </c>
      <c r="N28" s="1015">
        <f t="shared" si="13"/>
        <v>202.88273875556831</v>
      </c>
      <c r="O28" s="1015">
        <f>O26-O27</f>
        <v>244.17899999999997</v>
      </c>
      <c r="P28" s="1016">
        <f>P26-P27</f>
        <v>239.70799999999997</v>
      </c>
      <c r="Q28" s="565">
        <f t="shared" si="13"/>
        <v>242.06994037704021</v>
      </c>
      <c r="R28" s="565">
        <f t="shared" si="13"/>
        <v>244.45515391285983</v>
      </c>
      <c r="S28" s="565">
        <f t="shared" si="13"/>
        <v>257.17585645106954</v>
      </c>
      <c r="T28" s="565">
        <f t="shared" si="13"/>
        <v>256.00884568516608</v>
      </c>
      <c r="U28" s="565">
        <f t="shared" si="13"/>
        <v>252.62148072199329</v>
      </c>
      <c r="V28" s="565">
        <f t="shared" si="13"/>
        <v>249.27893546558892</v>
      </c>
      <c r="W28" s="565">
        <f t="shared" si="13"/>
        <v>245.98061688681764</v>
      </c>
      <c r="X28" s="565">
        <f t="shared" si="13"/>
        <v>249.3665694549876</v>
      </c>
      <c r="Y28" s="565">
        <f t="shared" si="13"/>
        <v>252.79913006463244</v>
      </c>
      <c r="Z28" s="565">
        <f t="shared" si="13"/>
        <v>256.27894028100934</v>
      </c>
      <c r="AA28" s="565">
        <f t="shared" si="13"/>
        <v>259.80665050059793</v>
      </c>
      <c r="AB28" s="565">
        <f t="shared" si="13"/>
        <v>263.38292007266307</v>
      </c>
      <c r="AC28" s="566">
        <f t="shared" si="13"/>
        <v>267.00841742249065</v>
      </c>
    </row>
    <row r="29" spans="2:29" x14ac:dyDescent="0.3">
      <c r="H29" s="169"/>
      <c r="I29" s="169"/>
      <c r="J29" s="169"/>
      <c r="K29" s="169"/>
      <c r="L29" s="169"/>
      <c r="M29" s="224"/>
      <c r="N29" s="169"/>
      <c r="O29" s="169"/>
      <c r="P29" s="169"/>
      <c r="Q29" s="169"/>
      <c r="R29" s="169"/>
      <c r="S29" s="169"/>
      <c r="T29" s="169"/>
      <c r="U29" s="169"/>
      <c r="V29" s="169"/>
      <c r="W29" s="169"/>
    </row>
    <row r="30" spans="2:29" x14ac:dyDescent="0.3">
      <c r="H30" s="169"/>
      <c r="I30" s="169"/>
      <c r="J30" s="169"/>
      <c r="K30" s="169"/>
      <c r="L30" s="169"/>
      <c r="M30" s="224"/>
      <c r="N30" s="169"/>
      <c r="O30" s="169"/>
      <c r="P30" s="169"/>
      <c r="Q30" s="169"/>
      <c r="R30" s="169"/>
      <c r="S30" s="169"/>
      <c r="T30" s="169"/>
      <c r="U30" s="169"/>
      <c r="V30" s="169"/>
      <c r="W30" s="169"/>
    </row>
    <row r="33" spans="2:17" x14ac:dyDescent="0.3">
      <c r="B33" s="327" t="s">
        <v>575</v>
      </c>
      <c r="C33" s="328"/>
      <c r="D33" s="328"/>
      <c r="E33" s="329"/>
      <c r="F33" s="330">
        <v>2021</v>
      </c>
      <c r="G33" s="330">
        <v>2022</v>
      </c>
      <c r="H33" s="330">
        <v>2023</v>
      </c>
      <c r="I33" s="330">
        <v>2024</v>
      </c>
      <c r="J33" s="330">
        <v>2025</v>
      </c>
      <c r="K33" s="330">
        <v>2025</v>
      </c>
      <c r="L33" s="330">
        <v>2027</v>
      </c>
      <c r="M33" s="330">
        <v>2028</v>
      </c>
      <c r="N33" s="330">
        <v>2029</v>
      </c>
      <c r="O33" s="330">
        <v>2030</v>
      </c>
      <c r="P33" s="331">
        <v>2031</v>
      </c>
    </row>
    <row r="34" spans="2:17" x14ac:dyDescent="0.3">
      <c r="B34" s="1383" t="s">
        <v>576</v>
      </c>
      <c r="C34" s="1384"/>
      <c r="D34" s="1384"/>
      <c r="E34" s="1385"/>
      <c r="F34" s="43">
        <v>287</v>
      </c>
      <c r="G34" s="43">
        <v>534</v>
      </c>
      <c r="H34" s="43">
        <v>247</v>
      </c>
      <c r="I34" s="43">
        <v>63</v>
      </c>
      <c r="J34" s="43"/>
      <c r="K34" s="43"/>
      <c r="L34" s="43"/>
      <c r="M34" s="43"/>
      <c r="N34" s="43"/>
      <c r="O34" s="43"/>
      <c r="P34" s="260"/>
    </row>
    <row r="35" spans="2:17" x14ac:dyDescent="0.3">
      <c r="B35" s="1383" t="s">
        <v>577</v>
      </c>
      <c r="C35" s="1384"/>
      <c r="D35" s="1384"/>
      <c r="E35" s="1385"/>
      <c r="F35" s="43">
        <v>0</v>
      </c>
      <c r="G35" s="43">
        <v>0</v>
      </c>
      <c r="H35" s="43">
        <v>756</v>
      </c>
      <c r="I35" s="43">
        <v>1249</v>
      </c>
      <c r="J35" s="43">
        <v>1417</v>
      </c>
      <c r="K35" s="43">
        <v>1522</v>
      </c>
      <c r="L35" s="43">
        <v>1107</v>
      </c>
      <c r="M35" s="43"/>
      <c r="N35" s="43"/>
      <c r="O35" s="43"/>
      <c r="P35" s="260"/>
    </row>
    <row r="36" spans="2:17" x14ac:dyDescent="0.3">
      <c r="B36" s="1383" t="s">
        <v>578</v>
      </c>
      <c r="C36" s="1384"/>
      <c r="D36" s="1384"/>
      <c r="E36" s="1385"/>
      <c r="F36" s="43">
        <v>0</v>
      </c>
      <c r="G36" s="43">
        <v>5</v>
      </c>
      <c r="H36" s="43">
        <v>77</v>
      </c>
      <c r="I36" s="43">
        <v>307</v>
      </c>
      <c r="J36" s="43">
        <v>332</v>
      </c>
      <c r="K36" s="43">
        <v>270</v>
      </c>
      <c r="L36" s="43">
        <v>25</v>
      </c>
      <c r="M36" s="43">
        <v>32</v>
      </c>
      <c r="N36" s="43">
        <v>40</v>
      </c>
      <c r="O36" s="43">
        <v>49</v>
      </c>
      <c r="P36" s="260">
        <v>58</v>
      </c>
    </row>
    <row r="37" spans="2:17" ht="32.5" customHeight="1" x14ac:dyDescent="0.3">
      <c r="B37" s="1395" t="s">
        <v>579</v>
      </c>
      <c r="C37" s="1396"/>
      <c r="D37" s="1396"/>
      <c r="E37" s="1397"/>
      <c r="F37" s="43">
        <v>0</v>
      </c>
      <c r="G37" s="43">
        <v>0</v>
      </c>
      <c r="H37" s="43">
        <v>3768</v>
      </c>
      <c r="I37" s="43">
        <v>3428</v>
      </c>
      <c r="J37" s="43">
        <v>2176</v>
      </c>
      <c r="K37" s="43">
        <v>2304</v>
      </c>
      <c r="L37" s="43">
        <v>2129</v>
      </c>
      <c r="M37" s="43">
        <v>1335</v>
      </c>
      <c r="N37" s="43">
        <v>478</v>
      </c>
      <c r="O37" s="43">
        <v>531</v>
      </c>
      <c r="P37" s="260">
        <v>212</v>
      </c>
    </row>
    <row r="38" spans="2:17" ht="32.5" customHeight="1" x14ac:dyDescent="0.3">
      <c r="B38" s="1395" t="s">
        <v>580</v>
      </c>
      <c r="C38" s="1396"/>
      <c r="D38" s="1396"/>
      <c r="E38" s="1397"/>
      <c r="F38" s="43">
        <v>38</v>
      </c>
      <c r="G38" s="43">
        <v>81</v>
      </c>
      <c r="H38" s="43">
        <v>43</v>
      </c>
      <c r="I38" s="43"/>
      <c r="J38" s="43"/>
      <c r="K38" s="43"/>
      <c r="L38" s="43"/>
      <c r="M38" s="43"/>
      <c r="N38" s="43"/>
      <c r="O38" s="43"/>
      <c r="P38" s="260"/>
    </row>
    <row r="39" spans="2:17" x14ac:dyDescent="0.3">
      <c r="B39" s="1383" t="s">
        <v>581</v>
      </c>
      <c r="C39" s="1384"/>
      <c r="D39" s="1384"/>
      <c r="E39" s="1385"/>
      <c r="F39" s="43"/>
      <c r="G39" s="43"/>
      <c r="H39" s="43"/>
      <c r="I39" s="43">
        <v>-184</v>
      </c>
      <c r="J39" s="43">
        <v>-1830</v>
      </c>
      <c r="K39" s="43">
        <v>-2406</v>
      </c>
      <c r="L39" s="43">
        <v>-2419</v>
      </c>
      <c r="M39" s="43">
        <v>-2467</v>
      </c>
      <c r="N39" s="43">
        <v>-2531</v>
      </c>
      <c r="O39" s="43">
        <v>-2667</v>
      </c>
      <c r="P39" s="260">
        <v>-2809</v>
      </c>
    </row>
    <row r="40" spans="2:17" ht="15.75" customHeight="1" x14ac:dyDescent="0.3">
      <c r="B40" s="1389" t="s">
        <v>582</v>
      </c>
      <c r="C40" s="1390"/>
      <c r="D40" s="1390"/>
      <c r="E40" s="1391"/>
      <c r="F40" s="43">
        <v>6524</v>
      </c>
      <c r="G40" s="43">
        <v>6143</v>
      </c>
      <c r="H40" s="43"/>
      <c r="I40" s="43"/>
      <c r="J40" s="43"/>
      <c r="K40" s="43"/>
      <c r="L40" s="43"/>
      <c r="M40" s="43"/>
      <c r="N40" s="43"/>
      <c r="O40" s="43"/>
      <c r="P40" s="260"/>
    </row>
    <row r="41" spans="2:17" x14ac:dyDescent="0.3">
      <c r="B41" s="1383" t="s">
        <v>583</v>
      </c>
      <c r="C41" s="1384"/>
      <c r="D41" s="1384"/>
      <c r="E41" s="1385"/>
      <c r="F41" s="43">
        <v>50</v>
      </c>
      <c r="G41" s="43">
        <v>175</v>
      </c>
      <c r="H41" s="43">
        <v>25</v>
      </c>
      <c r="I41" s="43"/>
      <c r="J41" s="43"/>
      <c r="K41" s="43"/>
      <c r="L41" s="43"/>
      <c r="M41" s="43"/>
      <c r="N41" s="43"/>
      <c r="O41" s="43"/>
      <c r="P41" s="260"/>
    </row>
    <row r="42" spans="2:17" x14ac:dyDescent="0.3">
      <c r="B42" s="1383" t="s">
        <v>584</v>
      </c>
      <c r="C42" s="1384"/>
      <c r="D42" s="1384"/>
      <c r="E42" s="1385"/>
      <c r="F42" s="43">
        <v>829</v>
      </c>
      <c r="G42" s="43">
        <v>844</v>
      </c>
      <c r="H42" s="43"/>
      <c r="I42" s="43"/>
      <c r="J42" s="43"/>
      <c r="K42" s="43"/>
      <c r="L42" s="43"/>
      <c r="M42" s="43"/>
      <c r="N42" s="43"/>
      <c r="O42" s="43"/>
      <c r="P42" s="260"/>
    </row>
    <row r="43" spans="2:17" x14ac:dyDescent="0.3">
      <c r="B43" s="1392" t="s">
        <v>585</v>
      </c>
      <c r="C43" s="1393"/>
      <c r="D43" s="1393"/>
      <c r="E43" s="1394"/>
      <c r="F43" s="43">
        <f t="shared" ref="F43:P43" si="14">SUM(F34:F42)</f>
        <v>7728</v>
      </c>
      <c r="G43" s="43">
        <f t="shared" si="14"/>
        <v>7782</v>
      </c>
      <c r="H43" s="43">
        <f t="shared" si="14"/>
        <v>4916</v>
      </c>
      <c r="I43" s="43">
        <f t="shared" si="14"/>
        <v>4863</v>
      </c>
      <c r="J43" s="43">
        <f t="shared" si="14"/>
        <v>2095</v>
      </c>
      <c r="K43" s="43">
        <f t="shared" si="14"/>
        <v>1690</v>
      </c>
      <c r="L43" s="43">
        <f t="shared" si="14"/>
        <v>842</v>
      </c>
      <c r="M43" s="43">
        <f t="shared" si="14"/>
        <v>-1100</v>
      </c>
      <c r="N43" s="43">
        <f t="shared" si="14"/>
        <v>-2013</v>
      </c>
      <c r="O43" s="43">
        <f t="shared" si="14"/>
        <v>-2087</v>
      </c>
      <c r="P43" s="260">
        <f t="shared" si="14"/>
        <v>-2539</v>
      </c>
    </row>
    <row r="44" spans="2:17" x14ac:dyDescent="0.3">
      <c r="B44" s="1389" t="s">
        <v>586</v>
      </c>
      <c r="C44" s="1390"/>
      <c r="D44" s="1390"/>
      <c r="E44" s="1391"/>
      <c r="F44" s="43">
        <f t="shared" ref="F44:P44" si="15">F40+F38+F37</f>
        <v>6562</v>
      </c>
      <c r="G44" s="43">
        <f t="shared" si="15"/>
        <v>6224</v>
      </c>
      <c r="H44" s="43">
        <f t="shared" si="15"/>
        <v>3811</v>
      </c>
      <c r="I44" s="43">
        <f t="shared" si="15"/>
        <v>3428</v>
      </c>
      <c r="J44" s="43">
        <f t="shared" si="15"/>
        <v>2176</v>
      </c>
      <c r="K44" s="43">
        <f t="shared" si="15"/>
        <v>2304</v>
      </c>
      <c r="L44" s="43">
        <f t="shared" si="15"/>
        <v>2129</v>
      </c>
      <c r="M44" s="43">
        <f t="shared" si="15"/>
        <v>1335</v>
      </c>
      <c r="N44" s="43">
        <f t="shared" si="15"/>
        <v>478</v>
      </c>
      <c r="O44" s="43">
        <f t="shared" si="15"/>
        <v>531</v>
      </c>
      <c r="P44" s="260">
        <f t="shared" si="15"/>
        <v>212</v>
      </c>
      <c r="Q44" s="34" t="s">
        <v>587</v>
      </c>
    </row>
    <row r="45" spans="2:17" x14ac:dyDescent="0.3">
      <c r="B45" s="1383" t="s">
        <v>588</v>
      </c>
      <c r="C45" s="1384"/>
      <c r="D45" s="1384"/>
      <c r="E45" s="1385"/>
      <c r="F45" s="43">
        <f>(F44/1000)/M26</f>
        <v>9.4295157350194007E-3</v>
      </c>
      <c r="G45" s="43">
        <f>(G44/1000)/R26</f>
        <v>7.8085134666073279E-3</v>
      </c>
      <c r="H45" s="43">
        <f>(H44/1000)/W26</f>
        <v>4.9936508498529628E-3</v>
      </c>
      <c r="I45" s="43">
        <f>(I44/1000)/X26</f>
        <v>4.4308055782906119E-3</v>
      </c>
      <c r="J45" s="43"/>
      <c r="K45" s="43"/>
      <c r="L45" s="43"/>
      <c r="M45" s="43"/>
      <c r="N45" s="43"/>
      <c r="O45" s="43"/>
      <c r="P45" s="260"/>
      <c r="Q45" s="34" t="s">
        <v>589</v>
      </c>
    </row>
    <row r="46" spans="2:17" x14ac:dyDescent="0.3">
      <c r="B46" s="1386" t="s">
        <v>590</v>
      </c>
      <c r="C46" s="1387"/>
      <c r="D46" s="1387"/>
      <c r="E46" s="1388"/>
      <c r="F46" s="143">
        <f t="shared" ref="F46:P46" si="16">F43-F44</f>
        <v>1166</v>
      </c>
      <c r="G46" s="143">
        <f t="shared" si="16"/>
        <v>1558</v>
      </c>
      <c r="H46" s="143">
        <f t="shared" si="16"/>
        <v>1105</v>
      </c>
      <c r="I46" s="143">
        <f t="shared" si="16"/>
        <v>1435</v>
      </c>
      <c r="J46" s="143">
        <f t="shared" si="16"/>
        <v>-81</v>
      </c>
      <c r="K46" s="143">
        <f t="shared" si="16"/>
        <v>-614</v>
      </c>
      <c r="L46" s="143">
        <f t="shared" si="16"/>
        <v>-1287</v>
      </c>
      <c r="M46" s="143">
        <f t="shared" si="16"/>
        <v>-2435</v>
      </c>
      <c r="N46" s="143">
        <f t="shared" si="16"/>
        <v>-2491</v>
      </c>
      <c r="O46" s="143">
        <f t="shared" si="16"/>
        <v>-2618</v>
      </c>
      <c r="P46" s="170">
        <f t="shared" si="16"/>
        <v>-2751</v>
      </c>
    </row>
  </sheetData>
  <mergeCells count="33">
    <mergeCell ref="B1:AC1"/>
    <mergeCell ref="B46:E46"/>
    <mergeCell ref="B40:E40"/>
    <mergeCell ref="B41:E41"/>
    <mergeCell ref="B42:E42"/>
    <mergeCell ref="B43:E43"/>
    <mergeCell ref="B44:E44"/>
    <mergeCell ref="B45:E45"/>
    <mergeCell ref="B39:E39"/>
    <mergeCell ref="E7:H7"/>
    <mergeCell ref="B6:C8"/>
    <mergeCell ref="I7:L7"/>
    <mergeCell ref="Q7:T7"/>
    <mergeCell ref="B37:E37"/>
    <mergeCell ref="B38:E38"/>
    <mergeCell ref="U24:X24"/>
    <mergeCell ref="B35:E35"/>
    <mergeCell ref="B36:E36"/>
    <mergeCell ref="B34:E34"/>
    <mergeCell ref="Y24:AB24"/>
    <mergeCell ref="I24:L24"/>
    <mergeCell ref="Q24:T24"/>
    <mergeCell ref="B23:C25"/>
    <mergeCell ref="E24:H24"/>
    <mergeCell ref="D23:P23"/>
    <mergeCell ref="Q23:AC23"/>
    <mergeCell ref="M24:P24"/>
    <mergeCell ref="B2:AC4"/>
    <mergeCell ref="Y7:AB7"/>
    <mergeCell ref="U7:X7"/>
    <mergeCell ref="D6:P6"/>
    <mergeCell ref="Q6:AC6"/>
    <mergeCell ref="M7:P7"/>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C32"/>
  <sheetViews>
    <sheetView zoomScale="53" workbookViewId="0">
      <selection activeCell="D33" sqref="D33"/>
    </sheetView>
  </sheetViews>
  <sheetFormatPr defaultColWidth="8.81640625" defaultRowHeight="14" x14ac:dyDescent="0.3"/>
  <cols>
    <col min="1" max="1" width="8.81640625" style="34"/>
    <col min="2" max="2" width="42.81640625" style="34" customWidth="1"/>
    <col min="3" max="3" width="7.453125" style="34" bestFit="1" customWidth="1"/>
    <col min="4" max="4" width="8.81640625" style="34" customWidth="1"/>
    <col min="5" max="5" width="9" style="34" customWidth="1"/>
    <col min="6" max="13" width="8.81640625" style="34" bestFit="1" customWidth="1"/>
    <col min="14" max="14" width="9.1796875" style="34" bestFit="1" customWidth="1"/>
    <col min="15" max="19" width="8.81640625" style="34" bestFit="1" customWidth="1"/>
    <col min="20" max="22" width="9.1796875" style="34" bestFit="1" customWidth="1"/>
    <col min="23" max="16384" width="8.81640625" style="34"/>
  </cols>
  <sheetData>
    <row r="1" spans="2:29" x14ac:dyDescent="0.3">
      <c r="B1" s="1301" t="s">
        <v>74</v>
      </c>
      <c r="C1" s="1301"/>
      <c r="D1" s="1301"/>
      <c r="E1" s="1301"/>
      <c r="F1" s="1301"/>
      <c r="G1" s="1301"/>
      <c r="H1" s="1301"/>
      <c r="I1" s="1301"/>
      <c r="J1" s="1301"/>
      <c r="K1" s="1301"/>
      <c r="L1" s="1301"/>
      <c r="M1" s="1301"/>
      <c r="N1" s="1301"/>
      <c r="O1" s="1301"/>
      <c r="P1" s="1301"/>
      <c r="Q1" s="1301"/>
      <c r="R1" s="1301"/>
      <c r="S1" s="1301"/>
      <c r="T1" s="1301"/>
      <c r="U1" s="1301"/>
      <c r="V1" s="1301"/>
      <c r="W1" s="1301"/>
      <c r="X1" s="1301"/>
      <c r="Y1" s="1301"/>
      <c r="Z1" s="1301"/>
      <c r="AA1" s="1301"/>
      <c r="AB1" s="1301"/>
      <c r="AC1" s="1301"/>
    </row>
    <row r="2" spans="2:29" ht="14.25" customHeight="1" x14ac:dyDescent="0.3">
      <c r="B2" s="1302" t="s">
        <v>591</v>
      </c>
      <c r="C2" s="1302"/>
      <c r="D2" s="1302"/>
      <c r="E2" s="1302"/>
      <c r="F2" s="1302"/>
      <c r="G2" s="1302"/>
      <c r="H2" s="1302"/>
      <c r="I2" s="1302"/>
      <c r="J2" s="1302"/>
      <c r="K2" s="1302"/>
      <c r="L2" s="1302"/>
      <c r="M2" s="1302"/>
      <c r="N2" s="1302"/>
      <c r="O2" s="1302"/>
      <c r="P2" s="1302"/>
      <c r="Q2" s="1302"/>
      <c r="R2" s="1302"/>
      <c r="S2" s="1302"/>
      <c r="T2" s="1302"/>
      <c r="U2" s="1302"/>
      <c r="V2" s="1302"/>
      <c r="W2" s="1302"/>
      <c r="X2" s="1302"/>
      <c r="Y2" s="1302"/>
      <c r="Z2" s="1302"/>
      <c r="AA2" s="1302"/>
      <c r="AB2" s="1302"/>
      <c r="AC2" s="1302"/>
    </row>
    <row r="3" spans="2:29" x14ac:dyDescent="0.3">
      <c r="B3" s="1302"/>
      <c r="C3" s="1302"/>
      <c r="D3" s="1302"/>
      <c r="E3" s="1302"/>
      <c r="F3" s="1302"/>
      <c r="G3" s="1302"/>
      <c r="H3" s="1302"/>
      <c r="I3" s="1302"/>
      <c r="J3" s="1302"/>
      <c r="K3" s="1302"/>
      <c r="L3" s="1302"/>
      <c r="M3" s="1302"/>
      <c r="N3" s="1302"/>
      <c r="O3" s="1302"/>
      <c r="P3" s="1302"/>
      <c r="Q3" s="1302"/>
      <c r="R3" s="1302"/>
      <c r="S3" s="1302"/>
      <c r="T3" s="1302"/>
      <c r="U3" s="1302"/>
      <c r="V3" s="1302"/>
      <c r="W3" s="1302"/>
      <c r="X3" s="1302"/>
      <c r="Y3" s="1302"/>
      <c r="Z3" s="1302"/>
      <c r="AA3" s="1302"/>
      <c r="AB3" s="1302"/>
      <c r="AC3" s="1302"/>
    </row>
    <row r="4" spans="2:29" x14ac:dyDescent="0.3">
      <c r="B4" s="1302"/>
      <c r="C4" s="1302"/>
      <c r="D4" s="1302"/>
      <c r="E4" s="1302"/>
      <c r="F4" s="1302"/>
      <c r="G4" s="1302"/>
      <c r="H4" s="1302"/>
      <c r="I4" s="1302"/>
      <c r="J4" s="1302"/>
      <c r="K4" s="1302"/>
      <c r="L4" s="1302"/>
      <c r="M4" s="1302"/>
      <c r="N4" s="1302"/>
      <c r="O4" s="1302"/>
      <c r="P4" s="1302"/>
      <c r="Q4" s="1302"/>
      <c r="R4" s="1302"/>
      <c r="S4" s="1302"/>
      <c r="T4" s="1302"/>
      <c r="U4" s="1302"/>
      <c r="V4" s="1302"/>
      <c r="W4" s="1302"/>
      <c r="X4" s="1302"/>
      <c r="Y4" s="1302"/>
      <c r="Z4" s="1302"/>
      <c r="AA4" s="1302"/>
      <c r="AB4" s="1302"/>
      <c r="AC4" s="1302"/>
    </row>
    <row r="6" spans="2:29" x14ac:dyDescent="0.3">
      <c r="B6" s="51" t="s">
        <v>442</v>
      </c>
    </row>
    <row r="7" spans="2:29" ht="14.5" customHeight="1" x14ac:dyDescent="0.3">
      <c r="B7" s="1306" t="s">
        <v>535</v>
      </c>
      <c r="C7" s="1371"/>
      <c r="D7" s="1318" t="s">
        <v>385</v>
      </c>
      <c r="E7" s="1319"/>
      <c r="F7" s="1319"/>
      <c r="G7" s="1319"/>
      <c r="H7" s="1319"/>
      <c r="I7" s="1319"/>
      <c r="J7" s="1319"/>
      <c r="K7" s="1319"/>
      <c r="L7" s="1319"/>
      <c r="M7" s="1319"/>
      <c r="N7" s="1319"/>
      <c r="O7" s="1319"/>
      <c r="P7" s="1320"/>
      <c r="Q7" s="1315" t="s">
        <v>386</v>
      </c>
      <c r="R7" s="1316"/>
      <c r="S7" s="1316"/>
      <c r="T7" s="1316"/>
      <c r="U7" s="1316"/>
      <c r="V7" s="1316"/>
      <c r="W7" s="1316"/>
      <c r="X7" s="1316"/>
      <c r="Y7" s="1316"/>
      <c r="Z7" s="1316"/>
      <c r="AA7" s="1316"/>
      <c r="AB7" s="1316"/>
      <c r="AC7" s="1317"/>
    </row>
    <row r="8" spans="2:29" x14ac:dyDescent="0.3">
      <c r="B8" s="1308"/>
      <c r="C8" s="1372"/>
      <c r="D8" s="470">
        <v>2018</v>
      </c>
      <c r="E8" s="1303">
        <v>2019</v>
      </c>
      <c r="F8" s="1304"/>
      <c r="G8" s="1304"/>
      <c r="H8" s="1305"/>
      <c r="I8" s="1303">
        <v>2020</v>
      </c>
      <c r="J8" s="1304"/>
      <c r="K8" s="1304"/>
      <c r="L8" s="1304"/>
      <c r="M8" s="1313">
        <v>2021</v>
      </c>
      <c r="N8" s="1304"/>
      <c r="O8" s="1304"/>
      <c r="P8" s="1314"/>
      <c r="Q8" s="1311">
        <v>2022</v>
      </c>
      <c r="R8" s="1311"/>
      <c r="S8" s="1311"/>
      <c r="T8" s="1312"/>
      <c r="U8" s="1310">
        <v>2023</v>
      </c>
      <c r="V8" s="1311"/>
      <c r="W8" s="1311"/>
      <c r="X8" s="1311"/>
      <c r="Y8" s="1310">
        <v>2024</v>
      </c>
      <c r="Z8" s="1311"/>
      <c r="AA8" s="1311"/>
      <c r="AB8" s="1312"/>
      <c r="AC8" s="316">
        <v>2025</v>
      </c>
    </row>
    <row r="9" spans="2:29" x14ac:dyDescent="0.3">
      <c r="B9" s="1308"/>
      <c r="C9" s="1372"/>
      <c r="D9" s="163" t="s">
        <v>387</v>
      </c>
      <c r="E9" s="163" t="s">
        <v>388</v>
      </c>
      <c r="F9" s="146" t="s">
        <v>389</v>
      </c>
      <c r="G9" s="146" t="s">
        <v>278</v>
      </c>
      <c r="H9" s="153" t="s">
        <v>387</v>
      </c>
      <c r="I9" s="147" t="s">
        <v>388</v>
      </c>
      <c r="J9" s="147" t="s">
        <v>389</v>
      </c>
      <c r="K9" s="147" t="s">
        <v>278</v>
      </c>
      <c r="L9" s="147" t="s">
        <v>387</v>
      </c>
      <c r="M9" s="158" t="s">
        <v>388</v>
      </c>
      <c r="N9" s="793" t="s">
        <v>389</v>
      </c>
      <c r="O9" s="793" t="s">
        <v>278</v>
      </c>
      <c r="P9" s="153" t="s">
        <v>387</v>
      </c>
      <c r="Q9" s="846" t="s">
        <v>388</v>
      </c>
      <c r="R9" s="981" t="s">
        <v>389</v>
      </c>
      <c r="S9" s="981" t="s">
        <v>278</v>
      </c>
      <c r="T9" s="981" t="s">
        <v>387</v>
      </c>
      <c r="U9" s="980" t="s">
        <v>388</v>
      </c>
      <c r="V9" s="981" t="s">
        <v>389</v>
      </c>
      <c r="W9" s="981" t="s">
        <v>278</v>
      </c>
      <c r="X9" s="981" t="s">
        <v>387</v>
      </c>
      <c r="Y9" s="980" t="s">
        <v>388</v>
      </c>
      <c r="Z9" s="895" t="s">
        <v>389</v>
      </c>
      <c r="AA9" s="981" t="s">
        <v>278</v>
      </c>
      <c r="AB9" s="393" t="s">
        <v>387</v>
      </c>
      <c r="AC9" s="70" t="s">
        <v>388</v>
      </c>
    </row>
    <row r="10" spans="2:29" ht="14.5" x14ac:dyDescent="0.35">
      <c r="B10" s="152" t="s">
        <v>592</v>
      </c>
      <c r="C10" s="762"/>
      <c r="D10" s="1075">
        <f>D11 +D13</f>
        <v>754.2</v>
      </c>
      <c r="E10" s="729">
        <f t="shared" ref="E10:AC10" si="0">E11 +E13</f>
        <v>768.3</v>
      </c>
      <c r="F10" s="729">
        <f t="shared" si="0"/>
        <v>781.1</v>
      </c>
      <c r="G10" s="729">
        <f t="shared" si="0"/>
        <v>792.1</v>
      </c>
      <c r="H10" s="729">
        <f t="shared" si="0"/>
        <v>801.3</v>
      </c>
      <c r="I10" s="729">
        <f t="shared" si="0"/>
        <v>808.5</v>
      </c>
      <c r="J10" s="729">
        <f t="shared" si="0"/>
        <v>821.6</v>
      </c>
      <c r="K10" s="729">
        <f t="shared" si="0"/>
        <v>825.8</v>
      </c>
      <c r="L10" s="729">
        <f t="shared" si="0"/>
        <v>821</v>
      </c>
      <c r="M10" s="729">
        <f t="shared" si="0"/>
        <v>814.1</v>
      </c>
      <c r="N10" s="729">
        <f t="shared" si="0"/>
        <v>815.3</v>
      </c>
      <c r="O10" s="729">
        <f t="shared" si="0"/>
        <v>826.5</v>
      </c>
      <c r="P10" s="1076">
        <f t="shared" si="0"/>
        <v>847.9</v>
      </c>
      <c r="Q10" s="564">
        <f>Q11 +Q13</f>
        <v>866.42251386976341</v>
      </c>
      <c r="R10" s="564">
        <f t="shared" si="0"/>
        <v>885.98384993645391</v>
      </c>
      <c r="S10" s="564">
        <f t="shared" si="0"/>
        <v>891.9940782631304</v>
      </c>
      <c r="T10" s="564">
        <f t="shared" si="0"/>
        <v>912.46350000000018</v>
      </c>
      <c r="U10" s="564">
        <f t="shared" si="0"/>
        <v>913.49872505427743</v>
      </c>
      <c r="V10" s="564">
        <f t="shared" si="0"/>
        <v>930.85198901383683</v>
      </c>
      <c r="W10" s="564">
        <f t="shared" si="0"/>
        <v>948.52922950174764</v>
      </c>
      <c r="X10" s="564">
        <f t="shared" si="0"/>
        <v>966.53649499345318</v>
      </c>
      <c r="Y10" s="564">
        <f t="shared" si="0"/>
        <v>984.61753767556024</v>
      </c>
      <c r="Z10" s="564">
        <f t="shared" si="0"/>
        <v>1003.0313151783463</v>
      </c>
      <c r="AA10" s="564">
        <f t="shared" si="0"/>
        <v>1021.783950625507</v>
      </c>
      <c r="AB10" s="564">
        <f t="shared" si="0"/>
        <v>1040.8816798209916</v>
      </c>
      <c r="AC10" s="763">
        <f t="shared" si="0"/>
        <v>1060.3308533225904</v>
      </c>
    </row>
    <row r="11" spans="2:29" x14ac:dyDescent="0.3">
      <c r="B11" s="80" t="s">
        <v>74</v>
      </c>
      <c r="C11" s="162" t="s">
        <v>593</v>
      </c>
      <c r="D11" s="891">
        <f>'Haver Pivoted'!GO12</f>
        <v>754.2</v>
      </c>
      <c r="E11" s="1071">
        <f>'Haver Pivoted'!GP12</f>
        <v>768.3</v>
      </c>
      <c r="F11" s="1071">
        <f>'Haver Pivoted'!GQ12</f>
        <v>781.1</v>
      </c>
      <c r="G11" s="1071">
        <f>'Haver Pivoted'!GR12</f>
        <v>792.1</v>
      </c>
      <c r="H11" s="1071">
        <f>'Haver Pivoted'!GS12</f>
        <v>801.3</v>
      </c>
      <c r="I11" s="1071">
        <f>'Haver Pivoted'!GT12</f>
        <v>808.5</v>
      </c>
      <c r="J11" s="1071">
        <f>'Haver Pivoted'!GU12</f>
        <v>821.6</v>
      </c>
      <c r="K11" s="1071">
        <f>'Haver Pivoted'!GV12</f>
        <v>825.8</v>
      </c>
      <c r="L11" s="1071">
        <f>'Haver Pivoted'!GW12</f>
        <v>821</v>
      </c>
      <c r="M11" s="1071">
        <f>'Haver Pivoted'!GX12</f>
        <v>814.1</v>
      </c>
      <c r="N11" s="1071">
        <f>'Haver Pivoted'!GY12</f>
        <v>815.3</v>
      </c>
      <c r="O11" s="1071">
        <f>'Haver Pivoted'!GZ12</f>
        <v>826.5</v>
      </c>
      <c r="P11" s="758">
        <f>'Haver Pivoted'!HA12</f>
        <v>847.9</v>
      </c>
      <c r="Q11" s="160">
        <f t="shared" ref="Q11:AC11" si="1">Q12+Q14</f>
        <v>866.42251386976341</v>
      </c>
      <c r="R11" s="160">
        <f t="shared" si="1"/>
        <v>885.98384993645391</v>
      </c>
      <c r="S11" s="160">
        <f t="shared" si="1"/>
        <v>891.9940782631304</v>
      </c>
      <c r="T11" s="160">
        <f t="shared" si="1"/>
        <v>912.46350000000018</v>
      </c>
      <c r="U11" s="160">
        <f t="shared" si="1"/>
        <v>929.49872505427743</v>
      </c>
      <c r="V11" s="160">
        <f t="shared" si="1"/>
        <v>946.85198901383683</v>
      </c>
      <c r="W11" s="160">
        <f t="shared" si="1"/>
        <v>964.52922950174764</v>
      </c>
      <c r="X11" s="160">
        <f t="shared" si="1"/>
        <v>982.53649499345318</v>
      </c>
      <c r="Y11" s="160">
        <f t="shared" si="1"/>
        <v>1000.6175376755602</v>
      </c>
      <c r="Z11" s="160">
        <f t="shared" si="1"/>
        <v>1019.0313151783463</v>
      </c>
      <c r="AA11" s="160">
        <f t="shared" si="1"/>
        <v>1037.783950625507</v>
      </c>
      <c r="AB11" s="160">
        <f t="shared" si="1"/>
        <v>1056.8816798209916</v>
      </c>
      <c r="AC11" s="549">
        <f t="shared" si="1"/>
        <v>1076.3308533225904</v>
      </c>
    </row>
    <row r="12" spans="2:29" x14ac:dyDescent="0.3">
      <c r="B12" s="80" t="s">
        <v>594</v>
      </c>
      <c r="C12" s="162"/>
      <c r="D12" s="891"/>
      <c r="E12" s="1071"/>
      <c r="F12" s="1071"/>
      <c r="G12" s="1071"/>
      <c r="H12" s="1071"/>
      <c r="I12" s="1071"/>
      <c r="J12" s="1071">
        <f>J11-J14</f>
        <v>812</v>
      </c>
      <c r="K12" s="1071">
        <f t="shared" ref="K12:P12" si="2">K11-K14</f>
        <v>811.4</v>
      </c>
      <c r="L12" s="1071">
        <f t="shared" si="2"/>
        <v>806.7</v>
      </c>
      <c r="M12" s="1071">
        <f t="shared" si="2"/>
        <v>799.9</v>
      </c>
      <c r="N12" s="1071">
        <f t="shared" si="2"/>
        <v>801.19999999999993</v>
      </c>
      <c r="O12" s="1071">
        <f t="shared" si="2"/>
        <v>812.2</v>
      </c>
      <c r="P12" s="758">
        <f t="shared" si="2"/>
        <v>833.3</v>
      </c>
      <c r="Q12" s="160">
        <f>P12*(1+P15)</f>
        <v>852.42251386976341</v>
      </c>
      <c r="R12" s="160">
        <f t="shared" ref="Q12:AC12" si="3">Q12*(1+Q15)</f>
        <v>871.98384993645391</v>
      </c>
      <c r="S12" s="160">
        <f t="shared" si="3"/>
        <v>891.9940782631304</v>
      </c>
      <c r="T12" s="160">
        <f t="shared" si="3"/>
        <v>912.46350000000018</v>
      </c>
      <c r="U12" s="160">
        <f t="shared" si="3"/>
        <v>929.49872505427743</v>
      </c>
      <c r="V12" s="160">
        <f t="shared" si="3"/>
        <v>946.85198901383683</v>
      </c>
      <c r="W12" s="160">
        <f t="shared" si="3"/>
        <v>964.52922950174764</v>
      </c>
      <c r="X12" s="160">
        <f t="shared" si="3"/>
        <v>982.53649499345318</v>
      </c>
      <c r="Y12" s="160">
        <f t="shared" si="3"/>
        <v>1000.6175376755602</v>
      </c>
      <c r="Z12" s="160">
        <f t="shared" si="3"/>
        <v>1019.0313151783463</v>
      </c>
      <c r="AA12" s="160">
        <f t="shared" si="3"/>
        <v>1037.783950625507</v>
      </c>
      <c r="AB12" s="160">
        <f t="shared" si="3"/>
        <v>1056.8816798209916</v>
      </c>
      <c r="AC12" s="549">
        <f t="shared" si="3"/>
        <v>1076.3308533225904</v>
      </c>
    </row>
    <row r="13" spans="2:29" x14ac:dyDescent="0.3">
      <c r="B13" s="177" t="s">
        <v>595</v>
      </c>
      <c r="C13" s="178"/>
      <c r="D13" s="891"/>
      <c r="E13" s="1071"/>
      <c r="F13" s="1071"/>
      <c r="G13" s="1071"/>
      <c r="H13" s="1071"/>
      <c r="I13" s="1071"/>
      <c r="J13" s="1071"/>
      <c r="K13" s="1071"/>
      <c r="L13" s="1071"/>
      <c r="M13" s="1071"/>
      <c r="N13" s="1074"/>
      <c r="O13" s="1074"/>
      <c r="P13" s="1077"/>
      <c r="Q13" s="167"/>
      <c r="R13" s="167"/>
      <c r="S13" s="167"/>
      <c r="T13" s="167"/>
      <c r="U13" s="167">
        <v>-16</v>
      </c>
      <c r="V13" s="167">
        <f t="shared" ref="S13:Y13" si="4">U13</f>
        <v>-16</v>
      </c>
      <c r="W13" s="167">
        <f t="shared" si="4"/>
        <v>-16</v>
      </c>
      <c r="X13" s="167">
        <f t="shared" si="4"/>
        <v>-16</v>
      </c>
      <c r="Y13" s="167">
        <f t="shared" si="4"/>
        <v>-16</v>
      </c>
      <c r="Z13" s="167">
        <f t="shared" ref="Z13" si="5">Y13</f>
        <v>-16</v>
      </c>
      <c r="AA13" s="167">
        <f t="shared" ref="AA13" si="6">Z13</f>
        <v>-16</v>
      </c>
      <c r="AB13" s="167">
        <f t="shared" ref="AB13" si="7">AA13</f>
        <v>-16</v>
      </c>
      <c r="AC13" s="550">
        <f t="shared" ref="AC13" si="8">AB13</f>
        <v>-16</v>
      </c>
    </row>
    <row r="14" spans="2:29" x14ac:dyDescent="0.3">
      <c r="B14" s="177" t="s">
        <v>596</v>
      </c>
      <c r="C14" s="563" t="s">
        <v>911</v>
      </c>
      <c r="D14" s="891"/>
      <c r="E14" s="1071"/>
      <c r="F14" s="1071"/>
      <c r="G14" s="1071"/>
      <c r="H14" s="1071"/>
      <c r="I14" s="1071"/>
      <c r="J14" s="1184">
        <f>'Haver Pivoted'!GU46</f>
        <v>9.6</v>
      </c>
      <c r="K14" s="1184">
        <f>'Haver Pivoted'!GV46</f>
        <v>14.4</v>
      </c>
      <c r="L14" s="1184">
        <f>'Haver Pivoted'!GW46</f>
        <v>14.3</v>
      </c>
      <c r="M14" s="1184">
        <f>'Haver Pivoted'!GX46</f>
        <v>14.2</v>
      </c>
      <c r="N14" s="1184">
        <f>'Haver Pivoted'!GY46</f>
        <v>14.1</v>
      </c>
      <c r="O14" s="1184">
        <f>'Haver Pivoted'!GZ46</f>
        <v>14.3</v>
      </c>
      <c r="P14" s="1077">
        <f>'Haver Pivoted'!HA46</f>
        <v>14.6</v>
      </c>
      <c r="Q14" s="167">
        <v>14</v>
      </c>
      <c r="R14" s="167">
        <v>14</v>
      </c>
      <c r="S14" s="167"/>
      <c r="T14" s="167"/>
      <c r="U14" s="167"/>
      <c r="V14" s="167"/>
      <c r="W14" s="167"/>
      <c r="X14" s="167"/>
      <c r="Y14" s="167"/>
      <c r="Z14" s="167"/>
      <c r="AA14" s="167"/>
      <c r="AB14" s="167"/>
      <c r="AC14" s="550"/>
    </row>
    <row r="15" spans="2:29" x14ac:dyDescent="0.3">
      <c r="B15" s="157" t="s">
        <v>597</v>
      </c>
      <c r="C15" s="149"/>
      <c r="D15" s="510"/>
      <c r="E15" s="511"/>
      <c r="F15" s="511"/>
      <c r="G15" s="511"/>
      <c r="H15" s="511"/>
      <c r="I15" s="511"/>
      <c r="J15" s="512"/>
      <c r="K15" s="512"/>
      <c r="L15" s="512"/>
      <c r="M15" s="512"/>
      <c r="N15" s="512">
        <f>(1 + $E$24)^0.25-1</f>
        <v>1.7727048047339489E-2</v>
      </c>
      <c r="O15" s="512">
        <f>(1 + $E$24)^0.25-1</f>
        <v>1.7727048047339489E-2</v>
      </c>
      <c r="P15" s="1252">
        <f>(1 + $F$24)^0.25-1</f>
        <v>2.294793456109856E-2</v>
      </c>
      <c r="Q15" s="1253">
        <f>(1 +$F$24)^0.25-1</f>
        <v>2.294793456109856E-2</v>
      </c>
      <c r="R15" s="1253">
        <f>(1 +$F$24)^0.25-1</f>
        <v>2.294793456109856E-2</v>
      </c>
      <c r="S15" s="1253">
        <f>(1 +$F$24)^0.25-1</f>
        <v>2.294793456109856E-2</v>
      </c>
      <c r="T15" s="1253">
        <f>(1 +$G$24)^0.25-1</f>
        <v>1.8669486564971915E-2</v>
      </c>
      <c r="U15" s="1253">
        <f>(1 +$G$24)^0.25-1</f>
        <v>1.8669486564971915E-2</v>
      </c>
      <c r="V15" s="1253">
        <f>(1 +$G$24)^0.25-1</f>
        <v>1.8669486564971915E-2</v>
      </c>
      <c r="W15" s="1253">
        <f>(1 +$G$24)^0.25-1</f>
        <v>1.8669486564971915E-2</v>
      </c>
      <c r="X15" s="1253">
        <f>(1 +$H$24)^0.25-1</f>
        <v>1.8402413319240196E-2</v>
      </c>
      <c r="Y15" s="1253">
        <f>(1 +$H$24)^0.25-1</f>
        <v>1.8402413319240196E-2</v>
      </c>
      <c r="Z15" s="1253">
        <f t="shared" ref="Z15:AC15" si="9">(1 +$H$24)^0.25-1</f>
        <v>1.8402413319240196E-2</v>
      </c>
      <c r="AA15" s="1253">
        <f t="shared" si="9"/>
        <v>1.8402413319240196E-2</v>
      </c>
      <c r="AB15" s="1253">
        <f t="shared" si="9"/>
        <v>1.8402413319240196E-2</v>
      </c>
      <c r="AC15" s="1254">
        <f t="shared" si="9"/>
        <v>1.8402413319240196E-2</v>
      </c>
    </row>
    <row r="16" spans="2:29" x14ac:dyDescent="0.3">
      <c r="B16" s="560"/>
      <c r="C16" s="492"/>
      <c r="D16" s="561"/>
      <c r="E16" s="561"/>
      <c r="F16" s="561"/>
      <c r="G16" s="561"/>
      <c r="H16" s="561"/>
      <c r="I16" s="561"/>
      <c r="J16" s="562"/>
      <c r="K16" s="562"/>
      <c r="L16" s="562"/>
      <c r="M16" s="562"/>
      <c r="N16" s="562"/>
      <c r="O16" s="562"/>
      <c r="P16" s="1192"/>
      <c r="Q16" s="1192"/>
      <c r="R16" s="1192"/>
      <c r="S16" s="1192"/>
      <c r="T16" s="1192"/>
      <c r="U16" s="1192"/>
      <c r="V16" s="1192"/>
      <c r="W16" s="1192"/>
      <c r="X16" s="1192"/>
      <c r="Y16" s="1192"/>
      <c r="Z16" s="1192"/>
      <c r="AA16" s="1192"/>
      <c r="AB16" s="1192"/>
      <c r="AC16" s="1192"/>
    </row>
    <row r="17" spans="2:29" ht="14.5" x14ac:dyDescent="0.35">
      <c r="B17" s="51" t="s">
        <v>461</v>
      </c>
      <c r="P17" s="832"/>
      <c r="Q17" s="832"/>
      <c r="R17" s="832"/>
      <c r="S17" s="832"/>
      <c r="T17" s="832"/>
      <c r="U17" s="832"/>
      <c r="V17" s="832"/>
      <c r="W17" s="832"/>
      <c r="X17" s="832"/>
      <c r="Y17" s="832"/>
      <c r="Z17" s="832"/>
      <c r="AA17" s="832"/>
      <c r="AB17" s="832"/>
      <c r="AC17" s="832"/>
    </row>
    <row r="18" spans="2:29" x14ac:dyDescent="0.3">
      <c r="B18" s="430" t="s">
        <v>567</v>
      </c>
      <c r="C18" s="430">
        <v>2019</v>
      </c>
      <c r="D18" s="431">
        <v>2020</v>
      </c>
      <c r="E18" s="431">
        <v>2021</v>
      </c>
      <c r="F18" s="431">
        <v>2022</v>
      </c>
      <c r="G18" s="431">
        <v>2023</v>
      </c>
      <c r="H18" s="432">
        <v>2024</v>
      </c>
      <c r="I18" s="432">
        <v>2025</v>
      </c>
      <c r="J18" s="432">
        <v>2026</v>
      </c>
      <c r="P18" s="1184"/>
      <c r="Q18" s="1184"/>
      <c r="R18" s="1184"/>
      <c r="S18" s="1184"/>
      <c r="T18" s="1184"/>
      <c r="U18" s="1184"/>
      <c r="V18" s="1184"/>
      <c r="W18" s="1184"/>
      <c r="X18" s="1184"/>
      <c r="Y18" s="1184"/>
      <c r="Z18" s="1184"/>
      <c r="AA18" s="1184"/>
      <c r="AB18" s="1184"/>
      <c r="AC18" s="1184"/>
    </row>
    <row r="19" spans="2:29" ht="21" customHeight="1" x14ac:dyDescent="0.3">
      <c r="B19" s="137" t="s">
        <v>598</v>
      </c>
      <c r="C19" s="437">
        <v>775</v>
      </c>
      <c r="D19" s="434">
        <v>912.11599999999999</v>
      </c>
      <c r="E19" s="434">
        <v>831.48500000000001</v>
      </c>
      <c r="F19" s="434">
        <v>862.72400000000005</v>
      </c>
      <c r="G19" s="434">
        <v>1007.266</v>
      </c>
      <c r="H19" s="434">
        <v>1088.671</v>
      </c>
      <c r="I19" s="434">
        <v>1171.1110000000001</v>
      </c>
      <c r="J19" s="435">
        <v>1258.2270000000001</v>
      </c>
      <c r="K19" s="166"/>
      <c r="L19" s="166"/>
      <c r="M19" s="166"/>
      <c r="N19" s="166"/>
      <c r="O19" s="166"/>
      <c r="P19" s="1184"/>
      <c r="Q19" s="1184"/>
      <c r="R19" s="1184"/>
      <c r="S19" s="1184"/>
      <c r="T19" s="1184"/>
      <c r="U19" s="1184"/>
      <c r="V19" s="1184"/>
      <c r="W19" s="1184"/>
      <c r="X19" s="1184"/>
      <c r="Y19" s="1184"/>
      <c r="Z19" s="1184"/>
      <c r="AA19" s="1184"/>
      <c r="AB19" s="1184"/>
      <c r="AC19" s="1184"/>
    </row>
    <row r="20" spans="2:29" x14ac:dyDescent="0.3">
      <c r="B20" s="41" t="s">
        <v>599</v>
      </c>
      <c r="C20" s="41"/>
      <c r="D20" s="34">
        <v>47</v>
      </c>
      <c r="E20" s="34">
        <v>-46</v>
      </c>
      <c r="J20" s="40"/>
      <c r="N20" s="389"/>
      <c r="O20" s="224"/>
      <c r="P20" s="1184"/>
      <c r="Q20" s="1184"/>
      <c r="R20" s="1184"/>
      <c r="S20" s="1184"/>
      <c r="T20" s="1184"/>
      <c r="U20" s="1184"/>
      <c r="V20" s="1184"/>
      <c r="W20" s="1184"/>
      <c r="X20" s="1184"/>
      <c r="Y20" s="1184"/>
      <c r="Z20" s="1184"/>
      <c r="AA20" s="1184"/>
      <c r="AB20" s="1184"/>
      <c r="AC20" s="1184"/>
    </row>
    <row r="21" spans="2:29" x14ac:dyDescent="0.3">
      <c r="B21" s="41" t="s">
        <v>600</v>
      </c>
      <c r="C21" s="438">
        <f>C19-C20</f>
        <v>775</v>
      </c>
      <c r="D21" s="433">
        <f t="shared" ref="D21:H21" si="10">D19-D20</f>
        <v>865.11599999999999</v>
      </c>
      <c r="E21" s="433">
        <f t="shared" si="10"/>
        <v>877.48500000000001</v>
      </c>
      <c r="F21" s="433">
        <f t="shared" si="10"/>
        <v>862.72400000000005</v>
      </c>
      <c r="G21" s="433">
        <f t="shared" si="10"/>
        <v>1007.266</v>
      </c>
      <c r="H21" s="433">
        <f t="shared" si="10"/>
        <v>1088.671</v>
      </c>
      <c r="J21" s="40"/>
      <c r="K21" s="34" t="s">
        <v>601</v>
      </c>
      <c r="P21" s="1184"/>
      <c r="Q21" s="1184"/>
      <c r="R21" s="1184"/>
      <c r="S21" s="1184"/>
      <c r="T21" s="1184"/>
      <c r="U21" s="1184"/>
      <c r="V21" s="1184"/>
      <c r="W21" s="1184"/>
      <c r="X21" s="1184"/>
      <c r="Y21" s="1184"/>
      <c r="Z21" s="1184"/>
      <c r="AA21" s="1184"/>
      <c r="AB21" s="1184"/>
      <c r="AC21" s="1184"/>
    </row>
    <row r="22" spans="2:29" x14ac:dyDescent="0.3">
      <c r="B22" s="41" t="s">
        <v>602</v>
      </c>
      <c r="C22" s="439">
        <f>AVERAGE(D10:G10)</f>
        <v>773.92499999999995</v>
      </c>
      <c r="D22" s="169">
        <f>AVERAGE(H10:K10)</f>
        <v>814.3</v>
      </c>
      <c r="E22" s="433">
        <f>AVERAGE(L10:O10)</f>
        <v>819.22499999999991</v>
      </c>
      <c r="J22" s="40"/>
      <c r="K22" s="34" t="s">
        <v>603</v>
      </c>
      <c r="P22" s="562"/>
      <c r="Q22" s="562"/>
      <c r="R22" s="562"/>
      <c r="S22" s="562"/>
      <c r="T22" s="562"/>
      <c r="U22" s="562"/>
      <c r="V22" s="562"/>
      <c r="W22" s="562"/>
      <c r="X22" s="562"/>
      <c r="Y22" s="562"/>
      <c r="Z22" s="562"/>
      <c r="AA22" s="562"/>
      <c r="AB22" s="562"/>
      <c r="AC22" s="562"/>
    </row>
    <row r="23" spans="2:29" x14ac:dyDescent="0.3">
      <c r="B23" s="41" t="s">
        <v>604</v>
      </c>
      <c r="C23" s="440">
        <v>775.32100000000003</v>
      </c>
      <c r="D23" s="323">
        <v>834.85699999999997</v>
      </c>
      <c r="E23" s="323">
        <v>895.64800000000002</v>
      </c>
      <c r="F23" s="323">
        <v>964.53700000000003</v>
      </c>
      <c r="G23" s="323">
        <v>1038.6089999999999</v>
      </c>
      <c r="H23" s="323">
        <v>1117.1969999999999</v>
      </c>
      <c r="I23" s="323">
        <v>1200.6600000000001</v>
      </c>
      <c r="J23" s="324">
        <v>1286.6790000000001</v>
      </c>
      <c r="P23" s="837"/>
      <c r="Q23" s="837"/>
      <c r="R23" s="837"/>
      <c r="S23" s="837"/>
      <c r="T23" s="837"/>
      <c r="U23" s="837"/>
      <c r="V23" s="837"/>
      <c r="W23" s="837"/>
      <c r="X23" s="837"/>
      <c r="Y23" s="837"/>
      <c r="Z23" s="837"/>
      <c r="AA23" s="837"/>
      <c r="AB23" s="837"/>
      <c r="AC23" s="837"/>
    </row>
    <row r="24" spans="2:29" x14ac:dyDescent="0.3">
      <c r="B24" s="436" t="s">
        <v>605</v>
      </c>
      <c r="C24" s="136"/>
      <c r="D24" s="42">
        <f>D23/C23-1</f>
        <v>7.6788839719290403E-2</v>
      </c>
      <c r="E24" s="42">
        <f>E23/D23-1</f>
        <v>7.2816063110209273E-2</v>
      </c>
      <c r="F24" s="42">
        <v>9.5000000000000001E-2</v>
      </c>
      <c r="G24" s="42">
        <f t="shared" ref="G24:J24" si="11">G23/F23-1</f>
        <v>7.6795395096300068E-2</v>
      </c>
      <c r="H24" s="42">
        <f t="shared" si="11"/>
        <v>7.5666588677741009E-2</v>
      </c>
      <c r="I24" s="42">
        <f t="shared" si="11"/>
        <v>7.4707504585135975E-2</v>
      </c>
      <c r="J24" s="53">
        <f t="shared" si="11"/>
        <v>7.164309629703669E-2</v>
      </c>
      <c r="P24" s="1255"/>
      <c r="Q24" s="1255"/>
      <c r="R24" s="1255"/>
      <c r="S24" s="1255"/>
      <c r="T24" s="1255"/>
      <c r="U24" s="1255"/>
      <c r="V24" s="1255"/>
      <c r="W24" s="1255"/>
      <c r="X24" s="1255"/>
      <c r="Y24" s="1255"/>
      <c r="Z24" s="1255"/>
      <c r="AA24" s="1255"/>
      <c r="AB24" s="837"/>
      <c r="AC24" s="837"/>
    </row>
    <row r="25" spans="2:29" x14ac:dyDescent="0.3">
      <c r="P25" s="837"/>
      <c r="Q25" s="837"/>
      <c r="R25" s="837"/>
      <c r="S25" s="837"/>
      <c r="T25" s="837"/>
      <c r="U25" s="837"/>
      <c r="V25" s="837"/>
      <c r="W25" s="837"/>
      <c r="X25" s="837"/>
      <c r="Y25" s="837"/>
      <c r="Z25" s="837"/>
      <c r="AA25" s="837"/>
      <c r="AB25" s="837"/>
      <c r="AC25" s="837"/>
    </row>
    <row r="26" spans="2:29" x14ac:dyDescent="0.3">
      <c r="C26" s="323"/>
      <c r="D26" s="323"/>
      <c r="E26" s="323"/>
      <c r="F26" s="323"/>
      <c r="G26" s="323"/>
      <c r="H26" s="323"/>
      <c r="I26" s="323"/>
      <c r="J26" s="323"/>
      <c r="K26" s="323"/>
      <c r="L26" s="323"/>
      <c r="M26" s="323"/>
      <c r="N26" s="323"/>
      <c r="P26" s="837"/>
      <c r="Q26" s="837"/>
      <c r="R26" s="837"/>
      <c r="S26" s="837"/>
      <c r="T26" s="837"/>
      <c r="U26" s="837"/>
      <c r="V26" s="837"/>
      <c r="W26" s="837"/>
      <c r="X26" s="837"/>
      <c r="Y26" s="837"/>
      <c r="Z26" s="837"/>
      <c r="AA26" s="837"/>
      <c r="AB26" s="837"/>
      <c r="AC26" s="837"/>
    </row>
    <row r="27" spans="2:29" x14ac:dyDescent="0.3">
      <c r="P27" s="837"/>
      <c r="Q27" s="837"/>
      <c r="R27" s="837"/>
      <c r="S27" s="837"/>
      <c r="T27" s="837"/>
      <c r="U27" s="837"/>
      <c r="V27" s="837"/>
      <c r="W27" s="837"/>
      <c r="X27" s="837"/>
      <c r="Y27" s="837"/>
      <c r="Z27" s="837"/>
      <c r="AA27" s="837"/>
      <c r="AB27" s="837"/>
      <c r="AC27" s="837"/>
    </row>
    <row r="28" spans="2:29" x14ac:dyDescent="0.3">
      <c r="P28" s="837"/>
      <c r="Q28" s="837"/>
      <c r="R28" s="837"/>
      <c r="S28" s="837"/>
      <c r="T28" s="837"/>
      <c r="U28" s="837"/>
      <c r="V28" s="837"/>
      <c r="W28" s="837"/>
      <c r="X28" s="837"/>
      <c r="Y28" s="837"/>
      <c r="Z28" s="837"/>
      <c r="AA28" s="837"/>
      <c r="AB28" s="837"/>
      <c r="AC28" s="837"/>
    </row>
    <row r="29" spans="2:29" x14ac:dyDescent="0.3">
      <c r="P29" s="837"/>
      <c r="Q29" s="837"/>
      <c r="R29" s="837"/>
      <c r="S29" s="837"/>
      <c r="T29" s="837"/>
      <c r="U29" s="837"/>
      <c r="V29" s="837"/>
      <c r="W29" s="837"/>
      <c r="X29" s="837"/>
      <c r="Y29" s="837"/>
      <c r="Z29" s="837"/>
      <c r="AA29" s="837"/>
      <c r="AB29" s="837"/>
      <c r="AC29" s="837"/>
    </row>
    <row r="30" spans="2:29" x14ac:dyDescent="0.3">
      <c r="P30" s="837"/>
      <c r="Q30" s="837"/>
      <c r="R30" s="837"/>
      <c r="S30" s="837"/>
      <c r="T30" s="837"/>
      <c r="U30" s="837"/>
      <c r="V30" s="837"/>
      <c r="W30" s="837"/>
      <c r="X30" s="837"/>
      <c r="Y30" s="837"/>
      <c r="Z30" s="837"/>
      <c r="AA30" s="837"/>
      <c r="AB30" s="837"/>
      <c r="AC30" s="837"/>
    </row>
    <row r="31" spans="2:29" x14ac:dyDescent="0.3">
      <c r="P31" s="837"/>
      <c r="Q31" s="837"/>
      <c r="R31" s="837"/>
      <c r="S31" s="837"/>
      <c r="T31" s="837"/>
      <c r="U31" s="837"/>
      <c r="V31" s="837"/>
      <c r="W31" s="837"/>
      <c r="X31" s="837"/>
      <c r="Y31" s="837"/>
      <c r="Z31" s="837"/>
      <c r="AA31" s="837"/>
      <c r="AB31" s="837"/>
      <c r="AC31" s="837"/>
    </row>
    <row r="32" spans="2:29" x14ac:dyDescent="0.3">
      <c r="P32" s="837"/>
      <c r="Q32" s="837"/>
      <c r="R32" s="837"/>
      <c r="S32" s="837"/>
      <c r="T32" s="837"/>
      <c r="U32" s="837"/>
      <c r="V32" s="837"/>
      <c r="W32" s="837"/>
      <c r="X32" s="837"/>
      <c r="Y32" s="837"/>
      <c r="Z32" s="837"/>
      <c r="AA32" s="837"/>
      <c r="AB32" s="837"/>
      <c r="AC32" s="837"/>
    </row>
  </sheetData>
  <mergeCells count="11">
    <mergeCell ref="B2:AC4"/>
    <mergeCell ref="B1:AC1"/>
    <mergeCell ref="B7:C9"/>
    <mergeCell ref="E8:H8"/>
    <mergeCell ref="I8:L8"/>
    <mergeCell ref="Q8:T8"/>
    <mergeCell ref="U8:X8"/>
    <mergeCell ref="Y8:AB8"/>
    <mergeCell ref="D7:P7"/>
    <mergeCell ref="Q7:AC7"/>
    <mergeCell ref="M8:P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22"/>
  <sheetViews>
    <sheetView zoomScale="67" workbookViewId="0">
      <selection activeCell="A4" sqref="A4"/>
    </sheetView>
  </sheetViews>
  <sheetFormatPr defaultColWidth="8.81640625" defaultRowHeight="14.5" x14ac:dyDescent="0.35"/>
  <cols>
    <col min="1" max="1" width="44.1796875" customWidth="1"/>
    <col min="2" max="2" width="58.81640625" customWidth="1"/>
    <col min="3" max="3" width="51.453125" customWidth="1"/>
    <col min="5" max="5" width="42.81640625" customWidth="1"/>
    <col min="6" max="6" width="21.453125" customWidth="1"/>
  </cols>
  <sheetData>
    <row r="1" spans="1:7" s="472" customFormat="1" ht="47.5" customHeight="1" x14ac:dyDescent="0.35">
      <c r="A1" s="481" t="s">
        <v>43</v>
      </c>
      <c r="B1" s="482" t="s">
        <v>44</v>
      </c>
      <c r="C1" s="482" t="s">
        <v>45</v>
      </c>
      <c r="D1" s="482" t="s">
        <v>46</v>
      </c>
      <c r="E1" s="482" t="s">
        <v>47</v>
      </c>
      <c r="F1" s="483" t="s">
        <v>48</v>
      </c>
    </row>
    <row r="2" spans="1:7" s="472" customFormat="1" ht="16.5" customHeight="1" x14ac:dyDescent="0.35">
      <c r="A2" s="473" t="s">
        <v>49</v>
      </c>
      <c r="B2" s="474"/>
      <c r="C2" s="475"/>
      <c r="D2" s="475"/>
      <c r="E2" s="475"/>
      <c r="F2" s="475"/>
    </row>
    <row r="3" spans="1:7" s="476" customFormat="1" ht="196" customHeight="1" x14ac:dyDescent="0.35">
      <c r="A3" s="477" t="s">
        <v>50</v>
      </c>
      <c r="B3" s="477" t="s">
        <v>51</v>
      </c>
      <c r="C3" s="477" t="s">
        <v>52</v>
      </c>
      <c r="D3" s="476" t="s">
        <v>99</v>
      </c>
    </row>
    <row r="4" spans="1:7" s="476" customFormat="1" ht="78.5" customHeight="1" x14ac:dyDescent="0.35">
      <c r="A4" s="476" t="s">
        <v>53</v>
      </c>
      <c r="B4" s="477" t="s">
        <v>54</v>
      </c>
      <c r="C4" s="477" t="s">
        <v>55</v>
      </c>
      <c r="D4" s="476" t="s">
        <v>99</v>
      </c>
    </row>
    <row r="5" spans="1:7" s="476" customFormat="1" ht="61.5" customHeight="1" x14ac:dyDescent="0.35">
      <c r="A5" s="476" t="s">
        <v>56</v>
      </c>
      <c r="B5" s="477" t="s">
        <v>57</v>
      </c>
      <c r="C5" s="477" t="s">
        <v>58</v>
      </c>
      <c r="D5" s="476" t="s">
        <v>99</v>
      </c>
    </row>
    <row r="6" spans="1:7" s="476" customFormat="1" ht="61.5" customHeight="1" x14ac:dyDescent="0.35">
      <c r="A6" s="476" t="s">
        <v>1265</v>
      </c>
      <c r="B6" s="477" t="s">
        <v>1263</v>
      </c>
      <c r="C6" s="477" t="s">
        <v>1264</v>
      </c>
      <c r="D6" s="476" t="s">
        <v>99</v>
      </c>
    </row>
    <row r="7" spans="1:7" s="476" customFormat="1" ht="63.75" customHeight="1" x14ac:dyDescent="0.35">
      <c r="A7" s="476" t="s">
        <v>59</v>
      </c>
      <c r="B7" s="477" t="s">
        <v>60</v>
      </c>
      <c r="C7" s="478" t="s">
        <v>61</v>
      </c>
      <c r="D7" s="476" t="s">
        <v>99</v>
      </c>
      <c r="E7" s="556"/>
      <c r="G7" s="538"/>
    </row>
    <row r="8" spans="1:7" s="476" customFormat="1" ht="61.5" customHeight="1" x14ac:dyDescent="0.35">
      <c r="A8" s="476" t="s">
        <v>62</v>
      </c>
      <c r="B8" s="477" t="s">
        <v>63</v>
      </c>
      <c r="C8" s="477" t="s">
        <v>1192</v>
      </c>
      <c r="D8" s="476" t="s">
        <v>99</v>
      </c>
    </row>
    <row r="9" spans="1:7" s="1187" customFormat="1" ht="67.5" customHeight="1" x14ac:dyDescent="0.35">
      <c r="A9" s="1187" t="s">
        <v>1250</v>
      </c>
      <c r="B9" s="25" t="s">
        <v>1267</v>
      </c>
      <c r="C9" s="25" t="s">
        <v>1266</v>
      </c>
      <c r="D9" s="1187" t="s">
        <v>99</v>
      </c>
    </row>
    <row r="10" spans="1:7" s="476" customFormat="1" ht="54" customHeight="1" x14ac:dyDescent="0.35">
      <c r="A10" s="476" t="s">
        <v>64</v>
      </c>
      <c r="B10" s="477" t="s">
        <v>65</v>
      </c>
      <c r="C10" s="476" t="s">
        <v>66</v>
      </c>
    </row>
    <row r="11" spans="1:7" s="476" customFormat="1" ht="43" customHeight="1" x14ac:dyDescent="0.35">
      <c r="A11" s="473" t="s">
        <v>1257</v>
      </c>
      <c r="B11" s="479"/>
      <c r="C11" s="480"/>
      <c r="D11" s="480"/>
      <c r="E11" s="475" t="s">
        <v>67</v>
      </c>
      <c r="F11" s="480"/>
    </row>
    <row r="12" spans="1:7" s="1195" customFormat="1" ht="25" customHeight="1" x14ac:dyDescent="0.35">
      <c r="A12" s="1193"/>
      <c r="B12" s="1194"/>
      <c r="E12" s="1196"/>
    </row>
    <row r="13" spans="1:7" s="1" customFormat="1" x14ac:dyDescent="0.35">
      <c r="A13" s="28" t="s">
        <v>78</v>
      </c>
      <c r="B13" s="27"/>
      <c r="C13" s="26"/>
      <c r="D13" s="26"/>
      <c r="E13" s="26"/>
      <c r="F13" s="26"/>
    </row>
    <row r="14" spans="1:7" s="986" customFormat="1" ht="43.5" x14ac:dyDescent="0.35">
      <c r="B14" s="985" t="s">
        <v>1259</v>
      </c>
    </row>
    <row r="15" spans="1:7" s="1" customFormat="1" ht="102" customHeight="1" x14ac:dyDescent="0.35">
      <c r="A15" s="1" t="s">
        <v>79</v>
      </c>
      <c r="B15" s="25" t="s">
        <v>80</v>
      </c>
      <c r="C15" s="1" t="s">
        <v>81</v>
      </c>
    </row>
    <row r="16" spans="1:7" s="1" customFormat="1" ht="54" customHeight="1" x14ac:dyDescent="0.35">
      <c r="A16" s="1" t="s">
        <v>82</v>
      </c>
      <c r="B16" s="25" t="s">
        <v>83</v>
      </c>
      <c r="C16" s="1" t="s">
        <v>84</v>
      </c>
    </row>
    <row r="17" spans="1:6" s="1" customFormat="1" ht="58" x14ac:dyDescent="0.35">
      <c r="B17" s="985" t="s">
        <v>1258</v>
      </c>
    </row>
    <row r="18" spans="1:6" s="1" customFormat="1" x14ac:dyDescent="0.35">
      <c r="A18" s="28" t="s">
        <v>85</v>
      </c>
      <c r="B18" s="27"/>
      <c r="C18" s="26"/>
      <c r="D18" s="26"/>
      <c r="E18" s="26"/>
      <c r="F18" s="26"/>
    </row>
    <row r="19" spans="1:6" s="1" customFormat="1" ht="29" x14ac:dyDescent="0.35">
      <c r="A19" s="1" t="s">
        <v>86</v>
      </c>
      <c r="B19" s="25"/>
      <c r="C19" s="1" t="s">
        <v>87</v>
      </c>
    </row>
    <row r="20" spans="1:6" s="1" customFormat="1" ht="72.5" x14ac:dyDescent="0.35">
      <c r="A20" s="1" t="s">
        <v>88</v>
      </c>
      <c r="B20" s="25" t="s">
        <v>89</v>
      </c>
      <c r="C20" s="1" t="s">
        <v>90</v>
      </c>
    </row>
    <row r="21" spans="1:6" s="1" customFormat="1" ht="29" x14ac:dyDescent="0.35">
      <c r="A21" s="1" t="s">
        <v>91</v>
      </c>
      <c r="B21" s="25" t="s">
        <v>92</v>
      </c>
      <c r="C21" s="25" t="s">
        <v>93</v>
      </c>
    </row>
    <row r="22" spans="1:6" s="1" customFormat="1" ht="87" x14ac:dyDescent="0.35">
      <c r="A22" s="1" t="s">
        <v>94</v>
      </c>
      <c r="B22" s="25" t="s">
        <v>95</v>
      </c>
      <c r="C22" s="1" t="s">
        <v>96</v>
      </c>
    </row>
  </sheetData>
  <conditionalFormatting sqref="D13:D16">
    <cfRule type="containsText" dxfId="10" priority="2" operator="containsText" text="Yes">
      <formula>NOT(ISERROR(SEARCH("Yes",D13)))</formula>
    </cfRule>
  </conditionalFormatting>
  <conditionalFormatting sqref="D3:D12">
    <cfRule type="containsText" dxfId="9" priority="5" operator="containsText" text="Yes">
      <formula>NOT(ISERROR(SEARCH("Yes",D3)))</formula>
    </cfRule>
  </conditionalFormatting>
  <conditionalFormatting sqref="D17:D22">
    <cfRule type="containsText" dxfId="8" priority="3" operator="containsText" text="Yes">
      <formula>NOT(ISERROR(SEARCH("Yes",D17)))</formula>
    </cfRule>
  </conditionalFormatting>
  <conditionalFormatting sqref="D9">
    <cfRule type="containsText" dxfId="7" priority="1" operator="containsText" text="Yes">
      <formula>NOT(ISERROR(SEARCH("Yes",D9)))</formula>
    </cfRule>
  </conditionalFormatting>
  <hyperlinks>
    <hyperlink ref="C7"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topLeftCell="C1" zoomScale="62" workbookViewId="0">
      <selection activeCell="O12" sqref="O12:AC19"/>
    </sheetView>
  </sheetViews>
  <sheetFormatPr defaultColWidth="8.81640625" defaultRowHeight="14.5" x14ac:dyDescent="0.35"/>
  <cols>
    <col min="1" max="1" width="6" customWidth="1"/>
    <col min="2" max="2" width="29.453125" customWidth="1"/>
    <col min="3" max="7" width="10.453125" customWidth="1"/>
  </cols>
  <sheetData>
    <row r="1" spans="1:29" x14ac:dyDescent="0.35">
      <c r="B1" s="1301" t="s">
        <v>75</v>
      </c>
      <c r="C1" s="1301"/>
      <c r="D1" s="1301"/>
      <c r="E1" s="1301"/>
      <c r="F1" s="1301"/>
      <c r="G1" s="1301"/>
      <c r="H1" s="1301"/>
      <c r="I1" s="1301"/>
      <c r="J1" s="1301"/>
      <c r="K1" s="1301"/>
      <c r="L1" s="1301"/>
      <c r="M1" s="1301"/>
      <c r="N1" s="1301"/>
      <c r="O1" s="1301"/>
      <c r="P1" s="1301"/>
      <c r="Q1" s="1301"/>
      <c r="R1" s="1301"/>
      <c r="S1" s="1301"/>
      <c r="T1" s="1301"/>
      <c r="U1" s="1301"/>
      <c r="V1" s="1301"/>
      <c r="W1" s="1301"/>
      <c r="X1" s="1301"/>
      <c r="Y1" s="1301"/>
      <c r="Z1" s="1301"/>
      <c r="AA1" s="1301"/>
      <c r="AB1" s="1301"/>
      <c r="AC1" s="1301"/>
    </row>
    <row r="2" spans="1:29" ht="14.5" customHeight="1" x14ac:dyDescent="0.35">
      <c r="B2" s="1302" t="s">
        <v>606</v>
      </c>
      <c r="C2" s="1302"/>
      <c r="D2" s="1302"/>
      <c r="E2" s="1302"/>
      <c r="F2" s="1302"/>
      <c r="G2" s="1302"/>
      <c r="H2" s="1302"/>
      <c r="I2" s="1302"/>
      <c r="J2" s="1302"/>
      <c r="K2" s="1302"/>
      <c r="L2" s="1302"/>
      <c r="M2" s="1302"/>
      <c r="N2" s="1302"/>
      <c r="O2" s="1302"/>
      <c r="P2" s="1302"/>
      <c r="Q2" s="1302"/>
      <c r="R2" s="1302"/>
      <c r="S2" s="1302"/>
      <c r="T2" s="1302"/>
      <c r="U2" s="1302"/>
      <c r="V2" s="1302"/>
      <c r="W2" s="1302"/>
      <c r="X2" s="1302"/>
      <c r="Y2" s="1302"/>
      <c r="Z2" s="1302"/>
      <c r="AA2" s="1302"/>
      <c r="AB2" s="1302"/>
      <c r="AC2" s="1302"/>
    </row>
    <row r="3" spans="1:29" x14ac:dyDescent="0.35">
      <c r="B3" s="1302"/>
      <c r="C3" s="1302"/>
      <c r="D3" s="1302"/>
      <c r="E3" s="1302"/>
      <c r="F3" s="1302"/>
      <c r="G3" s="1302"/>
      <c r="H3" s="1302"/>
      <c r="I3" s="1302"/>
      <c r="J3" s="1302"/>
      <c r="K3" s="1302"/>
      <c r="L3" s="1302"/>
      <c r="M3" s="1302"/>
      <c r="N3" s="1302"/>
      <c r="O3" s="1302"/>
      <c r="P3" s="1302"/>
      <c r="Q3" s="1302"/>
      <c r="R3" s="1302"/>
      <c r="S3" s="1302"/>
      <c r="T3" s="1302"/>
      <c r="U3" s="1302"/>
      <c r="V3" s="1302"/>
      <c r="W3" s="1302"/>
      <c r="X3" s="1302"/>
      <c r="Y3" s="1302"/>
      <c r="Z3" s="1302"/>
      <c r="AA3" s="1302"/>
      <c r="AB3" s="1302"/>
      <c r="AC3" s="1302"/>
    </row>
    <row r="4" spans="1:29" x14ac:dyDescent="0.35">
      <c r="B4" s="1302"/>
      <c r="C4" s="1302"/>
      <c r="D4" s="1302"/>
      <c r="E4" s="1302"/>
      <c r="F4" s="1302"/>
      <c r="G4" s="1302"/>
      <c r="H4" s="1302"/>
      <c r="I4" s="1302"/>
      <c r="J4" s="1302"/>
      <c r="K4" s="1302"/>
      <c r="L4" s="1302"/>
      <c r="M4" s="1302"/>
      <c r="N4" s="1302"/>
      <c r="O4" s="1302"/>
      <c r="P4" s="1302"/>
      <c r="Q4" s="1302"/>
      <c r="R4" s="1302"/>
      <c r="S4" s="1302"/>
      <c r="T4" s="1302"/>
      <c r="U4" s="1302"/>
      <c r="V4" s="1302"/>
      <c r="W4" s="1302"/>
      <c r="X4" s="1302"/>
      <c r="Y4" s="1302"/>
      <c r="Z4" s="1302"/>
      <c r="AA4" s="1302"/>
      <c r="AB4" s="1302"/>
      <c r="AC4" s="1302"/>
    </row>
    <row r="5" spans="1:29" x14ac:dyDescent="0.35">
      <c r="B5" s="132"/>
      <c r="C5" s="34"/>
      <c r="D5" s="34"/>
      <c r="E5" s="34"/>
      <c r="F5" s="34"/>
      <c r="G5" s="34"/>
      <c r="H5" s="34"/>
      <c r="I5" s="34"/>
      <c r="J5" s="34"/>
      <c r="K5" s="34"/>
      <c r="L5" s="34"/>
      <c r="M5" s="34"/>
      <c r="N5" s="34"/>
      <c r="O5" s="34"/>
      <c r="P5" s="34"/>
      <c r="Q5" s="34"/>
      <c r="R5" s="34"/>
      <c r="S5" s="34"/>
      <c r="T5" s="34"/>
      <c r="U5" s="34"/>
      <c r="V5" s="34"/>
      <c r="W5" s="34"/>
      <c r="X5" s="34"/>
      <c r="Y5" s="34"/>
    </row>
    <row r="6" spans="1:29" x14ac:dyDescent="0.35">
      <c r="B6" s="1306" t="s">
        <v>535</v>
      </c>
      <c r="C6" s="1307"/>
      <c r="D6" s="1318" t="s">
        <v>385</v>
      </c>
      <c r="E6" s="1319"/>
      <c r="F6" s="1319"/>
      <c r="G6" s="1319"/>
      <c r="H6" s="1319"/>
      <c r="I6" s="1319"/>
      <c r="J6" s="1319"/>
      <c r="K6" s="1319"/>
      <c r="L6" s="1319"/>
      <c r="M6" s="1319"/>
      <c r="N6" s="1319"/>
      <c r="O6" s="1319"/>
      <c r="P6" s="1320"/>
      <c r="Q6" s="1315" t="s">
        <v>386</v>
      </c>
      <c r="R6" s="1316"/>
      <c r="S6" s="1316"/>
      <c r="T6" s="1316"/>
      <c r="U6" s="1316"/>
      <c r="V6" s="1316"/>
      <c r="W6" s="1316"/>
      <c r="X6" s="1316"/>
      <c r="Y6" s="1316"/>
      <c r="Z6" s="1316"/>
      <c r="AA6" s="1316"/>
      <c r="AB6" s="1316"/>
      <c r="AC6" s="1317"/>
    </row>
    <row r="7" spans="1:29" x14ac:dyDescent="0.35">
      <c r="B7" s="1308"/>
      <c r="C7" s="1309"/>
      <c r="D7" s="470">
        <v>2018</v>
      </c>
      <c r="E7" s="1303">
        <v>2019</v>
      </c>
      <c r="F7" s="1304"/>
      <c r="G7" s="1304"/>
      <c r="H7" s="1305"/>
      <c r="I7" s="1303">
        <v>2020</v>
      </c>
      <c r="J7" s="1304"/>
      <c r="K7" s="1304"/>
      <c r="L7" s="1304"/>
      <c r="M7" s="1313">
        <v>2021</v>
      </c>
      <c r="N7" s="1304"/>
      <c r="O7" s="1304"/>
      <c r="P7" s="1314"/>
      <c r="Q7" s="1311">
        <v>2022</v>
      </c>
      <c r="R7" s="1311"/>
      <c r="S7" s="1311"/>
      <c r="T7" s="1312"/>
      <c r="U7" s="1310">
        <v>2023</v>
      </c>
      <c r="V7" s="1311"/>
      <c r="W7" s="1311"/>
      <c r="X7" s="1311"/>
      <c r="Y7" s="1310">
        <v>2024</v>
      </c>
      <c r="Z7" s="1311"/>
      <c r="AA7" s="1311"/>
      <c r="AB7" s="1312"/>
      <c r="AC7" s="316">
        <v>2025</v>
      </c>
    </row>
    <row r="8" spans="1:29" x14ac:dyDescent="0.35">
      <c r="B8" s="1347"/>
      <c r="C8" s="1348"/>
      <c r="D8" s="163" t="s">
        <v>387</v>
      </c>
      <c r="E8" s="163" t="s">
        <v>388</v>
      </c>
      <c r="F8" s="146" t="s">
        <v>389</v>
      </c>
      <c r="G8" s="146" t="s">
        <v>278</v>
      </c>
      <c r="H8" s="153" t="s">
        <v>387</v>
      </c>
      <c r="I8" s="147" t="s">
        <v>388</v>
      </c>
      <c r="J8" s="147" t="s">
        <v>389</v>
      </c>
      <c r="K8" s="147" t="s">
        <v>278</v>
      </c>
      <c r="L8" s="147" t="s">
        <v>387</v>
      </c>
      <c r="M8" s="158" t="s">
        <v>388</v>
      </c>
      <c r="N8" s="793" t="s">
        <v>389</v>
      </c>
      <c r="O8" s="793" t="s">
        <v>278</v>
      </c>
      <c r="P8" s="153" t="s">
        <v>387</v>
      </c>
      <c r="Q8" s="846" t="s">
        <v>388</v>
      </c>
      <c r="R8" s="981" t="s">
        <v>389</v>
      </c>
      <c r="S8" s="981" t="s">
        <v>278</v>
      </c>
      <c r="T8" s="981" t="s">
        <v>387</v>
      </c>
      <c r="U8" s="980" t="s">
        <v>388</v>
      </c>
      <c r="V8" s="981" t="s">
        <v>389</v>
      </c>
      <c r="W8" s="981" t="s">
        <v>278</v>
      </c>
      <c r="X8" s="981" t="s">
        <v>387</v>
      </c>
      <c r="Y8" s="980" t="s">
        <v>388</v>
      </c>
      <c r="Z8" s="895" t="s">
        <v>389</v>
      </c>
      <c r="AA8" s="981" t="s">
        <v>278</v>
      </c>
      <c r="AB8" s="393" t="s">
        <v>387</v>
      </c>
      <c r="AC8" s="70" t="s">
        <v>388</v>
      </c>
    </row>
    <row r="9" spans="1:29" x14ac:dyDescent="0.35">
      <c r="B9" s="137" t="s">
        <v>75</v>
      </c>
      <c r="C9" s="223" t="s">
        <v>607</v>
      </c>
      <c r="D9" s="850"/>
      <c r="E9" s="223"/>
      <c r="F9" s="223"/>
      <c r="G9" s="223"/>
      <c r="H9" s="223"/>
      <c r="I9" s="223"/>
      <c r="J9" s="665">
        <f>'Haver Pivoted'!GU45</f>
        <v>1078.0999999999999</v>
      </c>
      <c r="K9" s="665">
        <f>'Haver Pivoted'!GV45</f>
        <v>15.6</v>
      </c>
      <c r="L9" s="665">
        <f>'Haver Pivoted'!GW45</f>
        <v>5</v>
      </c>
      <c r="M9" s="665">
        <f>'Haver Pivoted'!GX45</f>
        <v>1933.7</v>
      </c>
      <c r="N9" s="665">
        <f>'Haver Pivoted'!GY45</f>
        <v>290.10000000000002</v>
      </c>
      <c r="O9" s="665">
        <f>'Haver Pivoted'!GZ45</f>
        <v>38.9</v>
      </c>
      <c r="P9" s="1079">
        <f>'Haver Pivoted'!HA45</f>
        <v>14.2</v>
      </c>
      <c r="Q9" s="589"/>
      <c r="R9" s="589"/>
      <c r="S9" s="589"/>
      <c r="T9" s="589"/>
      <c r="U9" s="589"/>
      <c r="V9" s="589"/>
      <c r="W9" s="589"/>
      <c r="X9" s="589"/>
      <c r="Y9" s="589"/>
      <c r="Z9" s="589"/>
      <c r="AA9" s="589"/>
      <c r="AB9" s="589"/>
      <c r="AC9" s="494"/>
    </row>
    <row r="10" spans="1:29" x14ac:dyDescent="0.35">
      <c r="B10" s="138" t="s">
        <v>252</v>
      </c>
      <c r="C10" s="139"/>
      <c r="D10" s="138"/>
      <c r="E10" s="848"/>
      <c r="F10" s="848"/>
      <c r="G10" s="848"/>
      <c r="H10" s="848"/>
      <c r="I10" s="848"/>
      <c r="J10" s="1078"/>
      <c r="K10" s="1078"/>
      <c r="L10" s="1078"/>
      <c r="M10" s="1078">
        <f>M9-M11</f>
        <v>1348.1</v>
      </c>
      <c r="N10" s="1078">
        <f>N9-N11</f>
        <v>290.10000000000002</v>
      </c>
      <c r="O10" s="872">
        <f>O9-O11</f>
        <v>38.9</v>
      </c>
      <c r="P10" s="806">
        <f>P9-P11</f>
        <v>14.2</v>
      </c>
      <c r="Q10" s="401">
        <f>'ARP Score'!B6*4/2-20</f>
        <v>14.93</v>
      </c>
      <c r="R10" s="176">
        <v>0</v>
      </c>
      <c r="S10" s="401"/>
      <c r="T10" s="401"/>
      <c r="U10" s="401"/>
      <c r="V10" s="401"/>
      <c r="W10" s="401"/>
      <c r="X10" s="401"/>
      <c r="Y10" s="401"/>
      <c r="Z10" s="401"/>
      <c r="AA10" s="401"/>
      <c r="AB10" s="401"/>
      <c r="AC10" s="551"/>
    </row>
    <row r="11" spans="1:29" x14ac:dyDescent="0.35">
      <c r="B11" s="140" t="s">
        <v>608</v>
      </c>
      <c r="C11" s="141"/>
      <c r="D11" s="140"/>
      <c r="E11" s="141"/>
      <c r="F11" s="141"/>
      <c r="G11" s="141"/>
      <c r="H11" s="141"/>
      <c r="I11" s="141"/>
      <c r="J11" s="509">
        <f t="shared" ref="J11:L11" si="0">J9-J10</f>
        <v>1078.0999999999999</v>
      </c>
      <c r="K11" s="509">
        <f t="shared" si="0"/>
        <v>15.6</v>
      </c>
      <c r="L11" s="509">
        <f t="shared" si="0"/>
        <v>5</v>
      </c>
      <c r="M11" s="509">
        <f>SUM(C17:D17)/12*4</f>
        <v>585.6</v>
      </c>
      <c r="N11" s="509">
        <v>0</v>
      </c>
      <c r="O11" s="1078">
        <v>0</v>
      </c>
      <c r="P11" s="1256">
        <v>0</v>
      </c>
      <c r="Q11" s="903"/>
      <c r="R11" s="903"/>
      <c r="S11" s="903"/>
      <c r="T11" s="903"/>
      <c r="U11" s="903"/>
      <c r="V11" s="903"/>
      <c r="W11" s="903"/>
      <c r="X11" s="903"/>
      <c r="Y11" s="903"/>
      <c r="Z11" s="903"/>
      <c r="AA11" s="903"/>
      <c r="AB11" s="903"/>
      <c r="AC11" s="898"/>
    </row>
    <row r="12" spans="1:29" x14ac:dyDescent="0.35">
      <c r="B12" s="34"/>
      <c r="C12" s="34"/>
      <c r="D12" s="34"/>
      <c r="E12" s="34"/>
      <c r="F12" s="34"/>
      <c r="G12" s="34"/>
      <c r="H12" s="34"/>
      <c r="I12" s="34"/>
      <c r="J12" s="34"/>
      <c r="K12" s="34"/>
      <c r="L12" s="34"/>
      <c r="M12" s="34"/>
      <c r="N12" s="34"/>
      <c r="O12" s="837"/>
      <c r="P12" s="837"/>
      <c r="Q12" s="837"/>
      <c r="R12" s="837"/>
      <c r="S12" s="837"/>
      <c r="T12" s="837"/>
      <c r="U12" s="837"/>
      <c r="V12" s="837"/>
      <c r="W12" s="837"/>
      <c r="X12" s="837"/>
      <c r="Y12" s="837"/>
      <c r="Z12" s="1181"/>
      <c r="AA12" s="1181"/>
      <c r="AB12" s="1181"/>
      <c r="AC12" s="1181"/>
    </row>
    <row r="13" spans="1:29" x14ac:dyDescent="0.35">
      <c r="A13" s="802"/>
      <c r="B13" s="802"/>
      <c r="C13" s="802"/>
      <c r="D13" s="802"/>
      <c r="E13" s="802"/>
      <c r="F13" s="802"/>
      <c r="G13" s="802"/>
      <c r="H13" s="802"/>
      <c r="I13" s="802"/>
      <c r="J13" s="802"/>
      <c r="K13" s="802"/>
      <c r="L13" s="291"/>
      <c r="M13" s="291"/>
      <c r="N13" s="291"/>
      <c r="O13" s="1181"/>
      <c r="P13" s="1192"/>
      <c r="Q13" s="1192"/>
      <c r="R13" s="1192"/>
      <c r="S13" s="1192"/>
      <c r="T13" s="1192"/>
      <c r="U13" s="1192"/>
      <c r="V13" s="1192"/>
      <c r="W13" s="1192"/>
      <c r="X13" s="1192"/>
      <c r="Y13" s="1192"/>
      <c r="Z13" s="1192"/>
      <c r="AA13" s="1192"/>
      <c r="AB13" s="1192"/>
      <c r="AC13" s="1192"/>
    </row>
    <row r="14" spans="1:29" x14ac:dyDescent="0.35">
      <c r="A14" s="266"/>
      <c r="N14" s="801"/>
      <c r="O14" s="1257"/>
      <c r="P14" s="1005"/>
      <c r="Q14" s="1005"/>
      <c r="R14" s="1005"/>
      <c r="S14" s="1005"/>
      <c r="T14" s="1005"/>
      <c r="U14" s="1005"/>
      <c r="V14" s="1005"/>
      <c r="W14" s="1005"/>
      <c r="X14" s="1005"/>
      <c r="Y14" s="1005"/>
      <c r="Z14" s="1005"/>
      <c r="AA14" s="1005"/>
      <c r="AB14" s="1005"/>
      <c r="AC14" s="1005"/>
    </row>
    <row r="15" spans="1:29" x14ac:dyDescent="0.35">
      <c r="A15" s="210"/>
      <c r="B15" s="1398" t="s">
        <v>609</v>
      </c>
      <c r="C15" s="1339">
        <v>2021</v>
      </c>
      <c r="D15" s="1340"/>
      <c r="E15" s="1340"/>
      <c r="F15" s="1340"/>
      <c r="G15" s="397"/>
      <c r="K15" s="1400"/>
      <c r="L15" s="1400"/>
      <c r="M15" s="801"/>
      <c r="N15" s="801"/>
      <c r="O15" s="1257"/>
      <c r="P15" s="872"/>
      <c r="Q15" s="872"/>
      <c r="R15" s="1181"/>
      <c r="S15" s="872"/>
      <c r="T15" s="872"/>
      <c r="U15" s="872"/>
      <c r="V15" s="872"/>
      <c r="W15" s="872"/>
      <c r="X15" s="872"/>
      <c r="Y15" s="872"/>
      <c r="Z15" s="872"/>
      <c r="AA15" s="872"/>
      <c r="AB15" s="872"/>
      <c r="AC15" s="872"/>
    </row>
    <row r="16" spans="1:29" x14ac:dyDescent="0.35">
      <c r="B16" s="1399"/>
      <c r="C16" s="294" t="s">
        <v>272</v>
      </c>
      <c r="D16" s="295" t="s">
        <v>273</v>
      </c>
      <c r="E16" s="295" t="s">
        <v>274</v>
      </c>
      <c r="F16" s="295" t="s">
        <v>275</v>
      </c>
      <c r="G16" s="398"/>
      <c r="H16" s="210"/>
      <c r="I16" s="210"/>
      <c r="J16" s="210"/>
      <c r="K16" s="210"/>
      <c r="L16" s="210"/>
      <c r="M16" s="210"/>
      <c r="N16" s="210"/>
      <c r="O16" s="952"/>
      <c r="P16" s="872"/>
      <c r="Q16" s="872"/>
      <c r="R16" s="872"/>
      <c r="S16" s="872"/>
      <c r="T16" s="872"/>
      <c r="U16" s="872"/>
      <c r="V16" s="872"/>
      <c r="W16" s="872"/>
      <c r="X16" s="872"/>
      <c r="Y16" s="872"/>
      <c r="Z16" s="872"/>
      <c r="AA16" s="872"/>
      <c r="AB16" s="872"/>
      <c r="AC16" s="872"/>
    </row>
    <row r="17" spans="2:29" ht="16.5" x14ac:dyDescent="0.35">
      <c r="B17" s="293" t="s">
        <v>610</v>
      </c>
      <c r="C17" s="399">
        <v>1660.9</v>
      </c>
      <c r="D17" s="399">
        <v>95.9</v>
      </c>
      <c r="E17" s="399">
        <v>4044.2</v>
      </c>
      <c r="F17" s="400">
        <v>688</v>
      </c>
      <c r="G17" s="292"/>
      <c r="H17" s="292"/>
      <c r="I17" s="292"/>
      <c r="J17" s="292"/>
      <c r="K17" s="292"/>
      <c r="L17" s="292"/>
      <c r="M17" s="34"/>
      <c r="N17" s="34"/>
      <c r="O17" s="837"/>
      <c r="P17" s="837"/>
      <c r="Q17" s="837"/>
      <c r="R17" s="837"/>
      <c r="S17" s="1181"/>
      <c r="T17" s="1181"/>
      <c r="U17" s="1181"/>
      <c r="V17" s="1181"/>
      <c r="W17" s="1181"/>
      <c r="X17" s="1181"/>
      <c r="Y17" s="1181"/>
      <c r="Z17" s="1181"/>
      <c r="AA17" s="1181"/>
      <c r="AB17" s="1181"/>
      <c r="AC17" s="1181"/>
    </row>
    <row r="18" spans="2:29" x14ac:dyDescent="0.35">
      <c r="B18" s="296" t="s">
        <v>611</v>
      </c>
      <c r="C18" s="34"/>
      <c r="D18" s="34"/>
      <c r="E18" s="34"/>
      <c r="F18" s="34"/>
      <c r="G18" s="34"/>
      <c r="H18" s="34"/>
      <c r="I18" s="34"/>
      <c r="J18" s="34"/>
      <c r="K18" s="34"/>
      <c r="L18" s="34"/>
      <c r="M18" s="34"/>
      <c r="N18" s="34"/>
      <c r="O18" s="837"/>
      <c r="P18" s="1255"/>
      <c r="Q18" s="1255"/>
      <c r="R18" s="1255"/>
      <c r="S18" s="1255"/>
      <c r="T18" s="1255"/>
      <c r="U18" s="1255"/>
      <c r="V18" s="1255"/>
      <c r="W18" s="1255"/>
      <c r="X18" s="1255"/>
      <c r="Y18" s="837"/>
      <c r="Z18" s="1181"/>
      <c r="AA18" s="1181"/>
      <c r="AB18" s="1181"/>
      <c r="AC18" s="1181"/>
    </row>
    <row r="19" spans="2:29" x14ac:dyDescent="0.35">
      <c r="B19" s="34"/>
      <c r="C19" s="34"/>
      <c r="D19" s="34"/>
      <c r="E19" s="34"/>
      <c r="F19" s="34"/>
      <c r="G19" s="34"/>
      <c r="H19" s="34"/>
      <c r="I19" s="34"/>
      <c r="J19" s="34"/>
      <c r="K19" s="34"/>
      <c r="L19" s="34"/>
      <c r="M19" s="34"/>
      <c r="N19" s="34"/>
      <c r="O19" s="837"/>
      <c r="P19" s="837"/>
      <c r="Q19" s="837"/>
      <c r="R19" s="837"/>
      <c r="S19" s="837"/>
      <c r="T19" s="837"/>
      <c r="U19" s="837"/>
      <c r="V19" s="837"/>
      <c r="W19" s="837"/>
      <c r="X19" s="837"/>
      <c r="Y19" s="837"/>
      <c r="Z19" s="1181"/>
      <c r="AA19" s="1181"/>
      <c r="AB19" s="1181"/>
      <c r="AC19" s="1181"/>
    </row>
    <row r="20" spans="2:29" x14ac:dyDescent="0.35">
      <c r="B20" s="203"/>
      <c r="C20" s="34"/>
      <c r="D20" s="34"/>
      <c r="E20" s="34"/>
      <c r="F20" s="34"/>
      <c r="G20" s="34"/>
      <c r="H20" s="34"/>
      <c r="I20" s="34"/>
      <c r="J20" s="34"/>
      <c r="K20" s="34"/>
      <c r="L20" s="34"/>
      <c r="M20" s="34"/>
      <c r="N20" s="34"/>
      <c r="O20" s="34"/>
      <c r="P20" s="34"/>
      <c r="Q20" s="34"/>
      <c r="R20" s="34"/>
      <c r="S20" s="34"/>
      <c r="T20" s="34"/>
      <c r="U20" s="34"/>
      <c r="V20" s="34"/>
      <c r="W20" s="34"/>
      <c r="X20" s="34"/>
      <c r="Y20" s="34"/>
    </row>
    <row r="21" spans="2:29" x14ac:dyDescent="0.35">
      <c r="B21" s="34"/>
      <c r="C21" s="34"/>
      <c r="D21" s="34"/>
      <c r="E21" s="34"/>
      <c r="F21" s="34"/>
      <c r="G21" s="34"/>
      <c r="H21" s="34"/>
      <c r="I21" s="34"/>
      <c r="J21" s="34"/>
      <c r="K21" s="34"/>
      <c r="L21" s="34"/>
      <c r="M21" s="34"/>
      <c r="N21" s="34"/>
      <c r="O21" s="34"/>
      <c r="P21" s="34"/>
      <c r="Q21" s="34"/>
      <c r="R21" s="34"/>
      <c r="S21" s="34"/>
      <c r="T21" s="34"/>
      <c r="U21" s="34"/>
      <c r="V21" s="34"/>
      <c r="W21" s="34"/>
      <c r="X21" s="34"/>
      <c r="Y21" s="34"/>
    </row>
    <row r="22" spans="2:29" x14ac:dyDescent="0.35">
      <c r="B22" s="34"/>
      <c r="C22" s="34"/>
      <c r="D22" s="34"/>
      <c r="E22" s="34"/>
      <c r="F22" s="34"/>
      <c r="G22" s="34"/>
      <c r="H22" s="34"/>
      <c r="I22" s="34"/>
      <c r="J22" s="34"/>
      <c r="K22" s="34"/>
      <c r="L22" s="34"/>
      <c r="M22" s="34"/>
      <c r="N22" s="34"/>
      <c r="O22" s="34"/>
      <c r="P22" s="34"/>
      <c r="Q22" s="34"/>
      <c r="R22" s="34"/>
      <c r="S22" s="34"/>
      <c r="T22" s="34"/>
      <c r="U22" s="34"/>
      <c r="V22" s="34"/>
      <c r="W22" s="34"/>
      <c r="X22" s="34"/>
      <c r="Y22" s="34"/>
    </row>
    <row r="23" spans="2:29" x14ac:dyDescent="0.35">
      <c r="B23" s="34"/>
      <c r="C23" s="34"/>
      <c r="D23" s="34"/>
      <c r="E23" s="34"/>
      <c r="F23" s="34"/>
      <c r="G23" s="34"/>
      <c r="H23" s="34"/>
      <c r="I23" s="34"/>
      <c r="J23" s="34"/>
      <c r="K23" s="34"/>
      <c r="L23" s="34"/>
      <c r="M23" s="34"/>
      <c r="N23" s="34"/>
      <c r="O23" s="34"/>
      <c r="P23" s="34"/>
      <c r="Q23" s="34"/>
      <c r="R23" s="34"/>
      <c r="S23" s="34"/>
      <c r="T23" s="34"/>
      <c r="U23" s="34"/>
      <c r="V23" s="34"/>
      <c r="W23" s="34"/>
      <c r="X23" s="34"/>
      <c r="Y23" s="34"/>
    </row>
    <row r="24" spans="2:29" x14ac:dyDescent="0.35">
      <c r="B24" s="34"/>
      <c r="C24" s="34"/>
      <c r="D24" s="34"/>
      <c r="E24" s="34"/>
      <c r="F24" s="34"/>
      <c r="G24" s="34"/>
      <c r="H24" s="34"/>
      <c r="I24" s="34"/>
      <c r="J24" s="34"/>
      <c r="K24" s="34"/>
      <c r="L24" s="34"/>
      <c r="M24" s="34"/>
      <c r="N24" s="34"/>
      <c r="O24" s="34"/>
      <c r="P24" s="34"/>
      <c r="Q24" s="34"/>
      <c r="R24" s="34"/>
      <c r="S24" s="34"/>
      <c r="T24" s="34"/>
      <c r="U24" s="34"/>
      <c r="V24" s="34"/>
      <c r="W24" s="34"/>
      <c r="X24" s="34"/>
      <c r="Y24" s="34"/>
    </row>
    <row r="25" spans="2:29" x14ac:dyDescent="0.35">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2:29" x14ac:dyDescent="0.35">
      <c r="B26" s="34"/>
      <c r="C26" s="34"/>
      <c r="D26" s="34"/>
      <c r="E26" s="34"/>
      <c r="F26" s="34"/>
      <c r="G26" s="34"/>
      <c r="H26" s="34"/>
      <c r="I26" s="34"/>
      <c r="J26" s="34"/>
      <c r="K26" s="34"/>
      <c r="L26" s="34"/>
      <c r="M26" s="34"/>
      <c r="N26" s="34"/>
      <c r="O26" s="34"/>
      <c r="P26" s="34"/>
      <c r="Q26" s="34"/>
      <c r="R26" s="34"/>
      <c r="S26" s="34"/>
      <c r="T26" s="34"/>
      <c r="U26" s="34"/>
      <c r="V26" s="34"/>
      <c r="W26" s="34"/>
      <c r="X26" s="34"/>
      <c r="Y26" s="34"/>
    </row>
    <row r="27" spans="2:29" x14ac:dyDescent="0.35">
      <c r="B27" s="34"/>
      <c r="C27" s="34"/>
      <c r="D27" s="34"/>
      <c r="E27" s="34"/>
      <c r="F27" s="34"/>
      <c r="G27" s="34"/>
      <c r="H27" s="34"/>
      <c r="I27" s="34"/>
      <c r="J27" s="34"/>
      <c r="K27" s="34"/>
      <c r="L27" s="34"/>
      <c r="M27" s="34"/>
      <c r="N27" s="34"/>
      <c r="O27" s="34"/>
      <c r="P27" s="34"/>
      <c r="Q27" s="34"/>
      <c r="R27" s="34"/>
      <c r="S27" s="34"/>
      <c r="T27" s="34"/>
      <c r="U27" s="34"/>
      <c r="V27" s="34"/>
      <c r="W27" s="34"/>
      <c r="X27" s="34"/>
      <c r="Y27" s="34"/>
    </row>
    <row r="28" spans="2:29" x14ac:dyDescent="0.35">
      <c r="B28" s="34"/>
      <c r="C28" s="34"/>
      <c r="D28" s="34"/>
      <c r="E28" s="34"/>
      <c r="F28" s="34"/>
      <c r="G28" s="34"/>
      <c r="H28" s="34"/>
      <c r="I28" s="34"/>
      <c r="J28" s="34"/>
      <c r="K28" s="34"/>
      <c r="L28" s="34"/>
      <c r="M28" s="34"/>
      <c r="N28" s="34"/>
      <c r="O28" s="34"/>
      <c r="P28" s="34"/>
      <c r="Q28" s="34"/>
      <c r="R28" s="34" t="s">
        <v>889</v>
      </c>
      <c r="S28" s="34"/>
      <c r="T28" s="34"/>
      <c r="U28" s="34"/>
      <c r="V28" s="34"/>
      <c r="W28" s="34"/>
      <c r="X28" s="34"/>
      <c r="Y28" s="34"/>
    </row>
    <row r="29" spans="2:29" x14ac:dyDescent="0.35">
      <c r="B29" s="34"/>
      <c r="C29" s="34"/>
      <c r="D29" s="34"/>
      <c r="E29" s="34"/>
      <c r="F29" s="34"/>
      <c r="G29" s="34"/>
      <c r="H29" s="34"/>
      <c r="I29" s="34"/>
      <c r="J29" s="34"/>
      <c r="K29" s="34"/>
      <c r="L29" s="34"/>
      <c r="M29" s="34"/>
      <c r="N29" s="34"/>
      <c r="O29" s="34"/>
      <c r="P29" s="34"/>
      <c r="Q29" s="34"/>
      <c r="R29" s="34"/>
      <c r="S29" s="34"/>
      <c r="T29" s="34"/>
      <c r="U29" s="34"/>
      <c r="V29" s="34"/>
      <c r="W29" s="34"/>
      <c r="X29" s="34"/>
      <c r="Y29" s="34"/>
    </row>
    <row r="30" spans="2:29" x14ac:dyDescent="0.35">
      <c r="B30" s="34"/>
      <c r="C30" s="34"/>
      <c r="D30" s="34"/>
      <c r="E30" s="34"/>
      <c r="F30" s="34"/>
      <c r="G30" s="34"/>
      <c r="H30" s="34"/>
      <c r="I30" s="34"/>
      <c r="J30" s="34"/>
      <c r="K30" s="34"/>
      <c r="L30" s="34"/>
      <c r="M30" s="34"/>
      <c r="N30" s="34"/>
      <c r="O30" s="34"/>
      <c r="P30" s="34"/>
      <c r="Q30" s="34"/>
      <c r="R30" s="34"/>
      <c r="S30" s="34"/>
      <c r="T30" s="34"/>
      <c r="U30" s="34"/>
      <c r="V30" s="34"/>
      <c r="W30" s="34"/>
      <c r="X30" s="34"/>
      <c r="Y30" s="34"/>
    </row>
    <row r="31" spans="2:29" x14ac:dyDescent="0.35">
      <c r="B31" s="34"/>
      <c r="C31" s="34"/>
      <c r="D31" s="34"/>
      <c r="E31" s="34"/>
      <c r="F31" s="34"/>
      <c r="G31" s="34"/>
      <c r="H31" s="34"/>
      <c r="I31" s="34"/>
      <c r="J31" s="34"/>
      <c r="K31" s="34"/>
      <c r="L31" s="34"/>
      <c r="M31" s="34"/>
      <c r="N31" s="34"/>
      <c r="O31" s="34"/>
      <c r="P31" s="34"/>
      <c r="Q31" s="34"/>
      <c r="R31" s="34"/>
      <c r="S31" s="34"/>
      <c r="T31" s="34"/>
      <c r="U31" s="34"/>
      <c r="V31" s="34"/>
      <c r="W31" s="34"/>
      <c r="X31" s="34"/>
      <c r="Y31" s="34"/>
    </row>
    <row r="32" spans="2:29" x14ac:dyDescent="0.35">
      <c r="B32" s="34"/>
      <c r="C32" s="34"/>
      <c r="D32" s="34"/>
      <c r="E32" s="34"/>
      <c r="F32" s="34"/>
      <c r="G32" s="34"/>
      <c r="H32" s="34"/>
      <c r="I32" s="34"/>
      <c r="J32" s="34"/>
      <c r="K32" s="34"/>
      <c r="L32" s="34"/>
      <c r="M32" s="34"/>
      <c r="N32" s="34"/>
      <c r="O32" s="34"/>
      <c r="P32" s="34"/>
      <c r="Q32" s="34"/>
      <c r="R32" s="34"/>
      <c r="S32" s="34"/>
      <c r="T32" s="34"/>
      <c r="U32" s="34"/>
      <c r="V32" s="34"/>
      <c r="W32" s="34"/>
      <c r="X32" s="34"/>
      <c r="Y32" s="34"/>
    </row>
    <row r="33" spans="2:25" x14ac:dyDescent="0.35">
      <c r="B33" s="34"/>
      <c r="C33" s="34"/>
      <c r="D33" s="34"/>
      <c r="E33" s="34"/>
      <c r="F33" s="34"/>
      <c r="G33" s="34"/>
      <c r="H33" s="34"/>
      <c r="I33" s="34"/>
      <c r="J33" s="34"/>
      <c r="K33" s="34"/>
      <c r="L33" s="34"/>
      <c r="M33" s="34"/>
      <c r="N33" s="34"/>
      <c r="O33" s="34"/>
      <c r="P33" s="34"/>
      <c r="Q33" s="34"/>
      <c r="R33" s="34"/>
      <c r="S33" s="34"/>
      <c r="T33" s="34"/>
      <c r="U33" s="34"/>
      <c r="V33" s="34"/>
      <c r="W33" s="34"/>
      <c r="X33" s="34"/>
      <c r="Y33" s="34"/>
    </row>
    <row r="34" spans="2:25" x14ac:dyDescent="0.35">
      <c r="B34" s="34"/>
      <c r="C34" s="34"/>
      <c r="D34" s="34"/>
      <c r="E34" s="34"/>
      <c r="F34" s="34"/>
      <c r="G34" s="34"/>
      <c r="H34" s="34"/>
      <c r="I34" s="34"/>
      <c r="J34" s="34"/>
      <c r="K34" s="34"/>
      <c r="L34" s="34"/>
      <c r="M34" s="34"/>
      <c r="N34" s="34"/>
      <c r="O34" s="34"/>
      <c r="P34" s="34"/>
      <c r="Q34" s="34"/>
      <c r="R34" s="34"/>
      <c r="S34" s="34"/>
      <c r="T34" s="34"/>
      <c r="U34" s="34"/>
      <c r="V34" s="34"/>
      <c r="W34" s="34"/>
      <c r="X34" s="34"/>
      <c r="Y34" s="34"/>
    </row>
    <row r="35" spans="2:25" x14ac:dyDescent="0.35">
      <c r="B35" s="34"/>
      <c r="C35" s="34"/>
      <c r="D35" s="34"/>
      <c r="E35" s="34"/>
      <c r="F35" s="34"/>
      <c r="G35" s="34"/>
      <c r="H35" s="34"/>
      <c r="I35" s="34"/>
      <c r="J35" s="34"/>
      <c r="K35" s="34"/>
      <c r="L35" s="34"/>
      <c r="M35" s="34"/>
      <c r="N35" s="34"/>
      <c r="O35" s="34"/>
      <c r="P35" s="34"/>
      <c r="Q35" s="34"/>
      <c r="R35" s="34"/>
      <c r="S35" s="34"/>
      <c r="T35" s="34"/>
      <c r="U35" s="34"/>
      <c r="V35" s="34"/>
      <c r="W35" s="34"/>
      <c r="X35" s="34"/>
      <c r="Y35" s="34"/>
    </row>
    <row r="36" spans="2:25" x14ac:dyDescent="0.35">
      <c r="B36" s="34"/>
      <c r="C36" s="34"/>
      <c r="D36" s="34"/>
      <c r="E36" s="34"/>
      <c r="F36" s="34"/>
      <c r="G36" s="34"/>
      <c r="H36" s="34"/>
      <c r="I36" s="34"/>
      <c r="J36" s="34"/>
      <c r="K36" s="34"/>
      <c r="L36" s="34"/>
      <c r="M36" s="34"/>
      <c r="N36" s="34"/>
      <c r="O36" s="34"/>
      <c r="P36" s="34"/>
      <c r="Q36" s="34"/>
      <c r="R36" s="34"/>
      <c r="S36" s="34"/>
      <c r="T36" s="34"/>
      <c r="U36" s="34"/>
      <c r="V36" s="34"/>
      <c r="W36" s="34"/>
      <c r="X36" s="34"/>
      <c r="Y36" s="34"/>
    </row>
    <row r="37" spans="2:25" x14ac:dyDescent="0.35">
      <c r="B37" s="34"/>
      <c r="C37" s="34"/>
      <c r="D37" s="34"/>
      <c r="E37" s="34"/>
      <c r="F37" s="34"/>
      <c r="G37" s="34"/>
      <c r="H37" s="34"/>
      <c r="I37" s="34"/>
      <c r="J37" s="34"/>
      <c r="K37" s="34"/>
      <c r="L37" s="34"/>
      <c r="M37" s="34"/>
      <c r="N37" s="34"/>
      <c r="O37" s="34"/>
      <c r="P37" s="34"/>
      <c r="Q37" s="34"/>
      <c r="R37" s="34"/>
      <c r="S37" s="34"/>
      <c r="T37" s="34"/>
      <c r="U37" s="34"/>
      <c r="V37" s="34"/>
      <c r="W37" s="34"/>
      <c r="X37" s="34"/>
      <c r="Y37" s="34"/>
    </row>
    <row r="38" spans="2:25" x14ac:dyDescent="0.35">
      <c r="B38" s="34"/>
      <c r="C38" s="34"/>
      <c r="D38" s="34"/>
      <c r="E38" s="34"/>
      <c r="F38" s="34"/>
      <c r="G38" s="34"/>
      <c r="H38" s="34"/>
      <c r="I38" s="34"/>
      <c r="J38" s="34"/>
      <c r="K38" s="34"/>
      <c r="L38" s="34"/>
      <c r="M38" s="34"/>
      <c r="N38" s="34"/>
      <c r="O38" s="34"/>
      <c r="P38" s="34"/>
      <c r="Q38" s="34"/>
      <c r="R38" s="34"/>
      <c r="S38" s="34"/>
      <c r="T38" s="34"/>
      <c r="U38" s="34"/>
      <c r="V38" s="34"/>
      <c r="W38" s="34"/>
      <c r="X38" s="34"/>
      <c r="Y38" s="34"/>
    </row>
    <row r="39" spans="2:25" x14ac:dyDescent="0.35">
      <c r="B39" s="34"/>
      <c r="C39" s="34"/>
      <c r="D39" s="34"/>
      <c r="E39" s="34"/>
      <c r="F39" s="34"/>
      <c r="G39" s="34"/>
      <c r="H39" s="34"/>
      <c r="I39" s="34"/>
      <c r="J39" s="34"/>
      <c r="K39" s="34"/>
      <c r="L39" s="34"/>
      <c r="M39" s="34"/>
      <c r="N39" s="34"/>
      <c r="O39" s="34"/>
      <c r="P39" s="34"/>
      <c r="Q39" s="34"/>
      <c r="R39" s="34"/>
      <c r="S39" s="34"/>
      <c r="T39" s="34"/>
      <c r="U39" s="34"/>
      <c r="V39" s="34"/>
      <c r="W39" s="34"/>
      <c r="X39" s="34"/>
      <c r="Y39" s="34"/>
    </row>
    <row r="40" spans="2:25" x14ac:dyDescent="0.35">
      <c r="B40" s="34"/>
      <c r="C40" s="34"/>
      <c r="D40" s="34"/>
      <c r="E40" s="34"/>
      <c r="F40" s="34"/>
      <c r="G40" s="34"/>
      <c r="H40" s="34"/>
      <c r="I40" s="34"/>
      <c r="J40" s="34"/>
      <c r="K40" s="34"/>
      <c r="L40" s="34"/>
      <c r="M40" s="34"/>
      <c r="N40" s="34"/>
      <c r="O40" s="34"/>
      <c r="P40" s="34"/>
      <c r="Q40" s="34"/>
      <c r="R40" s="34"/>
      <c r="S40" s="34"/>
      <c r="T40" s="34"/>
      <c r="U40" s="34"/>
      <c r="V40" s="34"/>
      <c r="W40" s="34"/>
      <c r="X40" s="34"/>
      <c r="Y40" s="34"/>
    </row>
    <row r="41" spans="2:25" x14ac:dyDescent="0.35">
      <c r="B41" s="34"/>
      <c r="C41" s="34"/>
      <c r="D41" s="34"/>
      <c r="E41" s="34"/>
      <c r="F41" s="34"/>
      <c r="G41" s="34"/>
      <c r="H41" s="34"/>
      <c r="I41" s="34"/>
      <c r="J41" s="34"/>
      <c r="K41" s="34"/>
      <c r="L41" s="34"/>
      <c r="M41" s="34"/>
      <c r="N41" s="34"/>
      <c r="O41" s="34"/>
      <c r="P41" s="34"/>
      <c r="Q41" s="34"/>
      <c r="R41" s="34"/>
      <c r="S41" s="34"/>
      <c r="T41" s="34"/>
      <c r="U41" s="34"/>
      <c r="V41" s="34"/>
      <c r="W41" s="34"/>
      <c r="X41" s="34"/>
      <c r="Y41" s="34"/>
    </row>
    <row r="42" spans="2:25" x14ac:dyDescent="0.35">
      <c r="B42" s="34"/>
      <c r="C42" s="34"/>
      <c r="D42" s="34"/>
      <c r="E42" s="34"/>
      <c r="F42" s="34"/>
      <c r="G42" s="34"/>
      <c r="H42" s="34"/>
      <c r="I42" s="34"/>
      <c r="J42" s="34"/>
      <c r="K42" s="34"/>
      <c r="L42" s="34"/>
      <c r="M42" s="34"/>
      <c r="N42" s="34"/>
      <c r="O42" s="34"/>
      <c r="P42" s="34"/>
      <c r="Q42" s="34"/>
      <c r="R42" s="34"/>
      <c r="S42" s="34"/>
      <c r="T42" s="34"/>
      <c r="U42" s="34"/>
      <c r="V42" s="34"/>
      <c r="W42" s="34"/>
      <c r="X42" s="34"/>
      <c r="Y42" s="34"/>
    </row>
    <row r="43" spans="2:25" x14ac:dyDescent="0.35">
      <c r="B43" s="34"/>
      <c r="C43" s="34"/>
      <c r="D43" s="34"/>
      <c r="E43" s="34"/>
      <c r="F43" s="34"/>
      <c r="G43" s="34"/>
      <c r="H43" s="34"/>
      <c r="I43" s="34"/>
      <c r="J43" s="34"/>
      <c r="K43" s="34"/>
      <c r="L43" s="34"/>
      <c r="M43" s="34"/>
      <c r="N43" s="34"/>
      <c r="O43" s="34"/>
      <c r="P43" s="34"/>
      <c r="Q43" s="34"/>
      <c r="R43" s="34"/>
      <c r="S43" s="34"/>
      <c r="T43" s="34"/>
      <c r="U43" s="34"/>
      <c r="V43" s="34"/>
      <c r="W43" s="34"/>
      <c r="X43" s="34"/>
      <c r="Y43" s="34"/>
    </row>
    <row r="44" spans="2:25" x14ac:dyDescent="0.35">
      <c r="B44" s="34"/>
      <c r="C44" s="34"/>
      <c r="D44" s="34"/>
      <c r="E44" s="34"/>
      <c r="F44" s="34"/>
      <c r="G44" s="34"/>
      <c r="H44" s="34"/>
      <c r="I44" s="34"/>
      <c r="J44" s="34"/>
      <c r="K44" s="34"/>
      <c r="L44" s="34"/>
      <c r="M44" s="34"/>
      <c r="N44" s="34"/>
      <c r="O44" s="34"/>
      <c r="P44" s="34"/>
      <c r="Q44" s="34"/>
      <c r="R44" s="34"/>
      <c r="S44" s="34"/>
      <c r="T44" s="34"/>
      <c r="U44" s="34"/>
      <c r="V44" s="34"/>
      <c r="W44" s="34"/>
      <c r="X44" s="34"/>
      <c r="Y44" s="34"/>
    </row>
    <row r="45" spans="2:25" x14ac:dyDescent="0.35">
      <c r="B45" s="34"/>
      <c r="C45" s="34"/>
      <c r="D45" s="34"/>
      <c r="E45" s="34"/>
      <c r="F45" s="34"/>
      <c r="G45" s="34"/>
      <c r="H45" s="34"/>
      <c r="I45" s="34"/>
      <c r="J45" s="34"/>
      <c r="K45" s="34"/>
      <c r="L45" s="34"/>
      <c r="M45" s="34"/>
      <c r="N45" s="34"/>
      <c r="O45" s="34"/>
      <c r="P45" s="34"/>
      <c r="Q45" s="34"/>
      <c r="R45" s="34"/>
      <c r="S45" s="34"/>
      <c r="T45" s="34"/>
      <c r="U45" s="34"/>
      <c r="V45" s="34"/>
      <c r="W45" s="34"/>
      <c r="X45" s="34"/>
      <c r="Y45" s="34"/>
    </row>
    <row r="46" spans="2:25" x14ac:dyDescent="0.35">
      <c r="B46" s="34"/>
      <c r="C46" s="34"/>
      <c r="D46" s="34"/>
      <c r="E46" s="34"/>
      <c r="F46" s="34"/>
      <c r="G46" s="34"/>
      <c r="H46" s="34"/>
      <c r="I46" s="34"/>
      <c r="J46" s="34"/>
      <c r="K46" s="34"/>
      <c r="L46" s="34"/>
      <c r="M46" s="34"/>
      <c r="N46" s="34"/>
      <c r="O46" s="34"/>
      <c r="P46" s="34"/>
      <c r="Q46" s="34"/>
      <c r="R46" s="34"/>
      <c r="S46" s="34"/>
      <c r="T46" s="34"/>
      <c r="U46" s="34"/>
      <c r="V46" s="34"/>
      <c r="W46" s="34"/>
      <c r="X46" s="34"/>
      <c r="Y46" s="34"/>
    </row>
    <row r="47" spans="2:25" x14ac:dyDescent="0.35">
      <c r="B47" s="34"/>
      <c r="C47" s="34"/>
      <c r="D47" s="34"/>
      <c r="E47" s="34"/>
      <c r="F47" s="34"/>
      <c r="G47" s="34"/>
      <c r="H47" s="34"/>
      <c r="I47" s="34"/>
      <c r="J47" s="34"/>
      <c r="K47" s="34"/>
      <c r="L47" s="34"/>
      <c r="M47" s="34"/>
      <c r="N47" s="34"/>
      <c r="O47" s="34"/>
      <c r="P47" s="34"/>
      <c r="Q47" s="34"/>
      <c r="R47" s="34"/>
      <c r="S47" s="34"/>
      <c r="T47" s="34"/>
      <c r="U47" s="34"/>
      <c r="V47" s="34"/>
      <c r="W47" s="34"/>
      <c r="X47" s="34"/>
      <c r="Y47" s="34"/>
    </row>
    <row r="48" spans="2:25" x14ac:dyDescent="0.35">
      <c r="B48" s="34"/>
      <c r="C48" s="34"/>
      <c r="D48" s="34"/>
      <c r="E48" s="34"/>
      <c r="F48" s="34"/>
      <c r="G48" s="34"/>
      <c r="H48" s="34"/>
      <c r="I48" s="34"/>
      <c r="J48" s="34"/>
      <c r="K48" s="34"/>
      <c r="L48" s="34"/>
      <c r="M48" s="34"/>
      <c r="N48" s="34"/>
      <c r="O48" s="34"/>
      <c r="P48" s="34"/>
      <c r="Q48" s="34"/>
      <c r="R48" s="34"/>
      <c r="S48" s="34"/>
      <c r="T48" s="34"/>
      <c r="U48" s="34"/>
      <c r="V48" s="34"/>
      <c r="W48" s="34"/>
      <c r="X48" s="34"/>
      <c r="Y48" s="34"/>
    </row>
    <row r="49" spans="2:25" x14ac:dyDescent="0.35">
      <c r="B49" s="34"/>
      <c r="C49" s="34"/>
      <c r="D49" s="34"/>
      <c r="E49" s="34"/>
      <c r="F49" s="34"/>
      <c r="G49" s="34"/>
      <c r="H49" s="34"/>
      <c r="I49" s="34"/>
      <c r="J49" s="34"/>
      <c r="K49" s="34"/>
      <c r="L49" s="34"/>
      <c r="M49" s="34"/>
      <c r="N49" s="34"/>
      <c r="O49" s="34"/>
      <c r="P49" s="34"/>
      <c r="Q49" s="34"/>
      <c r="R49" s="34"/>
      <c r="S49" s="34"/>
      <c r="T49" s="34"/>
      <c r="U49" s="34"/>
      <c r="V49" s="34"/>
      <c r="W49" s="34"/>
      <c r="X49" s="34"/>
      <c r="Y49" s="34"/>
    </row>
    <row r="50" spans="2:25" x14ac:dyDescent="0.35">
      <c r="B50" s="34"/>
      <c r="C50" s="34"/>
      <c r="D50" s="34"/>
      <c r="E50" s="34"/>
      <c r="F50" s="34"/>
      <c r="G50" s="34"/>
      <c r="H50" s="34"/>
      <c r="I50" s="34"/>
      <c r="J50" s="34"/>
      <c r="K50" s="34"/>
      <c r="L50" s="34"/>
      <c r="M50" s="34"/>
      <c r="N50" s="34"/>
      <c r="O50" s="34"/>
      <c r="P50" s="34"/>
      <c r="Q50" s="34"/>
      <c r="R50" s="34"/>
      <c r="S50" s="34"/>
      <c r="T50" s="34"/>
      <c r="U50" s="34"/>
      <c r="V50" s="34"/>
      <c r="W50" s="34"/>
      <c r="X50" s="34"/>
      <c r="Y50" s="34"/>
    </row>
    <row r="51" spans="2:25" x14ac:dyDescent="0.35">
      <c r="B51" s="34"/>
      <c r="C51" s="34"/>
      <c r="D51" s="34"/>
      <c r="E51" s="34"/>
      <c r="F51" s="34"/>
      <c r="G51" s="34"/>
      <c r="H51" s="34"/>
      <c r="I51" s="34"/>
      <c r="J51" s="34"/>
      <c r="K51" s="34"/>
      <c r="L51" s="34"/>
      <c r="M51" s="34"/>
      <c r="N51" s="34"/>
      <c r="O51" s="34"/>
      <c r="P51" s="34"/>
      <c r="Q51" s="34"/>
      <c r="R51" s="34"/>
      <c r="S51" s="34"/>
      <c r="T51" s="34"/>
      <c r="U51" s="34"/>
      <c r="V51" s="34"/>
      <c r="W51" s="34"/>
      <c r="X51" s="34"/>
      <c r="Y51" s="34"/>
    </row>
    <row r="52" spans="2:25" x14ac:dyDescent="0.35">
      <c r="B52" s="34"/>
      <c r="C52" s="34"/>
      <c r="D52" s="34"/>
      <c r="E52" s="34"/>
      <c r="F52" s="34"/>
      <c r="G52" s="34"/>
      <c r="H52" s="34"/>
      <c r="I52" s="34"/>
      <c r="J52" s="34"/>
      <c r="K52" s="34"/>
      <c r="L52" s="34"/>
      <c r="M52" s="34"/>
      <c r="N52" s="34"/>
      <c r="O52" s="34"/>
      <c r="P52" s="34"/>
      <c r="Q52" s="34"/>
      <c r="R52" s="34"/>
      <c r="S52" s="34"/>
      <c r="T52" s="34"/>
      <c r="U52" s="34"/>
      <c r="V52" s="34"/>
      <c r="W52" s="34"/>
      <c r="X52" s="34"/>
      <c r="Y52" s="34"/>
    </row>
    <row r="53" spans="2:25" x14ac:dyDescent="0.35">
      <c r="B53" s="34"/>
      <c r="C53" s="34"/>
      <c r="D53" s="34"/>
      <c r="E53" s="34"/>
      <c r="F53" s="34"/>
      <c r="G53" s="34"/>
      <c r="H53" s="34"/>
      <c r="I53" s="34"/>
      <c r="J53" s="34"/>
      <c r="K53" s="34"/>
      <c r="L53" s="34"/>
      <c r="M53" s="34"/>
      <c r="N53" s="34"/>
      <c r="O53" s="34"/>
      <c r="P53" s="34"/>
      <c r="Q53" s="34"/>
      <c r="R53" s="34"/>
      <c r="S53" s="34"/>
      <c r="T53" s="34"/>
      <c r="U53" s="34"/>
      <c r="V53" s="34"/>
      <c r="W53" s="34"/>
      <c r="X53" s="34"/>
      <c r="Y53" s="34"/>
    </row>
    <row r="54" spans="2:25" x14ac:dyDescent="0.35">
      <c r="B54" s="34"/>
      <c r="C54" s="34"/>
      <c r="D54" s="34"/>
      <c r="E54" s="34"/>
      <c r="F54" s="34"/>
      <c r="G54" s="34"/>
      <c r="H54" s="34"/>
      <c r="I54" s="34"/>
      <c r="J54" s="34"/>
      <c r="K54" s="34"/>
      <c r="L54" s="34"/>
      <c r="M54" s="34"/>
      <c r="N54" s="34"/>
      <c r="O54" s="34"/>
      <c r="P54" s="34"/>
      <c r="Q54" s="34"/>
      <c r="R54" s="34"/>
      <c r="S54" s="34"/>
      <c r="T54" s="34"/>
      <c r="U54" s="34"/>
      <c r="V54" s="34"/>
      <c r="W54" s="34"/>
      <c r="X54" s="34"/>
      <c r="Y54" s="34"/>
    </row>
    <row r="55" spans="2:25" x14ac:dyDescent="0.35">
      <c r="B55" s="34"/>
      <c r="C55" s="34"/>
      <c r="D55" s="34"/>
      <c r="E55" s="34"/>
      <c r="F55" s="34"/>
      <c r="G55" s="34"/>
      <c r="H55" s="34"/>
      <c r="I55" s="34"/>
      <c r="J55" s="34"/>
      <c r="K55" s="34"/>
      <c r="L55" s="34"/>
      <c r="M55" s="34"/>
      <c r="N55" s="34"/>
      <c r="O55" s="34"/>
      <c r="P55" s="34"/>
      <c r="Q55" s="34"/>
      <c r="R55" s="34"/>
      <c r="S55" s="34"/>
      <c r="T55" s="34"/>
      <c r="U55" s="34"/>
      <c r="V55" s="34"/>
      <c r="W55" s="34"/>
      <c r="X55" s="34"/>
      <c r="Y55" s="34"/>
    </row>
  </sheetData>
  <mergeCells count="14">
    <mergeCell ref="B1:AC1"/>
    <mergeCell ref="B2:AC4"/>
    <mergeCell ref="B6:C8"/>
    <mergeCell ref="I7:L7"/>
    <mergeCell ref="Q7:T7"/>
    <mergeCell ref="U7:X7"/>
    <mergeCell ref="E7:H7"/>
    <mergeCell ref="D6:P6"/>
    <mergeCell ref="Q6:AC6"/>
    <mergeCell ref="B15:B16"/>
    <mergeCell ref="K15:L15"/>
    <mergeCell ref="C15:F15"/>
    <mergeCell ref="Y7:AB7"/>
    <mergeCell ref="M7:P7"/>
  </mergeCells>
  <hyperlinks>
    <hyperlink ref="B18" r:id="rId1" xr:uid="{AB55EA7F-CA6C-40DD-BB1F-AFF1906C9468}"/>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667C-14E4-4027-B7F5-4B4D9B6C09AD}">
  <dimension ref="A1:XFD64"/>
  <sheetViews>
    <sheetView topLeftCell="C8" zoomScale="61" zoomScaleNormal="70" workbookViewId="0">
      <selection activeCell="S21" sqref="S21"/>
    </sheetView>
  </sheetViews>
  <sheetFormatPr defaultColWidth="8.6328125" defaultRowHeight="14" x14ac:dyDescent="0.3"/>
  <cols>
    <col min="1" max="1" width="8.6328125" style="34"/>
    <col min="2" max="2" width="37.36328125" style="34" customWidth="1"/>
    <col min="3" max="3" width="8.6328125" style="34"/>
    <col min="4" max="5" width="8.7265625" style="34" bestFit="1" customWidth="1"/>
    <col min="6" max="6" width="12.36328125" style="34" customWidth="1"/>
    <col min="7" max="7" width="10.453125" style="34" customWidth="1"/>
    <col min="8" max="16" width="8.7265625" style="34" bestFit="1" customWidth="1"/>
    <col min="17" max="17" width="12.26953125" style="34" bestFit="1" customWidth="1"/>
    <col min="18" max="18" width="11.1796875" style="34" bestFit="1" customWidth="1"/>
    <col min="19" max="29" width="8.7265625" style="34" bestFit="1" customWidth="1"/>
    <col min="30" max="16384" width="8.6328125" style="34"/>
  </cols>
  <sheetData>
    <row r="1" spans="2:29" ht="18" customHeight="1" x14ac:dyDescent="0.3">
      <c r="B1" s="1410" t="s">
        <v>612</v>
      </c>
      <c r="C1" s="1410"/>
      <c r="D1" s="1410"/>
      <c r="E1" s="1410"/>
      <c r="F1" s="1410"/>
      <c r="G1" s="1410"/>
      <c r="H1" s="1410"/>
      <c r="I1" s="1410"/>
      <c r="J1" s="1410"/>
      <c r="K1" s="1410"/>
      <c r="L1" s="1410"/>
      <c r="M1" s="1410"/>
      <c r="N1" s="1410"/>
      <c r="O1" s="1410"/>
      <c r="P1" s="1410"/>
      <c r="Q1" s="1410"/>
      <c r="R1" s="1410"/>
      <c r="S1" s="1410"/>
      <c r="T1" s="1410"/>
      <c r="U1" s="1410"/>
      <c r="V1" s="1410"/>
      <c r="W1" s="1410"/>
      <c r="X1" s="1410"/>
      <c r="Y1" s="1410"/>
      <c r="Z1" s="1410"/>
      <c r="AA1" s="1410"/>
      <c r="AB1" s="1410"/>
      <c r="AC1" s="1410"/>
    </row>
    <row r="2" spans="2:29" ht="82" customHeight="1" x14ac:dyDescent="0.3">
      <c r="B2" s="1322" t="s">
        <v>613</v>
      </c>
      <c r="C2" s="1322"/>
      <c r="D2" s="1322"/>
      <c r="E2" s="1322"/>
      <c r="F2" s="1322"/>
      <c r="G2" s="1322"/>
      <c r="H2" s="1322"/>
      <c r="I2" s="1322"/>
      <c r="J2" s="1322"/>
      <c r="K2" s="1322"/>
      <c r="L2" s="1322"/>
      <c r="M2" s="1322"/>
      <c r="N2" s="1322"/>
      <c r="O2" s="1322"/>
      <c r="P2" s="1322"/>
      <c r="Q2" s="1322"/>
      <c r="R2" s="1322"/>
      <c r="S2" s="1322"/>
      <c r="T2" s="1322"/>
      <c r="U2" s="1322"/>
      <c r="V2" s="1322"/>
      <c r="W2" s="1322"/>
      <c r="X2" s="1322"/>
      <c r="Y2" s="1322"/>
      <c r="Z2" s="1322"/>
      <c r="AA2" s="1322"/>
      <c r="AB2" s="1322"/>
      <c r="AC2" s="1322"/>
    </row>
    <row r="3" spans="2:29" ht="3" customHeight="1" x14ac:dyDescent="0.3">
      <c r="B3" s="1322"/>
      <c r="C3" s="1322"/>
      <c r="D3" s="1322"/>
      <c r="E3" s="1322"/>
      <c r="F3" s="1322"/>
      <c r="G3" s="1322"/>
      <c r="H3" s="1322"/>
      <c r="I3" s="1322"/>
      <c r="J3" s="1322"/>
      <c r="K3" s="1322"/>
      <c r="L3" s="1322"/>
      <c r="M3" s="1322"/>
      <c r="N3" s="1322"/>
      <c r="O3" s="1322"/>
      <c r="P3" s="1322"/>
      <c r="Q3" s="1322"/>
      <c r="R3" s="1322"/>
      <c r="S3" s="1322"/>
      <c r="T3" s="1322"/>
      <c r="U3" s="1322"/>
      <c r="V3" s="1322"/>
      <c r="W3" s="1322"/>
      <c r="X3" s="1322"/>
      <c r="Y3" s="1322"/>
      <c r="Z3" s="1322"/>
      <c r="AA3" s="1322"/>
      <c r="AB3" s="1322"/>
      <c r="AC3" s="1322"/>
    </row>
    <row r="4" spans="2:29" ht="10" hidden="1" customHeight="1" x14ac:dyDescent="0.3">
      <c r="B4" s="1322"/>
      <c r="C4" s="1322"/>
      <c r="D4" s="1322"/>
      <c r="E4" s="1322"/>
      <c r="F4" s="1322"/>
      <c r="G4" s="1322"/>
      <c r="H4" s="1322"/>
      <c r="I4" s="1322"/>
      <c r="J4" s="1322"/>
      <c r="K4" s="1322"/>
      <c r="L4" s="1322"/>
      <c r="M4" s="1322"/>
      <c r="N4" s="1322"/>
      <c r="O4" s="1322"/>
      <c r="P4" s="1322"/>
      <c r="Q4" s="1322"/>
      <c r="R4" s="1322"/>
      <c r="S4" s="1322"/>
      <c r="T4" s="1322"/>
      <c r="U4" s="1322"/>
      <c r="V4" s="1322"/>
      <c r="W4" s="1322"/>
      <c r="X4" s="1322"/>
      <c r="Y4" s="1322"/>
      <c r="Z4" s="1322"/>
      <c r="AA4" s="1322"/>
      <c r="AB4" s="1322"/>
      <c r="AC4" s="1322"/>
    </row>
    <row r="5" spans="2:29" ht="14.25" hidden="1" customHeight="1" x14ac:dyDescent="0.3">
      <c r="B5" s="1322"/>
      <c r="C5" s="1322"/>
      <c r="D5" s="1322"/>
      <c r="E5" s="1322"/>
      <c r="F5" s="1322"/>
      <c r="G5" s="1322"/>
      <c r="H5" s="1322"/>
      <c r="I5" s="1322"/>
      <c r="J5" s="1322"/>
      <c r="K5" s="1322"/>
      <c r="L5" s="1322"/>
      <c r="M5" s="1322"/>
      <c r="N5" s="1322"/>
      <c r="O5" s="1322"/>
      <c r="P5" s="1322"/>
      <c r="Q5" s="1322"/>
      <c r="R5" s="1322"/>
      <c r="S5" s="1322"/>
      <c r="T5" s="1322"/>
      <c r="U5" s="1322"/>
      <c r="V5" s="1322"/>
      <c r="W5" s="1322"/>
      <c r="X5" s="1322"/>
      <c r="Y5" s="1322"/>
      <c r="Z5" s="1322"/>
      <c r="AA5" s="1322"/>
      <c r="AB5" s="1322"/>
      <c r="AC5" s="1322"/>
    </row>
    <row r="6" spans="2:29" ht="14.25" hidden="1" customHeight="1" x14ac:dyDescent="0.3">
      <c r="B6" s="1322"/>
      <c r="C6" s="1322"/>
      <c r="D6" s="1322"/>
      <c r="E6" s="1322"/>
      <c r="F6" s="1322"/>
      <c r="G6" s="1322"/>
      <c r="H6" s="1322"/>
      <c r="I6" s="1322"/>
      <c r="J6" s="1322"/>
      <c r="K6" s="1322"/>
      <c r="L6" s="1322"/>
      <c r="M6" s="1322"/>
      <c r="N6" s="1322"/>
      <c r="O6" s="1322"/>
      <c r="P6" s="1322"/>
      <c r="Q6" s="1322"/>
      <c r="R6" s="1322"/>
      <c r="S6" s="1322"/>
      <c r="T6" s="1322"/>
      <c r="U6" s="1322"/>
      <c r="V6" s="1322"/>
      <c r="W6" s="1322"/>
      <c r="X6" s="1322"/>
      <c r="Y6" s="1322"/>
      <c r="Z6" s="1322"/>
      <c r="AA6" s="1322"/>
      <c r="AB6" s="1322"/>
      <c r="AC6" s="1322"/>
    </row>
    <row r="7" spans="2:29" x14ac:dyDescent="0.3">
      <c r="B7" s="342" t="s">
        <v>442</v>
      </c>
      <c r="C7" s="45"/>
      <c r="D7" s="45"/>
      <c r="E7" s="45"/>
      <c r="F7" s="45"/>
      <c r="G7" s="45"/>
      <c r="H7" s="46"/>
      <c r="I7" s="46"/>
      <c r="J7" s="46"/>
      <c r="K7" s="46"/>
      <c r="L7" s="46"/>
      <c r="M7" s="46"/>
      <c r="N7" s="46"/>
      <c r="O7" s="46"/>
      <c r="P7" s="46"/>
      <c r="Q7" s="46"/>
      <c r="R7" s="46"/>
      <c r="S7" s="46"/>
      <c r="T7" s="46"/>
      <c r="U7" s="46"/>
    </row>
    <row r="8" spans="2:29" ht="14.5" customHeight="1" x14ac:dyDescent="0.3">
      <c r="B8" s="1306" t="s">
        <v>413</v>
      </c>
      <c r="C8" s="1307"/>
      <c r="D8" s="1318" t="s">
        <v>385</v>
      </c>
      <c r="E8" s="1319"/>
      <c r="F8" s="1319"/>
      <c r="G8" s="1319"/>
      <c r="H8" s="1319"/>
      <c r="I8" s="1319"/>
      <c r="J8" s="1319"/>
      <c r="K8" s="1319"/>
      <c r="L8" s="1319"/>
      <c r="M8" s="1319"/>
      <c r="N8" s="1319"/>
      <c r="O8" s="1319"/>
      <c r="P8" s="1320"/>
      <c r="Q8" s="1315" t="s">
        <v>386</v>
      </c>
      <c r="R8" s="1316"/>
      <c r="S8" s="1316"/>
      <c r="T8" s="1316"/>
      <c r="U8" s="1316"/>
      <c r="V8" s="1316"/>
      <c r="W8" s="1316"/>
      <c r="X8" s="1316"/>
      <c r="Y8" s="1316"/>
      <c r="Z8" s="1316"/>
      <c r="AA8" s="1316"/>
      <c r="AB8" s="1316"/>
      <c r="AC8" s="1317"/>
    </row>
    <row r="9" spans="2:29" ht="14.5" customHeight="1" x14ac:dyDescent="0.3">
      <c r="B9" s="1308"/>
      <c r="C9" s="1372"/>
      <c r="D9" s="470">
        <v>2018</v>
      </c>
      <c r="E9" s="1303">
        <v>2019</v>
      </c>
      <c r="F9" s="1304"/>
      <c r="G9" s="1304"/>
      <c r="H9" s="1305"/>
      <c r="I9" s="1303">
        <v>2020</v>
      </c>
      <c r="J9" s="1304"/>
      <c r="K9" s="1304"/>
      <c r="L9" s="1304"/>
      <c r="M9" s="1313">
        <v>2021</v>
      </c>
      <c r="N9" s="1304"/>
      <c r="O9" s="1304"/>
      <c r="P9" s="1314"/>
      <c r="Q9" s="1311">
        <v>2022</v>
      </c>
      <c r="R9" s="1311"/>
      <c r="S9" s="1311"/>
      <c r="T9" s="1312"/>
      <c r="U9" s="1310">
        <v>2023</v>
      </c>
      <c r="V9" s="1311"/>
      <c r="W9" s="1311"/>
      <c r="X9" s="1311"/>
      <c r="Y9" s="1310">
        <v>2024</v>
      </c>
      <c r="Z9" s="1311"/>
      <c r="AA9" s="1311"/>
      <c r="AB9" s="1312"/>
      <c r="AC9" s="316">
        <v>2025</v>
      </c>
    </row>
    <row r="10" spans="2:29" x14ac:dyDescent="0.3">
      <c r="B10" s="1308"/>
      <c r="C10" s="1372"/>
      <c r="D10" s="163" t="s">
        <v>387</v>
      </c>
      <c r="E10" s="163" t="s">
        <v>388</v>
      </c>
      <c r="F10" s="146" t="s">
        <v>389</v>
      </c>
      <c r="G10" s="146" t="s">
        <v>278</v>
      </c>
      <c r="H10" s="153" t="s">
        <v>387</v>
      </c>
      <c r="I10" s="147" t="s">
        <v>388</v>
      </c>
      <c r="J10" s="147" t="s">
        <v>389</v>
      </c>
      <c r="K10" s="147" t="s">
        <v>278</v>
      </c>
      <c r="L10" s="147" t="s">
        <v>387</v>
      </c>
      <c r="M10" s="158" t="s">
        <v>388</v>
      </c>
      <c r="N10" s="793" t="s">
        <v>389</v>
      </c>
      <c r="O10" s="793" t="s">
        <v>278</v>
      </c>
      <c r="P10" s="153" t="s">
        <v>387</v>
      </c>
      <c r="Q10" s="846" t="s">
        <v>388</v>
      </c>
      <c r="R10" s="981" t="s">
        <v>389</v>
      </c>
      <c r="S10" s="981" t="s">
        <v>278</v>
      </c>
      <c r="T10" s="981" t="s">
        <v>387</v>
      </c>
      <c r="U10" s="980" t="s">
        <v>388</v>
      </c>
      <c r="V10" s="981" t="s">
        <v>389</v>
      </c>
      <c r="W10" s="981" t="s">
        <v>278</v>
      </c>
      <c r="X10" s="981" t="s">
        <v>387</v>
      </c>
      <c r="Y10" s="980" t="s">
        <v>388</v>
      </c>
      <c r="Z10" s="895" t="s">
        <v>389</v>
      </c>
      <c r="AA10" s="981" t="s">
        <v>278</v>
      </c>
      <c r="AB10" s="393" t="s">
        <v>387</v>
      </c>
      <c r="AC10" s="70" t="s">
        <v>388</v>
      </c>
    </row>
    <row r="11" spans="2:29" x14ac:dyDescent="0.3">
      <c r="B11" s="1407" t="s">
        <v>614</v>
      </c>
      <c r="C11" s="1408"/>
      <c r="D11" s="1080"/>
      <c r="E11" s="1081"/>
      <c r="F11" s="1081"/>
      <c r="G11" s="1081"/>
      <c r="H11" s="991"/>
      <c r="I11" s="991"/>
      <c r="J11" s="991"/>
      <c r="K11" s="991"/>
      <c r="L11" s="991"/>
      <c r="M11" s="1082"/>
      <c r="N11" s="1082"/>
      <c r="O11" s="1082"/>
      <c r="P11" s="991"/>
      <c r="Q11" s="1084"/>
      <c r="R11" s="987"/>
      <c r="S11" s="987"/>
      <c r="T11" s="987"/>
      <c r="U11" s="987"/>
      <c r="V11" s="987"/>
      <c r="W11" s="987"/>
      <c r="X11" s="987"/>
      <c r="Y11" s="987"/>
      <c r="Z11" s="987"/>
      <c r="AA11" s="987"/>
      <c r="AB11" s="987"/>
      <c r="AC11" s="845"/>
    </row>
    <row r="12" spans="2:29" ht="17" customHeight="1" x14ac:dyDescent="0.3">
      <c r="B12" s="817" t="s">
        <v>615</v>
      </c>
      <c r="C12" s="823" t="s">
        <v>616</v>
      </c>
      <c r="D12" s="818">
        <f>'Haver Pivoted'!GO31</f>
        <v>2222.3000000000002</v>
      </c>
      <c r="E12" s="828">
        <f>'Haver Pivoted'!GP31</f>
        <v>2298.1</v>
      </c>
      <c r="F12" s="828">
        <f>'Haver Pivoted'!GQ31</f>
        <v>2315.5</v>
      </c>
      <c r="G12" s="828">
        <f>'Haver Pivoted'!GR31</f>
        <v>2333.1999999999998</v>
      </c>
      <c r="H12" s="828">
        <f>'Haver Pivoted'!GS31</f>
        <v>2350.8000000000002</v>
      </c>
      <c r="I12" s="828">
        <f>'Haver Pivoted'!GT31</f>
        <v>2417.9</v>
      </c>
      <c r="J12" s="828">
        <f>'Haver Pivoted'!GU31</f>
        <v>4766.7</v>
      </c>
      <c r="K12" s="828">
        <f>'Haver Pivoted'!GV31</f>
        <v>3468.3</v>
      </c>
      <c r="L12" s="828">
        <f>'Haver Pivoted'!GW31</f>
        <v>2839.1</v>
      </c>
      <c r="M12" s="828">
        <f>'Haver Pivoted'!GX31</f>
        <v>5070.6000000000004</v>
      </c>
      <c r="N12" s="828">
        <f>'Haver Pivoted'!GY31</f>
        <v>3372.3</v>
      </c>
      <c r="O12" s="828">
        <f>'Haver Pivoted'!GZ31</f>
        <v>3136.3</v>
      </c>
      <c r="P12" s="828">
        <f>'Haver Pivoted'!HA31</f>
        <v>2939.1</v>
      </c>
      <c r="Q12" s="1085">
        <f t="shared" ref="Q12:AC12" si="0">SUM(Q14:Q25)-Q24</f>
        <v>2842.438888928988</v>
      </c>
      <c r="R12" s="900">
        <f t="shared" si="0"/>
        <v>2815.056478912833</v>
      </c>
      <c r="S12" s="900">
        <f>SUM(S14:S25)-S24</f>
        <v>2748.3661639324232</v>
      </c>
      <c r="T12" s="900">
        <f t="shared" si="0"/>
        <v>2776.5896407874034</v>
      </c>
      <c r="U12" s="900">
        <f>SUM(U14:U25)-U24</f>
        <v>2831.5626841093972</v>
      </c>
      <c r="V12" s="900">
        <f t="shared" si="0"/>
        <v>2856.3717905886415</v>
      </c>
      <c r="W12" s="900">
        <f t="shared" si="0"/>
        <v>2881.511227926946</v>
      </c>
      <c r="X12" s="900">
        <f t="shared" si="0"/>
        <v>2919.2847532611718</v>
      </c>
      <c r="Y12" s="900">
        <f t="shared" si="0"/>
        <v>2968.9218507464288</v>
      </c>
      <c r="Z12" s="900">
        <f t="shared" si="0"/>
        <v>2994.8295967531517</v>
      </c>
      <c r="AA12" s="900">
        <f t="shared" si="0"/>
        <v>3020.9935944050371</v>
      </c>
      <c r="AB12" s="900">
        <f t="shared" si="0"/>
        <v>3065.8799377737505</v>
      </c>
      <c r="AC12" s="901">
        <f t="shared" si="0"/>
        <v>3117.4234967871603</v>
      </c>
    </row>
    <row r="13" spans="2:29" x14ac:dyDescent="0.3">
      <c r="B13" s="817"/>
      <c r="C13" s="823"/>
      <c r="D13" s="818"/>
      <c r="E13" s="828"/>
      <c r="F13" s="828"/>
      <c r="G13" s="828"/>
      <c r="H13" s="828"/>
      <c r="I13" s="828"/>
      <c r="J13" s="828"/>
      <c r="K13" s="828"/>
      <c r="L13" s="828"/>
      <c r="M13" s="828"/>
      <c r="N13" s="828"/>
      <c r="O13" s="828"/>
      <c r="P13" s="837"/>
      <c r="Q13" s="990"/>
      <c r="R13" s="846"/>
      <c r="S13" s="846"/>
      <c r="T13" s="846"/>
      <c r="U13" s="846"/>
      <c r="V13" s="846"/>
      <c r="W13" s="846"/>
      <c r="X13" s="846"/>
      <c r="Y13" s="846"/>
      <c r="Z13" s="846"/>
      <c r="AA13" s="846"/>
      <c r="AB13" s="846"/>
      <c r="AC13" s="393"/>
    </row>
    <row r="14" spans="2:29" ht="35.5" customHeight="1" x14ac:dyDescent="0.3">
      <c r="B14" s="822" t="s">
        <v>617</v>
      </c>
      <c r="C14" s="823"/>
      <c r="D14" s="818">
        <f>'Unemployment Insurance'!D20+'Unemployment Insurance'!D19</f>
        <v>27.1</v>
      </c>
      <c r="E14" s="828">
        <f>'Unemployment Insurance'!E20+'Unemployment Insurance'!E19</f>
        <v>28.4</v>
      </c>
      <c r="F14" s="828">
        <f>'Unemployment Insurance'!F20+'Unemployment Insurance'!F19</f>
        <v>27.8</v>
      </c>
      <c r="G14" s="828">
        <f>'Unemployment Insurance'!G20+'Unemployment Insurance'!G19</f>
        <v>27.4</v>
      </c>
      <c r="H14" s="828">
        <f>'Unemployment Insurance'!H20+'Unemployment Insurance'!H19</f>
        <v>26.8</v>
      </c>
      <c r="I14" s="828">
        <f>'Unemployment Insurance'!I20+'Unemployment Insurance'!I19</f>
        <v>39.5</v>
      </c>
      <c r="J14" s="828">
        <f>'Unemployment Insurance'!J20+'Unemployment Insurance'!J19</f>
        <v>1039.4000000000001</v>
      </c>
      <c r="K14" s="828">
        <f>'Unemployment Insurance'!K20+'Unemployment Insurance'!K19</f>
        <v>767.8</v>
      </c>
      <c r="L14" s="828">
        <f>'Unemployment Insurance'!L20+'Unemployment Insurance'!L19</f>
        <v>299.89999999999998</v>
      </c>
      <c r="M14" s="828">
        <f>'Unemployment Insurance'!M20+'Unemployment Insurance'!M19</f>
        <v>565.79999999999995</v>
      </c>
      <c r="N14" s="828">
        <f>'Unemployment Insurance'!N20+'Unemployment Insurance'!N19</f>
        <v>480.4</v>
      </c>
      <c r="O14" s="828">
        <f>'Unemployment Insurance'!O20+'Unemployment Insurance'!O19</f>
        <v>272.3</v>
      </c>
      <c r="P14" s="828">
        <f>'Unemployment Insurance'!P20+'Unemployment Insurance'!P19</f>
        <v>37.6</v>
      </c>
      <c r="Q14" s="1085">
        <f>'Unemployment Insurance'!Q20+'Unemployment Insurance'!Q19</f>
        <v>26.078173228346458</v>
      </c>
      <c r="R14" s="900">
        <f>'Unemployment Insurance'!R20+'Unemployment Insurance'!R19</f>
        <v>24.267188976377952</v>
      </c>
      <c r="S14" s="900">
        <f>'Unemployment Insurance'!S20+'Unemployment Insurance'!S19</f>
        <v>23.396645669291338</v>
      </c>
      <c r="T14" s="900">
        <f>'Unemployment Insurance'!T20+'Unemployment Insurance'!T19</f>
        <v>23.110700787401573</v>
      </c>
      <c r="U14" s="900">
        <f>'Unemployment Insurance'!U20+'Unemployment Insurance'!U19</f>
        <v>23.269559055118108</v>
      </c>
      <c r="V14" s="900">
        <f>'Unemployment Insurance'!V20+'Unemployment Insurance'!V19</f>
        <v>23.625401574803146</v>
      </c>
      <c r="W14" s="900">
        <f>'Unemployment Insurance'!W20+'Unemployment Insurance'!W19</f>
        <v>23.987598425196847</v>
      </c>
      <c r="X14" s="900">
        <f>'Unemployment Insurance'!X20+'Unemployment Insurance'!X19</f>
        <v>24.368858267716533</v>
      </c>
      <c r="Y14" s="900">
        <f>'Unemployment Insurance'!Y20+'Unemployment Insurance'!Y19</f>
        <v>24.845433070866143</v>
      </c>
      <c r="Z14" s="900">
        <f>'Unemployment Insurance'!Z20+'Unemployment Insurance'!Z19</f>
        <v>25.239401574803146</v>
      </c>
      <c r="AA14" s="900">
        <f>'Unemployment Insurance'!AA20+'Unemployment Insurance'!AA19</f>
        <v>25.550763779527557</v>
      </c>
      <c r="AB14" s="900">
        <f>'Unemployment Insurance'!AB20+'Unemployment Insurance'!AB19</f>
        <v>25.938377952755904</v>
      </c>
      <c r="AC14" s="901">
        <f>'Unemployment Insurance'!AC20+'Unemployment Insurance'!AC19</f>
        <v>26.313283464566929</v>
      </c>
    </row>
    <row r="15" spans="2:29" ht="17.5" customHeight="1" x14ac:dyDescent="0.3">
      <c r="B15" s="822" t="s">
        <v>74</v>
      </c>
      <c r="C15" s="823"/>
      <c r="D15" s="818">
        <f>Medicare!D10</f>
        <v>754.2</v>
      </c>
      <c r="E15" s="828">
        <f>Medicare!E10</f>
        <v>768.3</v>
      </c>
      <c r="F15" s="828">
        <f>Medicare!F10</f>
        <v>781.1</v>
      </c>
      <c r="G15" s="828">
        <f>Medicare!G10</f>
        <v>792.1</v>
      </c>
      <c r="H15" s="828">
        <f>Medicare!H10</f>
        <v>801.3</v>
      </c>
      <c r="I15" s="828">
        <f>Medicare!I10</f>
        <v>808.5</v>
      </c>
      <c r="J15" s="828">
        <f>Medicare!J10</f>
        <v>821.6</v>
      </c>
      <c r="K15" s="828">
        <f>Medicare!K10</f>
        <v>825.8</v>
      </c>
      <c r="L15" s="828">
        <f>Medicare!L10</f>
        <v>821</v>
      </c>
      <c r="M15" s="828">
        <f>Medicare!M10</f>
        <v>814.1</v>
      </c>
      <c r="N15" s="828">
        <f>Medicare!N10</f>
        <v>815.3</v>
      </c>
      <c r="O15" s="828">
        <f>Medicare!O10</f>
        <v>826.5</v>
      </c>
      <c r="P15" s="828">
        <f>Medicare!P10</f>
        <v>847.9</v>
      </c>
      <c r="Q15" s="1085">
        <f>Medicare!Q10</f>
        <v>866.42251386976341</v>
      </c>
      <c r="R15" s="900">
        <f>Medicare!R10</f>
        <v>885.98384993645391</v>
      </c>
      <c r="S15" s="900">
        <f>Medicare!S10</f>
        <v>891.9940782631304</v>
      </c>
      <c r="T15" s="900">
        <f>Medicare!T10</f>
        <v>912.46350000000018</v>
      </c>
      <c r="U15" s="900">
        <f>Medicare!U10</f>
        <v>913.49872505427743</v>
      </c>
      <c r="V15" s="900">
        <f>Medicare!V10</f>
        <v>930.85198901383683</v>
      </c>
      <c r="W15" s="900">
        <f>Medicare!W10</f>
        <v>948.52922950174764</v>
      </c>
      <c r="X15" s="900">
        <f>Medicare!X10</f>
        <v>966.53649499345318</v>
      </c>
      <c r="Y15" s="900">
        <f>Medicare!Y10</f>
        <v>984.61753767556024</v>
      </c>
      <c r="Z15" s="900">
        <f>Medicare!Z10</f>
        <v>1003.0313151783463</v>
      </c>
      <c r="AA15" s="900">
        <f>Medicare!AA10</f>
        <v>1021.783950625507</v>
      </c>
      <c r="AB15" s="900">
        <f>Medicare!AB10</f>
        <v>1040.8816798209916</v>
      </c>
      <c r="AC15" s="901">
        <f>Medicare!AC10</f>
        <v>1060.3308533225904</v>
      </c>
    </row>
    <row r="16" spans="2:29" ht="18" customHeight="1" x14ac:dyDescent="0.3">
      <c r="B16" s="817" t="s">
        <v>618</v>
      </c>
      <c r="C16" s="823"/>
      <c r="D16" s="824"/>
      <c r="E16" s="826"/>
      <c r="F16" s="826"/>
      <c r="G16" s="826"/>
      <c r="H16" s="828">
        <f>'Rebate Checks'!H10 +'Rebate Checks'!H11</f>
        <v>0</v>
      </c>
      <c r="I16" s="828">
        <f>'Rebate Checks'!I10 +'Rebate Checks'!I11</f>
        <v>0</v>
      </c>
      <c r="J16" s="828">
        <f>'Rebate Checks'!J10 +'Rebate Checks'!J11</f>
        <v>1078.0999999999999</v>
      </c>
      <c r="K16" s="828">
        <f>'Rebate Checks'!K10 +'Rebate Checks'!K11</f>
        <v>15.6</v>
      </c>
      <c r="L16" s="828">
        <f>'Rebate Checks'!L10 +'Rebate Checks'!L11</f>
        <v>5</v>
      </c>
      <c r="M16" s="828">
        <f>'Rebate Checks'!M10 +'Rebate Checks'!M11</f>
        <v>1933.6999999999998</v>
      </c>
      <c r="N16" s="828">
        <f>'Rebate Checks'!N10 +'Rebate Checks'!N11</f>
        <v>290.10000000000002</v>
      </c>
      <c r="O16" s="828">
        <f>'Rebate Checks'!O10 +'Rebate Checks'!O11</f>
        <v>38.9</v>
      </c>
      <c r="P16" s="828">
        <f>'Rebate Checks'!P10 +'Rebate Checks'!P11</f>
        <v>14.2</v>
      </c>
      <c r="Q16" s="1085">
        <f>'Rebate Checks'!P10 +'Rebate Checks'!Q11</f>
        <v>14.2</v>
      </c>
      <c r="R16" s="900">
        <f>'Rebate Checks'!Q10 +'Rebate Checks'!R11</f>
        <v>14.93</v>
      </c>
      <c r="S16" s="900">
        <f>'Rebate Checks'!S10 +'Rebate Checks'!S11</f>
        <v>0</v>
      </c>
      <c r="T16" s="900">
        <f>'Rebate Checks'!T10 +'Rebate Checks'!T11</f>
        <v>0</v>
      </c>
      <c r="U16" s="900">
        <f>'Rebate Checks'!U10 +'Rebate Checks'!U11</f>
        <v>0</v>
      </c>
      <c r="V16" s="900">
        <f>'Rebate Checks'!V10 +'Rebate Checks'!V11</f>
        <v>0</v>
      </c>
      <c r="W16" s="900">
        <f>'Rebate Checks'!W10 +'Rebate Checks'!W11</f>
        <v>0</v>
      </c>
      <c r="X16" s="900">
        <f>'Rebate Checks'!X10 +'Rebate Checks'!X11</f>
        <v>0</v>
      </c>
      <c r="Y16" s="900">
        <f>'Rebate Checks'!Y10 +'Rebate Checks'!Y11</f>
        <v>0</v>
      </c>
      <c r="Z16" s="900">
        <f>'Rebate Checks'!Z10 +'Rebate Checks'!Z11</f>
        <v>0</v>
      </c>
      <c r="AA16" s="900">
        <f>'Rebate Checks'!AA10 +'Rebate Checks'!AA11</f>
        <v>0</v>
      </c>
      <c r="AB16" s="900">
        <f>'Rebate Checks'!AB10 +'Rebate Checks'!AB11</f>
        <v>0</v>
      </c>
      <c r="AC16" s="901">
        <f>'Rebate Checks'!AC10 +'Rebate Checks'!AC11</f>
        <v>0</v>
      </c>
    </row>
    <row r="17" spans="1:16384" s="139" customFormat="1" ht="20" customHeight="1" x14ac:dyDescent="0.35">
      <c r="B17" s="819" t="s">
        <v>621</v>
      </c>
      <c r="C17" s="821"/>
      <c r="D17" s="865"/>
      <c r="E17" s="831"/>
      <c r="F17" s="831"/>
      <c r="G17" s="831"/>
      <c r="H17" s="832"/>
      <c r="I17" s="832"/>
      <c r="J17" s="832"/>
      <c r="K17" s="832"/>
      <c r="L17" s="832"/>
      <c r="M17" s="832">
        <f>'ARP Quarterly'!C5</f>
        <v>0</v>
      </c>
      <c r="N17" s="832">
        <f>'ARP Quarterly'!D5</f>
        <v>33.921840000000024</v>
      </c>
      <c r="O17" s="832">
        <f>'ARP Quarterly'!E5</f>
        <v>44.966160000000031</v>
      </c>
      <c r="P17" s="832">
        <f>'ARP Quarterly'!F5</f>
        <v>52.756999999999998</v>
      </c>
      <c r="Q17" s="1086">
        <f>'ARP Quarterly'!G5</f>
        <v>52.756999999999998</v>
      </c>
      <c r="R17" s="839">
        <f>'ARP Quarterly'!H5</f>
        <v>52.756999999999998</v>
      </c>
      <c r="S17" s="839">
        <f>'ARP Quarterly'!I5</f>
        <v>52.756999999999998</v>
      </c>
      <c r="T17" s="839">
        <f>'ARP Quarterly'!J5</f>
        <v>12</v>
      </c>
      <c r="U17" s="839">
        <f>'ARP Quarterly'!K5</f>
        <v>12</v>
      </c>
      <c r="V17" s="839">
        <f>'ARP Quarterly'!L5</f>
        <v>12</v>
      </c>
      <c r="W17" s="839">
        <f>'ARP Quarterly'!M5</f>
        <v>12</v>
      </c>
      <c r="X17" s="839">
        <f>'ARP Quarterly'!N5</f>
        <v>4.2219999999999995</v>
      </c>
      <c r="Y17" s="839">
        <f>'ARP Quarterly'!O5</f>
        <v>4.2219999999999995</v>
      </c>
      <c r="Z17" s="839">
        <f>'ARP Quarterly'!P5</f>
        <v>4.2219999999999995</v>
      </c>
      <c r="AA17" s="839">
        <f>'ARP Quarterly'!Q5</f>
        <v>4.2219999999999995</v>
      </c>
      <c r="AB17" s="839">
        <f>'ARP Quarterly'!R5</f>
        <v>2.3719999999999999</v>
      </c>
      <c r="AC17" s="840">
        <f>'ARP Quarterly'!S5</f>
        <v>2.3719999999999999</v>
      </c>
    </row>
    <row r="18" spans="1:16384" s="807" customFormat="1" ht="22" customHeight="1" x14ac:dyDescent="0.3">
      <c r="A18" s="820"/>
      <c r="B18" s="830" t="s">
        <v>256</v>
      </c>
      <c r="C18" s="827"/>
      <c r="D18" s="825"/>
      <c r="E18" s="829"/>
      <c r="F18" s="829"/>
      <c r="G18" s="829"/>
      <c r="H18" s="829"/>
      <c r="I18" s="829"/>
      <c r="J18" s="829"/>
      <c r="K18" s="829"/>
      <c r="L18" s="829"/>
      <c r="M18" s="828">
        <f>'ARP Quarterly'!C4</f>
        <v>0</v>
      </c>
      <c r="N18" s="828">
        <f>'ARP Quarterly'!D4</f>
        <v>0</v>
      </c>
      <c r="O18" s="828">
        <f>'ARP Quarterly'!E4</f>
        <v>3.1040000000000418</v>
      </c>
      <c r="P18" s="828">
        <f>'ARP Quarterly'!F4</f>
        <v>19.719000000000005</v>
      </c>
      <c r="Q18" s="1085">
        <f>'ARP Quarterly'!G4</f>
        <v>19.719000000000005</v>
      </c>
      <c r="R18" s="900">
        <f>'ARP Quarterly'!H4</f>
        <v>19.719000000000005</v>
      </c>
      <c r="S18" s="900">
        <f>'ARP Quarterly'!I4</f>
        <v>19.719000000000005</v>
      </c>
      <c r="T18" s="900">
        <f>'ARP Quarterly'!J4</f>
        <v>1.4159999999999999</v>
      </c>
      <c r="U18" s="900">
        <f>'ARP Quarterly'!K4</f>
        <v>1.4159999999999999</v>
      </c>
      <c r="V18" s="900">
        <f>'ARP Quarterly'!L4</f>
        <v>1.4159999999999999</v>
      </c>
      <c r="W18" s="900">
        <f>'ARP Quarterly'!M4</f>
        <v>1.4159999999999999</v>
      </c>
      <c r="X18" s="900">
        <f>'ARP Quarterly'!N4</f>
        <v>1.4790000000000001</v>
      </c>
      <c r="Y18" s="900">
        <f>'ARP Quarterly'!O4</f>
        <v>1.4790000000000001</v>
      </c>
      <c r="Z18" s="900">
        <f>'ARP Quarterly'!P4</f>
        <v>1.4790000000000001</v>
      </c>
      <c r="AA18" s="900">
        <f>'ARP Quarterly'!Q4</f>
        <v>1.4790000000000001</v>
      </c>
      <c r="AB18" s="900">
        <f>'ARP Quarterly'!R4</f>
        <v>1.63</v>
      </c>
      <c r="AC18" s="901">
        <f>'ARP Quarterly'!S4</f>
        <v>1.63</v>
      </c>
      <c r="AD18" s="827"/>
      <c r="AE18" s="827"/>
      <c r="AF18" s="827"/>
      <c r="AG18" s="827"/>
      <c r="AH18" s="827"/>
      <c r="AI18" s="827"/>
      <c r="AJ18" s="827"/>
      <c r="AK18" s="827"/>
      <c r="AL18" s="827"/>
      <c r="AM18" s="827"/>
      <c r="AN18" s="827"/>
      <c r="AO18" s="827"/>
      <c r="AP18" s="827"/>
      <c r="AQ18" s="827"/>
      <c r="AR18" s="827"/>
      <c r="AS18" s="827"/>
      <c r="AT18" s="827"/>
      <c r="AU18" s="827"/>
      <c r="AV18" s="827"/>
      <c r="AW18" s="827"/>
      <c r="AX18" s="827"/>
      <c r="AY18" s="827"/>
      <c r="AZ18" s="827"/>
      <c r="BA18" s="827"/>
      <c r="BB18" s="827"/>
      <c r="BC18" s="827"/>
      <c r="BD18" s="827"/>
      <c r="BE18" s="827"/>
      <c r="BF18" s="827"/>
      <c r="BG18" s="827"/>
      <c r="BH18" s="827"/>
      <c r="BI18" s="827"/>
      <c r="BJ18" s="827"/>
      <c r="BK18" s="827"/>
      <c r="BL18" s="827"/>
      <c r="BM18" s="827"/>
      <c r="BN18" s="827"/>
      <c r="BO18" s="827"/>
      <c r="BP18" s="827"/>
      <c r="BQ18" s="827"/>
      <c r="BR18" s="827"/>
      <c r="BS18" s="827"/>
      <c r="BT18" s="827"/>
      <c r="BU18" s="827"/>
      <c r="BV18" s="827"/>
      <c r="BW18" s="827"/>
      <c r="BX18" s="827"/>
      <c r="BY18" s="827"/>
      <c r="BZ18" s="827"/>
      <c r="CA18" s="827"/>
      <c r="CB18" s="827"/>
      <c r="CC18" s="827"/>
      <c r="CD18" s="827"/>
      <c r="CE18" s="827"/>
      <c r="CF18" s="827"/>
      <c r="CG18" s="827"/>
      <c r="CH18" s="827"/>
      <c r="CI18" s="827"/>
      <c r="CJ18" s="827"/>
      <c r="CK18" s="827"/>
      <c r="CL18" s="827"/>
      <c r="CM18" s="827"/>
      <c r="CN18" s="827"/>
      <c r="CO18" s="827"/>
      <c r="CP18" s="827"/>
      <c r="CQ18" s="827"/>
      <c r="CR18" s="827"/>
      <c r="CS18" s="827"/>
      <c r="CT18" s="827"/>
      <c r="CU18" s="827"/>
      <c r="CV18" s="827"/>
      <c r="CW18" s="827"/>
      <c r="CX18" s="820"/>
      <c r="CY18" s="820"/>
      <c r="CZ18" s="820"/>
      <c r="DA18" s="820"/>
      <c r="DB18" s="820"/>
      <c r="DC18" s="820"/>
      <c r="DD18" s="820"/>
      <c r="DE18" s="820"/>
      <c r="DF18" s="820"/>
      <c r="DG18" s="820"/>
      <c r="DH18" s="820"/>
      <c r="DI18" s="820"/>
      <c r="DJ18" s="820"/>
      <c r="DK18" s="820"/>
      <c r="DL18" s="820"/>
      <c r="DM18" s="820"/>
      <c r="DN18" s="820"/>
      <c r="DO18" s="820"/>
      <c r="DP18" s="820"/>
      <c r="DQ18" s="820"/>
      <c r="DR18" s="820"/>
      <c r="DS18" s="820"/>
      <c r="DT18" s="820"/>
      <c r="DU18" s="820"/>
      <c r="DV18" s="820"/>
      <c r="DW18" s="820"/>
      <c r="DX18" s="820"/>
      <c r="DY18" s="820"/>
      <c r="DZ18" s="820"/>
      <c r="EA18" s="820"/>
      <c r="EB18" s="820"/>
      <c r="EC18" s="820"/>
      <c r="ED18" s="820"/>
      <c r="EE18" s="820"/>
      <c r="EF18" s="820"/>
      <c r="EG18" s="820"/>
      <c r="EH18" s="820"/>
      <c r="EI18" s="820"/>
      <c r="EJ18" s="820"/>
      <c r="EK18" s="820"/>
      <c r="EL18" s="820"/>
      <c r="EM18" s="820"/>
      <c r="EN18" s="820"/>
      <c r="EO18" s="820"/>
      <c r="EP18" s="820"/>
      <c r="EQ18" s="820"/>
      <c r="ER18" s="820"/>
      <c r="ES18" s="820"/>
      <c r="ET18" s="820"/>
      <c r="EU18" s="820"/>
      <c r="EV18" s="820"/>
      <c r="EW18" s="820"/>
      <c r="EX18" s="820"/>
      <c r="EY18" s="820"/>
      <c r="EZ18" s="820"/>
      <c r="FA18" s="820"/>
      <c r="FB18" s="820"/>
      <c r="FC18" s="820"/>
      <c r="FD18" s="820"/>
      <c r="FE18" s="820"/>
      <c r="FF18" s="820"/>
      <c r="FG18" s="820"/>
      <c r="FH18" s="820"/>
      <c r="FI18" s="820"/>
      <c r="FJ18" s="820"/>
      <c r="FK18" s="820"/>
      <c r="FL18" s="820"/>
      <c r="FM18" s="820"/>
      <c r="FN18" s="820"/>
      <c r="FO18" s="820"/>
      <c r="FP18" s="820"/>
      <c r="FQ18" s="820"/>
      <c r="FR18" s="820"/>
      <c r="FS18" s="820"/>
      <c r="FT18" s="820"/>
      <c r="FU18" s="820"/>
      <c r="FV18" s="820"/>
      <c r="FW18" s="820"/>
      <c r="FX18" s="820"/>
      <c r="FY18" s="820"/>
      <c r="FZ18" s="820"/>
      <c r="GA18" s="820"/>
      <c r="GB18" s="820"/>
      <c r="GC18" s="820"/>
      <c r="GD18" s="820"/>
      <c r="GE18" s="820"/>
      <c r="GF18" s="820"/>
      <c r="GG18" s="820"/>
      <c r="GH18" s="820"/>
      <c r="GI18" s="820"/>
      <c r="GJ18" s="820"/>
      <c r="GK18" s="820"/>
      <c r="GL18" s="820"/>
      <c r="GM18" s="820"/>
      <c r="GN18" s="820"/>
      <c r="GO18" s="820"/>
      <c r="GP18" s="820"/>
      <c r="GQ18" s="820"/>
      <c r="GR18" s="820"/>
      <c r="GS18" s="820"/>
      <c r="GT18" s="820"/>
      <c r="GU18" s="820"/>
      <c r="GV18" s="820"/>
      <c r="GW18" s="820"/>
      <c r="GX18" s="820"/>
      <c r="GY18" s="820"/>
      <c r="GZ18" s="820"/>
      <c r="HA18" s="820"/>
      <c r="HB18" s="820"/>
      <c r="HC18" s="820"/>
      <c r="HD18" s="820"/>
      <c r="HE18" s="820"/>
      <c r="HF18" s="820"/>
      <c r="HG18" s="820"/>
      <c r="HH18" s="820"/>
      <c r="HI18" s="820"/>
      <c r="HJ18" s="820"/>
      <c r="HK18" s="820"/>
      <c r="HL18" s="820"/>
      <c r="HM18" s="820"/>
      <c r="HN18" s="820"/>
      <c r="HO18" s="820"/>
      <c r="HP18" s="820"/>
      <c r="HQ18" s="820"/>
      <c r="HR18" s="820"/>
      <c r="HS18" s="820"/>
      <c r="HT18" s="820"/>
      <c r="HU18" s="820"/>
      <c r="HV18" s="820"/>
      <c r="HW18" s="820"/>
      <c r="HX18" s="820"/>
      <c r="HY18" s="820"/>
      <c r="HZ18" s="820"/>
      <c r="IA18" s="820"/>
      <c r="IB18" s="820"/>
      <c r="IC18" s="820"/>
      <c r="ID18" s="820"/>
      <c r="IE18" s="820"/>
      <c r="IF18" s="820"/>
      <c r="IG18" s="820"/>
      <c r="IH18" s="820"/>
      <c r="II18" s="820"/>
      <c r="IJ18" s="820"/>
      <c r="IK18" s="820"/>
      <c r="IL18" s="820"/>
      <c r="IM18" s="820"/>
      <c r="IN18" s="820"/>
      <c r="IO18" s="820"/>
      <c r="IP18" s="820"/>
      <c r="IQ18" s="820"/>
      <c r="IR18" s="820"/>
      <c r="IS18" s="820"/>
      <c r="IT18" s="820"/>
      <c r="IU18" s="820"/>
      <c r="IV18" s="820"/>
      <c r="IW18" s="820"/>
      <c r="IX18" s="820"/>
      <c r="IY18" s="820"/>
      <c r="IZ18" s="820"/>
      <c r="JA18" s="820"/>
      <c r="JB18" s="820"/>
      <c r="JC18" s="820"/>
      <c r="JD18" s="820"/>
      <c r="JE18" s="820"/>
      <c r="JF18" s="820"/>
      <c r="JG18" s="820"/>
      <c r="JH18" s="820"/>
      <c r="JI18" s="820"/>
      <c r="JJ18" s="820"/>
      <c r="JK18" s="820"/>
      <c r="JL18" s="820"/>
      <c r="JM18" s="820"/>
      <c r="JN18" s="820"/>
      <c r="JO18" s="820"/>
      <c r="JP18" s="820"/>
      <c r="JQ18" s="820"/>
      <c r="JR18" s="820"/>
      <c r="JS18" s="820"/>
      <c r="JT18" s="820"/>
      <c r="JU18" s="820"/>
      <c r="JV18" s="820"/>
      <c r="JW18" s="820"/>
      <c r="JX18" s="820"/>
      <c r="JY18" s="820"/>
      <c r="JZ18" s="820"/>
      <c r="KA18" s="820"/>
      <c r="KB18" s="820"/>
      <c r="KC18" s="820"/>
      <c r="KD18" s="820"/>
      <c r="KE18" s="820"/>
      <c r="KF18" s="820"/>
      <c r="KG18" s="820"/>
      <c r="KH18" s="820"/>
      <c r="KI18" s="820"/>
      <c r="KJ18" s="820"/>
      <c r="KK18" s="820"/>
      <c r="KL18" s="820"/>
      <c r="KM18" s="820"/>
      <c r="KN18" s="820"/>
      <c r="KO18" s="820"/>
      <c r="KP18" s="820"/>
      <c r="KQ18" s="820"/>
      <c r="KR18" s="820"/>
      <c r="KS18" s="820"/>
      <c r="KT18" s="820"/>
      <c r="KU18" s="820"/>
      <c r="KV18" s="820"/>
      <c r="KW18" s="820"/>
      <c r="KX18" s="820"/>
      <c r="KY18" s="820"/>
      <c r="KZ18" s="820"/>
      <c r="LA18" s="820"/>
      <c r="LB18" s="820"/>
      <c r="LC18" s="820"/>
      <c r="LD18" s="820"/>
      <c r="LE18" s="820"/>
      <c r="LF18" s="820"/>
      <c r="LG18" s="820"/>
      <c r="LH18" s="820"/>
      <c r="LI18" s="820"/>
      <c r="LJ18" s="820"/>
      <c r="LK18" s="820"/>
      <c r="LL18" s="820"/>
      <c r="LM18" s="820"/>
      <c r="LN18" s="820"/>
      <c r="LO18" s="820"/>
      <c r="LP18" s="820"/>
      <c r="LQ18" s="820"/>
      <c r="LR18" s="820"/>
      <c r="LS18" s="820"/>
      <c r="LT18" s="820"/>
      <c r="LU18" s="820"/>
      <c r="LV18" s="820"/>
      <c r="LW18" s="820"/>
      <c r="LX18" s="820"/>
      <c r="LY18" s="820"/>
      <c r="LZ18" s="820"/>
      <c r="MA18" s="820"/>
      <c r="MB18" s="820"/>
      <c r="MC18" s="820"/>
      <c r="MD18" s="820"/>
      <c r="ME18" s="820"/>
      <c r="MF18" s="820"/>
      <c r="MG18" s="820"/>
      <c r="MH18" s="820"/>
      <c r="MI18" s="820"/>
      <c r="MJ18" s="820"/>
      <c r="MK18" s="820"/>
      <c r="ML18" s="820"/>
      <c r="MM18" s="820"/>
      <c r="MN18" s="820"/>
      <c r="MO18" s="820"/>
      <c r="MP18" s="820"/>
      <c r="MQ18" s="820"/>
      <c r="MR18" s="820"/>
      <c r="MS18" s="820"/>
      <c r="MT18" s="820"/>
      <c r="MU18" s="820"/>
      <c r="MV18" s="820"/>
      <c r="MW18" s="820"/>
      <c r="MX18" s="820"/>
      <c r="MY18" s="820"/>
      <c r="MZ18" s="820"/>
      <c r="NA18" s="820"/>
      <c r="NB18" s="820"/>
      <c r="NC18" s="820"/>
      <c r="ND18" s="820"/>
      <c r="NE18" s="820"/>
      <c r="NF18" s="820"/>
      <c r="NG18" s="820"/>
      <c r="NH18" s="820"/>
      <c r="NI18" s="820"/>
      <c r="NJ18" s="820"/>
      <c r="NK18" s="820"/>
      <c r="NL18" s="820"/>
      <c r="NM18" s="820"/>
      <c r="NN18" s="820"/>
      <c r="NO18" s="820"/>
      <c r="NP18" s="820"/>
      <c r="NQ18" s="820"/>
      <c r="NR18" s="820"/>
      <c r="NS18" s="820"/>
      <c r="NT18" s="820"/>
      <c r="NU18" s="820"/>
      <c r="NV18" s="820"/>
      <c r="NW18" s="820"/>
      <c r="NX18" s="820"/>
      <c r="NY18" s="820"/>
      <c r="NZ18" s="820"/>
      <c r="OA18" s="820"/>
      <c r="OB18" s="820"/>
      <c r="OC18" s="820"/>
      <c r="OD18" s="820"/>
      <c r="OE18" s="820"/>
      <c r="OF18" s="820"/>
      <c r="OG18" s="820"/>
      <c r="OH18" s="820"/>
      <c r="OI18" s="820"/>
      <c r="OJ18" s="820"/>
      <c r="OK18" s="820"/>
      <c r="OL18" s="820"/>
      <c r="OM18" s="820"/>
      <c r="ON18" s="820"/>
      <c r="OO18" s="820"/>
      <c r="OP18" s="820"/>
      <c r="OQ18" s="820"/>
      <c r="OR18" s="820"/>
      <c r="OS18" s="820"/>
      <c r="OT18" s="820"/>
      <c r="OU18" s="820"/>
      <c r="OV18" s="820"/>
      <c r="OW18" s="820"/>
      <c r="OX18" s="820"/>
      <c r="OY18" s="820"/>
      <c r="OZ18" s="820"/>
      <c r="PA18" s="820"/>
      <c r="PB18" s="820"/>
      <c r="PC18" s="820"/>
      <c r="PD18" s="820"/>
      <c r="PE18" s="820"/>
      <c r="PF18" s="820"/>
      <c r="PG18" s="820"/>
      <c r="PH18" s="820"/>
      <c r="PI18" s="820"/>
      <c r="PJ18" s="820"/>
      <c r="PK18" s="820"/>
      <c r="PL18" s="820"/>
      <c r="PM18" s="820"/>
      <c r="PN18" s="820"/>
      <c r="PO18" s="820"/>
      <c r="PP18" s="820"/>
      <c r="PQ18" s="820"/>
      <c r="PR18" s="820"/>
      <c r="PS18" s="820"/>
      <c r="PT18" s="820"/>
      <c r="PU18" s="820"/>
      <c r="PV18" s="820"/>
      <c r="PW18" s="820"/>
      <c r="PX18" s="820"/>
      <c r="PY18" s="820"/>
      <c r="PZ18" s="820"/>
      <c r="QA18" s="820"/>
      <c r="QB18" s="820"/>
      <c r="QC18" s="820"/>
      <c r="QD18" s="820"/>
      <c r="QE18" s="820"/>
      <c r="QF18" s="820"/>
      <c r="QG18" s="820"/>
      <c r="QH18" s="820"/>
      <c r="QI18" s="820"/>
      <c r="QJ18" s="820"/>
      <c r="QK18" s="820"/>
      <c r="QL18" s="820"/>
      <c r="QM18" s="820"/>
      <c r="QN18" s="820"/>
      <c r="QO18" s="820"/>
      <c r="QP18" s="820"/>
      <c r="QQ18" s="820"/>
      <c r="QR18" s="820"/>
      <c r="QS18" s="820"/>
      <c r="QT18" s="820"/>
      <c r="QU18" s="820"/>
      <c r="QV18" s="820"/>
      <c r="QW18" s="820"/>
      <c r="QX18" s="820"/>
      <c r="QY18" s="820"/>
      <c r="QZ18" s="820"/>
      <c r="RA18" s="820"/>
      <c r="RB18" s="820"/>
      <c r="RC18" s="820"/>
      <c r="RD18" s="820"/>
      <c r="RE18" s="820"/>
      <c r="RF18" s="820"/>
      <c r="RG18" s="820"/>
      <c r="RH18" s="820"/>
      <c r="RI18" s="820"/>
      <c r="RJ18" s="820"/>
      <c r="RK18" s="820"/>
      <c r="RL18" s="820"/>
      <c r="RM18" s="820"/>
      <c r="RN18" s="820"/>
      <c r="RO18" s="820"/>
      <c r="RP18" s="820"/>
      <c r="RQ18" s="820"/>
      <c r="RR18" s="820"/>
      <c r="RS18" s="820"/>
      <c r="RT18" s="820"/>
      <c r="RU18" s="820"/>
      <c r="RV18" s="820"/>
      <c r="RW18" s="820"/>
      <c r="RX18" s="820"/>
      <c r="RY18" s="820"/>
      <c r="RZ18" s="820"/>
      <c r="SA18" s="820"/>
      <c r="SB18" s="820"/>
      <c r="SC18" s="820"/>
      <c r="SD18" s="820"/>
      <c r="SE18" s="820"/>
      <c r="SF18" s="820"/>
      <c r="SG18" s="820"/>
      <c r="SH18" s="820"/>
      <c r="SI18" s="820"/>
      <c r="SJ18" s="820"/>
      <c r="SK18" s="820"/>
      <c r="SL18" s="820"/>
      <c r="SM18" s="820"/>
      <c r="SN18" s="820"/>
      <c r="SO18" s="820"/>
      <c r="SP18" s="820"/>
      <c r="SQ18" s="820"/>
      <c r="SR18" s="820"/>
      <c r="SS18" s="820"/>
      <c r="ST18" s="820"/>
      <c r="SU18" s="820"/>
      <c r="SV18" s="820"/>
      <c r="SW18" s="820"/>
      <c r="SX18" s="820"/>
      <c r="SY18" s="820"/>
      <c r="SZ18" s="820"/>
      <c r="TA18" s="820"/>
      <c r="TB18" s="820"/>
      <c r="TC18" s="820"/>
      <c r="TD18" s="820"/>
      <c r="TE18" s="820"/>
      <c r="TF18" s="820"/>
      <c r="TG18" s="820"/>
      <c r="TH18" s="820"/>
      <c r="TI18" s="820"/>
      <c r="TJ18" s="820"/>
      <c r="TK18" s="820"/>
      <c r="TL18" s="820"/>
      <c r="TM18" s="820"/>
      <c r="TN18" s="820"/>
      <c r="TO18" s="820"/>
      <c r="TP18" s="820"/>
      <c r="TQ18" s="820"/>
      <c r="TR18" s="820"/>
      <c r="TS18" s="820"/>
      <c r="TT18" s="820"/>
      <c r="TU18" s="820"/>
      <c r="TV18" s="820"/>
      <c r="TW18" s="820"/>
      <c r="TX18" s="820"/>
      <c r="TY18" s="820"/>
      <c r="TZ18" s="820"/>
      <c r="UA18" s="820"/>
      <c r="UB18" s="820"/>
      <c r="UC18" s="820"/>
      <c r="UD18" s="820"/>
      <c r="UE18" s="820"/>
      <c r="UF18" s="820"/>
      <c r="UG18" s="820"/>
      <c r="UH18" s="820"/>
      <c r="UI18" s="820"/>
      <c r="UJ18" s="820"/>
      <c r="UK18" s="820"/>
      <c r="UL18" s="820"/>
      <c r="UM18" s="820"/>
      <c r="UN18" s="820"/>
      <c r="UO18" s="820"/>
      <c r="UP18" s="820"/>
      <c r="UQ18" s="820"/>
      <c r="UR18" s="820"/>
      <c r="US18" s="820"/>
      <c r="UT18" s="820"/>
      <c r="UU18" s="820"/>
      <c r="UV18" s="820"/>
      <c r="UW18" s="820"/>
      <c r="UX18" s="820"/>
      <c r="UY18" s="820"/>
      <c r="UZ18" s="820"/>
      <c r="VA18" s="820"/>
      <c r="VB18" s="820"/>
      <c r="VC18" s="820"/>
      <c r="VD18" s="820"/>
      <c r="VE18" s="820"/>
      <c r="VF18" s="820"/>
      <c r="VG18" s="820"/>
      <c r="VH18" s="820"/>
      <c r="VI18" s="820"/>
      <c r="VJ18" s="820"/>
      <c r="VK18" s="820"/>
      <c r="VL18" s="820"/>
      <c r="VM18" s="820"/>
      <c r="VN18" s="820"/>
      <c r="VO18" s="820"/>
      <c r="VP18" s="820"/>
      <c r="VQ18" s="820"/>
      <c r="VR18" s="820"/>
      <c r="VS18" s="820"/>
      <c r="VT18" s="820"/>
      <c r="VU18" s="820"/>
      <c r="VV18" s="820"/>
      <c r="VW18" s="820"/>
      <c r="VX18" s="820"/>
      <c r="VY18" s="820"/>
      <c r="VZ18" s="820"/>
      <c r="WA18" s="820"/>
      <c r="WB18" s="820"/>
      <c r="WC18" s="820"/>
      <c r="WD18" s="820"/>
      <c r="WE18" s="820"/>
      <c r="WF18" s="820"/>
      <c r="WG18" s="820"/>
      <c r="WH18" s="820"/>
      <c r="WI18" s="820"/>
      <c r="WJ18" s="820"/>
      <c r="WK18" s="820"/>
      <c r="WL18" s="820"/>
      <c r="WM18" s="820"/>
      <c r="WN18" s="820"/>
      <c r="WO18" s="820"/>
      <c r="WP18" s="820"/>
      <c r="WQ18" s="820"/>
      <c r="WR18" s="820"/>
      <c r="WS18" s="820"/>
      <c r="WT18" s="820"/>
      <c r="WU18" s="820"/>
      <c r="WV18" s="820"/>
      <c r="WW18" s="820"/>
      <c r="WX18" s="820"/>
      <c r="WY18" s="820"/>
      <c r="WZ18" s="820"/>
      <c r="XA18" s="820"/>
      <c r="XB18" s="820"/>
      <c r="XC18" s="820"/>
      <c r="XD18" s="820"/>
      <c r="XE18" s="820"/>
      <c r="XF18" s="820"/>
      <c r="XG18" s="820"/>
      <c r="XH18" s="820"/>
      <c r="XI18" s="820"/>
      <c r="XJ18" s="820"/>
      <c r="XK18" s="820"/>
      <c r="XL18" s="820"/>
      <c r="XM18" s="820"/>
      <c r="XN18" s="820"/>
      <c r="XO18" s="820"/>
      <c r="XP18" s="820"/>
      <c r="XQ18" s="820"/>
      <c r="XR18" s="820"/>
      <c r="XS18" s="820"/>
      <c r="XT18" s="820"/>
      <c r="XU18" s="820"/>
      <c r="XV18" s="820"/>
      <c r="XW18" s="820"/>
      <c r="XX18" s="820"/>
      <c r="XY18" s="820"/>
      <c r="XZ18" s="820"/>
      <c r="YA18" s="820"/>
      <c r="YB18" s="820"/>
      <c r="YC18" s="820"/>
      <c r="YD18" s="820"/>
      <c r="YE18" s="820"/>
      <c r="YF18" s="820"/>
      <c r="YG18" s="820"/>
      <c r="YH18" s="820"/>
      <c r="YI18" s="820"/>
      <c r="YJ18" s="820"/>
      <c r="YK18" s="820"/>
      <c r="YL18" s="820"/>
      <c r="YM18" s="820"/>
      <c r="YN18" s="820"/>
      <c r="YO18" s="820"/>
      <c r="YP18" s="820"/>
      <c r="YQ18" s="820"/>
      <c r="YR18" s="820"/>
      <c r="YS18" s="820"/>
      <c r="YT18" s="820"/>
      <c r="YU18" s="820"/>
      <c r="YV18" s="820"/>
      <c r="YW18" s="820"/>
      <c r="YX18" s="820"/>
      <c r="YY18" s="820"/>
      <c r="YZ18" s="820"/>
      <c r="ZA18" s="820"/>
      <c r="ZB18" s="820"/>
      <c r="ZC18" s="820"/>
      <c r="ZD18" s="820"/>
      <c r="ZE18" s="820"/>
      <c r="ZF18" s="820"/>
      <c r="ZG18" s="820"/>
      <c r="ZH18" s="820"/>
      <c r="ZI18" s="820"/>
      <c r="ZJ18" s="820"/>
      <c r="ZK18" s="820"/>
      <c r="ZL18" s="820"/>
      <c r="ZM18" s="820"/>
      <c r="ZN18" s="820"/>
      <c r="ZO18" s="820"/>
      <c r="ZP18" s="820"/>
      <c r="ZQ18" s="820"/>
      <c r="ZR18" s="820"/>
      <c r="ZS18" s="820"/>
      <c r="ZT18" s="820"/>
      <c r="ZU18" s="820"/>
      <c r="ZV18" s="820"/>
      <c r="ZW18" s="820"/>
      <c r="ZX18" s="820"/>
      <c r="ZY18" s="820"/>
      <c r="ZZ18" s="820"/>
      <c r="AAA18" s="820"/>
      <c r="AAB18" s="820"/>
      <c r="AAC18" s="820"/>
      <c r="AAD18" s="820"/>
      <c r="AAE18" s="820"/>
      <c r="AAF18" s="820"/>
      <c r="AAG18" s="820"/>
      <c r="AAH18" s="820"/>
      <c r="AAI18" s="820"/>
      <c r="AAJ18" s="820"/>
      <c r="AAK18" s="820"/>
      <c r="AAL18" s="820"/>
      <c r="AAM18" s="820"/>
      <c r="AAN18" s="820"/>
      <c r="AAO18" s="820"/>
      <c r="AAP18" s="820"/>
      <c r="AAQ18" s="820"/>
      <c r="AAR18" s="820"/>
      <c r="AAS18" s="820"/>
      <c r="AAT18" s="820"/>
      <c r="AAU18" s="820"/>
      <c r="AAV18" s="820"/>
      <c r="AAW18" s="820"/>
      <c r="AAX18" s="820"/>
      <c r="AAY18" s="820"/>
      <c r="AAZ18" s="820"/>
      <c r="ABA18" s="820"/>
      <c r="ABB18" s="820"/>
      <c r="ABC18" s="820"/>
      <c r="ABD18" s="820"/>
      <c r="ABE18" s="820"/>
      <c r="ABF18" s="820"/>
      <c r="ABG18" s="820"/>
      <c r="ABH18" s="820"/>
      <c r="ABI18" s="820"/>
      <c r="ABJ18" s="820"/>
      <c r="ABK18" s="820"/>
      <c r="ABL18" s="820"/>
      <c r="ABM18" s="820"/>
      <c r="ABN18" s="820"/>
      <c r="ABO18" s="820"/>
      <c r="ABP18" s="820"/>
      <c r="ABQ18" s="820"/>
      <c r="ABR18" s="820"/>
      <c r="ABS18" s="820"/>
      <c r="ABT18" s="820"/>
      <c r="ABU18" s="820"/>
      <c r="ABV18" s="820"/>
      <c r="ABW18" s="820"/>
      <c r="ABX18" s="820"/>
      <c r="ABY18" s="820"/>
      <c r="ABZ18" s="820"/>
      <c r="ACA18" s="820"/>
      <c r="ACB18" s="820"/>
      <c r="ACC18" s="820"/>
      <c r="ACD18" s="820"/>
      <c r="ACE18" s="820"/>
      <c r="ACF18" s="820"/>
      <c r="ACG18" s="820"/>
      <c r="ACH18" s="820"/>
      <c r="ACI18" s="820"/>
      <c r="ACJ18" s="820"/>
      <c r="ACK18" s="820"/>
      <c r="ACL18" s="820"/>
      <c r="ACM18" s="820"/>
      <c r="ACN18" s="820"/>
      <c r="ACO18" s="820"/>
      <c r="ACP18" s="820"/>
      <c r="ACQ18" s="820"/>
      <c r="ACR18" s="820"/>
      <c r="ACS18" s="820"/>
      <c r="ACT18" s="820"/>
      <c r="ACU18" s="820"/>
      <c r="ACV18" s="820"/>
      <c r="ACW18" s="820"/>
      <c r="ACX18" s="820"/>
      <c r="ACY18" s="820"/>
      <c r="ACZ18" s="820"/>
      <c r="ADA18" s="820"/>
      <c r="ADB18" s="820"/>
      <c r="ADC18" s="820"/>
      <c r="ADD18" s="820"/>
      <c r="ADE18" s="820"/>
      <c r="ADF18" s="820"/>
      <c r="ADG18" s="820"/>
      <c r="ADH18" s="820"/>
      <c r="ADI18" s="820"/>
      <c r="ADJ18" s="820"/>
      <c r="ADK18" s="820"/>
      <c r="ADL18" s="820"/>
      <c r="ADM18" s="820"/>
      <c r="ADN18" s="820"/>
      <c r="ADO18" s="820"/>
      <c r="ADP18" s="820"/>
      <c r="ADQ18" s="820"/>
      <c r="ADR18" s="820"/>
      <c r="ADS18" s="820"/>
      <c r="ADT18" s="820"/>
      <c r="ADU18" s="820"/>
      <c r="ADV18" s="820"/>
      <c r="ADW18" s="820"/>
      <c r="ADX18" s="820"/>
      <c r="ADY18" s="820"/>
      <c r="ADZ18" s="820"/>
      <c r="AEA18" s="820"/>
      <c r="AEB18" s="820"/>
      <c r="AEC18" s="820"/>
      <c r="AED18" s="820"/>
      <c r="AEE18" s="820"/>
      <c r="AEF18" s="820"/>
      <c r="AEG18" s="820"/>
      <c r="AEH18" s="820"/>
      <c r="AEI18" s="820"/>
      <c r="AEJ18" s="820"/>
      <c r="AEK18" s="820"/>
      <c r="AEL18" s="820"/>
      <c r="AEM18" s="820"/>
      <c r="AEN18" s="820"/>
      <c r="AEO18" s="820"/>
      <c r="AEP18" s="820"/>
      <c r="AEQ18" s="820"/>
      <c r="AER18" s="820"/>
      <c r="AES18" s="820"/>
      <c r="AET18" s="820"/>
      <c r="AEU18" s="820"/>
      <c r="AEV18" s="820"/>
      <c r="AEW18" s="820"/>
      <c r="AEX18" s="820"/>
      <c r="AEY18" s="820"/>
      <c r="AEZ18" s="820"/>
      <c r="AFA18" s="820"/>
      <c r="AFB18" s="820"/>
      <c r="AFC18" s="820"/>
      <c r="AFD18" s="820"/>
      <c r="AFE18" s="820"/>
      <c r="AFF18" s="820"/>
      <c r="AFG18" s="820"/>
      <c r="AFH18" s="820"/>
      <c r="AFI18" s="820"/>
      <c r="AFJ18" s="820"/>
      <c r="AFK18" s="820"/>
      <c r="AFL18" s="820"/>
      <c r="AFM18" s="820"/>
      <c r="AFN18" s="820"/>
      <c r="AFO18" s="820"/>
      <c r="AFP18" s="820"/>
      <c r="AFQ18" s="820"/>
      <c r="AFR18" s="820"/>
      <c r="AFS18" s="820"/>
      <c r="AFT18" s="820"/>
      <c r="AFU18" s="820"/>
      <c r="AFV18" s="820"/>
      <c r="AFW18" s="820"/>
      <c r="AFX18" s="820"/>
      <c r="AFY18" s="820"/>
      <c r="AFZ18" s="820"/>
      <c r="AGA18" s="820"/>
      <c r="AGB18" s="820"/>
      <c r="AGC18" s="820"/>
      <c r="AGD18" s="820"/>
      <c r="AGE18" s="820"/>
      <c r="AGF18" s="820"/>
      <c r="AGG18" s="820"/>
      <c r="AGH18" s="820"/>
      <c r="AGI18" s="820"/>
      <c r="AGJ18" s="820"/>
      <c r="AGK18" s="820"/>
      <c r="AGL18" s="820"/>
      <c r="AGM18" s="820"/>
      <c r="AGN18" s="820"/>
      <c r="AGO18" s="820"/>
      <c r="AGP18" s="820"/>
      <c r="AGQ18" s="820"/>
      <c r="AGR18" s="820"/>
      <c r="AGS18" s="820"/>
      <c r="AGT18" s="820"/>
      <c r="AGU18" s="820"/>
      <c r="AGV18" s="820"/>
      <c r="AGW18" s="820"/>
      <c r="AGX18" s="820"/>
      <c r="AGY18" s="820"/>
      <c r="AGZ18" s="820"/>
      <c r="AHA18" s="820"/>
      <c r="AHB18" s="820"/>
      <c r="AHC18" s="820"/>
      <c r="AHD18" s="820"/>
      <c r="AHE18" s="820"/>
      <c r="AHF18" s="820"/>
      <c r="AHG18" s="820"/>
      <c r="AHH18" s="820"/>
      <c r="AHI18" s="820"/>
      <c r="AHJ18" s="820"/>
      <c r="AHK18" s="820"/>
      <c r="AHL18" s="820"/>
      <c r="AHM18" s="820"/>
      <c r="AHN18" s="820"/>
      <c r="AHO18" s="820"/>
      <c r="AHP18" s="820"/>
      <c r="AHQ18" s="820"/>
      <c r="AHR18" s="820"/>
      <c r="AHS18" s="820"/>
      <c r="AHT18" s="820"/>
      <c r="AHU18" s="820"/>
      <c r="AHV18" s="820"/>
      <c r="AHW18" s="820"/>
      <c r="AHX18" s="820"/>
      <c r="AHY18" s="820"/>
      <c r="AHZ18" s="820"/>
      <c r="AIA18" s="820"/>
      <c r="AIB18" s="820"/>
      <c r="AIC18" s="820"/>
      <c r="AID18" s="820"/>
      <c r="AIE18" s="820"/>
      <c r="AIF18" s="820"/>
      <c r="AIG18" s="820"/>
      <c r="AIH18" s="820"/>
      <c r="AII18" s="820"/>
      <c r="AIJ18" s="820"/>
      <c r="AIK18" s="820"/>
      <c r="AIL18" s="820"/>
      <c r="AIM18" s="820"/>
      <c r="AIN18" s="820"/>
      <c r="AIO18" s="820"/>
      <c r="AIP18" s="820"/>
      <c r="AIQ18" s="820"/>
      <c r="AIR18" s="820"/>
      <c r="AIS18" s="820"/>
      <c r="AIT18" s="820"/>
      <c r="AIU18" s="820"/>
      <c r="AIV18" s="820"/>
      <c r="AIW18" s="820"/>
      <c r="AIX18" s="820"/>
      <c r="AIY18" s="820"/>
      <c r="AIZ18" s="820"/>
      <c r="AJA18" s="820"/>
      <c r="AJB18" s="820"/>
      <c r="AJC18" s="820"/>
      <c r="AJD18" s="820"/>
      <c r="AJE18" s="820"/>
      <c r="AJF18" s="820"/>
      <c r="AJG18" s="820"/>
      <c r="AJH18" s="820"/>
      <c r="AJI18" s="820"/>
      <c r="AJJ18" s="820"/>
      <c r="AJK18" s="820"/>
      <c r="AJL18" s="820"/>
      <c r="AJM18" s="820"/>
      <c r="AJN18" s="820"/>
      <c r="AJO18" s="820"/>
      <c r="AJP18" s="820"/>
      <c r="AJQ18" s="820"/>
      <c r="AJR18" s="820"/>
      <c r="AJS18" s="820"/>
      <c r="AJT18" s="820"/>
      <c r="AJU18" s="820"/>
      <c r="AJV18" s="820"/>
      <c r="AJW18" s="820"/>
      <c r="AJX18" s="820"/>
      <c r="AJY18" s="820"/>
      <c r="AJZ18" s="820"/>
      <c r="AKA18" s="820"/>
      <c r="AKB18" s="820"/>
      <c r="AKC18" s="820"/>
      <c r="AKD18" s="820"/>
      <c r="AKE18" s="820"/>
      <c r="AKF18" s="820"/>
      <c r="AKG18" s="820"/>
      <c r="AKH18" s="820"/>
      <c r="AKI18" s="820"/>
      <c r="AKJ18" s="820"/>
      <c r="AKK18" s="820"/>
      <c r="AKL18" s="820"/>
      <c r="AKM18" s="820"/>
      <c r="AKN18" s="820"/>
      <c r="AKO18" s="820"/>
      <c r="AKP18" s="820"/>
      <c r="AKQ18" s="820"/>
      <c r="AKR18" s="820"/>
      <c r="AKS18" s="820"/>
      <c r="AKT18" s="820"/>
      <c r="AKU18" s="820"/>
      <c r="AKV18" s="820"/>
      <c r="AKW18" s="820"/>
      <c r="AKX18" s="820"/>
      <c r="AKY18" s="820"/>
      <c r="AKZ18" s="820"/>
      <c r="ALA18" s="820"/>
      <c r="ALB18" s="820"/>
      <c r="ALC18" s="820"/>
      <c r="ALD18" s="820"/>
      <c r="ALE18" s="820"/>
      <c r="ALF18" s="820"/>
      <c r="ALG18" s="820"/>
      <c r="ALH18" s="820"/>
      <c r="ALI18" s="820"/>
      <c r="ALJ18" s="820"/>
      <c r="ALK18" s="820"/>
      <c r="ALL18" s="820"/>
      <c r="ALM18" s="820"/>
      <c r="ALN18" s="820"/>
      <c r="ALO18" s="820"/>
      <c r="ALP18" s="820"/>
      <c r="ALQ18" s="820"/>
      <c r="ALR18" s="820"/>
      <c r="ALS18" s="820"/>
      <c r="ALT18" s="820"/>
      <c r="ALU18" s="820"/>
      <c r="ALV18" s="820"/>
      <c r="ALW18" s="820"/>
      <c r="ALX18" s="820"/>
      <c r="ALY18" s="820"/>
      <c r="ALZ18" s="820"/>
      <c r="AMA18" s="820"/>
      <c r="AMB18" s="820"/>
      <c r="AMC18" s="820"/>
      <c r="AMD18" s="820"/>
      <c r="AME18" s="820"/>
      <c r="AMF18" s="820"/>
      <c r="AMG18" s="820"/>
      <c r="AMH18" s="820"/>
      <c r="AMI18" s="820"/>
      <c r="AMJ18" s="820"/>
      <c r="AMK18" s="820"/>
      <c r="AML18" s="820"/>
      <c r="AMM18" s="820"/>
      <c r="AMN18" s="820"/>
      <c r="AMO18" s="820"/>
      <c r="AMP18" s="820"/>
      <c r="AMQ18" s="820"/>
      <c r="AMR18" s="820"/>
      <c r="AMS18" s="820"/>
      <c r="AMT18" s="820"/>
      <c r="AMU18" s="820"/>
      <c r="AMV18" s="820"/>
      <c r="AMW18" s="820"/>
      <c r="AMX18" s="820"/>
      <c r="AMY18" s="820"/>
      <c r="AMZ18" s="820"/>
      <c r="ANA18" s="820"/>
      <c r="ANB18" s="820"/>
      <c r="ANC18" s="820"/>
      <c r="AND18" s="820"/>
      <c r="ANE18" s="820"/>
      <c r="ANF18" s="820"/>
      <c r="ANG18" s="820"/>
      <c r="ANH18" s="820"/>
      <c r="ANI18" s="820"/>
      <c r="ANJ18" s="820"/>
      <c r="ANK18" s="820"/>
      <c r="ANL18" s="820"/>
      <c r="ANM18" s="820"/>
      <c r="ANN18" s="820"/>
      <c r="ANO18" s="820"/>
      <c r="ANP18" s="820"/>
      <c r="ANQ18" s="820"/>
      <c r="ANR18" s="820"/>
      <c r="ANS18" s="820"/>
      <c r="ANT18" s="820"/>
      <c r="ANU18" s="820"/>
      <c r="ANV18" s="820"/>
      <c r="ANW18" s="820"/>
      <c r="ANX18" s="820"/>
      <c r="ANY18" s="820"/>
      <c r="ANZ18" s="820"/>
      <c r="AOA18" s="820"/>
      <c r="AOB18" s="820"/>
      <c r="AOC18" s="820"/>
      <c r="AOD18" s="820"/>
      <c r="AOE18" s="820"/>
      <c r="AOF18" s="820"/>
      <c r="AOG18" s="820"/>
      <c r="AOH18" s="820"/>
      <c r="AOI18" s="820"/>
      <c r="AOJ18" s="820"/>
      <c r="AOK18" s="820"/>
      <c r="AOL18" s="820"/>
      <c r="AOM18" s="820"/>
      <c r="AON18" s="820"/>
      <c r="AOO18" s="820"/>
      <c r="AOP18" s="820"/>
      <c r="AOQ18" s="820"/>
      <c r="AOR18" s="820"/>
      <c r="AOS18" s="820"/>
      <c r="AOT18" s="820"/>
      <c r="AOU18" s="820"/>
      <c r="AOV18" s="820"/>
      <c r="AOW18" s="820"/>
      <c r="AOX18" s="820"/>
      <c r="AOY18" s="820"/>
      <c r="AOZ18" s="820"/>
      <c r="APA18" s="820"/>
      <c r="APB18" s="820"/>
      <c r="APC18" s="820"/>
      <c r="APD18" s="820"/>
      <c r="APE18" s="820"/>
      <c r="APF18" s="820"/>
      <c r="APG18" s="820"/>
      <c r="APH18" s="820"/>
      <c r="API18" s="820"/>
      <c r="APJ18" s="820"/>
      <c r="APK18" s="820"/>
      <c r="APL18" s="820"/>
      <c r="APM18" s="820"/>
      <c r="APN18" s="820"/>
      <c r="APO18" s="820"/>
      <c r="APP18" s="820"/>
      <c r="APQ18" s="820"/>
      <c r="APR18" s="820"/>
      <c r="APS18" s="820"/>
      <c r="APT18" s="820"/>
      <c r="APU18" s="820"/>
      <c r="APV18" s="820"/>
      <c r="APW18" s="820"/>
      <c r="APX18" s="820"/>
      <c r="APY18" s="820"/>
      <c r="APZ18" s="820"/>
      <c r="AQA18" s="820"/>
      <c r="AQB18" s="820"/>
      <c r="AQC18" s="820"/>
      <c r="AQD18" s="820"/>
      <c r="AQE18" s="820"/>
      <c r="AQF18" s="820"/>
      <c r="AQG18" s="820"/>
      <c r="AQH18" s="820"/>
      <c r="AQI18" s="820"/>
      <c r="AQJ18" s="820"/>
      <c r="AQK18" s="820"/>
      <c r="AQL18" s="820"/>
      <c r="AQM18" s="820"/>
      <c r="AQN18" s="820"/>
      <c r="AQO18" s="820"/>
      <c r="AQP18" s="820"/>
      <c r="AQQ18" s="820"/>
      <c r="AQR18" s="820"/>
      <c r="AQS18" s="820"/>
      <c r="AQT18" s="820"/>
      <c r="AQU18" s="820"/>
      <c r="AQV18" s="820"/>
      <c r="AQW18" s="820"/>
      <c r="AQX18" s="820"/>
      <c r="AQY18" s="820"/>
      <c r="AQZ18" s="820"/>
      <c r="ARA18" s="820"/>
      <c r="ARB18" s="820"/>
      <c r="ARC18" s="820"/>
      <c r="ARD18" s="820"/>
      <c r="ARE18" s="820"/>
      <c r="ARF18" s="820"/>
      <c r="ARG18" s="820"/>
      <c r="ARH18" s="820"/>
      <c r="ARI18" s="820"/>
      <c r="ARJ18" s="820"/>
      <c r="ARK18" s="820"/>
      <c r="ARL18" s="820"/>
      <c r="ARM18" s="820"/>
      <c r="ARN18" s="820"/>
      <c r="ARO18" s="820"/>
      <c r="ARP18" s="820"/>
      <c r="ARQ18" s="820"/>
      <c r="ARR18" s="820"/>
      <c r="ARS18" s="820"/>
      <c r="ART18" s="820"/>
      <c r="ARU18" s="820"/>
      <c r="ARV18" s="820"/>
      <c r="ARW18" s="820"/>
      <c r="ARX18" s="820"/>
      <c r="ARY18" s="820"/>
      <c r="ARZ18" s="820"/>
      <c r="ASA18" s="820"/>
      <c r="ASB18" s="820"/>
      <c r="ASC18" s="820"/>
      <c r="ASD18" s="820"/>
      <c r="ASE18" s="820"/>
      <c r="ASF18" s="820"/>
      <c r="ASG18" s="820"/>
      <c r="ASH18" s="820"/>
      <c r="ASI18" s="820"/>
      <c r="ASJ18" s="820"/>
      <c r="ASK18" s="820"/>
      <c r="ASL18" s="820"/>
      <c r="ASM18" s="820"/>
      <c r="ASN18" s="820"/>
      <c r="ASO18" s="820"/>
      <c r="ASP18" s="820"/>
      <c r="ASQ18" s="820"/>
      <c r="ASR18" s="820"/>
      <c r="ASS18" s="820"/>
      <c r="AST18" s="820"/>
      <c r="ASU18" s="820"/>
      <c r="ASV18" s="820"/>
      <c r="ASW18" s="820"/>
      <c r="ASX18" s="820"/>
      <c r="ASY18" s="820"/>
      <c r="ASZ18" s="820"/>
      <c r="ATA18" s="820"/>
      <c r="ATB18" s="820"/>
      <c r="ATC18" s="820"/>
      <c r="ATD18" s="820"/>
      <c r="ATE18" s="820"/>
      <c r="ATF18" s="820"/>
      <c r="ATG18" s="820"/>
      <c r="ATH18" s="820"/>
      <c r="ATI18" s="820"/>
      <c r="ATJ18" s="820"/>
      <c r="ATK18" s="820"/>
      <c r="ATL18" s="820"/>
      <c r="ATM18" s="820"/>
      <c r="ATN18" s="820"/>
      <c r="ATO18" s="820"/>
      <c r="ATP18" s="820"/>
      <c r="ATQ18" s="820"/>
      <c r="ATR18" s="820"/>
      <c r="ATS18" s="820"/>
      <c r="ATT18" s="820"/>
      <c r="ATU18" s="820"/>
      <c r="ATV18" s="820"/>
      <c r="ATW18" s="820"/>
      <c r="ATX18" s="820"/>
      <c r="ATY18" s="820"/>
      <c r="ATZ18" s="820"/>
      <c r="AUA18" s="820"/>
      <c r="AUB18" s="820"/>
      <c r="AUC18" s="820"/>
      <c r="AUD18" s="820"/>
      <c r="AUE18" s="820"/>
      <c r="AUF18" s="820"/>
      <c r="AUG18" s="820"/>
      <c r="AUH18" s="820"/>
      <c r="AUI18" s="820"/>
      <c r="AUJ18" s="820"/>
      <c r="AUK18" s="820"/>
      <c r="AUL18" s="820"/>
      <c r="AUM18" s="820"/>
      <c r="AUN18" s="820"/>
      <c r="AUO18" s="820"/>
      <c r="AUP18" s="820"/>
      <c r="AUQ18" s="820"/>
      <c r="AUR18" s="820"/>
      <c r="AUS18" s="820"/>
      <c r="AUT18" s="820"/>
      <c r="AUU18" s="820"/>
      <c r="AUV18" s="820"/>
      <c r="AUW18" s="820"/>
      <c r="AUX18" s="820"/>
      <c r="AUY18" s="820"/>
      <c r="AUZ18" s="820"/>
      <c r="AVA18" s="820"/>
      <c r="AVB18" s="820"/>
      <c r="AVC18" s="820"/>
      <c r="AVD18" s="820"/>
      <c r="AVE18" s="820"/>
      <c r="AVF18" s="820"/>
      <c r="AVG18" s="820"/>
      <c r="AVH18" s="820"/>
      <c r="AVI18" s="820"/>
      <c r="AVJ18" s="820"/>
      <c r="AVK18" s="820"/>
      <c r="AVL18" s="820"/>
      <c r="AVM18" s="820"/>
      <c r="AVN18" s="820"/>
      <c r="AVO18" s="820"/>
      <c r="AVP18" s="820"/>
      <c r="AVQ18" s="820"/>
      <c r="AVR18" s="820"/>
      <c r="AVS18" s="820"/>
      <c r="AVT18" s="820"/>
      <c r="AVU18" s="820"/>
      <c r="AVV18" s="820"/>
      <c r="AVW18" s="820"/>
      <c r="AVX18" s="820"/>
      <c r="AVY18" s="820"/>
      <c r="AVZ18" s="820"/>
      <c r="AWA18" s="820"/>
      <c r="AWB18" s="820"/>
      <c r="AWC18" s="820"/>
      <c r="AWD18" s="820"/>
      <c r="AWE18" s="820"/>
      <c r="AWF18" s="820"/>
      <c r="AWG18" s="820"/>
      <c r="AWH18" s="820"/>
      <c r="AWI18" s="820"/>
      <c r="AWJ18" s="820"/>
      <c r="AWK18" s="820"/>
      <c r="AWL18" s="820"/>
      <c r="AWM18" s="820"/>
      <c r="AWN18" s="820"/>
      <c r="AWO18" s="820"/>
      <c r="AWP18" s="820"/>
      <c r="AWQ18" s="820"/>
      <c r="AWR18" s="820"/>
      <c r="AWS18" s="820"/>
      <c r="AWT18" s="820"/>
      <c r="AWU18" s="820"/>
      <c r="AWV18" s="820"/>
      <c r="AWW18" s="820"/>
      <c r="AWX18" s="820"/>
      <c r="AWY18" s="820"/>
      <c r="AWZ18" s="820"/>
      <c r="AXA18" s="820"/>
      <c r="AXB18" s="820"/>
      <c r="AXC18" s="820"/>
      <c r="AXD18" s="820"/>
      <c r="AXE18" s="820"/>
      <c r="AXF18" s="820"/>
      <c r="AXG18" s="820"/>
      <c r="AXH18" s="820"/>
      <c r="AXI18" s="820"/>
      <c r="AXJ18" s="820"/>
      <c r="AXK18" s="820"/>
      <c r="AXL18" s="820"/>
      <c r="AXM18" s="820"/>
      <c r="AXN18" s="820"/>
      <c r="AXO18" s="820"/>
      <c r="AXP18" s="820"/>
      <c r="AXQ18" s="820"/>
      <c r="AXR18" s="820"/>
      <c r="AXS18" s="820"/>
      <c r="AXT18" s="820"/>
      <c r="AXU18" s="820"/>
      <c r="AXV18" s="820"/>
      <c r="AXW18" s="820"/>
      <c r="AXX18" s="820"/>
      <c r="AXY18" s="820"/>
      <c r="AXZ18" s="820"/>
      <c r="AYA18" s="820"/>
      <c r="AYB18" s="820"/>
      <c r="AYC18" s="820"/>
      <c r="AYD18" s="820"/>
      <c r="AYE18" s="820"/>
      <c r="AYF18" s="820"/>
      <c r="AYG18" s="820"/>
      <c r="AYH18" s="820"/>
      <c r="AYI18" s="820"/>
      <c r="AYJ18" s="820"/>
      <c r="AYK18" s="820"/>
      <c r="AYL18" s="820"/>
      <c r="AYM18" s="820"/>
      <c r="AYN18" s="820"/>
      <c r="AYO18" s="820"/>
      <c r="AYP18" s="820"/>
      <c r="AYQ18" s="820"/>
      <c r="AYR18" s="820"/>
      <c r="AYS18" s="820"/>
      <c r="AYT18" s="820"/>
      <c r="AYU18" s="820"/>
      <c r="AYV18" s="820"/>
      <c r="AYW18" s="820"/>
      <c r="AYX18" s="820"/>
      <c r="AYY18" s="820"/>
      <c r="AYZ18" s="820"/>
      <c r="AZA18" s="820"/>
      <c r="AZB18" s="820"/>
      <c r="AZC18" s="820"/>
      <c r="AZD18" s="820"/>
      <c r="AZE18" s="820"/>
      <c r="AZF18" s="820"/>
      <c r="AZG18" s="820"/>
      <c r="AZH18" s="820"/>
      <c r="AZI18" s="820"/>
      <c r="AZJ18" s="820"/>
      <c r="AZK18" s="820"/>
      <c r="AZL18" s="820"/>
      <c r="AZM18" s="820"/>
      <c r="AZN18" s="820"/>
      <c r="AZO18" s="820"/>
      <c r="AZP18" s="820"/>
      <c r="AZQ18" s="820"/>
      <c r="AZR18" s="820"/>
      <c r="AZS18" s="820"/>
      <c r="AZT18" s="820"/>
      <c r="AZU18" s="820"/>
      <c r="AZV18" s="820"/>
      <c r="AZW18" s="820"/>
      <c r="AZX18" s="820"/>
      <c r="AZY18" s="820"/>
      <c r="AZZ18" s="820"/>
      <c r="BAA18" s="820"/>
      <c r="BAB18" s="820"/>
      <c r="BAC18" s="820"/>
      <c r="BAD18" s="820"/>
      <c r="BAE18" s="820"/>
      <c r="BAF18" s="820"/>
      <c r="BAG18" s="820"/>
      <c r="BAH18" s="820"/>
      <c r="BAI18" s="820"/>
      <c r="BAJ18" s="820"/>
      <c r="BAK18" s="820"/>
      <c r="BAL18" s="820"/>
      <c r="BAM18" s="820"/>
      <c r="BAN18" s="820"/>
      <c r="BAO18" s="820"/>
      <c r="BAP18" s="820"/>
      <c r="BAQ18" s="820"/>
      <c r="BAR18" s="820"/>
      <c r="BAS18" s="820"/>
      <c r="BAT18" s="820"/>
      <c r="BAU18" s="820"/>
      <c r="BAV18" s="820"/>
      <c r="BAW18" s="820"/>
      <c r="BAX18" s="820"/>
      <c r="BAY18" s="820"/>
      <c r="BAZ18" s="820"/>
      <c r="BBA18" s="820"/>
      <c r="BBB18" s="820"/>
      <c r="BBC18" s="820"/>
      <c r="BBD18" s="820"/>
      <c r="BBE18" s="820"/>
      <c r="BBF18" s="820"/>
      <c r="BBG18" s="820"/>
      <c r="BBH18" s="820"/>
      <c r="BBI18" s="820"/>
      <c r="BBJ18" s="820"/>
      <c r="BBK18" s="820"/>
      <c r="BBL18" s="820"/>
      <c r="BBM18" s="820"/>
      <c r="BBN18" s="820"/>
      <c r="BBO18" s="820"/>
      <c r="BBP18" s="820"/>
      <c r="BBQ18" s="820"/>
      <c r="BBR18" s="820"/>
      <c r="BBS18" s="820"/>
      <c r="BBT18" s="820"/>
      <c r="BBU18" s="820"/>
      <c r="BBV18" s="820"/>
      <c r="BBW18" s="820"/>
      <c r="BBX18" s="820"/>
      <c r="BBY18" s="820"/>
      <c r="BBZ18" s="820"/>
      <c r="BCA18" s="820"/>
      <c r="BCB18" s="820"/>
      <c r="BCC18" s="820"/>
      <c r="BCD18" s="820"/>
      <c r="BCE18" s="820"/>
      <c r="BCF18" s="820"/>
      <c r="BCG18" s="820"/>
      <c r="BCH18" s="820"/>
      <c r="BCI18" s="820"/>
      <c r="BCJ18" s="820"/>
      <c r="BCK18" s="820"/>
      <c r="BCL18" s="820"/>
      <c r="BCM18" s="820"/>
      <c r="BCN18" s="820"/>
      <c r="BCO18" s="820"/>
      <c r="BCP18" s="820"/>
      <c r="BCQ18" s="820"/>
      <c r="BCR18" s="820"/>
      <c r="BCS18" s="820"/>
      <c r="BCT18" s="820"/>
      <c r="BCU18" s="820"/>
      <c r="BCV18" s="820"/>
      <c r="BCW18" s="820"/>
      <c r="BCX18" s="820"/>
      <c r="BCY18" s="820"/>
      <c r="BCZ18" s="820"/>
      <c r="BDA18" s="820"/>
      <c r="BDB18" s="820"/>
      <c r="BDC18" s="820"/>
      <c r="BDD18" s="820"/>
      <c r="BDE18" s="820"/>
      <c r="BDF18" s="820"/>
      <c r="BDG18" s="820"/>
      <c r="BDH18" s="820"/>
      <c r="BDI18" s="820"/>
      <c r="BDJ18" s="820"/>
      <c r="BDK18" s="820"/>
      <c r="BDL18" s="820"/>
      <c r="BDM18" s="820"/>
      <c r="BDN18" s="820"/>
      <c r="BDO18" s="820"/>
      <c r="BDP18" s="820"/>
      <c r="BDQ18" s="820"/>
      <c r="BDR18" s="820"/>
      <c r="BDS18" s="820"/>
      <c r="BDT18" s="820"/>
      <c r="BDU18" s="820"/>
      <c r="BDV18" s="820"/>
      <c r="BDW18" s="820"/>
      <c r="BDX18" s="820"/>
      <c r="BDY18" s="820"/>
      <c r="BDZ18" s="820"/>
      <c r="BEA18" s="820"/>
      <c r="BEB18" s="820"/>
      <c r="BEC18" s="820"/>
      <c r="BED18" s="820"/>
      <c r="BEE18" s="820"/>
      <c r="BEF18" s="820"/>
      <c r="BEG18" s="820"/>
      <c r="BEH18" s="820"/>
      <c r="BEI18" s="820"/>
      <c r="BEJ18" s="820"/>
      <c r="BEK18" s="820"/>
      <c r="BEL18" s="820"/>
      <c r="BEM18" s="820"/>
      <c r="BEN18" s="820"/>
      <c r="BEO18" s="820"/>
      <c r="BEP18" s="820"/>
      <c r="BEQ18" s="820"/>
      <c r="BER18" s="820"/>
      <c r="BES18" s="820"/>
      <c r="BET18" s="820"/>
      <c r="BEU18" s="820"/>
      <c r="BEV18" s="820"/>
      <c r="BEW18" s="820"/>
      <c r="BEX18" s="820"/>
      <c r="BEY18" s="820"/>
      <c r="BEZ18" s="820"/>
      <c r="BFA18" s="820"/>
      <c r="BFB18" s="820"/>
      <c r="BFC18" s="820"/>
      <c r="BFD18" s="820"/>
      <c r="BFE18" s="820"/>
      <c r="BFF18" s="820"/>
      <c r="BFG18" s="820"/>
      <c r="BFH18" s="820"/>
      <c r="BFI18" s="820"/>
      <c r="BFJ18" s="820"/>
      <c r="BFK18" s="820"/>
      <c r="BFL18" s="820"/>
      <c r="BFM18" s="820"/>
      <c r="BFN18" s="820"/>
      <c r="BFO18" s="820"/>
      <c r="BFP18" s="820"/>
      <c r="BFQ18" s="820"/>
      <c r="BFR18" s="820"/>
      <c r="BFS18" s="820"/>
      <c r="BFT18" s="820"/>
      <c r="BFU18" s="820"/>
      <c r="BFV18" s="820"/>
      <c r="BFW18" s="820"/>
      <c r="BFX18" s="820"/>
      <c r="BFY18" s="820"/>
      <c r="BFZ18" s="820"/>
      <c r="BGA18" s="820"/>
      <c r="BGB18" s="820"/>
      <c r="BGC18" s="820"/>
      <c r="BGD18" s="820"/>
      <c r="BGE18" s="820"/>
      <c r="BGF18" s="820"/>
      <c r="BGG18" s="820"/>
      <c r="BGH18" s="820"/>
      <c r="BGI18" s="820"/>
      <c r="BGJ18" s="820"/>
      <c r="BGK18" s="820"/>
      <c r="BGL18" s="820"/>
      <c r="BGM18" s="820"/>
      <c r="BGN18" s="820"/>
      <c r="BGO18" s="820"/>
      <c r="BGP18" s="820"/>
      <c r="BGQ18" s="820"/>
      <c r="BGR18" s="820"/>
      <c r="BGS18" s="820"/>
      <c r="BGT18" s="820"/>
      <c r="BGU18" s="820"/>
      <c r="BGV18" s="820"/>
      <c r="BGW18" s="820"/>
      <c r="BGX18" s="820"/>
      <c r="BGY18" s="820"/>
      <c r="BGZ18" s="820"/>
      <c r="BHA18" s="820"/>
      <c r="BHB18" s="820"/>
      <c r="BHC18" s="820"/>
      <c r="BHD18" s="820"/>
      <c r="BHE18" s="820"/>
      <c r="BHF18" s="820"/>
      <c r="BHG18" s="820"/>
      <c r="BHH18" s="820"/>
      <c r="BHI18" s="820"/>
      <c r="BHJ18" s="820"/>
      <c r="BHK18" s="820"/>
      <c r="BHL18" s="820"/>
      <c r="BHM18" s="820"/>
      <c r="BHN18" s="820"/>
      <c r="BHO18" s="820"/>
      <c r="BHP18" s="820"/>
      <c r="BHQ18" s="820"/>
      <c r="BHR18" s="820"/>
      <c r="BHS18" s="820"/>
      <c r="BHT18" s="820"/>
      <c r="BHU18" s="820"/>
      <c r="BHV18" s="820"/>
      <c r="BHW18" s="820"/>
      <c r="BHX18" s="820"/>
      <c r="BHY18" s="820"/>
      <c r="BHZ18" s="820"/>
      <c r="BIA18" s="820"/>
      <c r="BIB18" s="820"/>
      <c r="BIC18" s="820"/>
      <c r="BID18" s="820"/>
      <c r="BIE18" s="820"/>
      <c r="BIF18" s="820"/>
      <c r="BIG18" s="820"/>
      <c r="BIH18" s="820"/>
      <c r="BII18" s="820"/>
      <c r="BIJ18" s="820"/>
      <c r="BIK18" s="820"/>
      <c r="BIL18" s="820"/>
      <c r="BIM18" s="820"/>
      <c r="BIN18" s="820"/>
      <c r="BIO18" s="820"/>
      <c r="BIP18" s="820"/>
      <c r="BIQ18" s="820"/>
      <c r="BIR18" s="820"/>
      <c r="BIS18" s="820"/>
      <c r="BIT18" s="820"/>
      <c r="BIU18" s="820"/>
      <c r="BIV18" s="820"/>
      <c r="BIW18" s="820"/>
      <c r="BIX18" s="820"/>
      <c r="BIY18" s="820"/>
      <c r="BIZ18" s="820"/>
      <c r="BJA18" s="820"/>
      <c r="BJB18" s="820"/>
      <c r="BJC18" s="820"/>
      <c r="BJD18" s="820"/>
      <c r="BJE18" s="820"/>
      <c r="BJF18" s="820"/>
      <c r="BJG18" s="820"/>
      <c r="BJH18" s="820"/>
      <c r="BJI18" s="820"/>
      <c r="BJJ18" s="820"/>
      <c r="BJK18" s="820"/>
      <c r="BJL18" s="820"/>
      <c r="BJM18" s="820"/>
      <c r="BJN18" s="820"/>
      <c r="BJO18" s="820"/>
      <c r="BJP18" s="820"/>
      <c r="BJQ18" s="820"/>
      <c r="BJR18" s="820"/>
      <c r="BJS18" s="820"/>
      <c r="BJT18" s="820"/>
      <c r="BJU18" s="820"/>
      <c r="BJV18" s="820"/>
      <c r="BJW18" s="820"/>
      <c r="BJX18" s="820"/>
      <c r="BJY18" s="820"/>
      <c r="BJZ18" s="820"/>
      <c r="BKA18" s="820"/>
      <c r="BKB18" s="820"/>
      <c r="BKC18" s="820"/>
      <c r="BKD18" s="820"/>
      <c r="BKE18" s="820"/>
      <c r="BKF18" s="820"/>
      <c r="BKG18" s="820"/>
      <c r="BKH18" s="820"/>
      <c r="BKI18" s="820"/>
      <c r="BKJ18" s="820"/>
      <c r="BKK18" s="820"/>
      <c r="BKL18" s="820"/>
      <c r="BKM18" s="820"/>
      <c r="BKN18" s="820"/>
      <c r="BKO18" s="820"/>
      <c r="BKP18" s="820"/>
      <c r="BKQ18" s="820"/>
      <c r="BKR18" s="820"/>
      <c r="BKS18" s="820"/>
      <c r="BKT18" s="820"/>
      <c r="BKU18" s="820"/>
      <c r="BKV18" s="820"/>
      <c r="BKW18" s="820"/>
      <c r="BKX18" s="820"/>
      <c r="BKY18" s="820"/>
      <c r="BKZ18" s="820"/>
      <c r="BLA18" s="820"/>
      <c r="BLB18" s="820"/>
      <c r="BLC18" s="820"/>
      <c r="BLD18" s="820"/>
      <c r="BLE18" s="820"/>
      <c r="BLF18" s="820"/>
      <c r="BLG18" s="820"/>
      <c r="BLH18" s="820"/>
      <c r="BLI18" s="820"/>
      <c r="BLJ18" s="820"/>
      <c r="BLK18" s="820"/>
      <c r="BLL18" s="820"/>
      <c r="BLM18" s="820"/>
      <c r="BLN18" s="820"/>
      <c r="BLO18" s="820"/>
      <c r="BLP18" s="820"/>
      <c r="BLQ18" s="820"/>
      <c r="BLR18" s="820"/>
      <c r="BLS18" s="820"/>
      <c r="BLT18" s="820"/>
      <c r="BLU18" s="820"/>
      <c r="BLV18" s="820"/>
      <c r="BLW18" s="820"/>
      <c r="BLX18" s="820"/>
      <c r="BLY18" s="820"/>
      <c r="BLZ18" s="820"/>
      <c r="BMA18" s="820"/>
      <c r="BMB18" s="820"/>
      <c r="BMC18" s="820"/>
      <c r="BMD18" s="820"/>
      <c r="BME18" s="820"/>
      <c r="BMF18" s="820"/>
      <c r="BMG18" s="820"/>
      <c r="BMH18" s="820"/>
      <c r="BMI18" s="820"/>
      <c r="BMJ18" s="820"/>
      <c r="BMK18" s="820"/>
      <c r="BML18" s="820"/>
      <c r="BMM18" s="820"/>
      <c r="BMN18" s="820"/>
      <c r="BMO18" s="820"/>
      <c r="BMP18" s="820"/>
      <c r="BMQ18" s="820"/>
      <c r="BMR18" s="820"/>
      <c r="BMS18" s="820"/>
      <c r="BMT18" s="820"/>
      <c r="BMU18" s="820"/>
      <c r="BMV18" s="820"/>
      <c r="BMW18" s="820"/>
      <c r="BMX18" s="820"/>
      <c r="BMY18" s="820"/>
      <c r="BMZ18" s="820"/>
      <c r="BNA18" s="820"/>
      <c r="BNB18" s="820"/>
      <c r="BNC18" s="820"/>
      <c r="BND18" s="820"/>
      <c r="BNE18" s="820"/>
      <c r="BNF18" s="820"/>
      <c r="BNG18" s="820"/>
      <c r="BNH18" s="820"/>
      <c r="BNI18" s="820"/>
      <c r="BNJ18" s="820"/>
      <c r="BNK18" s="820"/>
      <c r="BNL18" s="820"/>
      <c r="BNM18" s="820"/>
      <c r="BNN18" s="820"/>
      <c r="BNO18" s="820"/>
      <c r="BNP18" s="820"/>
      <c r="BNQ18" s="820"/>
      <c r="BNR18" s="820"/>
      <c r="BNS18" s="820"/>
      <c r="BNT18" s="820"/>
      <c r="BNU18" s="820"/>
      <c r="BNV18" s="820"/>
      <c r="BNW18" s="820"/>
      <c r="BNX18" s="820"/>
      <c r="BNY18" s="820"/>
      <c r="BNZ18" s="820"/>
      <c r="BOA18" s="820"/>
      <c r="BOB18" s="820"/>
      <c r="BOC18" s="820"/>
      <c r="BOD18" s="820"/>
      <c r="BOE18" s="820"/>
      <c r="BOF18" s="820"/>
      <c r="BOG18" s="820"/>
      <c r="BOH18" s="820"/>
      <c r="BOI18" s="820"/>
      <c r="BOJ18" s="820"/>
      <c r="BOK18" s="820"/>
      <c r="BOL18" s="820"/>
      <c r="BOM18" s="820"/>
      <c r="BON18" s="820"/>
      <c r="BOO18" s="820"/>
      <c r="BOP18" s="820"/>
      <c r="BOQ18" s="820"/>
      <c r="BOR18" s="820"/>
      <c r="BOS18" s="820"/>
      <c r="BOT18" s="820"/>
      <c r="BOU18" s="820"/>
      <c r="BOV18" s="820"/>
      <c r="BOW18" s="820"/>
      <c r="BOX18" s="820"/>
      <c r="BOY18" s="820"/>
      <c r="BOZ18" s="820"/>
      <c r="BPA18" s="820"/>
      <c r="BPB18" s="820"/>
      <c r="BPC18" s="820"/>
      <c r="BPD18" s="820"/>
      <c r="BPE18" s="820"/>
      <c r="BPF18" s="820"/>
      <c r="BPG18" s="820"/>
      <c r="BPH18" s="820"/>
      <c r="BPI18" s="820"/>
      <c r="BPJ18" s="820"/>
      <c r="BPK18" s="820"/>
      <c r="BPL18" s="820"/>
      <c r="BPM18" s="820"/>
      <c r="BPN18" s="820"/>
      <c r="BPO18" s="820"/>
      <c r="BPP18" s="820"/>
      <c r="BPQ18" s="820"/>
      <c r="BPR18" s="820"/>
      <c r="BPS18" s="820"/>
      <c r="BPT18" s="820"/>
      <c r="BPU18" s="820"/>
      <c r="BPV18" s="820"/>
      <c r="BPW18" s="820"/>
      <c r="BPX18" s="820"/>
      <c r="BPY18" s="820"/>
      <c r="BPZ18" s="820"/>
      <c r="BQA18" s="820"/>
      <c r="BQB18" s="820"/>
      <c r="BQC18" s="820"/>
      <c r="BQD18" s="820"/>
      <c r="BQE18" s="820"/>
      <c r="BQF18" s="820"/>
      <c r="BQG18" s="820"/>
      <c r="BQH18" s="820"/>
      <c r="BQI18" s="820"/>
      <c r="BQJ18" s="820"/>
      <c r="BQK18" s="820"/>
      <c r="BQL18" s="820"/>
      <c r="BQM18" s="820"/>
      <c r="BQN18" s="820"/>
      <c r="BQO18" s="820"/>
      <c r="BQP18" s="820"/>
      <c r="BQQ18" s="820"/>
      <c r="BQR18" s="820"/>
      <c r="BQS18" s="820"/>
      <c r="BQT18" s="820"/>
      <c r="BQU18" s="820"/>
      <c r="BQV18" s="820"/>
      <c r="BQW18" s="820"/>
      <c r="BQX18" s="820"/>
      <c r="BQY18" s="820"/>
      <c r="BQZ18" s="820"/>
      <c r="BRA18" s="820"/>
      <c r="BRB18" s="820"/>
      <c r="BRC18" s="820"/>
      <c r="BRD18" s="820"/>
      <c r="BRE18" s="820"/>
      <c r="BRF18" s="820"/>
      <c r="BRG18" s="820"/>
      <c r="BRH18" s="820"/>
      <c r="BRI18" s="820"/>
      <c r="BRJ18" s="820"/>
      <c r="BRK18" s="820"/>
      <c r="BRL18" s="820"/>
      <c r="BRM18" s="820"/>
      <c r="BRN18" s="820"/>
      <c r="BRO18" s="820"/>
      <c r="BRP18" s="820"/>
      <c r="BRQ18" s="820"/>
      <c r="BRR18" s="820"/>
      <c r="BRS18" s="820"/>
      <c r="BRT18" s="820"/>
      <c r="BRU18" s="820"/>
      <c r="BRV18" s="820"/>
      <c r="BRW18" s="820"/>
      <c r="BRX18" s="820"/>
      <c r="BRY18" s="820"/>
      <c r="BRZ18" s="820"/>
      <c r="BSA18" s="820"/>
      <c r="BSB18" s="820"/>
      <c r="BSC18" s="820"/>
      <c r="BSD18" s="820"/>
      <c r="BSE18" s="820"/>
      <c r="BSF18" s="820"/>
      <c r="BSG18" s="820"/>
      <c r="BSH18" s="820"/>
      <c r="BSI18" s="820"/>
      <c r="BSJ18" s="820"/>
      <c r="BSK18" s="820"/>
      <c r="BSL18" s="820"/>
      <c r="BSM18" s="820"/>
      <c r="BSN18" s="820"/>
      <c r="BSO18" s="820"/>
      <c r="BSP18" s="820"/>
      <c r="BSQ18" s="820"/>
      <c r="BSR18" s="820"/>
      <c r="BSS18" s="820"/>
      <c r="BST18" s="820"/>
      <c r="BSU18" s="820"/>
      <c r="BSV18" s="820"/>
      <c r="BSW18" s="820"/>
      <c r="BSX18" s="820"/>
      <c r="BSY18" s="820"/>
      <c r="BSZ18" s="820"/>
      <c r="BTA18" s="820"/>
      <c r="BTB18" s="820"/>
      <c r="BTC18" s="820"/>
      <c r="BTD18" s="820"/>
      <c r="BTE18" s="820"/>
      <c r="BTF18" s="820"/>
      <c r="BTG18" s="820"/>
      <c r="BTH18" s="820"/>
      <c r="BTI18" s="820"/>
      <c r="BTJ18" s="820"/>
      <c r="BTK18" s="820"/>
      <c r="BTL18" s="820"/>
      <c r="BTM18" s="820"/>
      <c r="BTN18" s="820"/>
      <c r="BTO18" s="820"/>
      <c r="BTP18" s="820"/>
      <c r="BTQ18" s="820"/>
      <c r="BTR18" s="820"/>
      <c r="BTS18" s="820"/>
      <c r="BTT18" s="820"/>
      <c r="BTU18" s="820"/>
      <c r="BTV18" s="820"/>
      <c r="BTW18" s="820"/>
      <c r="BTX18" s="820"/>
      <c r="BTY18" s="820"/>
      <c r="BTZ18" s="820"/>
      <c r="BUA18" s="820"/>
      <c r="BUB18" s="820"/>
      <c r="BUC18" s="820"/>
      <c r="BUD18" s="820"/>
      <c r="BUE18" s="820"/>
      <c r="BUF18" s="820"/>
      <c r="BUG18" s="820"/>
      <c r="BUH18" s="820"/>
      <c r="BUI18" s="820"/>
      <c r="BUJ18" s="820"/>
      <c r="BUK18" s="820"/>
      <c r="BUL18" s="820"/>
      <c r="BUM18" s="820"/>
      <c r="BUN18" s="820"/>
      <c r="BUO18" s="820"/>
      <c r="BUP18" s="820"/>
      <c r="BUQ18" s="820"/>
      <c r="BUR18" s="820"/>
      <c r="BUS18" s="820"/>
      <c r="BUT18" s="820"/>
      <c r="BUU18" s="820"/>
      <c r="BUV18" s="820"/>
      <c r="BUW18" s="820"/>
      <c r="BUX18" s="820"/>
      <c r="BUY18" s="820"/>
      <c r="BUZ18" s="820"/>
      <c r="BVA18" s="820"/>
      <c r="BVB18" s="820"/>
      <c r="BVC18" s="820"/>
      <c r="BVD18" s="820"/>
      <c r="BVE18" s="820"/>
      <c r="BVF18" s="820"/>
      <c r="BVG18" s="820"/>
      <c r="BVH18" s="820"/>
      <c r="BVI18" s="820"/>
      <c r="BVJ18" s="820"/>
      <c r="BVK18" s="820"/>
      <c r="BVL18" s="820"/>
      <c r="BVM18" s="820"/>
      <c r="BVN18" s="820"/>
      <c r="BVO18" s="820"/>
      <c r="BVP18" s="820"/>
      <c r="BVQ18" s="820"/>
      <c r="BVR18" s="820"/>
      <c r="BVS18" s="820"/>
      <c r="BVT18" s="820"/>
      <c r="BVU18" s="820"/>
      <c r="BVV18" s="820"/>
      <c r="BVW18" s="820"/>
      <c r="BVX18" s="820"/>
      <c r="BVY18" s="820"/>
      <c r="BVZ18" s="820"/>
      <c r="BWA18" s="820"/>
      <c r="BWB18" s="820"/>
      <c r="BWC18" s="820"/>
      <c r="BWD18" s="820"/>
      <c r="BWE18" s="820"/>
      <c r="BWF18" s="820"/>
      <c r="BWG18" s="820"/>
      <c r="BWH18" s="820"/>
      <c r="BWI18" s="820"/>
      <c r="BWJ18" s="820"/>
      <c r="BWK18" s="820"/>
      <c r="BWL18" s="820"/>
      <c r="BWM18" s="820"/>
      <c r="BWN18" s="820"/>
      <c r="BWO18" s="820"/>
      <c r="BWP18" s="820"/>
      <c r="BWQ18" s="820"/>
      <c r="BWR18" s="820"/>
      <c r="BWS18" s="820"/>
      <c r="BWT18" s="820"/>
      <c r="BWU18" s="820"/>
      <c r="BWV18" s="820"/>
      <c r="BWW18" s="820"/>
      <c r="BWX18" s="820"/>
      <c r="BWY18" s="820"/>
      <c r="BWZ18" s="820"/>
      <c r="BXA18" s="820"/>
      <c r="BXB18" s="820"/>
      <c r="BXC18" s="820"/>
      <c r="BXD18" s="820"/>
      <c r="BXE18" s="820"/>
      <c r="BXF18" s="820"/>
      <c r="BXG18" s="820"/>
      <c r="BXH18" s="820"/>
      <c r="BXI18" s="820"/>
      <c r="BXJ18" s="820"/>
      <c r="BXK18" s="820"/>
      <c r="BXL18" s="820"/>
      <c r="BXM18" s="820"/>
      <c r="BXN18" s="820"/>
      <c r="BXO18" s="820"/>
      <c r="BXP18" s="820"/>
      <c r="BXQ18" s="820"/>
      <c r="BXR18" s="820"/>
      <c r="BXS18" s="820"/>
      <c r="BXT18" s="820"/>
      <c r="BXU18" s="820"/>
      <c r="BXV18" s="820"/>
      <c r="BXW18" s="820"/>
      <c r="BXX18" s="820"/>
      <c r="BXY18" s="820"/>
      <c r="BXZ18" s="820"/>
      <c r="BYA18" s="820"/>
      <c r="BYB18" s="820"/>
      <c r="BYC18" s="820"/>
      <c r="BYD18" s="820"/>
      <c r="BYE18" s="820"/>
      <c r="BYF18" s="820"/>
      <c r="BYG18" s="820"/>
      <c r="BYH18" s="820"/>
      <c r="BYI18" s="820"/>
      <c r="BYJ18" s="820"/>
      <c r="BYK18" s="820"/>
      <c r="BYL18" s="820"/>
      <c r="BYM18" s="820"/>
      <c r="BYN18" s="820"/>
      <c r="BYO18" s="820"/>
      <c r="BYP18" s="820"/>
      <c r="BYQ18" s="820"/>
      <c r="BYR18" s="820"/>
      <c r="BYS18" s="820"/>
      <c r="BYT18" s="820"/>
      <c r="BYU18" s="820"/>
      <c r="BYV18" s="820"/>
      <c r="BYW18" s="820"/>
      <c r="BYX18" s="820"/>
      <c r="BYY18" s="820"/>
      <c r="BYZ18" s="820"/>
      <c r="BZA18" s="820"/>
      <c r="BZB18" s="820"/>
      <c r="BZC18" s="820"/>
      <c r="BZD18" s="820"/>
      <c r="BZE18" s="820"/>
      <c r="BZF18" s="820"/>
      <c r="BZG18" s="820"/>
      <c r="BZH18" s="820"/>
      <c r="BZI18" s="820"/>
      <c r="BZJ18" s="820"/>
      <c r="BZK18" s="820"/>
      <c r="BZL18" s="820"/>
      <c r="BZM18" s="820"/>
      <c r="BZN18" s="820"/>
      <c r="BZO18" s="820"/>
      <c r="BZP18" s="820"/>
      <c r="BZQ18" s="820"/>
      <c r="BZR18" s="820"/>
      <c r="BZS18" s="820"/>
      <c r="BZT18" s="820"/>
      <c r="BZU18" s="820"/>
      <c r="BZV18" s="820"/>
      <c r="BZW18" s="820"/>
      <c r="BZX18" s="820"/>
      <c r="BZY18" s="820"/>
      <c r="BZZ18" s="820"/>
      <c r="CAA18" s="820"/>
      <c r="CAB18" s="820"/>
      <c r="CAC18" s="820"/>
      <c r="CAD18" s="820"/>
      <c r="CAE18" s="820"/>
      <c r="CAF18" s="820"/>
      <c r="CAG18" s="820"/>
      <c r="CAH18" s="820"/>
      <c r="CAI18" s="820"/>
      <c r="CAJ18" s="820"/>
      <c r="CAK18" s="820"/>
      <c r="CAL18" s="820"/>
      <c r="CAM18" s="820"/>
      <c r="CAN18" s="820"/>
      <c r="CAO18" s="820"/>
      <c r="CAP18" s="820"/>
      <c r="CAQ18" s="820"/>
      <c r="CAR18" s="820"/>
      <c r="CAS18" s="820"/>
      <c r="CAT18" s="820"/>
      <c r="CAU18" s="820"/>
      <c r="CAV18" s="820"/>
      <c r="CAW18" s="820"/>
      <c r="CAX18" s="820"/>
      <c r="CAY18" s="820"/>
      <c r="CAZ18" s="820"/>
      <c r="CBA18" s="820"/>
      <c r="CBB18" s="820"/>
      <c r="CBC18" s="820"/>
      <c r="CBD18" s="820"/>
      <c r="CBE18" s="820"/>
      <c r="CBF18" s="820"/>
      <c r="CBG18" s="820"/>
      <c r="CBH18" s="820"/>
      <c r="CBI18" s="820"/>
      <c r="CBJ18" s="820"/>
      <c r="CBK18" s="820"/>
      <c r="CBL18" s="820"/>
      <c r="CBM18" s="820"/>
      <c r="CBN18" s="820"/>
      <c r="CBO18" s="820"/>
      <c r="CBP18" s="820"/>
      <c r="CBQ18" s="820"/>
      <c r="CBR18" s="820"/>
      <c r="CBS18" s="820"/>
      <c r="CBT18" s="820"/>
      <c r="CBU18" s="820"/>
      <c r="CBV18" s="820"/>
      <c r="CBW18" s="820"/>
      <c r="CBX18" s="820"/>
      <c r="CBY18" s="820"/>
      <c r="CBZ18" s="820"/>
      <c r="CCA18" s="820"/>
      <c r="CCB18" s="820"/>
      <c r="CCC18" s="820"/>
      <c r="CCD18" s="820"/>
      <c r="CCE18" s="820"/>
      <c r="CCF18" s="820"/>
      <c r="CCG18" s="820"/>
      <c r="CCH18" s="820"/>
      <c r="CCI18" s="820"/>
      <c r="CCJ18" s="820"/>
      <c r="CCK18" s="820"/>
      <c r="CCL18" s="820"/>
      <c r="CCM18" s="820"/>
      <c r="CCN18" s="820"/>
      <c r="CCO18" s="820"/>
      <c r="CCP18" s="820"/>
      <c r="CCQ18" s="820"/>
      <c r="CCR18" s="820"/>
      <c r="CCS18" s="820"/>
      <c r="CCT18" s="820"/>
      <c r="CCU18" s="820"/>
      <c r="CCV18" s="820"/>
      <c r="CCW18" s="820"/>
      <c r="CCX18" s="820"/>
      <c r="CCY18" s="820"/>
      <c r="CCZ18" s="820"/>
      <c r="CDA18" s="820"/>
      <c r="CDB18" s="820"/>
      <c r="CDC18" s="820"/>
      <c r="CDD18" s="820"/>
      <c r="CDE18" s="820"/>
      <c r="CDF18" s="820"/>
      <c r="CDG18" s="820"/>
      <c r="CDH18" s="820"/>
      <c r="CDI18" s="820"/>
      <c r="CDJ18" s="820"/>
      <c r="CDK18" s="820"/>
      <c r="CDL18" s="820"/>
      <c r="CDM18" s="820"/>
      <c r="CDN18" s="820"/>
      <c r="CDO18" s="820"/>
      <c r="CDP18" s="820"/>
      <c r="CDQ18" s="820"/>
      <c r="CDR18" s="820"/>
      <c r="CDS18" s="820"/>
      <c r="CDT18" s="820"/>
      <c r="CDU18" s="820"/>
      <c r="CDV18" s="820"/>
      <c r="CDW18" s="820"/>
      <c r="CDX18" s="820"/>
      <c r="CDY18" s="820"/>
      <c r="CDZ18" s="820"/>
      <c r="CEA18" s="820"/>
      <c r="CEB18" s="820"/>
      <c r="CEC18" s="820"/>
      <c r="CED18" s="820"/>
      <c r="CEE18" s="820"/>
      <c r="CEF18" s="820"/>
      <c r="CEG18" s="820"/>
      <c r="CEH18" s="820"/>
      <c r="CEI18" s="820"/>
      <c r="CEJ18" s="820"/>
      <c r="CEK18" s="820"/>
      <c r="CEL18" s="820"/>
      <c r="CEM18" s="820"/>
      <c r="CEN18" s="820"/>
      <c r="CEO18" s="820"/>
      <c r="CEP18" s="820"/>
      <c r="CEQ18" s="820"/>
      <c r="CER18" s="820"/>
      <c r="CES18" s="820"/>
      <c r="CET18" s="820"/>
      <c r="CEU18" s="820"/>
      <c r="CEV18" s="820"/>
      <c r="CEW18" s="820"/>
      <c r="CEX18" s="820"/>
      <c r="CEY18" s="820"/>
      <c r="CEZ18" s="820"/>
      <c r="CFA18" s="820"/>
      <c r="CFB18" s="820"/>
      <c r="CFC18" s="820"/>
      <c r="CFD18" s="820"/>
      <c r="CFE18" s="820"/>
      <c r="CFF18" s="820"/>
      <c r="CFG18" s="820"/>
      <c r="CFH18" s="820"/>
      <c r="CFI18" s="820"/>
      <c r="CFJ18" s="820"/>
      <c r="CFK18" s="820"/>
      <c r="CFL18" s="820"/>
      <c r="CFM18" s="820"/>
      <c r="CFN18" s="820"/>
      <c r="CFO18" s="820"/>
      <c r="CFP18" s="820"/>
      <c r="CFQ18" s="820"/>
      <c r="CFR18" s="820"/>
      <c r="CFS18" s="820"/>
      <c r="CFT18" s="820"/>
      <c r="CFU18" s="820"/>
      <c r="CFV18" s="820"/>
      <c r="CFW18" s="820"/>
      <c r="CFX18" s="820"/>
      <c r="CFY18" s="820"/>
      <c r="CFZ18" s="820"/>
      <c r="CGA18" s="820"/>
      <c r="CGB18" s="820"/>
      <c r="CGC18" s="820"/>
      <c r="CGD18" s="820"/>
      <c r="CGE18" s="820"/>
      <c r="CGF18" s="820"/>
      <c r="CGG18" s="820"/>
      <c r="CGH18" s="820"/>
      <c r="CGI18" s="820"/>
      <c r="CGJ18" s="820"/>
      <c r="CGK18" s="820"/>
      <c r="CGL18" s="820"/>
      <c r="CGM18" s="820"/>
      <c r="CGN18" s="820"/>
      <c r="CGO18" s="820"/>
      <c r="CGP18" s="820"/>
      <c r="CGQ18" s="820"/>
      <c r="CGR18" s="820"/>
      <c r="CGS18" s="820"/>
      <c r="CGT18" s="820"/>
      <c r="CGU18" s="820"/>
      <c r="CGV18" s="820"/>
      <c r="CGW18" s="820"/>
      <c r="CGX18" s="820"/>
      <c r="CGY18" s="820"/>
      <c r="CGZ18" s="820"/>
      <c r="CHA18" s="820"/>
      <c r="CHB18" s="820"/>
      <c r="CHC18" s="820"/>
      <c r="CHD18" s="820"/>
      <c r="CHE18" s="820"/>
      <c r="CHF18" s="820"/>
      <c r="CHG18" s="820"/>
      <c r="CHH18" s="820"/>
      <c r="CHI18" s="820"/>
      <c r="CHJ18" s="820"/>
      <c r="CHK18" s="820"/>
      <c r="CHL18" s="820"/>
      <c r="CHM18" s="820"/>
      <c r="CHN18" s="820"/>
      <c r="CHO18" s="820"/>
      <c r="CHP18" s="820"/>
      <c r="CHQ18" s="820"/>
      <c r="CHR18" s="820"/>
      <c r="CHS18" s="820"/>
      <c r="CHT18" s="820"/>
      <c r="CHU18" s="820"/>
      <c r="CHV18" s="820"/>
      <c r="CHW18" s="820"/>
      <c r="CHX18" s="820"/>
      <c r="CHY18" s="820"/>
      <c r="CHZ18" s="820"/>
      <c r="CIA18" s="820"/>
      <c r="CIB18" s="820"/>
      <c r="CIC18" s="820"/>
      <c r="CID18" s="820"/>
      <c r="CIE18" s="820"/>
      <c r="CIF18" s="820"/>
      <c r="CIG18" s="820"/>
      <c r="CIH18" s="820"/>
      <c r="CII18" s="820"/>
      <c r="CIJ18" s="820"/>
      <c r="CIK18" s="820"/>
      <c r="CIL18" s="820"/>
      <c r="CIM18" s="820"/>
      <c r="CIN18" s="820"/>
      <c r="CIO18" s="820"/>
      <c r="CIP18" s="820"/>
      <c r="CIQ18" s="820"/>
      <c r="CIR18" s="820"/>
      <c r="CIS18" s="820"/>
      <c r="CIT18" s="820"/>
      <c r="CIU18" s="820"/>
      <c r="CIV18" s="820"/>
      <c r="CIW18" s="820"/>
      <c r="CIX18" s="820"/>
      <c r="CIY18" s="820"/>
      <c r="CIZ18" s="820"/>
      <c r="CJA18" s="820"/>
      <c r="CJB18" s="820"/>
      <c r="CJC18" s="820"/>
      <c r="CJD18" s="820"/>
      <c r="CJE18" s="820"/>
      <c r="CJF18" s="820"/>
      <c r="CJG18" s="820"/>
      <c r="CJH18" s="820"/>
      <c r="CJI18" s="820"/>
      <c r="CJJ18" s="820"/>
      <c r="CJK18" s="820"/>
      <c r="CJL18" s="820"/>
      <c r="CJM18" s="820"/>
      <c r="CJN18" s="820"/>
      <c r="CJO18" s="820"/>
      <c r="CJP18" s="820"/>
      <c r="CJQ18" s="820"/>
      <c r="CJR18" s="820"/>
      <c r="CJS18" s="820"/>
      <c r="CJT18" s="820"/>
      <c r="CJU18" s="820"/>
      <c r="CJV18" s="820"/>
      <c r="CJW18" s="820"/>
      <c r="CJX18" s="820"/>
      <c r="CJY18" s="820"/>
      <c r="CJZ18" s="820"/>
      <c r="CKA18" s="820"/>
      <c r="CKB18" s="820"/>
      <c r="CKC18" s="820"/>
      <c r="CKD18" s="820"/>
      <c r="CKE18" s="820"/>
      <c r="CKF18" s="820"/>
      <c r="CKG18" s="820"/>
      <c r="CKH18" s="820"/>
      <c r="CKI18" s="820"/>
      <c r="CKJ18" s="820"/>
      <c r="CKK18" s="820"/>
      <c r="CKL18" s="820"/>
      <c r="CKM18" s="820"/>
      <c r="CKN18" s="820"/>
      <c r="CKO18" s="820"/>
      <c r="CKP18" s="820"/>
      <c r="CKQ18" s="820"/>
      <c r="CKR18" s="820"/>
      <c r="CKS18" s="820"/>
      <c r="CKT18" s="820"/>
      <c r="CKU18" s="820"/>
      <c r="CKV18" s="820"/>
      <c r="CKW18" s="820"/>
      <c r="CKX18" s="820"/>
      <c r="CKY18" s="820"/>
      <c r="CKZ18" s="820"/>
      <c r="CLA18" s="820"/>
      <c r="CLB18" s="820"/>
      <c r="CLC18" s="820"/>
      <c r="CLD18" s="820"/>
      <c r="CLE18" s="820"/>
      <c r="CLF18" s="820"/>
      <c r="CLG18" s="820"/>
      <c r="CLH18" s="820"/>
      <c r="CLI18" s="820"/>
      <c r="CLJ18" s="820"/>
      <c r="CLK18" s="820"/>
      <c r="CLL18" s="820"/>
      <c r="CLM18" s="820"/>
      <c r="CLN18" s="820"/>
      <c r="CLO18" s="820"/>
      <c r="CLP18" s="820"/>
      <c r="CLQ18" s="820"/>
      <c r="CLR18" s="820"/>
      <c r="CLS18" s="820"/>
      <c r="CLT18" s="820"/>
      <c r="CLU18" s="820"/>
      <c r="CLV18" s="820"/>
      <c r="CLW18" s="820"/>
      <c r="CLX18" s="820"/>
      <c r="CLY18" s="820"/>
      <c r="CLZ18" s="820"/>
      <c r="CMA18" s="820"/>
      <c r="CMB18" s="820"/>
      <c r="CMC18" s="820"/>
      <c r="CMD18" s="820"/>
      <c r="CME18" s="820"/>
      <c r="CMF18" s="820"/>
      <c r="CMG18" s="820"/>
      <c r="CMH18" s="820"/>
      <c r="CMI18" s="820"/>
      <c r="CMJ18" s="820"/>
      <c r="CMK18" s="820"/>
      <c r="CML18" s="820"/>
      <c r="CMM18" s="820"/>
      <c r="CMN18" s="820"/>
      <c r="CMO18" s="820"/>
      <c r="CMP18" s="820"/>
      <c r="CMQ18" s="820"/>
      <c r="CMR18" s="820"/>
      <c r="CMS18" s="820"/>
      <c r="CMT18" s="820"/>
      <c r="CMU18" s="820"/>
      <c r="CMV18" s="820"/>
      <c r="CMW18" s="820"/>
      <c r="CMX18" s="820"/>
      <c r="CMY18" s="820"/>
      <c r="CMZ18" s="820"/>
      <c r="CNA18" s="820"/>
      <c r="CNB18" s="820"/>
      <c r="CNC18" s="820"/>
      <c r="CND18" s="820"/>
      <c r="CNE18" s="820"/>
      <c r="CNF18" s="820"/>
      <c r="CNG18" s="820"/>
      <c r="CNH18" s="820"/>
      <c r="CNI18" s="820"/>
      <c r="CNJ18" s="820"/>
      <c r="CNK18" s="820"/>
      <c r="CNL18" s="820"/>
      <c r="CNM18" s="820"/>
      <c r="CNN18" s="820"/>
      <c r="CNO18" s="820"/>
      <c r="CNP18" s="820"/>
      <c r="CNQ18" s="820"/>
      <c r="CNR18" s="820"/>
      <c r="CNS18" s="820"/>
      <c r="CNT18" s="820"/>
      <c r="CNU18" s="820"/>
      <c r="CNV18" s="820"/>
      <c r="CNW18" s="820"/>
      <c r="CNX18" s="820"/>
      <c r="CNY18" s="820"/>
      <c r="CNZ18" s="820"/>
      <c r="COA18" s="820"/>
      <c r="COB18" s="820"/>
      <c r="COC18" s="820"/>
      <c r="COD18" s="820"/>
      <c r="COE18" s="820"/>
      <c r="COF18" s="820"/>
      <c r="COG18" s="820"/>
      <c r="COH18" s="820"/>
      <c r="COI18" s="820"/>
      <c r="COJ18" s="820"/>
      <c r="COK18" s="820"/>
      <c r="COL18" s="820"/>
      <c r="COM18" s="820"/>
      <c r="CON18" s="820"/>
      <c r="COO18" s="820"/>
      <c r="COP18" s="820"/>
      <c r="COQ18" s="820"/>
      <c r="COR18" s="820"/>
      <c r="COS18" s="820"/>
      <c r="COT18" s="820"/>
      <c r="COU18" s="820"/>
      <c r="COV18" s="820"/>
      <c r="COW18" s="820"/>
      <c r="COX18" s="820"/>
      <c r="COY18" s="820"/>
      <c r="COZ18" s="820"/>
      <c r="CPA18" s="820"/>
      <c r="CPB18" s="820"/>
      <c r="CPC18" s="820"/>
      <c r="CPD18" s="820"/>
      <c r="CPE18" s="820"/>
      <c r="CPF18" s="820"/>
      <c r="CPG18" s="820"/>
      <c r="CPH18" s="820"/>
      <c r="CPI18" s="820"/>
      <c r="CPJ18" s="820"/>
      <c r="CPK18" s="820"/>
      <c r="CPL18" s="820"/>
      <c r="CPM18" s="820"/>
      <c r="CPN18" s="820"/>
      <c r="CPO18" s="820"/>
      <c r="CPP18" s="820"/>
      <c r="CPQ18" s="820"/>
      <c r="CPR18" s="820"/>
      <c r="CPS18" s="820"/>
      <c r="CPT18" s="820"/>
      <c r="CPU18" s="820"/>
      <c r="CPV18" s="820"/>
      <c r="CPW18" s="820"/>
      <c r="CPX18" s="820"/>
      <c r="CPY18" s="820"/>
      <c r="CPZ18" s="820"/>
      <c r="CQA18" s="820"/>
      <c r="CQB18" s="820"/>
      <c r="CQC18" s="820"/>
      <c r="CQD18" s="820"/>
      <c r="CQE18" s="820"/>
      <c r="CQF18" s="820"/>
      <c r="CQG18" s="820"/>
      <c r="CQH18" s="820"/>
      <c r="CQI18" s="820"/>
      <c r="CQJ18" s="820"/>
      <c r="CQK18" s="820"/>
      <c r="CQL18" s="820"/>
      <c r="CQM18" s="820"/>
      <c r="CQN18" s="820"/>
      <c r="CQO18" s="820"/>
      <c r="CQP18" s="820"/>
      <c r="CQQ18" s="820"/>
      <c r="CQR18" s="820"/>
      <c r="CQS18" s="820"/>
      <c r="CQT18" s="820"/>
      <c r="CQU18" s="820"/>
      <c r="CQV18" s="820"/>
      <c r="CQW18" s="820"/>
      <c r="CQX18" s="820"/>
      <c r="CQY18" s="820"/>
      <c r="CQZ18" s="820"/>
      <c r="CRA18" s="820"/>
      <c r="CRB18" s="820"/>
      <c r="CRC18" s="820"/>
      <c r="CRD18" s="820"/>
      <c r="CRE18" s="820"/>
      <c r="CRF18" s="820"/>
      <c r="CRG18" s="820"/>
      <c r="CRH18" s="820"/>
      <c r="CRI18" s="820"/>
      <c r="CRJ18" s="820"/>
      <c r="CRK18" s="820"/>
      <c r="CRL18" s="820"/>
      <c r="CRM18" s="820"/>
      <c r="CRN18" s="820"/>
      <c r="CRO18" s="820"/>
      <c r="CRP18" s="820"/>
      <c r="CRQ18" s="820"/>
      <c r="CRR18" s="820"/>
      <c r="CRS18" s="820"/>
      <c r="CRT18" s="820"/>
      <c r="CRU18" s="820"/>
      <c r="CRV18" s="820"/>
      <c r="CRW18" s="820"/>
      <c r="CRX18" s="820"/>
      <c r="CRY18" s="820"/>
      <c r="CRZ18" s="820"/>
      <c r="CSA18" s="820"/>
      <c r="CSB18" s="820"/>
      <c r="CSC18" s="820"/>
      <c r="CSD18" s="820"/>
      <c r="CSE18" s="820"/>
      <c r="CSF18" s="820"/>
      <c r="CSG18" s="820"/>
      <c r="CSH18" s="820"/>
      <c r="CSI18" s="820"/>
      <c r="CSJ18" s="820"/>
      <c r="CSK18" s="820"/>
      <c r="CSL18" s="820"/>
      <c r="CSM18" s="820"/>
      <c r="CSN18" s="820"/>
      <c r="CSO18" s="820"/>
      <c r="CSP18" s="820"/>
      <c r="CSQ18" s="820"/>
      <c r="CSR18" s="820"/>
      <c r="CSS18" s="820"/>
      <c r="CST18" s="820"/>
      <c r="CSU18" s="820"/>
      <c r="CSV18" s="820"/>
      <c r="CSW18" s="820"/>
      <c r="CSX18" s="820"/>
      <c r="CSY18" s="820"/>
      <c r="CSZ18" s="820"/>
      <c r="CTA18" s="820"/>
      <c r="CTB18" s="820"/>
      <c r="CTC18" s="820"/>
      <c r="CTD18" s="820"/>
      <c r="CTE18" s="820"/>
      <c r="CTF18" s="820"/>
      <c r="CTG18" s="820"/>
      <c r="CTH18" s="820"/>
      <c r="CTI18" s="820"/>
      <c r="CTJ18" s="820"/>
      <c r="CTK18" s="820"/>
      <c r="CTL18" s="820"/>
      <c r="CTM18" s="820"/>
      <c r="CTN18" s="820"/>
      <c r="CTO18" s="820"/>
      <c r="CTP18" s="820"/>
      <c r="CTQ18" s="820"/>
      <c r="CTR18" s="820"/>
      <c r="CTS18" s="820"/>
      <c r="CTT18" s="820"/>
      <c r="CTU18" s="820"/>
      <c r="CTV18" s="820"/>
      <c r="CTW18" s="820"/>
      <c r="CTX18" s="820"/>
      <c r="CTY18" s="820"/>
      <c r="CTZ18" s="820"/>
      <c r="CUA18" s="820"/>
      <c r="CUB18" s="820"/>
      <c r="CUC18" s="820"/>
      <c r="CUD18" s="820"/>
      <c r="CUE18" s="820"/>
      <c r="CUF18" s="820"/>
      <c r="CUG18" s="820"/>
      <c r="CUH18" s="820"/>
      <c r="CUI18" s="820"/>
      <c r="CUJ18" s="820"/>
      <c r="CUK18" s="820"/>
      <c r="CUL18" s="820"/>
      <c r="CUM18" s="820"/>
      <c r="CUN18" s="820"/>
      <c r="CUO18" s="820"/>
      <c r="CUP18" s="820"/>
      <c r="CUQ18" s="820"/>
      <c r="CUR18" s="820"/>
      <c r="CUS18" s="820"/>
      <c r="CUT18" s="820"/>
      <c r="CUU18" s="820"/>
      <c r="CUV18" s="820"/>
      <c r="CUW18" s="820"/>
      <c r="CUX18" s="820"/>
      <c r="CUY18" s="820"/>
      <c r="CUZ18" s="820"/>
      <c r="CVA18" s="820"/>
      <c r="CVB18" s="820"/>
      <c r="CVC18" s="820"/>
      <c r="CVD18" s="820"/>
      <c r="CVE18" s="820"/>
      <c r="CVF18" s="820"/>
      <c r="CVG18" s="820"/>
      <c r="CVH18" s="820"/>
      <c r="CVI18" s="820"/>
      <c r="CVJ18" s="820"/>
      <c r="CVK18" s="820"/>
      <c r="CVL18" s="820"/>
      <c r="CVM18" s="820"/>
      <c r="CVN18" s="820"/>
      <c r="CVO18" s="820"/>
      <c r="CVP18" s="820"/>
      <c r="CVQ18" s="820"/>
      <c r="CVR18" s="820"/>
      <c r="CVS18" s="820"/>
      <c r="CVT18" s="820"/>
      <c r="CVU18" s="820"/>
      <c r="CVV18" s="820"/>
      <c r="CVW18" s="820"/>
      <c r="CVX18" s="820"/>
      <c r="CVY18" s="820"/>
      <c r="CVZ18" s="820"/>
      <c r="CWA18" s="820"/>
      <c r="CWB18" s="820"/>
      <c r="CWC18" s="820"/>
      <c r="CWD18" s="820"/>
      <c r="CWE18" s="820"/>
      <c r="CWF18" s="820"/>
      <c r="CWG18" s="820"/>
      <c r="CWH18" s="820"/>
      <c r="CWI18" s="820"/>
      <c r="CWJ18" s="820"/>
      <c r="CWK18" s="820"/>
      <c r="CWL18" s="820"/>
      <c r="CWM18" s="820"/>
      <c r="CWN18" s="820"/>
      <c r="CWO18" s="820"/>
      <c r="CWP18" s="820"/>
      <c r="CWQ18" s="820"/>
      <c r="CWR18" s="820"/>
      <c r="CWS18" s="820"/>
      <c r="CWT18" s="820"/>
      <c r="CWU18" s="820"/>
      <c r="CWV18" s="820"/>
      <c r="CWW18" s="820"/>
      <c r="CWX18" s="820"/>
      <c r="CWY18" s="820"/>
      <c r="CWZ18" s="820"/>
      <c r="CXA18" s="820"/>
      <c r="CXB18" s="820"/>
      <c r="CXC18" s="820"/>
      <c r="CXD18" s="820"/>
      <c r="CXE18" s="820"/>
      <c r="CXF18" s="820"/>
      <c r="CXG18" s="820"/>
      <c r="CXH18" s="820"/>
      <c r="CXI18" s="820"/>
      <c r="CXJ18" s="820"/>
      <c r="CXK18" s="820"/>
      <c r="CXL18" s="820"/>
      <c r="CXM18" s="820"/>
      <c r="CXN18" s="820"/>
      <c r="CXO18" s="820"/>
      <c r="CXP18" s="820"/>
      <c r="CXQ18" s="820"/>
      <c r="CXR18" s="820"/>
      <c r="CXS18" s="820"/>
      <c r="CXT18" s="820"/>
      <c r="CXU18" s="820"/>
      <c r="CXV18" s="820"/>
      <c r="CXW18" s="820"/>
      <c r="CXX18" s="820"/>
      <c r="CXY18" s="820"/>
      <c r="CXZ18" s="820"/>
      <c r="CYA18" s="820"/>
      <c r="CYB18" s="820"/>
      <c r="CYC18" s="820"/>
      <c r="CYD18" s="820"/>
      <c r="CYE18" s="820"/>
      <c r="CYF18" s="820"/>
      <c r="CYG18" s="820"/>
      <c r="CYH18" s="820"/>
      <c r="CYI18" s="820"/>
      <c r="CYJ18" s="820"/>
      <c r="CYK18" s="820"/>
      <c r="CYL18" s="820"/>
      <c r="CYM18" s="820"/>
      <c r="CYN18" s="820"/>
      <c r="CYO18" s="820"/>
      <c r="CYP18" s="820"/>
      <c r="CYQ18" s="820"/>
      <c r="CYR18" s="820"/>
      <c r="CYS18" s="820"/>
      <c r="CYT18" s="820"/>
      <c r="CYU18" s="820"/>
      <c r="CYV18" s="820"/>
      <c r="CYW18" s="820"/>
      <c r="CYX18" s="820"/>
      <c r="CYY18" s="820"/>
      <c r="CYZ18" s="820"/>
      <c r="CZA18" s="820"/>
      <c r="CZB18" s="820"/>
      <c r="CZC18" s="820"/>
      <c r="CZD18" s="820"/>
      <c r="CZE18" s="820"/>
      <c r="CZF18" s="820"/>
      <c r="CZG18" s="820"/>
      <c r="CZH18" s="820"/>
      <c r="CZI18" s="820"/>
      <c r="CZJ18" s="820"/>
      <c r="CZK18" s="820"/>
      <c r="CZL18" s="820"/>
      <c r="CZM18" s="820"/>
      <c r="CZN18" s="820"/>
      <c r="CZO18" s="820"/>
      <c r="CZP18" s="820"/>
      <c r="CZQ18" s="820"/>
      <c r="CZR18" s="820"/>
      <c r="CZS18" s="820"/>
      <c r="CZT18" s="820"/>
      <c r="CZU18" s="820"/>
      <c r="CZV18" s="820"/>
      <c r="CZW18" s="820"/>
      <c r="CZX18" s="820"/>
      <c r="CZY18" s="820"/>
      <c r="CZZ18" s="820"/>
      <c r="DAA18" s="820"/>
      <c r="DAB18" s="820"/>
      <c r="DAC18" s="820"/>
      <c r="DAD18" s="820"/>
      <c r="DAE18" s="820"/>
      <c r="DAF18" s="820"/>
      <c r="DAG18" s="820"/>
      <c r="DAH18" s="820"/>
      <c r="DAI18" s="820"/>
      <c r="DAJ18" s="820"/>
      <c r="DAK18" s="820"/>
      <c r="DAL18" s="820"/>
      <c r="DAM18" s="820"/>
      <c r="DAN18" s="820"/>
      <c r="DAO18" s="820"/>
      <c r="DAP18" s="820"/>
      <c r="DAQ18" s="820"/>
      <c r="DAR18" s="820"/>
      <c r="DAS18" s="820"/>
      <c r="DAT18" s="820"/>
      <c r="DAU18" s="820"/>
      <c r="DAV18" s="820"/>
      <c r="DAW18" s="820"/>
      <c r="DAX18" s="820"/>
      <c r="DAY18" s="820"/>
      <c r="DAZ18" s="820"/>
      <c r="DBA18" s="820"/>
      <c r="DBB18" s="820"/>
      <c r="DBC18" s="820"/>
      <c r="DBD18" s="820"/>
      <c r="DBE18" s="820"/>
      <c r="DBF18" s="820"/>
      <c r="DBG18" s="820"/>
      <c r="DBH18" s="820"/>
      <c r="DBI18" s="820"/>
      <c r="DBJ18" s="820"/>
      <c r="DBK18" s="820"/>
      <c r="DBL18" s="820"/>
      <c r="DBM18" s="820"/>
      <c r="DBN18" s="820"/>
      <c r="DBO18" s="820"/>
      <c r="DBP18" s="820"/>
      <c r="DBQ18" s="820"/>
      <c r="DBR18" s="820"/>
      <c r="DBS18" s="820"/>
      <c r="DBT18" s="820"/>
      <c r="DBU18" s="820"/>
      <c r="DBV18" s="820"/>
      <c r="DBW18" s="820"/>
      <c r="DBX18" s="820"/>
      <c r="DBY18" s="820"/>
      <c r="DBZ18" s="820"/>
      <c r="DCA18" s="820"/>
      <c r="DCB18" s="820"/>
      <c r="DCC18" s="820"/>
      <c r="DCD18" s="820"/>
      <c r="DCE18" s="820"/>
      <c r="DCF18" s="820"/>
      <c r="DCG18" s="820"/>
      <c r="DCH18" s="820"/>
      <c r="DCI18" s="820"/>
      <c r="DCJ18" s="820"/>
      <c r="DCK18" s="820"/>
      <c r="DCL18" s="820"/>
      <c r="DCM18" s="820"/>
      <c r="DCN18" s="820"/>
      <c r="DCO18" s="820"/>
      <c r="DCP18" s="820"/>
      <c r="DCQ18" s="820"/>
      <c r="DCR18" s="820"/>
      <c r="DCS18" s="820"/>
      <c r="DCT18" s="820"/>
      <c r="DCU18" s="820"/>
      <c r="DCV18" s="820"/>
      <c r="DCW18" s="820"/>
      <c r="DCX18" s="820"/>
      <c r="DCY18" s="820"/>
      <c r="DCZ18" s="820"/>
      <c r="DDA18" s="820"/>
      <c r="DDB18" s="820"/>
      <c r="DDC18" s="820"/>
      <c r="DDD18" s="820"/>
      <c r="DDE18" s="820"/>
      <c r="DDF18" s="820"/>
      <c r="DDG18" s="820"/>
      <c r="DDH18" s="820"/>
      <c r="DDI18" s="820"/>
      <c r="DDJ18" s="820"/>
      <c r="DDK18" s="820"/>
      <c r="DDL18" s="820"/>
      <c r="DDM18" s="820"/>
      <c r="DDN18" s="820"/>
      <c r="DDO18" s="820"/>
      <c r="DDP18" s="820"/>
      <c r="DDQ18" s="820"/>
      <c r="DDR18" s="820"/>
      <c r="DDS18" s="820"/>
      <c r="DDT18" s="820"/>
      <c r="DDU18" s="820"/>
      <c r="DDV18" s="820"/>
      <c r="DDW18" s="820"/>
      <c r="DDX18" s="820"/>
      <c r="DDY18" s="820"/>
      <c r="DDZ18" s="820"/>
      <c r="DEA18" s="820"/>
      <c r="DEB18" s="820"/>
      <c r="DEC18" s="820"/>
      <c r="DED18" s="820"/>
      <c r="DEE18" s="820"/>
      <c r="DEF18" s="820"/>
      <c r="DEG18" s="820"/>
      <c r="DEH18" s="820"/>
      <c r="DEI18" s="820"/>
      <c r="DEJ18" s="820"/>
      <c r="DEK18" s="820"/>
      <c r="DEL18" s="820"/>
      <c r="DEM18" s="820"/>
      <c r="DEN18" s="820"/>
      <c r="DEO18" s="820"/>
      <c r="DEP18" s="820"/>
      <c r="DEQ18" s="820"/>
      <c r="DER18" s="820"/>
      <c r="DES18" s="820"/>
      <c r="DET18" s="820"/>
      <c r="DEU18" s="820"/>
      <c r="DEV18" s="820"/>
      <c r="DEW18" s="820"/>
      <c r="DEX18" s="820"/>
      <c r="DEY18" s="820"/>
      <c r="DEZ18" s="820"/>
      <c r="DFA18" s="820"/>
      <c r="DFB18" s="820"/>
      <c r="DFC18" s="820"/>
      <c r="DFD18" s="820"/>
      <c r="DFE18" s="820"/>
      <c r="DFF18" s="820"/>
      <c r="DFG18" s="820"/>
      <c r="DFH18" s="820"/>
      <c r="DFI18" s="820"/>
      <c r="DFJ18" s="820"/>
      <c r="DFK18" s="820"/>
      <c r="DFL18" s="820"/>
      <c r="DFM18" s="820"/>
      <c r="DFN18" s="820"/>
      <c r="DFO18" s="820"/>
      <c r="DFP18" s="820"/>
      <c r="DFQ18" s="820"/>
      <c r="DFR18" s="820"/>
      <c r="DFS18" s="820"/>
      <c r="DFT18" s="820"/>
      <c r="DFU18" s="820"/>
      <c r="DFV18" s="820"/>
      <c r="DFW18" s="820"/>
      <c r="DFX18" s="820"/>
      <c r="DFY18" s="820"/>
      <c r="DFZ18" s="820"/>
      <c r="DGA18" s="820"/>
      <c r="DGB18" s="820"/>
      <c r="DGC18" s="820"/>
      <c r="DGD18" s="820"/>
      <c r="DGE18" s="820"/>
      <c r="DGF18" s="820"/>
      <c r="DGG18" s="820"/>
      <c r="DGH18" s="820"/>
      <c r="DGI18" s="820"/>
      <c r="DGJ18" s="820"/>
      <c r="DGK18" s="820"/>
      <c r="DGL18" s="820"/>
      <c r="DGM18" s="820"/>
      <c r="DGN18" s="820"/>
      <c r="DGO18" s="820"/>
      <c r="DGP18" s="820"/>
      <c r="DGQ18" s="820"/>
      <c r="DGR18" s="820"/>
      <c r="DGS18" s="820"/>
      <c r="DGT18" s="820"/>
      <c r="DGU18" s="820"/>
      <c r="DGV18" s="820"/>
      <c r="DGW18" s="820"/>
      <c r="DGX18" s="820"/>
      <c r="DGY18" s="820"/>
      <c r="DGZ18" s="820"/>
      <c r="DHA18" s="820"/>
      <c r="DHB18" s="820"/>
      <c r="DHC18" s="820"/>
      <c r="DHD18" s="820"/>
      <c r="DHE18" s="820"/>
      <c r="DHF18" s="820"/>
      <c r="DHG18" s="820"/>
      <c r="DHH18" s="820"/>
      <c r="DHI18" s="820"/>
      <c r="DHJ18" s="820"/>
      <c r="DHK18" s="820"/>
      <c r="DHL18" s="820"/>
      <c r="DHM18" s="820"/>
      <c r="DHN18" s="820"/>
      <c r="DHO18" s="820"/>
      <c r="DHP18" s="820"/>
      <c r="DHQ18" s="820"/>
      <c r="DHR18" s="820"/>
      <c r="DHS18" s="820"/>
      <c r="DHT18" s="820"/>
      <c r="DHU18" s="820"/>
      <c r="DHV18" s="820"/>
      <c r="DHW18" s="820"/>
      <c r="DHX18" s="820"/>
      <c r="DHY18" s="820"/>
      <c r="DHZ18" s="820"/>
      <c r="DIA18" s="820"/>
      <c r="DIB18" s="820"/>
      <c r="DIC18" s="820"/>
      <c r="DID18" s="820"/>
      <c r="DIE18" s="820"/>
      <c r="DIF18" s="820"/>
      <c r="DIG18" s="820"/>
      <c r="DIH18" s="820"/>
      <c r="DII18" s="820"/>
      <c r="DIJ18" s="820"/>
      <c r="DIK18" s="820"/>
      <c r="DIL18" s="820"/>
      <c r="DIM18" s="820"/>
      <c r="DIN18" s="820"/>
      <c r="DIO18" s="820"/>
      <c r="DIP18" s="820"/>
      <c r="DIQ18" s="820"/>
      <c r="DIR18" s="820"/>
      <c r="DIS18" s="820"/>
      <c r="DIT18" s="820"/>
      <c r="DIU18" s="820"/>
      <c r="DIV18" s="820"/>
      <c r="DIW18" s="820"/>
      <c r="DIX18" s="820"/>
      <c r="DIY18" s="820"/>
      <c r="DIZ18" s="820"/>
      <c r="DJA18" s="820"/>
      <c r="DJB18" s="820"/>
      <c r="DJC18" s="820"/>
      <c r="DJD18" s="820"/>
      <c r="DJE18" s="820"/>
      <c r="DJF18" s="820"/>
      <c r="DJG18" s="820"/>
      <c r="DJH18" s="820"/>
      <c r="DJI18" s="820"/>
      <c r="DJJ18" s="820"/>
      <c r="DJK18" s="820"/>
      <c r="DJL18" s="820"/>
      <c r="DJM18" s="820"/>
      <c r="DJN18" s="820"/>
      <c r="DJO18" s="820"/>
      <c r="DJP18" s="820"/>
      <c r="DJQ18" s="820"/>
      <c r="DJR18" s="820"/>
      <c r="DJS18" s="820"/>
      <c r="DJT18" s="820"/>
      <c r="DJU18" s="820"/>
      <c r="DJV18" s="820"/>
      <c r="DJW18" s="820"/>
      <c r="DJX18" s="820"/>
      <c r="DJY18" s="820"/>
      <c r="DJZ18" s="820"/>
      <c r="DKA18" s="820"/>
      <c r="DKB18" s="820"/>
      <c r="DKC18" s="820"/>
      <c r="DKD18" s="820"/>
      <c r="DKE18" s="820"/>
      <c r="DKF18" s="820"/>
      <c r="DKG18" s="820"/>
      <c r="DKH18" s="820"/>
      <c r="DKI18" s="820"/>
      <c r="DKJ18" s="820"/>
      <c r="DKK18" s="820"/>
      <c r="DKL18" s="820"/>
      <c r="DKM18" s="820"/>
      <c r="DKN18" s="820"/>
      <c r="DKO18" s="820"/>
      <c r="DKP18" s="820"/>
      <c r="DKQ18" s="820"/>
      <c r="DKR18" s="820"/>
      <c r="DKS18" s="820"/>
      <c r="DKT18" s="820"/>
      <c r="DKU18" s="820"/>
      <c r="DKV18" s="820"/>
      <c r="DKW18" s="820"/>
      <c r="DKX18" s="820"/>
      <c r="DKY18" s="820"/>
      <c r="DKZ18" s="820"/>
      <c r="DLA18" s="820"/>
      <c r="DLB18" s="820"/>
      <c r="DLC18" s="820"/>
      <c r="DLD18" s="820"/>
      <c r="DLE18" s="820"/>
      <c r="DLF18" s="820"/>
      <c r="DLG18" s="820"/>
      <c r="DLH18" s="820"/>
      <c r="DLI18" s="820"/>
      <c r="DLJ18" s="820"/>
      <c r="DLK18" s="820"/>
      <c r="DLL18" s="820"/>
      <c r="DLM18" s="820"/>
      <c r="DLN18" s="820"/>
      <c r="DLO18" s="820"/>
      <c r="DLP18" s="820"/>
      <c r="DLQ18" s="820"/>
      <c r="DLR18" s="820"/>
      <c r="DLS18" s="820"/>
      <c r="DLT18" s="820"/>
      <c r="DLU18" s="820"/>
      <c r="DLV18" s="820"/>
      <c r="DLW18" s="820"/>
      <c r="DLX18" s="820"/>
      <c r="DLY18" s="820"/>
      <c r="DLZ18" s="820"/>
      <c r="DMA18" s="820"/>
      <c r="DMB18" s="820"/>
      <c r="DMC18" s="820"/>
      <c r="DMD18" s="820"/>
      <c r="DME18" s="820"/>
      <c r="DMF18" s="820"/>
      <c r="DMG18" s="820"/>
      <c r="DMH18" s="820"/>
      <c r="DMI18" s="820"/>
      <c r="DMJ18" s="820"/>
      <c r="DMK18" s="820"/>
      <c r="DML18" s="820"/>
      <c r="DMM18" s="820"/>
      <c r="DMN18" s="820"/>
      <c r="DMO18" s="820"/>
      <c r="DMP18" s="820"/>
      <c r="DMQ18" s="820"/>
      <c r="DMR18" s="820"/>
      <c r="DMS18" s="820"/>
      <c r="DMT18" s="820"/>
      <c r="DMU18" s="820"/>
      <c r="DMV18" s="820"/>
      <c r="DMW18" s="820"/>
      <c r="DMX18" s="820"/>
      <c r="DMY18" s="820"/>
      <c r="DMZ18" s="820"/>
      <c r="DNA18" s="820"/>
      <c r="DNB18" s="820"/>
      <c r="DNC18" s="820"/>
      <c r="DND18" s="820"/>
      <c r="DNE18" s="820"/>
      <c r="DNF18" s="820"/>
      <c r="DNG18" s="820"/>
      <c r="DNH18" s="820"/>
      <c r="DNI18" s="820"/>
      <c r="DNJ18" s="820"/>
      <c r="DNK18" s="820"/>
      <c r="DNL18" s="820"/>
      <c r="DNM18" s="820"/>
      <c r="DNN18" s="820"/>
      <c r="DNO18" s="820"/>
      <c r="DNP18" s="820"/>
      <c r="DNQ18" s="820"/>
      <c r="DNR18" s="820"/>
      <c r="DNS18" s="820"/>
      <c r="DNT18" s="820"/>
      <c r="DNU18" s="820"/>
      <c r="DNV18" s="820"/>
      <c r="DNW18" s="820"/>
      <c r="DNX18" s="820"/>
      <c r="DNY18" s="820"/>
      <c r="DNZ18" s="820"/>
      <c r="DOA18" s="820"/>
      <c r="DOB18" s="820"/>
      <c r="DOC18" s="820"/>
      <c r="DOD18" s="820"/>
      <c r="DOE18" s="820"/>
      <c r="DOF18" s="820"/>
      <c r="DOG18" s="820"/>
      <c r="DOH18" s="820"/>
      <c r="DOI18" s="820"/>
      <c r="DOJ18" s="820"/>
      <c r="DOK18" s="820"/>
      <c r="DOL18" s="820"/>
      <c r="DOM18" s="820"/>
      <c r="DON18" s="820"/>
      <c r="DOO18" s="820"/>
      <c r="DOP18" s="820"/>
      <c r="DOQ18" s="820"/>
      <c r="DOR18" s="820"/>
      <c r="DOS18" s="820"/>
      <c r="DOT18" s="820"/>
      <c r="DOU18" s="820"/>
      <c r="DOV18" s="820"/>
      <c r="DOW18" s="820"/>
      <c r="DOX18" s="820"/>
      <c r="DOY18" s="820"/>
      <c r="DOZ18" s="820"/>
      <c r="DPA18" s="820"/>
      <c r="DPB18" s="820"/>
      <c r="DPC18" s="820"/>
      <c r="DPD18" s="820"/>
      <c r="DPE18" s="820"/>
      <c r="DPF18" s="820"/>
      <c r="DPG18" s="820"/>
      <c r="DPH18" s="820"/>
      <c r="DPI18" s="820"/>
      <c r="DPJ18" s="820"/>
      <c r="DPK18" s="820"/>
      <c r="DPL18" s="820"/>
      <c r="DPM18" s="820"/>
      <c r="DPN18" s="820"/>
      <c r="DPO18" s="820"/>
      <c r="DPP18" s="820"/>
      <c r="DPQ18" s="820"/>
      <c r="DPR18" s="820"/>
      <c r="DPS18" s="820"/>
      <c r="DPT18" s="820"/>
      <c r="DPU18" s="820"/>
      <c r="DPV18" s="820"/>
      <c r="DPW18" s="820"/>
      <c r="DPX18" s="820"/>
      <c r="DPY18" s="820"/>
      <c r="DPZ18" s="820"/>
      <c r="DQA18" s="820"/>
      <c r="DQB18" s="820"/>
      <c r="DQC18" s="820"/>
      <c r="DQD18" s="820"/>
      <c r="DQE18" s="820"/>
      <c r="DQF18" s="820"/>
      <c r="DQG18" s="820"/>
      <c r="DQH18" s="820"/>
      <c r="DQI18" s="820"/>
      <c r="DQJ18" s="820"/>
      <c r="DQK18" s="820"/>
      <c r="DQL18" s="820"/>
      <c r="DQM18" s="820"/>
      <c r="DQN18" s="820"/>
      <c r="DQO18" s="820"/>
      <c r="DQP18" s="820"/>
      <c r="DQQ18" s="820"/>
      <c r="DQR18" s="820"/>
      <c r="DQS18" s="820"/>
      <c r="DQT18" s="820"/>
      <c r="DQU18" s="820"/>
      <c r="DQV18" s="820"/>
      <c r="DQW18" s="820"/>
      <c r="DQX18" s="820"/>
      <c r="DQY18" s="820"/>
      <c r="DQZ18" s="820"/>
      <c r="DRA18" s="820"/>
      <c r="DRB18" s="820"/>
      <c r="DRC18" s="820"/>
      <c r="DRD18" s="820"/>
      <c r="DRE18" s="820"/>
      <c r="DRF18" s="820"/>
      <c r="DRG18" s="820"/>
      <c r="DRH18" s="820"/>
      <c r="DRI18" s="820"/>
      <c r="DRJ18" s="820"/>
      <c r="DRK18" s="820"/>
      <c r="DRL18" s="820"/>
      <c r="DRM18" s="820"/>
      <c r="DRN18" s="820"/>
      <c r="DRO18" s="820"/>
      <c r="DRP18" s="820"/>
      <c r="DRQ18" s="820"/>
      <c r="DRR18" s="820"/>
      <c r="DRS18" s="820"/>
      <c r="DRT18" s="820"/>
      <c r="DRU18" s="820"/>
      <c r="DRV18" s="820"/>
      <c r="DRW18" s="820"/>
      <c r="DRX18" s="820"/>
      <c r="DRY18" s="820"/>
      <c r="DRZ18" s="820"/>
      <c r="DSA18" s="820"/>
      <c r="DSB18" s="820"/>
      <c r="DSC18" s="820"/>
      <c r="DSD18" s="820"/>
      <c r="DSE18" s="820"/>
      <c r="DSF18" s="820"/>
      <c r="DSG18" s="820"/>
      <c r="DSH18" s="820"/>
      <c r="DSI18" s="820"/>
      <c r="DSJ18" s="820"/>
      <c r="DSK18" s="820"/>
      <c r="DSL18" s="820"/>
      <c r="DSM18" s="820"/>
      <c r="DSN18" s="820"/>
      <c r="DSO18" s="820"/>
      <c r="DSP18" s="820"/>
      <c r="DSQ18" s="820"/>
      <c r="DSR18" s="820"/>
      <c r="DSS18" s="820"/>
      <c r="DST18" s="820"/>
      <c r="DSU18" s="820"/>
      <c r="DSV18" s="820"/>
      <c r="DSW18" s="820"/>
      <c r="DSX18" s="820"/>
      <c r="DSY18" s="820"/>
      <c r="DSZ18" s="820"/>
      <c r="DTA18" s="820"/>
      <c r="DTB18" s="820"/>
      <c r="DTC18" s="820"/>
      <c r="DTD18" s="820"/>
      <c r="DTE18" s="820"/>
      <c r="DTF18" s="820"/>
      <c r="DTG18" s="820"/>
      <c r="DTH18" s="820"/>
      <c r="DTI18" s="820"/>
      <c r="DTJ18" s="820"/>
      <c r="DTK18" s="820"/>
      <c r="DTL18" s="820"/>
      <c r="DTM18" s="820"/>
      <c r="DTN18" s="820"/>
      <c r="DTO18" s="820"/>
      <c r="DTP18" s="820"/>
      <c r="DTQ18" s="820"/>
      <c r="DTR18" s="820"/>
      <c r="DTS18" s="820"/>
      <c r="DTT18" s="820"/>
      <c r="DTU18" s="820"/>
      <c r="DTV18" s="820"/>
      <c r="DTW18" s="820"/>
      <c r="DTX18" s="820"/>
      <c r="DTY18" s="820"/>
      <c r="DTZ18" s="820"/>
      <c r="DUA18" s="820"/>
      <c r="DUB18" s="820"/>
      <c r="DUC18" s="820"/>
      <c r="DUD18" s="820"/>
      <c r="DUE18" s="820"/>
      <c r="DUF18" s="820"/>
      <c r="DUG18" s="820"/>
      <c r="DUH18" s="820"/>
      <c r="DUI18" s="820"/>
      <c r="DUJ18" s="820"/>
      <c r="DUK18" s="820"/>
      <c r="DUL18" s="820"/>
      <c r="DUM18" s="820"/>
      <c r="DUN18" s="820"/>
      <c r="DUO18" s="820"/>
      <c r="DUP18" s="820"/>
      <c r="DUQ18" s="820"/>
      <c r="DUR18" s="820"/>
      <c r="DUS18" s="820"/>
      <c r="DUT18" s="820"/>
      <c r="DUU18" s="820"/>
      <c r="DUV18" s="820"/>
      <c r="DUW18" s="820"/>
      <c r="DUX18" s="820"/>
      <c r="DUY18" s="820"/>
      <c r="DUZ18" s="820"/>
      <c r="DVA18" s="820"/>
      <c r="DVB18" s="820"/>
      <c r="DVC18" s="820"/>
      <c r="DVD18" s="820"/>
      <c r="DVE18" s="820"/>
      <c r="DVF18" s="820"/>
      <c r="DVG18" s="820"/>
      <c r="DVH18" s="820"/>
      <c r="DVI18" s="820"/>
      <c r="DVJ18" s="820"/>
      <c r="DVK18" s="820"/>
      <c r="DVL18" s="820"/>
      <c r="DVM18" s="820"/>
      <c r="DVN18" s="820"/>
      <c r="DVO18" s="820"/>
      <c r="DVP18" s="820"/>
      <c r="DVQ18" s="820"/>
      <c r="DVR18" s="820"/>
      <c r="DVS18" s="820"/>
      <c r="DVT18" s="820"/>
      <c r="DVU18" s="820"/>
      <c r="DVV18" s="820"/>
      <c r="DVW18" s="820"/>
      <c r="DVX18" s="820"/>
      <c r="DVY18" s="820"/>
      <c r="DVZ18" s="820"/>
      <c r="DWA18" s="820"/>
      <c r="DWB18" s="820"/>
      <c r="DWC18" s="820"/>
      <c r="DWD18" s="820"/>
      <c r="DWE18" s="820"/>
      <c r="DWF18" s="820"/>
      <c r="DWG18" s="820"/>
      <c r="DWH18" s="820"/>
      <c r="DWI18" s="820"/>
      <c r="DWJ18" s="820"/>
      <c r="DWK18" s="820"/>
      <c r="DWL18" s="820"/>
      <c r="DWM18" s="820"/>
      <c r="DWN18" s="820"/>
      <c r="DWO18" s="820"/>
      <c r="DWP18" s="820"/>
      <c r="DWQ18" s="820"/>
      <c r="DWR18" s="820"/>
      <c r="DWS18" s="820"/>
      <c r="DWT18" s="820"/>
      <c r="DWU18" s="820"/>
      <c r="DWV18" s="820"/>
      <c r="DWW18" s="820"/>
      <c r="DWX18" s="820"/>
      <c r="DWY18" s="820"/>
      <c r="DWZ18" s="820"/>
      <c r="DXA18" s="820"/>
      <c r="DXB18" s="820"/>
      <c r="DXC18" s="820"/>
      <c r="DXD18" s="820"/>
      <c r="DXE18" s="820"/>
      <c r="DXF18" s="820"/>
      <c r="DXG18" s="820"/>
      <c r="DXH18" s="820"/>
      <c r="DXI18" s="820"/>
      <c r="DXJ18" s="820"/>
      <c r="DXK18" s="820"/>
      <c r="DXL18" s="820"/>
      <c r="DXM18" s="820"/>
      <c r="DXN18" s="820"/>
      <c r="DXO18" s="820"/>
      <c r="DXP18" s="820"/>
      <c r="DXQ18" s="820"/>
      <c r="DXR18" s="820"/>
      <c r="DXS18" s="820"/>
      <c r="DXT18" s="820"/>
      <c r="DXU18" s="820"/>
      <c r="DXV18" s="820"/>
      <c r="DXW18" s="820"/>
      <c r="DXX18" s="820"/>
      <c r="DXY18" s="820"/>
      <c r="DXZ18" s="820"/>
      <c r="DYA18" s="820"/>
      <c r="DYB18" s="820"/>
      <c r="DYC18" s="820"/>
      <c r="DYD18" s="820"/>
      <c r="DYE18" s="820"/>
      <c r="DYF18" s="820"/>
      <c r="DYG18" s="820"/>
      <c r="DYH18" s="820"/>
      <c r="DYI18" s="820"/>
      <c r="DYJ18" s="820"/>
      <c r="DYK18" s="820"/>
      <c r="DYL18" s="820"/>
      <c r="DYM18" s="820"/>
      <c r="DYN18" s="820"/>
      <c r="DYO18" s="820"/>
      <c r="DYP18" s="820"/>
      <c r="DYQ18" s="820"/>
      <c r="DYR18" s="820"/>
      <c r="DYS18" s="820"/>
      <c r="DYT18" s="820"/>
      <c r="DYU18" s="820"/>
      <c r="DYV18" s="820"/>
      <c r="DYW18" s="820"/>
      <c r="DYX18" s="820"/>
      <c r="DYY18" s="820"/>
      <c r="DYZ18" s="820"/>
      <c r="DZA18" s="820"/>
      <c r="DZB18" s="820"/>
      <c r="DZC18" s="820"/>
      <c r="DZD18" s="820"/>
      <c r="DZE18" s="820"/>
      <c r="DZF18" s="820"/>
      <c r="DZG18" s="820"/>
      <c r="DZH18" s="820"/>
      <c r="DZI18" s="820"/>
      <c r="DZJ18" s="820"/>
      <c r="DZK18" s="820"/>
      <c r="DZL18" s="820"/>
      <c r="DZM18" s="820"/>
      <c r="DZN18" s="820"/>
      <c r="DZO18" s="820"/>
      <c r="DZP18" s="820"/>
      <c r="DZQ18" s="820"/>
      <c r="DZR18" s="820"/>
      <c r="DZS18" s="820"/>
      <c r="DZT18" s="820"/>
      <c r="DZU18" s="820"/>
      <c r="DZV18" s="820"/>
      <c r="DZW18" s="820"/>
      <c r="DZX18" s="820"/>
      <c r="DZY18" s="820"/>
      <c r="DZZ18" s="820"/>
      <c r="EAA18" s="820"/>
      <c r="EAB18" s="820"/>
      <c r="EAC18" s="820"/>
      <c r="EAD18" s="820"/>
      <c r="EAE18" s="820"/>
      <c r="EAF18" s="820"/>
      <c r="EAG18" s="820"/>
      <c r="EAH18" s="820"/>
      <c r="EAI18" s="820"/>
      <c r="EAJ18" s="820"/>
      <c r="EAK18" s="820"/>
      <c r="EAL18" s="820"/>
      <c r="EAM18" s="820"/>
      <c r="EAN18" s="820"/>
      <c r="EAO18" s="820"/>
      <c r="EAP18" s="820"/>
      <c r="EAQ18" s="820"/>
      <c r="EAR18" s="820"/>
      <c r="EAS18" s="820"/>
      <c r="EAT18" s="820"/>
      <c r="EAU18" s="820"/>
      <c r="EAV18" s="820"/>
      <c r="EAW18" s="820"/>
      <c r="EAX18" s="820"/>
      <c r="EAY18" s="820"/>
      <c r="EAZ18" s="820"/>
      <c r="EBA18" s="820"/>
      <c r="EBB18" s="820"/>
      <c r="EBC18" s="820"/>
      <c r="EBD18" s="820"/>
      <c r="EBE18" s="820"/>
      <c r="EBF18" s="820"/>
      <c r="EBG18" s="820"/>
      <c r="EBH18" s="820"/>
      <c r="EBI18" s="820"/>
      <c r="EBJ18" s="820"/>
      <c r="EBK18" s="820"/>
      <c r="EBL18" s="820"/>
      <c r="EBM18" s="820"/>
      <c r="EBN18" s="820"/>
      <c r="EBO18" s="820"/>
      <c r="EBP18" s="820"/>
      <c r="EBQ18" s="820"/>
      <c r="EBR18" s="820"/>
      <c r="EBS18" s="820"/>
      <c r="EBT18" s="820"/>
      <c r="EBU18" s="820"/>
      <c r="EBV18" s="820"/>
      <c r="EBW18" s="820"/>
      <c r="EBX18" s="820"/>
      <c r="EBY18" s="820"/>
      <c r="EBZ18" s="820"/>
      <c r="ECA18" s="820"/>
      <c r="ECB18" s="820"/>
      <c r="ECC18" s="820"/>
      <c r="ECD18" s="820"/>
      <c r="ECE18" s="820"/>
      <c r="ECF18" s="820"/>
      <c r="ECG18" s="820"/>
      <c r="ECH18" s="820"/>
      <c r="ECI18" s="820"/>
      <c r="ECJ18" s="820"/>
      <c r="ECK18" s="820"/>
      <c r="ECL18" s="820"/>
      <c r="ECM18" s="820"/>
      <c r="ECN18" s="820"/>
      <c r="ECO18" s="820"/>
      <c r="ECP18" s="820"/>
      <c r="ECQ18" s="820"/>
      <c r="ECR18" s="820"/>
      <c r="ECS18" s="820"/>
      <c r="ECT18" s="820"/>
      <c r="ECU18" s="820"/>
      <c r="ECV18" s="820"/>
      <c r="ECW18" s="820"/>
      <c r="ECX18" s="820"/>
      <c r="ECY18" s="820"/>
      <c r="ECZ18" s="820"/>
      <c r="EDA18" s="820"/>
      <c r="EDB18" s="820"/>
      <c r="EDC18" s="820"/>
      <c r="EDD18" s="820"/>
      <c r="EDE18" s="820"/>
      <c r="EDF18" s="820"/>
      <c r="EDG18" s="820"/>
      <c r="EDH18" s="820"/>
      <c r="EDI18" s="820"/>
      <c r="EDJ18" s="820"/>
      <c r="EDK18" s="820"/>
      <c r="EDL18" s="820"/>
      <c r="EDM18" s="820"/>
      <c r="EDN18" s="820"/>
      <c r="EDO18" s="820"/>
      <c r="EDP18" s="820"/>
      <c r="EDQ18" s="820"/>
      <c r="EDR18" s="820"/>
      <c r="EDS18" s="820"/>
      <c r="EDT18" s="820"/>
      <c r="EDU18" s="820"/>
      <c r="EDV18" s="820"/>
      <c r="EDW18" s="820"/>
      <c r="EDX18" s="820"/>
      <c r="EDY18" s="820"/>
      <c r="EDZ18" s="820"/>
      <c r="EEA18" s="820"/>
      <c r="EEB18" s="820"/>
      <c r="EEC18" s="820"/>
      <c r="EED18" s="820"/>
      <c r="EEE18" s="820"/>
      <c r="EEF18" s="820"/>
      <c r="EEG18" s="820"/>
      <c r="EEH18" s="820"/>
      <c r="EEI18" s="820"/>
      <c r="EEJ18" s="820"/>
      <c r="EEK18" s="820"/>
      <c r="EEL18" s="820"/>
      <c r="EEM18" s="820"/>
      <c r="EEN18" s="820"/>
      <c r="EEO18" s="820"/>
      <c r="EEP18" s="820"/>
      <c r="EEQ18" s="820"/>
      <c r="EER18" s="820"/>
      <c r="EES18" s="820"/>
      <c r="EET18" s="820"/>
      <c r="EEU18" s="820"/>
      <c r="EEV18" s="820"/>
      <c r="EEW18" s="820"/>
      <c r="EEX18" s="820"/>
      <c r="EEY18" s="820"/>
      <c r="EEZ18" s="820"/>
      <c r="EFA18" s="820"/>
      <c r="EFB18" s="820"/>
      <c r="EFC18" s="820"/>
      <c r="EFD18" s="820"/>
      <c r="EFE18" s="820"/>
      <c r="EFF18" s="820"/>
      <c r="EFG18" s="820"/>
      <c r="EFH18" s="820"/>
      <c r="EFI18" s="820"/>
      <c r="EFJ18" s="820"/>
      <c r="EFK18" s="820"/>
      <c r="EFL18" s="820"/>
      <c r="EFM18" s="820"/>
      <c r="EFN18" s="820"/>
      <c r="EFO18" s="820"/>
      <c r="EFP18" s="820"/>
      <c r="EFQ18" s="820"/>
      <c r="EFR18" s="820"/>
      <c r="EFS18" s="820"/>
      <c r="EFT18" s="820"/>
      <c r="EFU18" s="820"/>
      <c r="EFV18" s="820"/>
      <c r="EFW18" s="820"/>
      <c r="EFX18" s="820"/>
      <c r="EFY18" s="820"/>
      <c r="EFZ18" s="820"/>
      <c r="EGA18" s="820"/>
      <c r="EGB18" s="820"/>
      <c r="EGC18" s="820"/>
      <c r="EGD18" s="820"/>
      <c r="EGE18" s="820"/>
      <c r="EGF18" s="820"/>
      <c r="EGG18" s="820"/>
      <c r="EGH18" s="820"/>
      <c r="EGI18" s="820"/>
      <c r="EGJ18" s="820"/>
      <c r="EGK18" s="820"/>
      <c r="EGL18" s="820"/>
      <c r="EGM18" s="820"/>
      <c r="EGN18" s="820"/>
      <c r="EGO18" s="820"/>
      <c r="EGP18" s="820"/>
      <c r="EGQ18" s="820"/>
      <c r="EGR18" s="820"/>
      <c r="EGS18" s="820"/>
      <c r="EGT18" s="820"/>
      <c r="EGU18" s="820"/>
      <c r="EGV18" s="820"/>
      <c r="EGW18" s="820"/>
      <c r="EGX18" s="820"/>
      <c r="EGY18" s="820"/>
      <c r="EGZ18" s="820"/>
      <c r="EHA18" s="820"/>
      <c r="EHB18" s="820"/>
      <c r="EHC18" s="820"/>
      <c r="EHD18" s="820"/>
      <c r="EHE18" s="820"/>
      <c r="EHF18" s="820"/>
      <c r="EHG18" s="820"/>
      <c r="EHH18" s="820"/>
      <c r="EHI18" s="820"/>
      <c r="EHJ18" s="820"/>
      <c r="EHK18" s="820"/>
      <c r="EHL18" s="820"/>
      <c r="EHM18" s="820"/>
      <c r="EHN18" s="820"/>
      <c r="EHO18" s="820"/>
      <c r="EHP18" s="820"/>
      <c r="EHQ18" s="820"/>
      <c r="EHR18" s="820"/>
      <c r="EHS18" s="820"/>
      <c r="EHT18" s="820"/>
      <c r="EHU18" s="820"/>
      <c r="EHV18" s="820"/>
      <c r="EHW18" s="820"/>
      <c r="EHX18" s="820"/>
      <c r="EHY18" s="820"/>
      <c r="EHZ18" s="820"/>
      <c r="EIA18" s="820"/>
      <c r="EIB18" s="820"/>
      <c r="EIC18" s="820"/>
      <c r="EID18" s="820"/>
      <c r="EIE18" s="820"/>
      <c r="EIF18" s="820"/>
      <c r="EIG18" s="820"/>
      <c r="EIH18" s="820"/>
      <c r="EII18" s="820"/>
      <c r="EIJ18" s="820"/>
      <c r="EIK18" s="820"/>
      <c r="EIL18" s="820"/>
      <c r="EIM18" s="820"/>
      <c r="EIN18" s="820"/>
      <c r="EIO18" s="820"/>
      <c r="EIP18" s="820"/>
      <c r="EIQ18" s="820"/>
      <c r="EIR18" s="820"/>
      <c r="EIS18" s="820"/>
      <c r="EIT18" s="820"/>
      <c r="EIU18" s="820"/>
      <c r="EIV18" s="820"/>
      <c r="EIW18" s="820"/>
      <c r="EIX18" s="820"/>
      <c r="EIY18" s="820"/>
      <c r="EIZ18" s="820"/>
      <c r="EJA18" s="820"/>
      <c r="EJB18" s="820"/>
      <c r="EJC18" s="820"/>
      <c r="EJD18" s="820"/>
      <c r="EJE18" s="820"/>
      <c r="EJF18" s="820"/>
      <c r="EJG18" s="820"/>
      <c r="EJH18" s="820"/>
      <c r="EJI18" s="820"/>
      <c r="EJJ18" s="820"/>
      <c r="EJK18" s="820"/>
      <c r="EJL18" s="820"/>
      <c r="EJM18" s="820"/>
      <c r="EJN18" s="820"/>
      <c r="EJO18" s="820"/>
      <c r="EJP18" s="820"/>
      <c r="EJQ18" s="820"/>
      <c r="EJR18" s="820"/>
      <c r="EJS18" s="820"/>
      <c r="EJT18" s="820"/>
      <c r="EJU18" s="820"/>
      <c r="EJV18" s="820"/>
      <c r="EJW18" s="820"/>
      <c r="EJX18" s="820"/>
      <c r="EJY18" s="820"/>
      <c r="EJZ18" s="820"/>
      <c r="EKA18" s="820"/>
      <c r="EKB18" s="820"/>
      <c r="EKC18" s="820"/>
      <c r="EKD18" s="820"/>
      <c r="EKE18" s="820"/>
      <c r="EKF18" s="820"/>
      <c r="EKG18" s="820"/>
      <c r="EKH18" s="820"/>
      <c r="EKI18" s="820"/>
      <c r="EKJ18" s="820"/>
      <c r="EKK18" s="820"/>
      <c r="EKL18" s="820"/>
      <c r="EKM18" s="820"/>
      <c r="EKN18" s="820"/>
      <c r="EKO18" s="820"/>
      <c r="EKP18" s="820"/>
      <c r="EKQ18" s="820"/>
      <c r="EKR18" s="820"/>
      <c r="EKS18" s="820"/>
      <c r="EKT18" s="820"/>
      <c r="EKU18" s="820"/>
      <c r="EKV18" s="820"/>
      <c r="EKW18" s="820"/>
      <c r="EKX18" s="820"/>
      <c r="EKY18" s="820"/>
      <c r="EKZ18" s="820"/>
      <c r="ELA18" s="820"/>
      <c r="ELB18" s="820"/>
      <c r="ELC18" s="820"/>
      <c r="ELD18" s="820"/>
      <c r="ELE18" s="820"/>
      <c r="ELF18" s="820"/>
      <c r="ELG18" s="820"/>
      <c r="ELH18" s="820"/>
      <c r="ELI18" s="820"/>
      <c r="ELJ18" s="820"/>
      <c r="ELK18" s="820"/>
      <c r="ELL18" s="820"/>
      <c r="ELM18" s="820"/>
      <c r="ELN18" s="820"/>
      <c r="ELO18" s="820"/>
      <c r="ELP18" s="820"/>
      <c r="ELQ18" s="820"/>
      <c r="ELR18" s="820"/>
      <c r="ELS18" s="820"/>
      <c r="ELT18" s="820"/>
      <c r="ELU18" s="820"/>
      <c r="ELV18" s="820"/>
      <c r="ELW18" s="820"/>
      <c r="ELX18" s="820"/>
      <c r="ELY18" s="820"/>
      <c r="ELZ18" s="820"/>
      <c r="EMA18" s="820"/>
      <c r="EMB18" s="820"/>
      <c r="EMC18" s="820"/>
      <c r="EMD18" s="820"/>
      <c r="EME18" s="820"/>
      <c r="EMF18" s="820"/>
      <c r="EMG18" s="820"/>
      <c r="EMH18" s="820"/>
      <c r="EMI18" s="820"/>
      <c r="EMJ18" s="820"/>
      <c r="EMK18" s="820"/>
      <c r="EML18" s="820"/>
      <c r="EMM18" s="820"/>
      <c r="EMN18" s="820"/>
      <c r="EMO18" s="820"/>
      <c r="EMP18" s="820"/>
      <c r="EMQ18" s="820"/>
      <c r="EMR18" s="820"/>
      <c r="EMS18" s="820"/>
      <c r="EMT18" s="820"/>
      <c r="EMU18" s="820"/>
      <c r="EMV18" s="820"/>
      <c r="EMW18" s="820"/>
      <c r="EMX18" s="820"/>
      <c r="EMY18" s="820"/>
      <c r="EMZ18" s="820"/>
      <c r="ENA18" s="820"/>
      <c r="ENB18" s="820"/>
      <c r="ENC18" s="820"/>
      <c r="END18" s="820"/>
      <c r="ENE18" s="820"/>
      <c r="ENF18" s="820"/>
      <c r="ENG18" s="820"/>
      <c r="ENH18" s="820"/>
      <c r="ENI18" s="820"/>
      <c r="ENJ18" s="820"/>
      <c r="ENK18" s="820"/>
      <c r="ENL18" s="820"/>
      <c r="ENM18" s="820"/>
      <c r="ENN18" s="820"/>
      <c r="ENO18" s="820"/>
      <c r="ENP18" s="820"/>
      <c r="ENQ18" s="820"/>
      <c r="ENR18" s="820"/>
      <c r="ENS18" s="820"/>
      <c r="ENT18" s="820"/>
      <c r="ENU18" s="820"/>
      <c r="ENV18" s="820"/>
      <c r="ENW18" s="820"/>
      <c r="ENX18" s="820"/>
      <c r="ENY18" s="820"/>
      <c r="ENZ18" s="820"/>
      <c r="EOA18" s="820"/>
      <c r="EOB18" s="820"/>
      <c r="EOC18" s="820"/>
      <c r="EOD18" s="820"/>
      <c r="EOE18" s="820"/>
      <c r="EOF18" s="820"/>
      <c r="EOG18" s="820"/>
      <c r="EOH18" s="820"/>
      <c r="EOI18" s="820"/>
      <c r="EOJ18" s="820"/>
      <c r="EOK18" s="820"/>
      <c r="EOL18" s="820"/>
      <c r="EOM18" s="820"/>
      <c r="EON18" s="820"/>
      <c r="EOO18" s="820"/>
      <c r="EOP18" s="820"/>
      <c r="EOQ18" s="820"/>
      <c r="EOR18" s="820"/>
      <c r="EOS18" s="820"/>
      <c r="EOT18" s="820"/>
      <c r="EOU18" s="820"/>
      <c r="EOV18" s="820"/>
      <c r="EOW18" s="820"/>
      <c r="EOX18" s="820"/>
      <c r="EOY18" s="820"/>
      <c r="EOZ18" s="820"/>
      <c r="EPA18" s="820"/>
      <c r="EPB18" s="820"/>
      <c r="EPC18" s="820"/>
      <c r="EPD18" s="820"/>
      <c r="EPE18" s="820"/>
      <c r="EPF18" s="820"/>
      <c r="EPG18" s="820"/>
      <c r="EPH18" s="820"/>
      <c r="EPI18" s="820"/>
      <c r="EPJ18" s="820"/>
      <c r="EPK18" s="820"/>
      <c r="EPL18" s="820"/>
      <c r="EPM18" s="820"/>
      <c r="EPN18" s="820"/>
      <c r="EPO18" s="820"/>
      <c r="EPP18" s="820"/>
      <c r="EPQ18" s="820"/>
      <c r="EPR18" s="820"/>
      <c r="EPS18" s="820"/>
      <c r="EPT18" s="820"/>
      <c r="EPU18" s="820"/>
      <c r="EPV18" s="820"/>
      <c r="EPW18" s="820"/>
      <c r="EPX18" s="820"/>
      <c r="EPY18" s="820"/>
      <c r="EPZ18" s="820"/>
      <c r="EQA18" s="820"/>
      <c r="EQB18" s="820"/>
      <c r="EQC18" s="820"/>
      <c r="EQD18" s="820"/>
      <c r="EQE18" s="820"/>
      <c r="EQF18" s="820"/>
      <c r="EQG18" s="820"/>
      <c r="EQH18" s="820"/>
      <c r="EQI18" s="820"/>
      <c r="EQJ18" s="820"/>
      <c r="EQK18" s="820"/>
      <c r="EQL18" s="820"/>
      <c r="EQM18" s="820"/>
      <c r="EQN18" s="820"/>
      <c r="EQO18" s="820"/>
      <c r="EQP18" s="820"/>
      <c r="EQQ18" s="820"/>
      <c r="EQR18" s="820"/>
      <c r="EQS18" s="820"/>
      <c r="EQT18" s="820"/>
      <c r="EQU18" s="820"/>
      <c r="EQV18" s="820"/>
      <c r="EQW18" s="820"/>
      <c r="EQX18" s="820"/>
      <c r="EQY18" s="820"/>
      <c r="EQZ18" s="820"/>
      <c r="ERA18" s="820"/>
      <c r="ERB18" s="820"/>
      <c r="ERC18" s="820"/>
      <c r="ERD18" s="820"/>
      <c r="ERE18" s="820"/>
      <c r="ERF18" s="820"/>
      <c r="ERG18" s="820"/>
      <c r="ERH18" s="820"/>
      <c r="ERI18" s="820"/>
      <c r="ERJ18" s="820"/>
      <c r="ERK18" s="820"/>
      <c r="ERL18" s="820"/>
      <c r="ERM18" s="820"/>
      <c r="ERN18" s="820"/>
      <c r="ERO18" s="820"/>
      <c r="ERP18" s="820"/>
      <c r="ERQ18" s="820"/>
      <c r="ERR18" s="820"/>
      <c r="ERS18" s="820"/>
      <c r="ERT18" s="820"/>
      <c r="ERU18" s="820"/>
      <c r="ERV18" s="820"/>
      <c r="ERW18" s="820"/>
      <c r="ERX18" s="820"/>
      <c r="ERY18" s="820"/>
      <c r="ERZ18" s="820"/>
      <c r="ESA18" s="820"/>
      <c r="ESB18" s="820"/>
      <c r="ESC18" s="820"/>
      <c r="ESD18" s="820"/>
      <c r="ESE18" s="820"/>
      <c r="ESF18" s="820"/>
      <c r="ESG18" s="820"/>
      <c r="ESH18" s="820"/>
      <c r="ESI18" s="820"/>
      <c r="ESJ18" s="820"/>
      <c r="ESK18" s="820"/>
      <c r="ESL18" s="820"/>
      <c r="ESM18" s="820"/>
      <c r="ESN18" s="820"/>
      <c r="ESO18" s="820"/>
      <c r="ESP18" s="820"/>
      <c r="ESQ18" s="820"/>
      <c r="ESR18" s="820"/>
      <c r="ESS18" s="820"/>
      <c r="EST18" s="820"/>
      <c r="ESU18" s="820"/>
      <c r="ESV18" s="820"/>
      <c r="ESW18" s="820"/>
      <c r="ESX18" s="820"/>
      <c r="ESY18" s="820"/>
      <c r="ESZ18" s="820"/>
      <c r="ETA18" s="820"/>
      <c r="ETB18" s="820"/>
      <c r="ETC18" s="820"/>
      <c r="ETD18" s="820"/>
      <c r="ETE18" s="820"/>
      <c r="ETF18" s="820"/>
      <c r="ETG18" s="820"/>
      <c r="ETH18" s="820"/>
      <c r="ETI18" s="820"/>
      <c r="ETJ18" s="820"/>
      <c r="ETK18" s="820"/>
      <c r="ETL18" s="820"/>
      <c r="ETM18" s="820"/>
      <c r="ETN18" s="820"/>
      <c r="ETO18" s="820"/>
      <c r="ETP18" s="820"/>
      <c r="ETQ18" s="820"/>
      <c r="ETR18" s="820"/>
      <c r="ETS18" s="820"/>
      <c r="ETT18" s="820"/>
      <c r="ETU18" s="820"/>
      <c r="ETV18" s="820"/>
      <c r="ETW18" s="820"/>
      <c r="ETX18" s="820"/>
      <c r="ETY18" s="820"/>
      <c r="ETZ18" s="820"/>
      <c r="EUA18" s="820"/>
      <c r="EUB18" s="820"/>
      <c r="EUC18" s="820"/>
      <c r="EUD18" s="820"/>
      <c r="EUE18" s="820"/>
      <c r="EUF18" s="820"/>
      <c r="EUG18" s="820"/>
      <c r="EUH18" s="820"/>
      <c r="EUI18" s="820"/>
      <c r="EUJ18" s="820"/>
      <c r="EUK18" s="820"/>
      <c r="EUL18" s="820"/>
      <c r="EUM18" s="820"/>
      <c r="EUN18" s="820"/>
      <c r="EUO18" s="820"/>
      <c r="EUP18" s="820"/>
      <c r="EUQ18" s="820"/>
      <c r="EUR18" s="820"/>
      <c r="EUS18" s="820"/>
      <c r="EUT18" s="820"/>
      <c r="EUU18" s="820"/>
      <c r="EUV18" s="820"/>
      <c r="EUW18" s="820"/>
      <c r="EUX18" s="820"/>
      <c r="EUY18" s="820"/>
      <c r="EUZ18" s="820"/>
      <c r="EVA18" s="820"/>
      <c r="EVB18" s="820"/>
      <c r="EVC18" s="820"/>
      <c r="EVD18" s="820"/>
      <c r="EVE18" s="820"/>
      <c r="EVF18" s="820"/>
      <c r="EVG18" s="820"/>
      <c r="EVH18" s="820"/>
      <c r="EVI18" s="820"/>
      <c r="EVJ18" s="820"/>
      <c r="EVK18" s="820"/>
      <c r="EVL18" s="820"/>
      <c r="EVM18" s="820"/>
      <c r="EVN18" s="820"/>
      <c r="EVO18" s="820"/>
      <c r="EVP18" s="820"/>
      <c r="EVQ18" s="820"/>
      <c r="EVR18" s="820"/>
      <c r="EVS18" s="820"/>
      <c r="EVT18" s="820"/>
      <c r="EVU18" s="820"/>
      <c r="EVV18" s="820"/>
      <c r="EVW18" s="820"/>
      <c r="EVX18" s="820"/>
      <c r="EVY18" s="820"/>
      <c r="EVZ18" s="820"/>
      <c r="EWA18" s="820"/>
      <c r="EWB18" s="820"/>
      <c r="EWC18" s="820"/>
      <c r="EWD18" s="820"/>
      <c r="EWE18" s="820"/>
      <c r="EWF18" s="820"/>
      <c r="EWG18" s="820"/>
      <c r="EWH18" s="820"/>
      <c r="EWI18" s="820"/>
      <c r="EWJ18" s="820"/>
      <c r="EWK18" s="820"/>
      <c r="EWL18" s="820"/>
      <c r="EWM18" s="820"/>
      <c r="EWN18" s="820"/>
      <c r="EWO18" s="820"/>
      <c r="EWP18" s="820"/>
      <c r="EWQ18" s="820"/>
      <c r="EWR18" s="820"/>
      <c r="EWS18" s="820"/>
      <c r="EWT18" s="820"/>
      <c r="EWU18" s="820"/>
      <c r="EWV18" s="820"/>
      <c r="EWW18" s="820"/>
      <c r="EWX18" s="820"/>
      <c r="EWY18" s="820"/>
      <c r="EWZ18" s="820"/>
      <c r="EXA18" s="820"/>
      <c r="EXB18" s="820"/>
      <c r="EXC18" s="820"/>
      <c r="EXD18" s="820"/>
      <c r="EXE18" s="820"/>
      <c r="EXF18" s="820"/>
      <c r="EXG18" s="820"/>
      <c r="EXH18" s="820"/>
      <c r="EXI18" s="820"/>
      <c r="EXJ18" s="820"/>
      <c r="EXK18" s="820"/>
      <c r="EXL18" s="820"/>
      <c r="EXM18" s="820"/>
      <c r="EXN18" s="820"/>
      <c r="EXO18" s="820"/>
      <c r="EXP18" s="820"/>
      <c r="EXQ18" s="820"/>
      <c r="EXR18" s="820"/>
      <c r="EXS18" s="820"/>
      <c r="EXT18" s="820"/>
      <c r="EXU18" s="820"/>
      <c r="EXV18" s="820"/>
      <c r="EXW18" s="820"/>
      <c r="EXX18" s="820"/>
      <c r="EXY18" s="820"/>
      <c r="EXZ18" s="820"/>
      <c r="EYA18" s="820"/>
      <c r="EYB18" s="820"/>
      <c r="EYC18" s="820"/>
      <c r="EYD18" s="820"/>
      <c r="EYE18" s="820"/>
      <c r="EYF18" s="820"/>
      <c r="EYG18" s="820"/>
      <c r="EYH18" s="820"/>
      <c r="EYI18" s="820"/>
      <c r="EYJ18" s="820"/>
      <c r="EYK18" s="820"/>
      <c r="EYL18" s="820"/>
      <c r="EYM18" s="820"/>
      <c r="EYN18" s="820"/>
      <c r="EYO18" s="820"/>
      <c r="EYP18" s="820"/>
      <c r="EYQ18" s="820"/>
      <c r="EYR18" s="820"/>
      <c r="EYS18" s="820"/>
      <c r="EYT18" s="820"/>
      <c r="EYU18" s="820"/>
      <c r="EYV18" s="820"/>
      <c r="EYW18" s="820"/>
      <c r="EYX18" s="820"/>
      <c r="EYY18" s="820"/>
      <c r="EYZ18" s="820"/>
      <c r="EZA18" s="820"/>
      <c r="EZB18" s="820"/>
      <c r="EZC18" s="820"/>
      <c r="EZD18" s="820"/>
      <c r="EZE18" s="820"/>
      <c r="EZF18" s="820"/>
      <c r="EZG18" s="820"/>
      <c r="EZH18" s="820"/>
      <c r="EZI18" s="820"/>
      <c r="EZJ18" s="820"/>
      <c r="EZK18" s="820"/>
      <c r="EZL18" s="820"/>
      <c r="EZM18" s="820"/>
      <c r="EZN18" s="820"/>
      <c r="EZO18" s="820"/>
      <c r="EZP18" s="820"/>
      <c r="EZQ18" s="820"/>
      <c r="EZR18" s="820"/>
      <c r="EZS18" s="820"/>
      <c r="EZT18" s="820"/>
      <c r="EZU18" s="820"/>
      <c r="EZV18" s="820"/>
      <c r="EZW18" s="820"/>
      <c r="EZX18" s="820"/>
      <c r="EZY18" s="820"/>
      <c r="EZZ18" s="820"/>
      <c r="FAA18" s="820"/>
      <c r="FAB18" s="820"/>
      <c r="FAC18" s="820"/>
      <c r="FAD18" s="820"/>
      <c r="FAE18" s="820"/>
      <c r="FAF18" s="820"/>
      <c r="FAG18" s="820"/>
      <c r="FAH18" s="820"/>
      <c r="FAI18" s="820"/>
      <c r="FAJ18" s="820"/>
      <c r="FAK18" s="820"/>
      <c r="FAL18" s="820"/>
      <c r="FAM18" s="820"/>
      <c r="FAN18" s="820"/>
      <c r="FAO18" s="820"/>
      <c r="FAP18" s="820"/>
      <c r="FAQ18" s="820"/>
      <c r="FAR18" s="820"/>
      <c r="FAS18" s="820"/>
      <c r="FAT18" s="820"/>
      <c r="FAU18" s="820"/>
      <c r="FAV18" s="820"/>
      <c r="FAW18" s="820"/>
      <c r="FAX18" s="820"/>
      <c r="FAY18" s="820"/>
      <c r="FAZ18" s="820"/>
      <c r="FBA18" s="820"/>
      <c r="FBB18" s="820"/>
      <c r="FBC18" s="820"/>
      <c r="FBD18" s="820"/>
      <c r="FBE18" s="820"/>
      <c r="FBF18" s="820"/>
      <c r="FBG18" s="820"/>
      <c r="FBH18" s="820"/>
      <c r="FBI18" s="820"/>
      <c r="FBJ18" s="820"/>
      <c r="FBK18" s="820"/>
      <c r="FBL18" s="820"/>
      <c r="FBM18" s="820"/>
      <c r="FBN18" s="820"/>
      <c r="FBO18" s="820"/>
      <c r="FBP18" s="820"/>
      <c r="FBQ18" s="820"/>
      <c r="FBR18" s="820"/>
      <c r="FBS18" s="820"/>
      <c r="FBT18" s="820"/>
      <c r="FBU18" s="820"/>
      <c r="FBV18" s="820"/>
      <c r="FBW18" s="820"/>
      <c r="FBX18" s="820"/>
      <c r="FBY18" s="820"/>
      <c r="FBZ18" s="820"/>
      <c r="FCA18" s="820"/>
      <c r="FCB18" s="820"/>
      <c r="FCC18" s="820"/>
      <c r="FCD18" s="820"/>
      <c r="FCE18" s="820"/>
      <c r="FCF18" s="820"/>
      <c r="FCG18" s="820"/>
      <c r="FCH18" s="820"/>
      <c r="FCI18" s="820"/>
      <c r="FCJ18" s="820"/>
      <c r="FCK18" s="820"/>
      <c r="FCL18" s="820"/>
      <c r="FCM18" s="820"/>
      <c r="FCN18" s="820"/>
      <c r="FCO18" s="820"/>
      <c r="FCP18" s="820"/>
      <c r="FCQ18" s="820"/>
      <c r="FCR18" s="820"/>
      <c r="FCS18" s="820"/>
      <c r="FCT18" s="820"/>
      <c r="FCU18" s="820"/>
      <c r="FCV18" s="820"/>
      <c r="FCW18" s="820"/>
      <c r="FCX18" s="820"/>
      <c r="FCY18" s="820"/>
      <c r="FCZ18" s="820"/>
      <c r="FDA18" s="820"/>
      <c r="FDB18" s="820"/>
      <c r="FDC18" s="820"/>
      <c r="FDD18" s="820"/>
      <c r="FDE18" s="820"/>
      <c r="FDF18" s="820"/>
      <c r="FDG18" s="820"/>
      <c r="FDH18" s="820"/>
      <c r="FDI18" s="820"/>
      <c r="FDJ18" s="820"/>
      <c r="FDK18" s="820"/>
      <c r="FDL18" s="820"/>
      <c r="FDM18" s="820"/>
      <c r="FDN18" s="820"/>
      <c r="FDO18" s="820"/>
      <c r="FDP18" s="820"/>
      <c r="FDQ18" s="820"/>
      <c r="FDR18" s="820"/>
      <c r="FDS18" s="820"/>
      <c r="FDT18" s="820"/>
      <c r="FDU18" s="820"/>
      <c r="FDV18" s="820"/>
      <c r="FDW18" s="820"/>
      <c r="FDX18" s="820"/>
      <c r="FDY18" s="820"/>
      <c r="FDZ18" s="820"/>
      <c r="FEA18" s="820"/>
      <c r="FEB18" s="820"/>
      <c r="FEC18" s="820"/>
      <c r="FED18" s="820"/>
      <c r="FEE18" s="820"/>
      <c r="FEF18" s="820"/>
      <c r="FEG18" s="820"/>
      <c r="FEH18" s="820"/>
      <c r="FEI18" s="820"/>
      <c r="FEJ18" s="820"/>
      <c r="FEK18" s="820"/>
      <c r="FEL18" s="820"/>
      <c r="FEM18" s="820"/>
      <c r="FEN18" s="820"/>
      <c r="FEO18" s="820"/>
      <c r="FEP18" s="820"/>
      <c r="FEQ18" s="820"/>
      <c r="FER18" s="820"/>
      <c r="FES18" s="820"/>
      <c r="FET18" s="820"/>
      <c r="FEU18" s="820"/>
      <c r="FEV18" s="820"/>
      <c r="FEW18" s="820"/>
      <c r="FEX18" s="820"/>
      <c r="FEY18" s="820"/>
      <c r="FEZ18" s="820"/>
      <c r="FFA18" s="820"/>
      <c r="FFB18" s="820"/>
      <c r="FFC18" s="820"/>
      <c r="FFD18" s="820"/>
      <c r="FFE18" s="820"/>
      <c r="FFF18" s="820"/>
      <c r="FFG18" s="820"/>
      <c r="FFH18" s="820"/>
      <c r="FFI18" s="820"/>
      <c r="FFJ18" s="820"/>
      <c r="FFK18" s="820"/>
      <c r="FFL18" s="820"/>
      <c r="FFM18" s="820"/>
      <c r="FFN18" s="820"/>
      <c r="FFO18" s="820"/>
      <c r="FFP18" s="820"/>
      <c r="FFQ18" s="820"/>
      <c r="FFR18" s="820"/>
      <c r="FFS18" s="820"/>
      <c r="FFT18" s="820"/>
      <c r="FFU18" s="820"/>
      <c r="FFV18" s="820"/>
      <c r="FFW18" s="820"/>
      <c r="FFX18" s="820"/>
      <c r="FFY18" s="820"/>
      <c r="FFZ18" s="820"/>
      <c r="FGA18" s="820"/>
      <c r="FGB18" s="820"/>
      <c r="FGC18" s="820"/>
      <c r="FGD18" s="820"/>
      <c r="FGE18" s="820"/>
      <c r="FGF18" s="820"/>
      <c r="FGG18" s="820"/>
      <c r="FGH18" s="820"/>
      <c r="FGI18" s="820"/>
      <c r="FGJ18" s="820"/>
      <c r="FGK18" s="820"/>
      <c r="FGL18" s="820"/>
      <c r="FGM18" s="820"/>
      <c r="FGN18" s="820"/>
      <c r="FGO18" s="820"/>
      <c r="FGP18" s="820"/>
      <c r="FGQ18" s="820"/>
      <c r="FGR18" s="820"/>
      <c r="FGS18" s="820"/>
      <c r="FGT18" s="820"/>
      <c r="FGU18" s="820"/>
      <c r="FGV18" s="820"/>
      <c r="FGW18" s="820"/>
      <c r="FGX18" s="820"/>
      <c r="FGY18" s="820"/>
      <c r="FGZ18" s="820"/>
      <c r="FHA18" s="820"/>
      <c r="FHB18" s="820"/>
      <c r="FHC18" s="820"/>
      <c r="FHD18" s="820"/>
      <c r="FHE18" s="820"/>
      <c r="FHF18" s="820"/>
      <c r="FHG18" s="820"/>
      <c r="FHH18" s="820"/>
      <c r="FHI18" s="820"/>
      <c r="FHJ18" s="820"/>
      <c r="FHK18" s="820"/>
      <c r="FHL18" s="820"/>
      <c r="FHM18" s="820"/>
      <c r="FHN18" s="820"/>
      <c r="FHO18" s="820"/>
      <c r="FHP18" s="820"/>
      <c r="FHQ18" s="820"/>
      <c r="FHR18" s="820"/>
      <c r="FHS18" s="820"/>
      <c r="FHT18" s="820"/>
      <c r="FHU18" s="820"/>
      <c r="FHV18" s="820"/>
      <c r="FHW18" s="820"/>
      <c r="FHX18" s="820"/>
      <c r="FHY18" s="820"/>
      <c r="FHZ18" s="820"/>
      <c r="FIA18" s="820"/>
      <c r="FIB18" s="820"/>
      <c r="FIC18" s="820"/>
      <c r="FID18" s="820"/>
      <c r="FIE18" s="820"/>
      <c r="FIF18" s="820"/>
      <c r="FIG18" s="820"/>
      <c r="FIH18" s="820"/>
      <c r="FII18" s="820"/>
      <c r="FIJ18" s="820"/>
      <c r="FIK18" s="820"/>
      <c r="FIL18" s="820"/>
      <c r="FIM18" s="820"/>
      <c r="FIN18" s="820"/>
      <c r="FIO18" s="820"/>
      <c r="FIP18" s="820"/>
      <c r="FIQ18" s="820"/>
      <c r="FIR18" s="820"/>
      <c r="FIS18" s="820"/>
      <c r="FIT18" s="820"/>
      <c r="FIU18" s="820"/>
      <c r="FIV18" s="820"/>
      <c r="FIW18" s="820"/>
      <c r="FIX18" s="820"/>
      <c r="FIY18" s="820"/>
      <c r="FIZ18" s="820"/>
      <c r="FJA18" s="820"/>
      <c r="FJB18" s="820"/>
      <c r="FJC18" s="820"/>
      <c r="FJD18" s="820"/>
      <c r="FJE18" s="820"/>
      <c r="FJF18" s="820"/>
      <c r="FJG18" s="820"/>
      <c r="FJH18" s="820"/>
      <c r="FJI18" s="820"/>
      <c r="FJJ18" s="820"/>
      <c r="FJK18" s="820"/>
      <c r="FJL18" s="820"/>
      <c r="FJM18" s="820"/>
      <c r="FJN18" s="820"/>
      <c r="FJO18" s="820"/>
      <c r="FJP18" s="820"/>
      <c r="FJQ18" s="820"/>
      <c r="FJR18" s="820"/>
      <c r="FJS18" s="820"/>
      <c r="FJT18" s="820"/>
      <c r="FJU18" s="820"/>
      <c r="FJV18" s="820"/>
      <c r="FJW18" s="820"/>
      <c r="FJX18" s="820"/>
      <c r="FJY18" s="820"/>
      <c r="FJZ18" s="820"/>
      <c r="FKA18" s="820"/>
      <c r="FKB18" s="820"/>
      <c r="FKC18" s="820"/>
      <c r="FKD18" s="820"/>
      <c r="FKE18" s="820"/>
      <c r="FKF18" s="820"/>
      <c r="FKG18" s="820"/>
      <c r="FKH18" s="820"/>
      <c r="FKI18" s="820"/>
      <c r="FKJ18" s="820"/>
      <c r="FKK18" s="820"/>
      <c r="FKL18" s="820"/>
      <c r="FKM18" s="820"/>
      <c r="FKN18" s="820"/>
      <c r="FKO18" s="820"/>
      <c r="FKP18" s="820"/>
      <c r="FKQ18" s="820"/>
      <c r="FKR18" s="820"/>
      <c r="FKS18" s="820"/>
      <c r="FKT18" s="820"/>
      <c r="FKU18" s="820"/>
      <c r="FKV18" s="820"/>
      <c r="FKW18" s="820"/>
      <c r="FKX18" s="820"/>
      <c r="FKY18" s="820"/>
      <c r="FKZ18" s="820"/>
      <c r="FLA18" s="820"/>
      <c r="FLB18" s="820"/>
      <c r="FLC18" s="820"/>
      <c r="FLD18" s="820"/>
      <c r="FLE18" s="820"/>
      <c r="FLF18" s="820"/>
      <c r="FLG18" s="820"/>
      <c r="FLH18" s="820"/>
      <c r="FLI18" s="820"/>
      <c r="FLJ18" s="820"/>
      <c r="FLK18" s="820"/>
      <c r="FLL18" s="820"/>
      <c r="FLM18" s="820"/>
      <c r="FLN18" s="820"/>
      <c r="FLO18" s="820"/>
      <c r="FLP18" s="820"/>
      <c r="FLQ18" s="820"/>
      <c r="FLR18" s="820"/>
      <c r="FLS18" s="820"/>
      <c r="FLT18" s="820"/>
      <c r="FLU18" s="820"/>
      <c r="FLV18" s="820"/>
      <c r="FLW18" s="820"/>
      <c r="FLX18" s="820"/>
      <c r="FLY18" s="820"/>
      <c r="FLZ18" s="820"/>
      <c r="FMA18" s="820"/>
      <c r="FMB18" s="820"/>
      <c r="FMC18" s="820"/>
      <c r="FMD18" s="820"/>
      <c r="FME18" s="820"/>
      <c r="FMF18" s="820"/>
      <c r="FMG18" s="820"/>
      <c r="FMH18" s="820"/>
      <c r="FMI18" s="820"/>
      <c r="FMJ18" s="820"/>
      <c r="FMK18" s="820"/>
      <c r="FML18" s="820"/>
      <c r="FMM18" s="820"/>
      <c r="FMN18" s="820"/>
      <c r="FMO18" s="820"/>
      <c r="FMP18" s="820"/>
      <c r="FMQ18" s="820"/>
      <c r="FMR18" s="820"/>
      <c r="FMS18" s="820"/>
      <c r="FMT18" s="820"/>
      <c r="FMU18" s="820"/>
      <c r="FMV18" s="820"/>
      <c r="FMW18" s="820"/>
      <c r="FMX18" s="820"/>
      <c r="FMY18" s="820"/>
      <c r="FMZ18" s="820"/>
      <c r="FNA18" s="820"/>
      <c r="FNB18" s="820"/>
      <c r="FNC18" s="820"/>
      <c r="FND18" s="820"/>
      <c r="FNE18" s="820"/>
      <c r="FNF18" s="820"/>
      <c r="FNG18" s="820"/>
      <c r="FNH18" s="820"/>
      <c r="FNI18" s="820"/>
      <c r="FNJ18" s="820"/>
      <c r="FNK18" s="820"/>
      <c r="FNL18" s="820"/>
      <c r="FNM18" s="820"/>
      <c r="FNN18" s="820"/>
      <c r="FNO18" s="820"/>
      <c r="FNP18" s="820"/>
      <c r="FNQ18" s="820"/>
      <c r="FNR18" s="820"/>
      <c r="FNS18" s="820"/>
      <c r="FNT18" s="820"/>
      <c r="FNU18" s="820"/>
      <c r="FNV18" s="820"/>
      <c r="FNW18" s="820"/>
      <c r="FNX18" s="820"/>
      <c r="FNY18" s="820"/>
      <c r="FNZ18" s="820"/>
      <c r="FOA18" s="820"/>
      <c r="FOB18" s="820"/>
      <c r="FOC18" s="820"/>
      <c r="FOD18" s="820"/>
      <c r="FOE18" s="820"/>
      <c r="FOF18" s="820"/>
      <c r="FOG18" s="820"/>
      <c r="FOH18" s="820"/>
      <c r="FOI18" s="820"/>
      <c r="FOJ18" s="820"/>
      <c r="FOK18" s="820"/>
      <c r="FOL18" s="820"/>
      <c r="FOM18" s="820"/>
      <c r="FON18" s="820"/>
      <c r="FOO18" s="820"/>
      <c r="FOP18" s="820"/>
      <c r="FOQ18" s="820"/>
      <c r="FOR18" s="820"/>
      <c r="FOS18" s="820"/>
      <c r="FOT18" s="820"/>
      <c r="FOU18" s="820"/>
      <c r="FOV18" s="820"/>
      <c r="FOW18" s="820"/>
      <c r="FOX18" s="820"/>
      <c r="FOY18" s="820"/>
      <c r="FOZ18" s="820"/>
      <c r="FPA18" s="820"/>
      <c r="FPB18" s="820"/>
      <c r="FPC18" s="820"/>
      <c r="FPD18" s="820"/>
      <c r="FPE18" s="820"/>
      <c r="FPF18" s="820"/>
      <c r="FPG18" s="820"/>
      <c r="FPH18" s="820"/>
      <c r="FPI18" s="820"/>
      <c r="FPJ18" s="820"/>
      <c r="FPK18" s="820"/>
      <c r="FPL18" s="820"/>
      <c r="FPM18" s="820"/>
      <c r="FPN18" s="820"/>
      <c r="FPO18" s="820"/>
      <c r="FPP18" s="820"/>
      <c r="FPQ18" s="820"/>
      <c r="FPR18" s="820"/>
      <c r="FPS18" s="820"/>
      <c r="FPT18" s="820"/>
      <c r="FPU18" s="820"/>
      <c r="FPV18" s="820"/>
      <c r="FPW18" s="820"/>
      <c r="FPX18" s="820"/>
      <c r="FPY18" s="820"/>
      <c r="FPZ18" s="820"/>
      <c r="FQA18" s="820"/>
      <c r="FQB18" s="820"/>
      <c r="FQC18" s="820"/>
      <c r="FQD18" s="820"/>
      <c r="FQE18" s="820"/>
      <c r="FQF18" s="820"/>
      <c r="FQG18" s="820"/>
      <c r="FQH18" s="820"/>
      <c r="FQI18" s="820"/>
      <c r="FQJ18" s="820"/>
      <c r="FQK18" s="820"/>
      <c r="FQL18" s="820"/>
      <c r="FQM18" s="820"/>
      <c r="FQN18" s="820"/>
      <c r="FQO18" s="820"/>
      <c r="FQP18" s="820"/>
      <c r="FQQ18" s="820"/>
      <c r="FQR18" s="820"/>
      <c r="FQS18" s="820"/>
      <c r="FQT18" s="820"/>
      <c r="FQU18" s="820"/>
      <c r="FQV18" s="820"/>
      <c r="FQW18" s="820"/>
      <c r="FQX18" s="820"/>
      <c r="FQY18" s="820"/>
      <c r="FQZ18" s="820"/>
      <c r="FRA18" s="820"/>
      <c r="FRB18" s="820"/>
      <c r="FRC18" s="820"/>
      <c r="FRD18" s="820"/>
      <c r="FRE18" s="820"/>
      <c r="FRF18" s="820"/>
      <c r="FRG18" s="820"/>
      <c r="FRH18" s="820"/>
      <c r="FRI18" s="820"/>
      <c r="FRJ18" s="820"/>
      <c r="FRK18" s="820"/>
      <c r="FRL18" s="820"/>
      <c r="FRM18" s="820"/>
      <c r="FRN18" s="820"/>
      <c r="FRO18" s="820"/>
      <c r="FRP18" s="820"/>
      <c r="FRQ18" s="820"/>
      <c r="FRR18" s="820"/>
      <c r="FRS18" s="820"/>
      <c r="FRT18" s="820"/>
      <c r="FRU18" s="820"/>
      <c r="FRV18" s="820"/>
      <c r="FRW18" s="820"/>
      <c r="FRX18" s="820"/>
      <c r="FRY18" s="820"/>
      <c r="FRZ18" s="820"/>
      <c r="FSA18" s="820"/>
      <c r="FSB18" s="820"/>
      <c r="FSC18" s="820"/>
      <c r="FSD18" s="820"/>
      <c r="FSE18" s="820"/>
      <c r="FSF18" s="820"/>
      <c r="FSG18" s="820"/>
      <c r="FSH18" s="820"/>
      <c r="FSI18" s="820"/>
      <c r="FSJ18" s="820"/>
      <c r="FSK18" s="820"/>
      <c r="FSL18" s="820"/>
      <c r="FSM18" s="820"/>
      <c r="FSN18" s="820"/>
      <c r="FSO18" s="820"/>
      <c r="FSP18" s="820"/>
      <c r="FSQ18" s="820"/>
      <c r="FSR18" s="820"/>
      <c r="FSS18" s="820"/>
      <c r="FST18" s="820"/>
      <c r="FSU18" s="820"/>
      <c r="FSV18" s="820"/>
      <c r="FSW18" s="820"/>
      <c r="FSX18" s="820"/>
      <c r="FSY18" s="820"/>
      <c r="FSZ18" s="820"/>
      <c r="FTA18" s="820"/>
      <c r="FTB18" s="820"/>
      <c r="FTC18" s="820"/>
      <c r="FTD18" s="820"/>
      <c r="FTE18" s="820"/>
      <c r="FTF18" s="820"/>
      <c r="FTG18" s="820"/>
      <c r="FTH18" s="820"/>
      <c r="FTI18" s="820"/>
      <c r="FTJ18" s="820"/>
      <c r="FTK18" s="820"/>
      <c r="FTL18" s="820"/>
      <c r="FTM18" s="820"/>
      <c r="FTN18" s="820"/>
      <c r="FTO18" s="820"/>
      <c r="FTP18" s="820"/>
      <c r="FTQ18" s="820"/>
      <c r="FTR18" s="820"/>
      <c r="FTS18" s="820"/>
      <c r="FTT18" s="820"/>
      <c r="FTU18" s="820"/>
      <c r="FTV18" s="820"/>
      <c r="FTW18" s="820"/>
      <c r="FTX18" s="820"/>
      <c r="FTY18" s="820"/>
      <c r="FTZ18" s="820"/>
      <c r="FUA18" s="820"/>
      <c r="FUB18" s="820"/>
      <c r="FUC18" s="820"/>
      <c r="FUD18" s="820"/>
      <c r="FUE18" s="820"/>
      <c r="FUF18" s="820"/>
      <c r="FUG18" s="820"/>
      <c r="FUH18" s="820"/>
      <c r="FUI18" s="820"/>
      <c r="FUJ18" s="820"/>
      <c r="FUK18" s="820"/>
      <c r="FUL18" s="820"/>
      <c r="FUM18" s="820"/>
      <c r="FUN18" s="820"/>
      <c r="FUO18" s="820"/>
      <c r="FUP18" s="820"/>
      <c r="FUQ18" s="820"/>
      <c r="FUR18" s="820"/>
      <c r="FUS18" s="820"/>
      <c r="FUT18" s="820"/>
      <c r="FUU18" s="820"/>
      <c r="FUV18" s="820"/>
      <c r="FUW18" s="820"/>
      <c r="FUX18" s="820"/>
      <c r="FUY18" s="820"/>
      <c r="FUZ18" s="820"/>
      <c r="FVA18" s="820"/>
      <c r="FVB18" s="820"/>
      <c r="FVC18" s="820"/>
      <c r="FVD18" s="820"/>
      <c r="FVE18" s="820"/>
      <c r="FVF18" s="820"/>
      <c r="FVG18" s="820"/>
      <c r="FVH18" s="820"/>
      <c r="FVI18" s="820"/>
      <c r="FVJ18" s="820"/>
      <c r="FVK18" s="820"/>
      <c r="FVL18" s="820"/>
      <c r="FVM18" s="820"/>
      <c r="FVN18" s="820"/>
      <c r="FVO18" s="820"/>
      <c r="FVP18" s="820"/>
      <c r="FVQ18" s="820"/>
      <c r="FVR18" s="820"/>
      <c r="FVS18" s="820"/>
      <c r="FVT18" s="820"/>
      <c r="FVU18" s="820"/>
      <c r="FVV18" s="820"/>
      <c r="FVW18" s="820"/>
      <c r="FVX18" s="820"/>
      <c r="FVY18" s="820"/>
      <c r="FVZ18" s="820"/>
      <c r="FWA18" s="820"/>
      <c r="FWB18" s="820"/>
      <c r="FWC18" s="820"/>
      <c r="FWD18" s="820"/>
      <c r="FWE18" s="820"/>
      <c r="FWF18" s="820"/>
      <c r="FWG18" s="820"/>
      <c r="FWH18" s="820"/>
      <c r="FWI18" s="820"/>
      <c r="FWJ18" s="820"/>
      <c r="FWK18" s="820"/>
      <c r="FWL18" s="820"/>
      <c r="FWM18" s="820"/>
      <c r="FWN18" s="820"/>
      <c r="FWO18" s="820"/>
      <c r="FWP18" s="820"/>
      <c r="FWQ18" s="820"/>
      <c r="FWR18" s="820"/>
      <c r="FWS18" s="820"/>
      <c r="FWT18" s="820"/>
      <c r="FWU18" s="820"/>
      <c r="FWV18" s="820"/>
      <c r="FWW18" s="820"/>
      <c r="FWX18" s="820"/>
      <c r="FWY18" s="820"/>
      <c r="FWZ18" s="820"/>
      <c r="FXA18" s="820"/>
      <c r="FXB18" s="820"/>
      <c r="FXC18" s="820"/>
      <c r="FXD18" s="820"/>
      <c r="FXE18" s="820"/>
      <c r="FXF18" s="820"/>
      <c r="FXG18" s="820"/>
      <c r="FXH18" s="820"/>
      <c r="FXI18" s="820"/>
      <c r="FXJ18" s="820"/>
      <c r="FXK18" s="820"/>
      <c r="FXL18" s="820"/>
      <c r="FXM18" s="820"/>
      <c r="FXN18" s="820"/>
      <c r="FXO18" s="820"/>
      <c r="FXP18" s="820"/>
      <c r="FXQ18" s="820"/>
      <c r="FXR18" s="820"/>
      <c r="FXS18" s="820"/>
      <c r="FXT18" s="820"/>
      <c r="FXU18" s="820"/>
      <c r="FXV18" s="820"/>
      <c r="FXW18" s="820"/>
      <c r="FXX18" s="820"/>
      <c r="FXY18" s="820"/>
      <c r="FXZ18" s="820"/>
      <c r="FYA18" s="820"/>
      <c r="FYB18" s="820"/>
      <c r="FYC18" s="820"/>
      <c r="FYD18" s="820"/>
      <c r="FYE18" s="820"/>
      <c r="FYF18" s="820"/>
      <c r="FYG18" s="820"/>
      <c r="FYH18" s="820"/>
      <c r="FYI18" s="820"/>
      <c r="FYJ18" s="820"/>
      <c r="FYK18" s="820"/>
      <c r="FYL18" s="820"/>
      <c r="FYM18" s="820"/>
      <c r="FYN18" s="820"/>
      <c r="FYO18" s="820"/>
      <c r="FYP18" s="820"/>
      <c r="FYQ18" s="820"/>
      <c r="FYR18" s="820"/>
      <c r="FYS18" s="820"/>
      <c r="FYT18" s="820"/>
      <c r="FYU18" s="820"/>
      <c r="FYV18" s="820"/>
      <c r="FYW18" s="820"/>
      <c r="FYX18" s="820"/>
      <c r="FYY18" s="820"/>
      <c r="FYZ18" s="820"/>
      <c r="FZA18" s="820"/>
      <c r="FZB18" s="820"/>
      <c r="FZC18" s="820"/>
      <c r="FZD18" s="820"/>
      <c r="FZE18" s="820"/>
      <c r="FZF18" s="820"/>
      <c r="FZG18" s="820"/>
      <c r="FZH18" s="820"/>
      <c r="FZI18" s="820"/>
      <c r="FZJ18" s="820"/>
      <c r="FZK18" s="820"/>
      <c r="FZL18" s="820"/>
      <c r="FZM18" s="820"/>
      <c r="FZN18" s="820"/>
      <c r="FZO18" s="820"/>
      <c r="FZP18" s="820"/>
      <c r="FZQ18" s="820"/>
      <c r="FZR18" s="820"/>
      <c r="FZS18" s="820"/>
      <c r="FZT18" s="820"/>
      <c r="FZU18" s="820"/>
      <c r="FZV18" s="820"/>
      <c r="FZW18" s="820"/>
      <c r="FZX18" s="820"/>
      <c r="FZY18" s="820"/>
      <c r="FZZ18" s="820"/>
      <c r="GAA18" s="820"/>
      <c r="GAB18" s="820"/>
      <c r="GAC18" s="820"/>
      <c r="GAD18" s="820"/>
      <c r="GAE18" s="820"/>
      <c r="GAF18" s="820"/>
      <c r="GAG18" s="820"/>
      <c r="GAH18" s="820"/>
      <c r="GAI18" s="820"/>
      <c r="GAJ18" s="820"/>
      <c r="GAK18" s="820"/>
      <c r="GAL18" s="820"/>
      <c r="GAM18" s="820"/>
      <c r="GAN18" s="820"/>
      <c r="GAO18" s="820"/>
      <c r="GAP18" s="820"/>
      <c r="GAQ18" s="820"/>
      <c r="GAR18" s="820"/>
      <c r="GAS18" s="820"/>
      <c r="GAT18" s="820"/>
      <c r="GAU18" s="820"/>
      <c r="GAV18" s="820"/>
      <c r="GAW18" s="820"/>
      <c r="GAX18" s="820"/>
      <c r="GAY18" s="820"/>
      <c r="GAZ18" s="820"/>
      <c r="GBA18" s="820"/>
      <c r="GBB18" s="820"/>
      <c r="GBC18" s="820"/>
      <c r="GBD18" s="820"/>
      <c r="GBE18" s="820"/>
      <c r="GBF18" s="820"/>
      <c r="GBG18" s="820"/>
      <c r="GBH18" s="820"/>
      <c r="GBI18" s="820"/>
      <c r="GBJ18" s="820"/>
      <c r="GBK18" s="820"/>
      <c r="GBL18" s="820"/>
      <c r="GBM18" s="820"/>
      <c r="GBN18" s="820"/>
      <c r="GBO18" s="820"/>
      <c r="GBP18" s="820"/>
      <c r="GBQ18" s="820"/>
      <c r="GBR18" s="820"/>
      <c r="GBS18" s="820"/>
      <c r="GBT18" s="820"/>
      <c r="GBU18" s="820"/>
      <c r="GBV18" s="820"/>
      <c r="GBW18" s="820"/>
      <c r="GBX18" s="820"/>
      <c r="GBY18" s="820"/>
      <c r="GBZ18" s="820"/>
      <c r="GCA18" s="820"/>
      <c r="GCB18" s="820"/>
      <c r="GCC18" s="820"/>
      <c r="GCD18" s="820"/>
      <c r="GCE18" s="820"/>
      <c r="GCF18" s="820"/>
      <c r="GCG18" s="820"/>
      <c r="GCH18" s="820"/>
      <c r="GCI18" s="820"/>
      <c r="GCJ18" s="820"/>
      <c r="GCK18" s="820"/>
      <c r="GCL18" s="820"/>
      <c r="GCM18" s="820"/>
      <c r="GCN18" s="820"/>
      <c r="GCO18" s="820"/>
      <c r="GCP18" s="820"/>
      <c r="GCQ18" s="820"/>
      <c r="GCR18" s="820"/>
      <c r="GCS18" s="820"/>
      <c r="GCT18" s="820"/>
      <c r="GCU18" s="820"/>
      <c r="GCV18" s="820"/>
      <c r="GCW18" s="820"/>
      <c r="GCX18" s="820"/>
      <c r="GCY18" s="820"/>
      <c r="GCZ18" s="820"/>
      <c r="GDA18" s="820"/>
      <c r="GDB18" s="820"/>
      <c r="GDC18" s="820"/>
      <c r="GDD18" s="820"/>
      <c r="GDE18" s="820"/>
      <c r="GDF18" s="820"/>
      <c r="GDG18" s="820"/>
      <c r="GDH18" s="820"/>
      <c r="GDI18" s="820"/>
      <c r="GDJ18" s="820"/>
      <c r="GDK18" s="820"/>
      <c r="GDL18" s="820"/>
      <c r="GDM18" s="820"/>
      <c r="GDN18" s="820"/>
      <c r="GDO18" s="820"/>
      <c r="GDP18" s="820"/>
      <c r="GDQ18" s="820"/>
      <c r="GDR18" s="820"/>
      <c r="GDS18" s="820"/>
      <c r="GDT18" s="820"/>
      <c r="GDU18" s="820"/>
      <c r="GDV18" s="820"/>
      <c r="GDW18" s="820"/>
      <c r="GDX18" s="820"/>
      <c r="GDY18" s="820"/>
      <c r="GDZ18" s="820"/>
      <c r="GEA18" s="820"/>
      <c r="GEB18" s="820"/>
      <c r="GEC18" s="820"/>
      <c r="GED18" s="820"/>
      <c r="GEE18" s="820"/>
      <c r="GEF18" s="820"/>
      <c r="GEG18" s="820"/>
      <c r="GEH18" s="820"/>
      <c r="GEI18" s="820"/>
      <c r="GEJ18" s="820"/>
      <c r="GEK18" s="820"/>
      <c r="GEL18" s="820"/>
      <c r="GEM18" s="820"/>
      <c r="GEN18" s="820"/>
      <c r="GEO18" s="820"/>
      <c r="GEP18" s="820"/>
      <c r="GEQ18" s="820"/>
      <c r="GER18" s="820"/>
      <c r="GES18" s="820"/>
      <c r="GET18" s="820"/>
      <c r="GEU18" s="820"/>
      <c r="GEV18" s="820"/>
      <c r="GEW18" s="820"/>
      <c r="GEX18" s="820"/>
      <c r="GEY18" s="820"/>
      <c r="GEZ18" s="820"/>
      <c r="GFA18" s="820"/>
      <c r="GFB18" s="820"/>
      <c r="GFC18" s="820"/>
      <c r="GFD18" s="820"/>
      <c r="GFE18" s="820"/>
      <c r="GFF18" s="820"/>
      <c r="GFG18" s="820"/>
      <c r="GFH18" s="820"/>
      <c r="GFI18" s="820"/>
      <c r="GFJ18" s="820"/>
      <c r="GFK18" s="820"/>
      <c r="GFL18" s="820"/>
      <c r="GFM18" s="820"/>
      <c r="GFN18" s="820"/>
      <c r="GFO18" s="820"/>
      <c r="GFP18" s="820"/>
      <c r="GFQ18" s="820"/>
      <c r="GFR18" s="820"/>
      <c r="GFS18" s="820"/>
      <c r="GFT18" s="820"/>
      <c r="GFU18" s="820"/>
      <c r="GFV18" s="820"/>
      <c r="GFW18" s="820"/>
      <c r="GFX18" s="820"/>
      <c r="GFY18" s="820"/>
      <c r="GFZ18" s="820"/>
      <c r="GGA18" s="820"/>
      <c r="GGB18" s="820"/>
      <c r="GGC18" s="820"/>
      <c r="GGD18" s="820"/>
      <c r="GGE18" s="820"/>
      <c r="GGF18" s="820"/>
      <c r="GGG18" s="820"/>
      <c r="GGH18" s="820"/>
      <c r="GGI18" s="820"/>
      <c r="GGJ18" s="820"/>
      <c r="GGK18" s="820"/>
      <c r="GGL18" s="820"/>
      <c r="GGM18" s="820"/>
      <c r="GGN18" s="820"/>
      <c r="GGO18" s="820"/>
      <c r="GGP18" s="820"/>
      <c r="GGQ18" s="820"/>
      <c r="GGR18" s="820"/>
      <c r="GGS18" s="820"/>
      <c r="GGT18" s="820"/>
      <c r="GGU18" s="820"/>
      <c r="GGV18" s="820"/>
      <c r="GGW18" s="820"/>
      <c r="GGX18" s="820"/>
      <c r="GGY18" s="820"/>
      <c r="GGZ18" s="820"/>
      <c r="GHA18" s="820"/>
      <c r="GHB18" s="820"/>
      <c r="GHC18" s="820"/>
      <c r="GHD18" s="820"/>
      <c r="GHE18" s="820"/>
      <c r="GHF18" s="820"/>
      <c r="GHG18" s="820"/>
      <c r="GHH18" s="820"/>
      <c r="GHI18" s="820"/>
      <c r="GHJ18" s="820"/>
      <c r="GHK18" s="820"/>
      <c r="GHL18" s="820"/>
      <c r="GHM18" s="820"/>
      <c r="GHN18" s="820"/>
      <c r="GHO18" s="820"/>
      <c r="GHP18" s="820"/>
      <c r="GHQ18" s="820"/>
      <c r="GHR18" s="820"/>
      <c r="GHS18" s="820"/>
      <c r="GHT18" s="820"/>
      <c r="GHU18" s="820"/>
      <c r="GHV18" s="820"/>
      <c r="GHW18" s="820"/>
      <c r="GHX18" s="820"/>
      <c r="GHY18" s="820"/>
      <c r="GHZ18" s="820"/>
      <c r="GIA18" s="820"/>
      <c r="GIB18" s="820"/>
      <c r="GIC18" s="820"/>
      <c r="GID18" s="820"/>
      <c r="GIE18" s="820"/>
      <c r="GIF18" s="820"/>
      <c r="GIG18" s="820"/>
      <c r="GIH18" s="820"/>
      <c r="GII18" s="820"/>
      <c r="GIJ18" s="820"/>
      <c r="GIK18" s="820"/>
      <c r="GIL18" s="820"/>
      <c r="GIM18" s="820"/>
      <c r="GIN18" s="820"/>
      <c r="GIO18" s="820"/>
      <c r="GIP18" s="820"/>
      <c r="GIQ18" s="820"/>
      <c r="GIR18" s="820"/>
      <c r="GIS18" s="820"/>
      <c r="GIT18" s="820"/>
      <c r="GIU18" s="820"/>
      <c r="GIV18" s="820"/>
      <c r="GIW18" s="820"/>
      <c r="GIX18" s="820"/>
      <c r="GIY18" s="820"/>
      <c r="GIZ18" s="820"/>
      <c r="GJA18" s="820"/>
      <c r="GJB18" s="820"/>
      <c r="GJC18" s="820"/>
      <c r="GJD18" s="820"/>
      <c r="GJE18" s="820"/>
      <c r="GJF18" s="820"/>
      <c r="GJG18" s="820"/>
      <c r="GJH18" s="820"/>
      <c r="GJI18" s="820"/>
      <c r="GJJ18" s="820"/>
      <c r="GJK18" s="820"/>
      <c r="GJL18" s="820"/>
      <c r="GJM18" s="820"/>
      <c r="GJN18" s="820"/>
      <c r="GJO18" s="820"/>
      <c r="GJP18" s="820"/>
      <c r="GJQ18" s="820"/>
      <c r="GJR18" s="820"/>
      <c r="GJS18" s="820"/>
      <c r="GJT18" s="820"/>
      <c r="GJU18" s="820"/>
      <c r="GJV18" s="820"/>
      <c r="GJW18" s="820"/>
      <c r="GJX18" s="820"/>
      <c r="GJY18" s="820"/>
      <c r="GJZ18" s="820"/>
      <c r="GKA18" s="820"/>
      <c r="GKB18" s="820"/>
      <c r="GKC18" s="820"/>
      <c r="GKD18" s="820"/>
      <c r="GKE18" s="820"/>
      <c r="GKF18" s="820"/>
      <c r="GKG18" s="820"/>
      <c r="GKH18" s="820"/>
      <c r="GKI18" s="820"/>
      <c r="GKJ18" s="820"/>
      <c r="GKK18" s="820"/>
      <c r="GKL18" s="820"/>
      <c r="GKM18" s="820"/>
      <c r="GKN18" s="820"/>
      <c r="GKO18" s="820"/>
      <c r="GKP18" s="820"/>
      <c r="GKQ18" s="820"/>
      <c r="GKR18" s="820"/>
      <c r="GKS18" s="820"/>
      <c r="GKT18" s="820"/>
      <c r="GKU18" s="820"/>
      <c r="GKV18" s="820"/>
      <c r="GKW18" s="820"/>
      <c r="GKX18" s="820"/>
      <c r="GKY18" s="820"/>
      <c r="GKZ18" s="820"/>
      <c r="GLA18" s="820"/>
      <c r="GLB18" s="820"/>
      <c r="GLC18" s="820"/>
      <c r="GLD18" s="820"/>
      <c r="GLE18" s="820"/>
      <c r="GLF18" s="820"/>
      <c r="GLG18" s="820"/>
      <c r="GLH18" s="820"/>
      <c r="GLI18" s="820"/>
      <c r="GLJ18" s="820"/>
      <c r="GLK18" s="820"/>
      <c r="GLL18" s="820"/>
      <c r="GLM18" s="820"/>
      <c r="GLN18" s="820"/>
      <c r="GLO18" s="820"/>
      <c r="GLP18" s="820"/>
      <c r="GLQ18" s="820"/>
      <c r="GLR18" s="820"/>
      <c r="GLS18" s="820"/>
      <c r="GLT18" s="820"/>
      <c r="GLU18" s="820"/>
      <c r="GLV18" s="820"/>
      <c r="GLW18" s="820"/>
      <c r="GLX18" s="820"/>
      <c r="GLY18" s="820"/>
      <c r="GLZ18" s="820"/>
      <c r="GMA18" s="820"/>
      <c r="GMB18" s="820"/>
      <c r="GMC18" s="820"/>
      <c r="GMD18" s="820"/>
      <c r="GME18" s="820"/>
      <c r="GMF18" s="820"/>
      <c r="GMG18" s="820"/>
      <c r="GMH18" s="820"/>
      <c r="GMI18" s="820"/>
      <c r="GMJ18" s="820"/>
      <c r="GMK18" s="820"/>
      <c r="GML18" s="820"/>
      <c r="GMM18" s="820"/>
      <c r="GMN18" s="820"/>
      <c r="GMO18" s="820"/>
      <c r="GMP18" s="820"/>
      <c r="GMQ18" s="820"/>
      <c r="GMR18" s="820"/>
      <c r="GMS18" s="820"/>
      <c r="GMT18" s="820"/>
      <c r="GMU18" s="820"/>
      <c r="GMV18" s="820"/>
      <c r="GMW18" s="820"/>
      <c r="GMX18" s="820"/>
      <c r="GMY18" s="820"/>
      <c r="GMZ18" s="820"/>
      <c r="GNA18" s="820"/>
      <c r="GNB18" s="820"/>
      <c r="GNC18" s="820"/>
      <c r="GND18" s="820"/>
      <c r="GNE18" s="820"/>
      <c r="GNF18" s="820"/>
      <c r="GNG18" s="820"/>
      <c r="GNH18" s="820"/>
      <c r="GNI18" s="820"/>
      <c r="GNJ18" s="820"/>
      <c r="GNK18" s="820"/>
      <c r="GNL18" s="820"/>
      <c r="GNM18" s="820"/>
      <c r="GNN18" s="820"/>
      <c r="GNO18" s="820"/>
      <c r="GNP18" s="820"/>
      <c r="GNQ18" s="820"/>
      <c r="GNR18" s="820"/>
      <c r="GNS18" s="820"/>
      <c r="GNT18" s="820"/>
      <c r="GNU18" s="820"/>
      <c r="GNV18" s="820"/>
      <c r="GNW18" s="820"/>
      <c r="GNX18" s="820"/>
      <c r="GNY18" s="820"/>
      <c r="GNZ18" s="820"/>
      <c r="GOA18" s="820"/>
      <c r="GOB18" s="820"/>
      <c r="GOC18" s="820"/>
      <c r="GOD18" s="820"/>
      <c r="GOE18" s="820"/>
      <c r="GOF18" s="820"/>
      <c r="GOG18" s="820"/>
      <c r="GOH18" s="820"/>
      <c r="GOI18" s="820"/>
      <c r="GOJ18" s="820"/>
      <c r="GOK18" s="820"/>
      <c r="GOL18" s="820"/>
      <c r="GOM18" s="820"/>
      <c r="GON18" s="820"/>
      <c r="GOO18" s="820"/>
      <c r="GOP18" s="820"/>
      <c r="GOQ18" s="820"/>
      <c r="GOR18" s="820"/>
      <c r="GOS18" s="820"/>
      <c r="GOT18" s="820"/>
      <c r="GOU18" s="820"/>
      <c r="GOV18" s="820"/>
      <c r="GOW18" s="820"/>
      <c r="GOX18" s="820"/>
      <c r="GOY18" s="820"/>
      <c r="GOZ18" s="820"/>
      <c r="GPA18" s="820"/>
      <c r="GPB18" s="820"/>
      <c r="GPC18" s="820"/>
      <c r="GPD18" s="820"/>
      <c r="GPE18" s="820"/>
      <c r="GPF18" s="820"/>
      <c r="GPG18" s="820"/>
      <c r="GPH18" s="820"/>
      <c r="GPI18" s="820"/>
      <c r="GPJ18" s="820"/>
      <c r="GPK18" s="820"/>
      <c r="GPL18" s="820"/>
      <c r="GPM18" s="820"/>
      <c r="GPN18" s="820"/>
      <c r="GPO18" s="820"/>
      <c r="GPP18" s="820"/>
      <c r="GPQ18" s="820"/>
      <c r="GPR18" s="820"/>
      <c r="GPS18" s="820"/>
      <c r="GPT18" s="820"/>
      <c r="GPU18" s="820"/>
      <c r="GPV18" s="820"/>
      <c r="GPW18" s="820"/>
      <c r="GPX18" s="820"/>
      <c r="GPY18" s="820"/>
      <c r="GPZ18" s="820"/>
      <c r="GQA18" s="820"/>
      <c r="GQB18" s="820"/>
      <c r="GQC18" s="820"/>
      <c r="GQD18" s="820"/>
      <c r="GQE18" s="820"/>
      <c r="GQF18" s="820"/>
      <c r="GQG18" s="820"/>
      <c r="GQH18" s="820"/>
      <c r="GQI18" s="820"/>
      <c r="GQJ18" s="820"/>
      <c r="GQK18" s="820"/>
      <c r="GQL18" s="820"/>
      <c r="GQM18" s="820"/>
      <c r="GQN18" s="820"/>
      <c r="GQO18" s="820"/>
      <c r="GQP18" s="820"/>
      <c r="GQQ18" s="820"/>
      <c r="GQR18" s="820"/>
      <c r="GQS18" s="820"/>
      <c r="GQT18" s="820"/>
      <c r="GQU18" s="820"/>
      <c r="GQV18" s="820"/>
      <c r="GQW18" s="820"/>
      <c r="GQX18" s="820"/>
      <c r="GQY18" s="820"/>
      <c r="GQZ18" s="820"/>
      <c r="GRA18" s="820"/>
      <c r="GRB18" s="820"/>
      <c r="GRC18" s="820"/>
      <c r="GRD18" s="820"/>
      <c r="GRE18" s="820"/>
      <c r="GRF18" s="820"/>
      <c r="GRG18" s="820"/>
      <c r="GRH18" s="820"/>
      <c r="GRI18" s="820"/>
      <c r="GRJ18" s="820"/>
      <c r="GRK18" s="820"/>
      <c r="GRL18" s="820"/>
      <c r="GRM18" s="820"/>
      <c r="GRN18" s="820"/>
      <c r="GRO18" s="820"/>
      <c r="GRP18" s="820"/>
      <c r="GRQ18" s="820"/>
      <c r="GRR18" s="820"/>
      <c r="GRS18" s="820"/>
      <c r="GRT18" s="820"/>
      <c r="GRU18" s="820"/>
      <c r="GRV18" s="820"/>
      <c r="GRW18" s="820"/>
      <c r="GRX18" s="820"/>
      <c r="GRY18" s="820"/>
      <c r="GRZ18" s="820"/>
      <c r="GSA18" s="820"/>
      <c r="GSB18" s="820"/>
      <c r="GSC18" s="820"/>
      <c r="GSD18" s="820"/>
      <c r="GSE18" s="820"/>
      <c r="GSF18" s="820"/>
      <c r="GSG18" s="820"/>
      <c r="GSH18" s="820"/>
      <c r="GSI18" s="820"/>
      <c r="GSJ18" s="820"/>
      <c r="GSK18" s="820"/>
      <c r="GSL18" s="820"/>
      <c r="GSM18" s="820"/>
      <c r="GSN18" s="820"/>
      <c r="GSO18" s="820"/>
      <c r="GSP18" s="820"/>
      <c r="GSQ18" s="820"/>
      <c r="GSR18" s="820"/>
      <c r="GSS18" s="820"/>
      <c r="GST18" s="820"/>
      <c r="GSU18" s="820"/>
      <c r="GSV18" s="820"/>
      <c r="GSW18" s="820"/>
      <c r="GSX18" s="820"/>
      <c r="GSY18" s="820"/>
      <c r="GSZ18" s="820"/>
      <c r="GTA18" s="820"/>
      <c r="GTB18" s="820"/>
      <c r="GTC18" s="820"/>
      <c r="GTD18" s="820"/>
      <c r="GTE18" s="820"/>
      <c r="GTF18" s="820"/>
      <c r="GTG18" s="820"/>
      <c r="GTH18" s="820"/>
      <c r="GTI18" s="820"/>
      <c r="GTJ18" s="820"/>
      <c r="GTK18" s="820"/>
      <c r="GTL18" s="820"/>
      <c r="GTM18" s="820"/>
      <c r="GTN18" s="820"/>
      <c r="GTO18" s="820"/>
      <c r="GTP18" s="820"/>
      <c r="GTQ18" s="820"/>
      <c r="GTR18" s="820"/>
      <c r="GTS18" s="820"/>
      <c r="GTT18" s="820"/>
      <c r="GTU18" s="820"/>
      <c r="GTV18" s="820"/>
      <c r="GTW18" s="820"/>
      <c r="GTX18" s="820"/>
      <c r="GTY18" s="820"/>
      <c r="GTZ18" s="820"/>
      <c r="GUA18" s="820"/>
      <c r="GUB18" s="820"/>
      <c r="GUC18" s="820"/>
      <c r="GUD18" s="820"/>
      <c r="GUE18" s="820"/>
      <c r="GUF18" s="820"/>
      <c r="GUG18" s="820"/>
      <c r="GUH18" s="820"/>
      <c r="GUI18" s="820"/>
      <c r="GUJ18" s="820"/>
      <c r="GUK18" s="820"/>
      <c r="GUL18" s="820"/>
      <c r="GUM18" s="820"/>
      <c r="GUN18" s="820"/>
      <c r="GUO18" s="820"/>
      <c r="GUP18" s="820"/>
      <c r="GUQ18" s="820"/>
      <c r="GUR18" s="820"/>
      <c r="GUS18" s="820"/>
      <c r="GUT18" s="820"/>
      <c r="GUU18" s="820"/>
      <c r="GUV18" s="820"/>
      <c r="GUW18" s="820"/>
      <c r="GUX18" s="820"/>
      <c r="GUY18" s="820"/>
      <c r="GUZ18" s="820"/>
      <c r="GVA18" s="820"/>
      <c r="GVB18" s="820"/>
      <c r="GVC18" s="820"/>
      <c r="GVD18" s="820"/>
      <c r="GVE18" s="820"/>
      <c r="GVF18" s="820"/>
      <c r="GVG18" s="820"/>
      <c r="GVH18" s="820"/>
      <c r="GVI18" s="820"/>
      <c r="GVJ18" s="820"/>
      <c r="GVK18" s="820"/>
      <c r="GVL18" s="820"/>
      <c r="GVM18" s="820"/>
      <c r="GVN18" s="820"/>
      <c r="GVO18" s="820"/>
      <c r="GVP18" s="820"/>
      <c r="GVQ18" s="820"/>
      <c r="GVR18" s="820"/>
      <c r="GVS18" s="820"/>
      <c r="GVT18" s="820"/>
      <c r="GVU18" s="820"/>
      <c r="GVV18" s="820"/>
      <c r="GVW18" s="820"/>
      <c r="GVX18" s="820"/>
      <c r="GVY18" s="820"/>
      <c r="GVZ18" s="820"/>
      <c r="GWA18" s="820"/>
      <c r="GWB18" s="820"/>
      <c r="GWC18" s="820"/>
      <c r="GWD18" s="820"/>
      <c r="GWE18" s="820"/>
      <c r="GWF18" s="820"/>
      <c r="GWG18" s="820"/>
      <c r="GWH18" s="820"/>
      <c r="GWI18" s="820"/>
      <c r="GWJ18" s="820"/>
      <c r="GWK18" s="820"/>
      <c r="GWL18" s="820"/>
      <c r="GWM18" s="820"/>
      <c r="GWN18" s="820"/>
      <c r="GWO18" s="820"/>
      <c r="GWP18" s="820"/>
      <c r="GWQ18" s="820"/>
      <c r="GWR18" s="820"/>
      <c r="GWS18" s="820"/>
      <c r="GWT18" s="820"/>
      <c r="GWU18" s="820"/>
      <c r="GWV18" s="820"/>
      <c r="GWW18" s="820"/>
      <c r="GWX18" s="820"/>
      <c r="GWY18" s="820"/>
      <c r="GWZ18" s="820"/>
      <c r="GXA18" s="820"/>
      <c r="GXB18" s="820"/>
      <c r="GXC18" s="820"/>
      <c r="GXD18" s="820"/>
      <c r="GXE18" s="820"/>
      <c r="GXF18" s="820"/>
      <c r="GXG18" s="820"/>
      <c r="GXH18" s="820"/>
      <c r="GXI18" s="820"/>
      <c r="GXJ18" s="820"/>
      <c r="GXK18" s="820"/>
      <c r="GXL18" s="820"/>
      <c r="GXM18" s="820"/>
      <c r="GXN18" s="820"/>
      <c r="GXO18" s="820"/>
      <c r="GXP18" s="820"/>
      <c r="GXQ18" s="820"/>
      <c r="GXR18" s="820"/>
      <c r="GXS18" s="820"/>
      <c r="GXT18" s="820"/>
      <c r="GXU18" s="820"/>
      <c r="GXV18" s="820"/>
      <c r="GXW18" s="820"/>
      <c r="GXX18" s="820"/>
      <c r="GXY18" s="820"/>
      <c r="GXZ18" s="820"/>
      <c r="GYA18" s="820"/>
      <c r="GYB18" s="820"/>
      <c r="GYC18" s="820"/>
      <c r="GYD18" s="820"/>
      <c r="GYE18" s="820"/>
      <c r="GYF18" s="820"/>
      <c r="GYG18" s="820"/>
      <c r="GYH18" s="820"/>
      <c r="GYI18" s="820"/>
      <c r="GYJ18" s="820"/>
      <c r="GYK18" s="820"/>
      <c r="GYL18" s="820"/>
      <c r="GYM18" s="820"/>
      <c r="GYN18" s="820"/>
      <c r="GYO18" s="820"/>
      <c r="GYP18" s="820"/>
      <c r="GYQ18" s="820"/>
      <c r="GYR18" s="820"/>
      <c r="GYS18" s="820"/>
      <c r="GYT18" s="820"/>
      <c r="GYU18" s="820"/>
      <c r="GYV18" s="820"/>
      <c r="GYW18" s="820"/>
      <c r="GYX18" s="820"/>
      <c r="GYY18" s="820"/>
      <c r="GYZ18" s="820"/>
      <c r="GZA18" s="820"/>
      <c r="GZB18" s="820"/>
      <c r="GZC18" s="820"/>
      <c r="GZD18" s="820"/>
      <c r="GZE18" s="820"/>
      <c r="GZF18" s="820"/>
      <c r="GZG18" s="820"/>
      <c r="GZH18" s="820"/>
      <c r="GZI18" s="820"/>
      <c r="GZJ18" s="820"/>
      <c r="GZK18" s="820"/>
      <c r="GZL18" s="820"/>
      <c r="GZM18" s="820"/>
      <c r="GZN18" s="820"/>
      <c r="GZO18" s="820"/>
      <c r="GZP18" s="820"/>
      <c r="GZQ18" s="820"/>
      <c r="GZR18" s="820"/>
      <c r="GZS18" s="820"/>
      <c r="GZT18" s="820"/>
      <c r="GZU18" s="820"/>
      <c r="GZV18" s="820"/>
      <c r="GZW18" s="820"/>
      <c r="GZX18" s="820"/>
      <c r="GZY18" s="820"/>
      <c r="GZZ18" s="820"/>
      <c r="HAA18" s="820"/>
      <c r="HAB18" s="820"/>
      <c r="HAC18" s="820"/>
      <c r="HAD18" s="820"/>
      <c r="HAE18" s="820"/>
      <c r="HAF18" s="820"/>
      <c r="HAG18" s="820"/>
      <c r="HAH18" s="820"/>
      <c r="HAI18" s="820"/>
      <c r="HAJ18" s="820"/>
      <c r="HAK18" s="820"/>
      <c r="HAL18" s="820"/>
      <c r="HAM18" s="820"/>
      <c r="HAN18" s="820"/>
      <c r="HAO18" s="820"/>
      <c r="HAP18" s="820"/>
      <c r="HAQ18" s="820"/>
      <c r="HAR18" s="820"/>
      <c r="HAS18" s="820"/>
      <c r="HAT18" s="820"/>
      <c r="HAU18" s="820"/>
      <c r="HAV18" s="820"/>
      <c r="HAW18" s="820"/>
      <c r="HAX18" s="820"/>
      <c r="HAY18" s="820"/>
      <c r="HAZ18" s="820"/>
      <c r="HBA18" s="820"/>
      <c r="HBB18" s="820"/>
      <c r="HBC18" s="820"/>
      <c r="HBD18" s="820"/>
      <c r="HBE18" s="820"/>
      <c r="HBF18" s="820"/>
      <c r="HBG18" s="820"/>
      <c r="HBH18" s="820"/>
      <c r="HBI18" s="820"/>
      <c r="HBJ18" s="820"/>
      <c r="HBK18" s="820"/>
      <c r="HBL18" s="820"/>
      <c r="HBM18" s="820"/>
      <c r="HBN18" s="820"/>
      <c r="HBO18" s="820"/>
      <c r="HBP18" s="820"/>
      <c r="HBQ18" s="820"/>
      <c r="HBR18" s="820"/>
      <c r="HBS18" s="820"/>
      <c r="HBT18" s="820"/>
      <c r="HBU18" s="820"/>
      <c r="HBV18" s="820"/>
      <c r="HBW18" s="820"/>
      <c r="HBX18" s="820"/>
      <c r="HBY18" s="820"/>
      <c r="HBZ18" s="820"/>
      <c r="HCA18" s="820"/>
      <c r="HCB18" s="820"/>
      <c r="HCC18" s="820"/>
      <c r="HCD18" s="820"/>
      <c r="HCE18" s="820"/>
      <c r="HCF18" s="820"/>
      <c r="HCG18" s="820"/>
      <c r="HCH18" s="820"/>
      <c r="HCI18" s="820"/>
      <c r="HCJ18" s="820"/>
      <c r="HCK18" s="820"/>
      <c r="HCL18" s="820"/>
      <c r="HCM18" s="820"/>
      <c r="HCN18" s="820"/>
      <c r="HCO18" s="820"/>
      <c r="HCP18" s="820"/>
      <c r="HCQ18" s="820"/>
      <c r="HCR18" s="820"/>
      <c r="HCS18" s="820"/>
      <c r="HCT18" s="820"/>
      <c r="HCU18" s="820"/>
      <c r="HCV18" s="820"/>
      <c r="HCW18" s="820"/>
      <c r="HCX18" s="820"/>
      <c r="HCY18" s="820"/>
      <c r="HCZ18" s="820"/>
      <c r="HDA18" s="820"/>
      <c r="HDB18" s="820"/>
      <c r="HDC18" s="820"/>
      <c r="HDD18" s="820"/>
      <c r="HDE18" s="820"/>
      <c r="HDF18" s="820"/>
      <c r="HDG18" s="820"/>
      <c r="HDH18" s="820"/>
      <c r="HDI18" s="820"/>
      <c r="HDJ18" s="820"/>
      <c r="HDK18" s="820"/>
      <c r="HDL18" s="820"/>
      <c r="HDM18" s="820"/>
      <c r="HDN18" s="820"/>
      <c r="HDO18" s="820"/>
      <c r="HDP18" s="820"/>
      <c r="HDQ18" s="820"/>
      <c r="HDR18" s="820"/>
      <c r="HDS18" s="820"/>
      <c r="HDT18" s="820"/>
      <c r="HDU18" s="820"/>
      <c r="HDV18" s="820"/>
      <c r="HDW18" s="820"/>
      <c r="HDX18" s="820"/>
      <c r="HDY18" s="820"/>
      <c r="HDZ18" s="820"/>
      <c r="HEA18" s="820"/>
      <c r="HEB18" s="820"/>
      <c r="HEC18" s="820"/>
      <c r="HED18" s="820"/>
      <c r="HEE18" s="820"/>
      <c r="HEF18" s="820"/>
      <c r="HEG18" s="820"/>
      <c r="HEH18" s="820"/>
      <c r="HEI18" s="820"/>
      <c r="HEJ18" s="820"/>
      <c r="HEK18" s="820"/>
      <c r="HEL18" s="820"/>
      <c r="HEM18" s="820"/>
      <c r="HEN18" s="820"/>
      <c r="HEO18" s="820"/>
      <c r="HEP18" s="820"/>
      <c r="HEQ18" s="820"/>
      <c r="HER18" s="820"/>
      <c r="HES18" s="820"/>
      <c r="HET18" s="820"/>
      <c r="HEU18" s="820"/>
      <c r="HEV18" s="820"/>
      <c r="HEW18" s="820"/>
      <c r="HEX18" s="820"/>
      <c r="HEY18" s="820"/>
      <c r="HEZ18" s="820"/>
      <c r="HFA18" s="820"/>
      <c r="HFB18" s="820"/>
      <c r="HFC18" s="820"/>
      <c r="HFD18" s="820"/>
      <c r="HFE18" s="820"/>
      <c r="HFF18" s="820"/>
      <c r="HFG18" s="820"/>
      <c r="HFH18" s="820"/>
      <c r="HFI18" s="820"/>
      <c r="HFJ18" s="820"/>
      <c r="HFK18" s="820"/>
      <c r="HFL18" s="820"/>
      <c r="HFM18" s="820"/>
      <c r="HFN18" s="820"/>
      <c r="HFO18" s="820"/>
      <c r="HFP18" s="820"/>
      <c r="HFQ18" s="820"/>
      <c r="HFR18" s="820"/>
      <c r="HFS18" s="820"/>
      <c r="HFT18" s="820"/>
      <c r="HFU18" s="820"/>
      <c r="HFV18" s="820"/>
      <c r="HFW18" s="820"/>
      <c r="HFX18" s="820"/>
      <c r="HFY18" s="820"/>
      <c r="HFZ18" s="820"/>
      <c r="HGA18" s="820"/>
      <c r="HGB18" s="820"/>
      <c r="HGC18" s="820"/>
      <c r="HGD18" s="820"/>
      <c r="HGE18" s="820"/>
      <c r="HGF18" s="820"/>
      <c r="HGG18" s="820"/>
      <c r="HGH18" s="820"/>
      <c r="HGI18" s="820"/>
      <c r="HGJ18" s="820"/>
      <c r="HGK18" s="820"/>
      <c r="HGL18" s="820"/>
      <c r="HGM18" s="820"/>
      <c r="HGN18" s="820"/>
      <c r="HGO18" s="820"/>
      <c r="HGP18" s="820"/>
      <c r="HGQ18" s="820"/>
      <c r="HGR18" s="820"/>
      <c r="HGS18" s="820"/>
      <c r="HGT18" s="820"/>
      <c r="HGU18" s="820"/>
      <c r="HGV18" s="820"/>
      <c r="HGW18" s="820"/>
      <c r="HGX18" s="820"/>
      <c r="HGY18" s="820"/>
      <c r="HGZ18" s="820"/>
      <c r="HHA18" s="820"/>
      <c r="HHB18" s="820"/>
      <c r="HHC18" s="820"/>
      <c r="HHD18" s="820"/>
      <c r="HHE18" s="820"/>
      <c r="HHF18" s="820"/>
      <c r="HHG18" s="820"/>
      <c r="HHH18" s="820"/>
      <c r="HHI18" s="820"/>
      <c r="HHJ18" s="820"/>
      <c r="HHK18" s="820"/>
      <c r="HHL18" s="820"/>
      <c r="HHM18" s="820"/>
      <c r="HHN18" s="820"/>
      <c r="HHO18" s="820"/>
      <c r="HHP18" s="820"/>
      <c r="HHQ18" s="820"/>
      <c r="HHR18" s="820"/>
      <c r="HHS18" s="820"/>
      <c r="HHT18" s="820"/>
      <c r="HHU18" s="820"/>
      <c r="HHV18" s="820"/>
      <c r="HHW18" s="820"/>
      <c r="HHX18" s="820"/>
      <c r="HHY18" s="820"/>
      <c r="HHZ18" s="820"/>
      <c r="HIA18" s="820"/>
      <c r="HIB18" s="820"/>
      <c r="HIC18" s="820"/>
      <c r="HID18" s="820"/>
      <c r="HIE18" s="820"/>
      <c r="HIF18" s="820"/>
      <c r="HIG18" s="820"/>
      <c r="HIH18" s="820"/>
      <c r="HII18" s="820"/>
      <c r="HIJ18" s="820"/>
      <c r="HIK18" s="820"/>
      <c r="HIL18" s="820"/>
      <c r="HIM18" s="820"/>
      <c r="HIN18" s="820"/>
      <c r="HIO18" s="820"/>
      <c r="HIP18" s="820"/>
      <c r="HIQ18" s="820"/>
      <c r="HIR18" s="820"/>
      <c r="HIS18" s="820"/>
      <c r="HIT18" s="820"/>
      <c r="HIU18" s="820"/>
      <c r="HIV18" s="820"/>
      <c r="HIW18" s="820"/>
      <c r="HIX18" s="820"/>
      <c r="HIY18" s="820"/>
      <c r="HIZ18" s="820"/>
      <c r="HJA18" s="820"/>
      <c r="HJB18" s="820"/>
      <c r="HJC18" s="820"/>
      <c r="HJD18" s="820"/>
      <c r="HJE18" s="820"/>
      <c r="HJF18" s="820"/>
      <c r="HJG18" s="820"/>
      <c r="HJH18" s="820"/>
      <c r="HJI18" s="820"/>
      <c r="HJJ18" s="820"/>
      <c r="HJK18" s="820"/>
      <c r="HJL18" s="820"/>
      <c r="HJM18" s="820"/>
      <c r="HJN18" s="820"/>
      <c r="HJO18" s="820"/>
      <c r="HJP18" s="820"/>
      <c r="HJQ18" s="820"/>
      <c r="HJR18" s="820"/>
      <c r="HJS18" s="820"/>
      <c r="HJT18" s="820"/>
      <c r="HJU18" s="820"/>
      <c r="HJV18" s="820"/>
      <c r="HJW18" s="820"/>
      <c r="HJX18" s="820"/>
      <c r="HJY18" s="820"/>
      <c r="HJZ18" s="820"/>
      <c r="HKA18" s="820"/>
      <c r="HKB18" s="820"/>
      <c r="HKC18" s="820"/>
      <c r="HKD18" s="820"/>
      <c r="HKE18" s="820"/>
      <c r="HKF18" s="820"/>
      <c r="HKG18" s="820"/>
      <c r="HKH18" s="820"/>
      <c r="HKI18" s="820"/>
      <c r="HKJ18" s="820"/>
      <c r="HKK18" s="820"/>
      <c r="HKL18" s="820"/>
      <c r="HKM18" s="820"/>
      <c r="HKN18" s="820"/>
      <c r="HKO18" s="820"/>
      <c r="HKP18" s="820"/>
      <c r="HKQ18" s="820"/>
      <c r="HKR18" s="820"/>
      <c r="HKS18" s="820"/>
      <c r="HKT18" s="820"/>
      <c r="HKU18" s="820"/>
      <c r="HKV18" s="820"/>
      <c r="HKW18" s="820"/>
      <c r="HKX18" s="820"/>
      <c r="HKY18" s="820"/>
      <c r="HKZ18" s="820"/>
      <c r="HLA18" s="820"/>
      <c r="HLB18" s="820"/>
      <c r="HLC18" s="820"/>
      <c r="HLD18" s="820"/>
      <c r="HLE18" s="820"/>
      <c r="HLF18" s="820"/>
      <c r="HLG18" s="820"/>
      <c r="HLH18" s="820"/>
      <c r="HLI18" s="820"/>
      <c r="HLJ18" s="820"/>
      <c r="HLK18" s="820"/>
      <c r="HLL18" s="820"/>
      <c r="HLM18" s="820"/>
      <c r="HLN18" s="820"/>
      <c r="HLO18" s="820"/>
      <c r="HLP18" s="820"/>
      <c r="HLQ18" s="820"/>
      <c r="HLR18" s="820"/>
      <c r="HLS18" s="820"/>
      <c r="HLT18" s="820"/>
      <c r="HLU18" s="820"/>
      <c r="HLV18" s="820"/>
      <c r="HLW18" s="820"/>
      <c r="HLX18" s="820"/>
      <c r="HLY18" s="820"/>
      <c r="HLZ18" s="820"/>
      <c r="HMA18" s="820"/>
      <c r="HMB18" s="820"/>
      <c r="HMC18" s="820"/>
      <c r="HMD18" s="820"/>
      <c r="HME18" s="820"/>
      <c r="HMF18" s="820"/>
      <c r="HMG18" s="820"/>
      <c r="HMH18" s="820"/>
      <c r="HMI18" s="820"/>
      <c r="HMJ18" s="820"/>
      <c r="HMK18" s="820"/>
      <c r="HML18" s="820"/>
      <c r="HMM18" s="820"/>
      <c r="HMN18" s="820"/>
      <c r="HMO18" s="820"/>
      <c r="HMP18" s="820"/>
      <c r="HMQ18" s="820"/>
      <c r="HMR18" s="820"/>
      <c r="HMS18" s="820"/>
      <c r="HMT18" s="820"/>
      <c r="HMU18" s="820"/>
      <c r="HMV18" s="820"/>
      <c r="HMW18" s="820"/>
      <c r="HMX18" s="820"/>
      <c r="HMY18" s="820"/>
      <c r="HMZ18" s="820"/>
      <c r="HNA18" s="820"/>
      <c r="HNB18" s="820"/>
      <c r="HNC18" s="820"/>
      <c r="HND18" s="820"/>
      <c r="HNE18" s="820"/>
      <c r="HNF18" s="820"/>
      <c r="HNG18" s="820"/>
      <c r="HNH18" s="820"/>
      <c r="HNI18" s="820"/>
      <c r="HNJ18" s="820"/>
      <c r="HNK18" s="820"/>
      <c r="HNL18" s="820"/>
      <c r="HNM18" s="820"/>
      <c r="HNN18" s="820"/>
      <c r="HNO18" s="820"/>
      <c r="HNP18" s="820"/>
      <c r="HNQ18" s="820"/>
      <c r="HNR18" s="820"/>
      <c r="HNS18" s="820"/>
      <c r="HNT18" s="820"/>
      <c r="HNU18" s="820"/>
      <c r="HNV18" s="820"/>
      <c r="HNW18" s="820"/>
      <c r="HNX18" s="820"/>
      <c r="HNY18" s="820"/>
      <c r="HNZ18" s="820"/>
      <c r="HOA18" s="820"/>
      <c r="HOB18" s="820"/>
      <c r="HOC18" s="820"/>
      <c r="HOD18" s="820"/>
      <c r="HOE18" s="820"/>
      <c r="HOF18" s="820"/>
      <c r="HOG18" s="820"/>
      <c r="HOH18" s="820"/>
      <c r="HOI18" s="820"/>
      <c r="HOJ18" s="820"/>
      <c r="HOK18" s="820"/>
      <c r="HOL18" s="820"/>
      <c r="HOM18" s="820"/>
      <c r="HON18" s="820"/>
      <c r="HOO18" s="820"/>
      <c r="HOP18" s="820"/>
      <c r="HOQ18" s="820"/>
      <c r="HOR18" s="820"/>
      <c r="HOS18" s="820"/>
      <c r="HOT18" s="820"/>
      <c r="HOU18" s="820"/>
      <c r="HOV18" s="820"/>
      <c r="HOW18" s="820"/>
      <c r="HOX18" s="820"/>
      <c r="HOY18" s="820"/>
      <c r="HOZ18" s="820"/>
      <c r="HPA18" s="820"/>
      <c r="HPB18" s="820"/>
      <c r="HPC18" s="820"/>
      <c r="HPD18" s="820"/>
      <c r="HPE18" s="820"/>
      <c r="HPF18" s="820"/>
      <c r="HPG18" s="820"/>
      <c r="HPH18" s="820"/>
      <c r="HPI18" s="820"/>
      <c r="HPJ18" s="820"/>
      <c r="HPK18" s="820"/>
      <c r="HPL18" s="820"/>
      <c r="HPM18" s="820"/>
      <c r="HPN18" s="820"/>
      <c r="HPO18" s="820"/>
      <c r="HPP18" s="820"/>
      <c r="HPQ18" s="820"/>
      <c r="HPR18" s="820"/>
      <c r="HPS18" s="820"/>
      <c r="HPT18" s="820"/>
      <c r="HPU18" s="820"/>
      <c r="HPV18" s="820"/>
      <c r="HPW18" s="820"/>
      <c r="HPX18" s="820"/>
      <c r="HPY18" s="820"/>
      <c r="HPZ18" s="820"/>
      <c r="HQA18" s="820"/>
      <c r="HQB18" s="820"/>
      <c r="HQC18" s="820"/>
      <c r="HQD18" s="820"/>
      <c r="HQE18" s="820"/>
      <c r="HQF18" s="820"/>
      <c r="HQG18" s="820"/>
      <c r="HQH18" s="820"/>
      <c r="HQI18" s="820"/>
      <c r="HQJ18" s="820"/>
      <c r="HQK18" s="820"/>
      <c r="HQL18" s="820"/>
      <c r="HQM18" s="820"/>
      <c r="HQN18" s="820"/>
      <c r="HQO18" s="820"/>
      <c r="HQP18" s="820"/>
      <c r="HQQ18" s="820"/>
      <c r="HQR18" s="820"/>
      <c r="HQS18" s="820"/>
      <c r="HQT18" s="820"/>
      <c r="HQU18" s="820"/>
      <c r="HQV18" s="820"/>
      <c r="HQW18" s="820"/>
      <c r="HQX18" s="820"/>
      <c r="HQY18" s="820"/>
      <c r="HQZ18" s="820"/>
      <c r="HRA18" s="820"/>
      <c r="HRB18" s="820"/>
      <c r="HRC18" s="820"/>
      <c r="HRD18" s="820"/>
      <c r="HRE18" s="820"/>
      <c r="HRF18" s="820"/>
      <c r="HRG18" s="820"/>
      <c r="HRH18" s="820"/>
      <c r="HRI18" s="820"/>
      <c r="HRJ18" s="820"/>
      <c r="HRK18" s="820"/>
      <c r="HRL18" s="820"/>
      <c r="HRM18" s="820"/>
      <c r="HRN18" s="820"/>
      <c r="HRO18" s="820"/>
      <c r="HRP18" s="820"/>
      <c r="HRQ18" s="820"/>
      <c r="HRR18" s="820"/>
      <c r="HRS18" s="820"/>
      <c r="HRT18" s="820"/>
      <c r="HRU18" s="820"/>
      <c r="HRV18" s="820"/>
      <c r="HRW18" s="820"/>
      <c r="HRX18" s="820"/>
      <c r="HRY18" s="820"/>
      <c r="HRZ18" s="820"/>
      <c r="HSA18" s="820"/>
      <c r="HSB18" s="820"/>
      <c r="HSC18" s="820"/>
      <c r="HSD18" s="820"/>
      <c r="HSE18" s="820"/>
      <c r="HSF18" s="820"/>
      <c r="HSG18" s="820"/>
      <c r="HSH18" s="820"/>
      <c r="HSI18" s="820"/>
      <c r="HSJ18" s="820"/>
      <c r="HSK18" s="820"/>
      <c r="HSL18" s="820"/>
      <c r="HSM18" s="820"/>
      <c r="HSN18" s="820"/>
      <c r="HSO18" s="820"/>
      <c r="HSP18" s="820"/>
      <c r="HSQ18" s="820"/>
      <c r="HSR18" s="820"/>
      <c r="HSS18" s="820"/>
      <c r="HST18" s="820"/>
      <c r="HSU18" s="820"/>
      <c r="HSV18" s="820"/>
      <c r="HSW18" s="820"/>
      <c r="HSX18" s="820"/>
      <c r="HSY18" s="820"/>
      <c r="HSZ18" s="820"/>
      <c r="HTA18" s="820"/>
      <c r="HTB18" s="820"/>
      <c r="HTC18" s="820"/>
      <c r="HTD18" s="820"/>
      <c r="HTE18" s="820"/>
      <c r="HTF18" s="820"/>
      <c r="HTG18" s="820"/>
      <c r="HTH18" s="820"/>
      <c r="HTI18" s="820"/>
      <c r="HTJ18" s="820"/>
      <c r="HTK18" s="820"/>
      <c r="HTL18" s="820"/>
      <c r="HTM18" s="820"/>
      <c r="HTN18" s="820"/>
      <c r="HTO18" s="820"/>
      <c r="HTP18" s="820"/>
      <c r="HTQ18" s="820"/>
      <c r="HTR18" s="820"/>
      <c r="HTS18" s="820"/>
      <c r="HTT18" s="820"/>
      <c r="HTU18" s="820"/>
      <c r="HTV18" s="820"/>
      <c r="HTW18" s="820"/>
      <c r="HTX18" s="820"/>
      <c r="HTY18" s="820"/>
      <c r="HTZ18" s="820"/>
      <c r="HUA18" s="820"/>
      <c r="HUB18" s="820"/>
      <c r="HUC18" s="820"/>
      <c r="HUD18" s="820"/>
      <c r="HUE18" s="820"/>
      <c r="HUF18" s="820"/>
      <c r="HUG18" s="820"/>
      <c r="HUH18" s="820"/>
      <c r="HUI18" s="820"/>
      <c r="HUJ18" s="820"/>
      <c r="HUK18" s="820"/>
      <c r="HUL18" s="820"/>
      <c r="HUM18" s="820"/>
      <c r="HUN18" s="820"/>
      <c r="HUO18" s="820"/>
      <c r="HUP18" s="820"/>
      <c r="HUQ18" s="820"/>
      <c r="HUR18" s="820"/>
      <c r="HUS18" s="820"/>
      <c r="HUT18" s="820"/>
      <c r="HUU18" s="820"/>
      <c r="HUV18" s="820"/>
      <c r="HUW18" s="820"/>
      <c r="HUX18" s="820"/>
      <c r="HUY18" s="820"/>
      <c r="HUZ18" s="820"/>
      <c r="HVA18" s="820"/>
      <c r="HVB18" s="820"/>
      <c r="HVC18" s="820"/>
      <c r="HVD18" s="820"/>
      <c r="HVE18" s="820"/>
      <c r="HVF18" s="820"/>
      <c r="HVG18" s="820"/>
      <c r="HVH18" s="820"/>
      <c r="HVI18" s="820"/>
      <c r="HVJ18" s="820"/>
      <c r="HVK18" s="820"/>
      <c r="HVL18" s="820"/>
      <c r="HVM18" s="820"/>
      <c r="HVN18" s="820"/>
      <c r="HVO18" s="820"/>
      <c r="HVP18" s="820"/>
      <c r="HVQ18" s="820"/>
      <c r="HVR18" s="820"/>
      <c r="HVS18" s="820"/>
      <c r="HVT18" s="820"/>
      <c r="HVU18" s="820"/>
      <c r="HVV18" s="820"/>
      <c r="HVW18" s="820"/>
      <c r="HVX18" s="820"/>
      <c r="HVY18" s="820"/>
      <c r="HVZ18" s="820"/>
      <c r="HWA18" s="820"/>
      <c r="HWB18" s="820"/>
      <c r="HWC18" s="820"/>
      <c r="HWD18" s="820"/>
      <c r="HWE18" s="820"/>
      <c r="HWF18" s="820"/>
      <c r="HWG18" s="820"/>
      <c r="HWH18" s="820"/>
      <c r="HWI18" s="820"/>
      <c r="HWJ18" s="820"/>
      <c r="HWK18" s="820"/>
      <c r="HWL18" s="820"/>
      <c r="HWM18" s="820"/>
      <c r="HWN18" s="820"/>
      <c r="HWO18" s="820"/>
      <c r="HWP18" s="820"/>
      <c r="HWQ18" s="820"/>
      <c r="HWR18" s="820"/>
      <c r="HWS18" s="820"/>
      <c r="HWT18" s="820"/>
      <c r="HWU18" s="820"/>
      <c r="HWV18" s="820"/>
      <c r="HWW18" s="820"/>
      <c r="HWX18" s="820"/>
      <c r="HWY18" s="820"/>
      <c r="HWZ18" s="820"/>
      <c r="HXA18" s="820"/>
      <c r="HXB18" s="820"/>
      <c r="HXC18" s="820"/>
      <c r="HXD18" s="820"/>
      <c r="HXE18" s="820"/>
      <c r="HXF18" s="820"/>
      <c r="HXG18" s="820"/>
      <c r="HXH18" s="820"/>
      <c r="HXI18" s="820"/>
      <c r="HXJ18" s="820"/>
      <c r="HXK18" s="820"/>
      <c r="HXL18" s="820"/>
      <c r="HXM18" s="820"/>
      <c r="HXN18" s="820"/>
      <c r="HXO18" s="820"/>
      <c r="HXP18" s="820"/>
      <c r="HXQ18" s="820"/>
      <c r="HXR18" s="820"/>
      <c r="HXS18" s="820"/>
      <c r="HXT18" s="820"/>
      <c r="HXU18" s="820"/>
      <c r="HXV18" s="820"/>
      <c r="HXW18" s="820"/>
      <c r="HXX18" s="820"/>
      <c r="HXY18" s="820"/>
      <c r="HXZ18" s="820"/>
      <c r="HYA18" s="820"/>
      <c r="HYB18" s="820"/>
      <c r="HYC18" s="820"/>
      <c r="HYD18" s="820"/>
      <c r="HYE18" s="820"/>
      <c r="HYF18" s="820"/>
      <c r="HYG18" s="820"/>
      <c r="HYH18" s="820"/>
      <c r="HYI18" s="820"/>
      <c r="HYJ18" s="820"/>
      <c r="HYK18" s="820"/>
      <c r="HYL18" s="820"/>
      <c r="HYM18" s="820"/>
      <c r="HYN18" s="820"/>
      <c r="HYO18" s="820"/>
      <c r="HYP18" s="820"/>
      <c r="HYQ18" s="820"/>
      <c r="HYR18" s="820"/>
      <c r="HYS18" s="820"/>
      <c r="HYT18" s="820"/>
      <c r="HYU18" s="820"/>
      <c r="HYV18" s="820"/>
      <c r="HYW18" s="820"/>
      <c r="HYX18" s="820"/>
      <c r="HYY18" s="820"/>
      <c r="HYZ18" s="820"/>
      <c r="HZA18" s="820"/>
      <c r="HZB18" s="820"/>
      <c r="HZC18" s="820"/>
      <c r="HZD18" s="820"/>
      <c r="HZE18" s="820"/>
      <c r="HZF18" s="820"/>
      <c r="HZG18" s="820"/>
      <c r="HZH18" s="820"/>
      <c r="HZI18" s="820"/>
      <c r="HZJ18" s="820"/>
      <c r="HZK18" s="820"/>
      <c r="HZL18" s="820"/>
      <c r="HZM18" s="820"/>
      <c r="HZN18" s="820"/>
      <c r="HZO18" s="820"/>
      <c r="HZP18" s="820"/>
      <c r="HZQ18" s="820"/>
      <c r="HZR18" s="820"/>
      <c r="HZS18" s="820"/>
      <c r="HZT18" s="820"/>
      <c r="HZU18" s="820"/>
      <c r="HZV18" s="820"/>
      <c r="HZW18" s="820"/>
      <c r="HZX18" s="820"/>
      <c r="HZY18" s="820"/>
      <c r="HZZ18" s="820"/>
      <c r="IAA18" s="820"/>
      <c r="IAB18" s="820"/>
      <c r="IAC18" s="820"/>
      <c r="IAD18" s="820"/>
      <c r="IAE18" s="820"/>
      <c r="IAF18" s="820"/>
      <c r="IAG18" s="820"/>
      <c r="IAH18" s="820"/>
      <c r="IAI18" s="820"/>
      <c r="IAJ18" s="820"/>
      <c r="IAK18" s="820"/>
      <c r="IAL18" s="820"/>
      <c r="IAM18" s="820"/>
      <c r="IAN18" s="820"/>
      <c r="IAO18" s="820"/>
      <c r="IAP18" s="820"/>
      <c r="IAQ18" s="820"/>
      <c r="IAR18" s="820"/>
      <c r="IAS18" s="820"/>
      <c r="IAT18" s="820"/>
      <c r="IAU18" s="820"/>
      <c r="IAV18" s="820"/>
      <c r="IAW18" s="820"/>
      <c r="IAX18" s="820"/>
      <c r="IAY18" s="820"/>
      <c r="IAZ18" s="820"/>
      <c r="IBA18" s="820"/>
      <c r="IBB18" s="820"/>
      <c r="IBC18" s="820"/>
      <c r="IBD18" s="820"/>
      <c r="IBE18" s="820"/>
      <c r="IBF18" s="820"/>
      <c r="IBG18" s="820"/>
      <c r="IBH18" s="820"/>
      <c r="IBI18" s="820"/>
      <c r="IBJ18" s="820"/>
      <c r="IBK18" s="820"/>
      <c r="IBL18" s="820"/>
      <c r="IBM18" s="820"/>
      <c r="IBN18" s="820"/>
      <c r="IBO18" s="820"/>
      <c r="IBP18" s="820"/>
      <c r="IBQ18" s="820"/>
      <c r="IBR18" s="820"/>
      <c r="IBS18" s="820"/>
      <c r="IBT18" s="820"/>
      <c r="IBU18" s="820"/>
      <c r="IBV18" s="820"/>
      <c r="IBW18" s="820"/>
      <c r="IBX18" s="820"/>
      <c r="IBY18" s="820"/>
      <c r="IBZ18" s="820"/>
      <c r="ICA18" s="820"/>
      <c r="ICB18" s="820"/>
      <c r="ICC18" s="820"/>
      <c r="ICD18" s="820"/>
      <c r="ICE18" s="820"/>
      <c r="ICF18" s="820"/>
      <c r="ICG18" s="820"/>
      <c r="ICH18" s="820"/>
      <c r="ICI18" s="820"/>
      <c r="ICJ18" s="820"/>
      <c r="ICK18" s="820"/>
      <c r="ICL18" s="820"/>
      <c r="ICM18" s="820"/>
      <c r="ICN18" s="820"/>
      <c r="ICO18" s="820"/>
      <c r="ICP18" s="820"/>
      <c r="ICQ18" s="820"/>
      <c r="ICR18" s="820"/>
      <c r="ICS18" s="820"/>
      <c r="ICT18" s="820"/>
      <c r="ICU18" s="820"/>
      <c r="ICV18" s="820"/>
      <c r="ICW18" s="820"/>
      <c r="ICX18" s="820"/>
      <c r="ICY18" s="820"/>
      <c r="ICZ18" s="820"/>
      <c r="IDA18" s="820"/>
      <c r="IDB18" s="820"/>
      <c r="IDC18" s="820"/>
      <c r="IDD18" s="820"/>
      <c r="IDE18" s="820"/>
      <c r="IDF18" s="820"/>
      <c r="IDG18" s="820"/>
      <c r="IDH18" s="820"/>
      <c r="IDI18" s="820"/>
      <c r="IDJ18" s="820"/>
      <c r="IDK18" s="820"/>
      <c r="IDL18" s="820"/>
      <c r="IDM18" s="820"/>
      <c r="IDN18" s="820"/>
      <c r="IDO18" s="820"/>
      <c r="IDP18" s="820"/>
      <c r="IDQ18" s="820"/>
      <c r="IDR18" s="820"/>
      <c r="IDS18" s="820"/>
      <c r="IDT18" s="820"/>
      <c r="IDU18" s="820"/>
      <c r="IDV18" s="820"/>
      <c r="IDW18" s="820"/>
      <c r="IDX18" s="820"/>
      <c r="IDY18" s="820"/>
      <c r="IDZ18" s="820"/>
      <c r="IEA18" s="820"/>
      <c r="IEB18" s="820"/>
      <c r="IEC18" s="820"/>
      <c r="IED18" s="820"/>
      <c r="IEE18" s="820"/>
      <c r="IEF18" s="820"/>
      <c r="IEG18" s="820"/>
      <c r="IEH18" s="820"/>
      <c r="IEI18" s="820"/>
      <c r="IEJ18" s="820"/>
      <c r="IEK18" s="820"/>
      <c r="IEL18" s="820"/>
      <c r="IEM18" s="820"/>
      <c r="IEN18" s="820"/>
      <c r="IEO18" s="820"/>
      <c r="IEP18" s="820"/>
      <c r="IEQ18" s="820"/>
      <c r="IER18" s="820"/>
      <c r="IES18" s="820"/>
      <c r="IET18" s="820"/>
      <c r="IEU18" s="820"/>
      <c r="IEV18" s="820"/>
      <c r="IEW18" s="820"/>
      <c r="IEX18" s="820"/>
      <c r="IEY18" s="820"/>
      <c r="IEZ18" s="820"/>
      <c r="IFA18" s="820"/>
      <c r="IFB18" s="820"/>
      <c r="IFC18" s="820"/>
      <c r="IFD18" s="820"/>
      <c r="IFE18" s="820"/>
      <c r="IFF18" s="820"/>
      <c r="IFG18" s="820"/>
      <c r="IFH18" s="820"/>
      <c r="IFI18" s="820"/>
      <c r="IFJ18" s="820"/>
      <c r="IFK18" s="820"/>
      <c r="IFL18" s="820"/>
      <c r="IFM18" s="820"/>
      <c r="IFN18" s="820"/>
      <c r="IFO18" s="820"/>
      <c r="IFP18" s="820"/>
      <c r="IFQ18" s="820"/>
      <c r="IFR18" s="820"/>
      <c r="IFS18" s="820"/>
      <c r="IFT18" s="820"/>
      <c r="IFU18" s="820"/>
      <c r="IFV18" s="820"/>
      <c r="IFW18" s="820"/>
      <c r="IFX18" s="820"/>
      <c r="IFY18" s="820"/>
      <c r="IFZ18" s="820"/>
      <c r="IGA18" s="820"/>
      <c r="IGB18" s="820"/>
      <c r="IGC18" s="820"/>
      <c r="IGD18" s="820"/>
      <c r="IGE18" s="820"/>
      <c r="IGF18" s="820"/>
      <c r="IGG18" s="820"/>
      <c r="IGH18" s="820"/>
      <c r="IGI18" s="820"/>
      <c r="IGJ18" s="820"/>
      <c r="IGK18" s="820"/>
      <c r="IGL18" s="820"/>
      <c r="IGM18" s="820"/>
      <c r="IGN18" s="820"/>
      <c r="IGO18" s="820"/>
      <c r="IGP18" s="820"/>
      <c r="IGQ18" s="820"/>
      <c r="IGR18" s="820"/>
      <c r="IGS18" s="820"/>
      <c r="IGT18" s="820"/>
      <c r="IGU18" s="820"/>
      <c r="IGV18" s="820"/>
      <c r="IGW18" s="820"/>
      <c r="IGX18" s="820"/>
      <c r="IGY18" s="820"/>
      <c r="IGZ18" s="820"/>
      <c r="IHA18" s="820"/>
      <c r="IHB18" s="820"/>
      <c r="IHC18" s="820"/>
      <c r="IHD18" s="820"/>
      <c r="IHE18" s="820"/>
      <c r="IHF18" s="820"/>
      <c r="IHG18" s="820"/>
      <c r="IHH18" s="820"/>
      <c r="IHI18" s="820"/>
      <c r="IHJ18" s="820"/>
      <c r="IHK18" s="820"/>
      <c r="IHL18" s="820"/>
      <c r="IHM18" s="820"/>
      <c r="IHN18" s="820"/>
      <c r="IHO18" s="820"/>
      <c r="IHP18" s="820"/>
      <c r="IHQ18" s="820"/>
      <c r="IHR18" s="820"/>
      <c r="IHS18" s="820"/>
      <c r="IHT18" s="820"/>
      <c r="IHU18" s="820"/>
      <c r="IHV18" s="820"/>
      <c r="IHW18" s="820"/>
      <c r="IHX18" s="820"/>
      <c r="IHY18" s="820"/>
      <c r="IHZ18" s="820"/>
      <c r="IIA18" s="820"/>
      <c r="IIB18" s="820"/>
      <c r="IIC18" s="820"/>
      <c r="IID18" s="820"/>
      <c r="IIE18" s="820"/>
      <c r="IIF18" s="820"/>
      <c r="IIG18" s="820"/>
      <c r="IIH18" s="820"/>
      <c r="III18" s="820"/>
      <c r="IIJ18" s="820"/>
      <c r="IIK18" s="820"/>
      <c r="IIL18" s="820"/>
      <c r="IIM18" s="820"/>
      <c r="IIN18" s="820"/>
      <c r="IIO18" s="820"/>
      <c r="IIP18" s="820"/>
      <c r="IIQ18" s="820"/>
      <c r="IIR18" s="820"/>
      <c r="IIS18" s="820"/>
      <c r="IIT18" s="820"/>
      <c r="IIU18" s="820"/>
      <c r="IIV18" s="820"/>
      <c r="IIW18" s="820"/>
      <c r="IIX18" s="820"/>
      <c r="IIY18" s="820"/>
      <c r="IIZ18" s="820"/>
      <c r="IJA18" s="820"/>
      <c r="IJB18" s="820"/>
      <c r="IJC18" s="820"/>
      <c r="IJD18" s="820"/>
      <c r="IJE18" s="820"/>
      <c r="IJF18" s="820"/>
      <c r="IJG18" s="820"/>
      <c r="IJH18" s="820"/>
      <c r="IJI18" s="820"/>
      <c r="IJJ18" s="820"/>
      <c r="IJK18" s="820"/>
      <c r="IJL18" s="820"/>
      <c r="IJM18" s="820"/>
      <c r="IJN18" s="820"/>
      <c r="IJO18" s="820"/>
      <c r="IJP18" s="820"/>
      <c r="IJQ18" s="820"/>
      <c r="IJR18" s="820"/>
      <c r="IJS18" s="820"/>
      <c r="IJT18" s="820"/>
      <c r="IJU18" s="820"/>
      <c r="IJV18" s="820"/>
      <c r="IJW18" s="820"/>
      <c r="IJX18" s="820"/>
      <c r="IJY18" s="820"/>
      <c r="IJZ18" s="820"/>
      <c r="IKA18" s="820"/>
      <c r="IKB18" s="820"/>
      <c r="IKC18" s="820"/>
      <c r="IKD18" s="820"/>
      <c r="IKE18" s="820"/>
      <c r="IKF18" s="820"/>
      <c r="IKG18" s="820"/>
      <c r="IKH18" s="820"/>
      <c r="IKI18" s="820"/>
      <c r="IKJ18" s="820"/>
      <c r="IKK18" s="820"/>
      <c r="IKL18" s="820"/>
      <c r="IKM18" s="820"/>
      <c r="IKN18" s="820"/>
      <c r="IKO18" s="820"/>
      <c r="IKP18" s="820"/>
      <c r="IKQ18" s="820"/>
      <c r="IKR18" s="820"/>
      <c r="IKS18" s="820"/>
      <c r="IKT18" s="820"/>
      <c r="IKU18" s="820"/>
      <c r="IKV18" s="820"/>
      <c r="IKW18" s="820"/>
      <c r="IKX18" s="820"/>
      <c r="IKY18" s="820"/>
      <c r="IKZ18" s="820"/>
      <c r="ILA18" s="820"/>
      <c r="ILB18" s="820"/>
      <c r="ILC18" s="820"/>
      <c r="ILD18" s="820"/>
      <c r="ILE18" s="820"/>
      <c r="ILF18" s="820"/>
      <c r="ILG18" s="820"/>
      <c r="ILH18" s="820"/>
      <c r="ILI18" s="820"/>
      <c r="ILJ18" s="820"/>
      <c r="ILK18" s="820"/>
      <c r="ILL18" s="820"/>
      <c r="ILM18" s="820"/>
      <c r="ILN18" s="820"/>
      <c r="ILO18" s="820"/>
      <c r="ILP18" s="820"/>
      <c r="ILQ18" s="820"/>
      <c r="ILR18" s="820"/>
      <c r="ILS18" s="820"/>
      <c r="ILT18" s="820"/>
      <c r="ILU18" s="820"/>
      <c r="ILV18" s="820"/>
      <c r="ILW18" s="820"/>
      <c r="ILX18" s="820"/>
      <c r="ILY18" s="820"/>
      <c r="ILZ18" s="820"/>
      <c r="IMA18" s="820"/>
      <c r="IMB18" s="820"/>
      <c r="IMC18" s="820"/>
      <c r="IMD18" s="820"/>
      <c r="IME18" s="820"/>
      <c r="IMF18" s="820"/>
      <c r="IMG18" s="820"/>
      <c r="IMH18" s="820"/>
      <c r="IMI18" s="820"/>
      <c r="IMJ18" s="820"/>
      <c r="IMK18" s="820"/>
      <c r="IML18" s="820"/>
      <c r="IMM18" s="820"/>
      <c r="IMN18" s="820"/>
      <c r="IMO18" s="820"/>
      <c r="IMP18" s="820"/>
      <c r="IMQ18" s="820"/>
      <c r="IMR18" s="820"/>
      <c r="IMS18" s="820"/>
      <c r="IMT18" s="820"/>
      <c r="IMU18" s="820"/>
      <c r="IMV18" s="820"/>
      <c r="IMW18" s="820"/>
      <c r="IMX18" s="820"/>
      <c r="IMY18" s="820"/>
      <c r="IMZ18" s="820"/>
      <c r="INA18" s="820"/>
      <c r="INB18" s="820"/>
      <c r="INC18" s="820"/>
      <c r="IND18" s="820"/>
      <c r="INE18" s="820"/>
      <c r="INF18" s="820"/>
      <c r="ING18" s="820"/>
      <c r="INH18" s="820"/>
      <c r="INI18" s="820"/>
      <c r="INJ18" s="820"/>
      <c r="INK18" s="820"/>
      <c r="INL18" s="820"/>
      <c r="INM18" s="820"/>
      <c r="INN18" s="820"/>
      <c r="INO18" s="820"/>
      <c r="INP18" s="820"/>
      <c r="INQ18" s="820"/>
      <c r="INR18" s="820"/>
      <c r="INS18" s="820"/>
      <c r="INT18" s="820"/>
      <c r="INU18" s="820"/>
      <c r="INV18" s="820"/>
      <c r="INW18" s="820"/>
      <c r="INX18" s="820"/>
      <c r="INY18" s="820"/>
      <c r="INZ18" s="820"/>
      <c r="IOA18" s="820"/>
      <c r="IOB18" s="820"/>
      <c r="IOC18" s="820"/>
      <c r="IOD18" s="820"/>
      <c r="IOE18" s="820"/>
      <c r="IOF18" s="820"/>
      <c r="IOG18" s="820"/>
      <c r="IOH18" s="820"/>
      <c r="IOI18" s="820"/>
      <c r="IOJ18" s="820"/>
      <c r="IOK18" s="820"/>
      <c r="IOL18" s="820"/>
      <c r="IOM18" s="820"/>
      <c r="ION18" s="820"/>
      <c r="IOO18" s="820"/>
      <c r="IOP18" s="820"/>
      <c r="IOQ18" s="820"/>
      <c r="IOR18" s="820"/>
      <c r="IOS18" s="820"/>
      <c r="IOT18" s="820"/>
      <c r="IOU18" s="820"/>
      <c r="IOV18" s="820"/>
      <c r="IOW18" s="820"/>
      <c r="IOX18" s="820"/>
      <c r="IOY18" s="820"/>
      <c r="IOZ18" s="820"/>
      <c r="IPA18" s="820"/>
      <c r="IPB18" s="820"/>
      <c r="IPC18" s="820"/>
      <c r="IPD18" s="820"/>
      <c r="IPE18" s="820"/>
      <c r="IPF18" s="820"/>
      <c r="IPG18" s="820"/>
      <c r="IPH18" s="820"/>
      <c r="IPI18" s="820"/>
      <c r="IPJ18" s="820"/>
      <c r="IPK18" s="820"/>
      <c r="IPL18" s="820"/>
      <c r="IPM18" s="820"/>
      <c r="IPN18" s="820"/>
      <c r="IPO18" s="820"/>
      <c r="IPP18" s="820"/>
      <c r="IPQ18" s="820"/>
      <c r="IPR18" s="820"/>
      <c r="IPS18" s="820"/>
      <c r="IPT18" s="820"/>
      <c r="IPU18" s="820"/>
      <c r="IPV18" s="820"/>
      <c r="IPW18" s="820"/>
      <c r="IPX18" s="820"/>
      <c r="IPY18" s="820"/>
      <c r="IPZ18" s="820"/>
      <c r="IQA18" s="820"/>
      <c r="IQB18" s="820"/>
      <c r="IQC18" s="820"/>
      <c r="IQD18" s="820"/>
      <c r="IQE18" s="820"/>
      <c r="IQF18" s="820"/>
      <c r="IQG18" s="820"/>
      <c r="IQH18" s="820"/>
      <c r="IQI18" s="820"/>
      <c r="IQJ18" s="820"/>
      <c r="IQK18" s="820"/>
      <c r="IQL18" s="820"/>
      <c r="IQM18" s="820"/>
      <c r="IQN18" s="820"/>
      <c r="IQO18" s="820"/>
      <c r="IQP18" s="820"/>
      <c r="IQQ18" s="820"/>
      <c r="IQR18" s="820"/>
      <c r="IQS18" s="820"/>
      <c r="IQT18" s="820"/>
      <c r="IQU18" s="820"/>
      <c r="IQV18" s="820"/>
      <c r="IQW18" s="820"/>
      <c r="IQX18" s="820"/>
      <c r="IQY18" s="820"/>
      <c r="IQZ18" s="820"/>
      <c r="IRA18" s="820"/>
      <c r="IRB18" s="820"/>
      <c r="IRC18" s="820"/>
      <c r="IRD18" s="820"/>
      <c r="IRE18" s="820"/>
      <c r="IRF18" s="820"/>
      <c r="IRG18" s="820"/>
      <c r="IRH18" s="820"/>
      <c r="IRI18" s="820"/>
      <c r="IRJ18" s="820"/>
      <c r="IRK18" s="820"/>
      <c r="IRL18" s="820"/>
      <c r="IRM18" s="820"/>
      <c r="IRN18" s="820"/>
      <c r="IRO18" s="820"/>
      <c r="IRP18" s="820"/>
      <c r="IRQ18" s="820"/>
      <c r="IRR18" s="820"/>
      <c r="IRS18" s="820"/>
      <c r="IRT18" s="820"/>
      <c r="IRU18" s="820"/>
      <c r="IRV18" s="820"/>
      <c r="IRW18" s="820"/>
      <c r="IRX18" s="820"/>
      <c r="IRY18" s="820"/>
      <c r="IRZ18" s="820"/>
      <c r="ISA18" s="820"/>
      <c r="ISB18" s="820"/>
      <c r="ISC18" s="820"/>
      <c r="ISD18" s="820"/>
      <c r="ISE18" s="820"/>
      <c r="ISF18" s="820"/>
      <c r="ISG18" s="820"/>
      <c r="ISH18" s="820"/>
      <c r="ISI18" s="820"/>
      <c r="ISJ18" s="820"/>
      <c r="ISK18" s="820"/>
      <c r="ISL18" s="820"/>
      <c r="ISM18" s="820"/>
      <c r="ISN18" s="820"/>
      <c r="ISO18" s="820"/>
      <c r="ISP18" s="820"/>
      <c r="ISQ18" s="820"/>
      <c r="ISR18" s="820"/>
      <c r="ISS18" s="820"/>
      <c r="IST18" s="820"/>
      <c r="ISU18" s="820"/>
      <c r="ISV18" s="820"/>
      <c r="ISW18" s="820"/>
      <c r="ISX18" s="820"/>
      <c r="ISY18" s="820"/>
      <c r="ISZ18" s="820"/>
      <c r="ITA18" s="820"/>
      <c r="ITB18" s="820"/>
      <c r="ITC18" s="820"/>
      <c r="ITD18" s="820"/>
      <c r="ITE18" s="820"/>
      <c r="ITF18" s="820"/>
      <c r="ITG18" s="820"/>
      <c r="ITH18" s="820"/>
      <c r="ITI18" s="820"/>
      <c r="ITJ18" s="820"/>
      <c r="ITK18" s="820"/>
      <c r="ITL18" s="820"/>
      <c r="ITM18" s="820"/>
      <c r="ITN18" s="820"/>
      <c r="ITO18" s="820"/>
      <c r="ITP18" s="820"/>
      <c r="ITQ18" s="820"/>
      <c r="ITR18" s="820"/>
      <c r="ITS18" s="820"/>
      <c r="ITT18" s="820"/>
      <c r="ITU18" s="820"/>
      <c r="ITV18" s="820"/>
      <c r="ITW18" s="820"/>
      <c r="ITX18" s="820"/>
      <c r="ITY18" s="820"/>
      <c r="ITZ18" s="820"/>
      <c r="IUA18" s="820"/>
      <c r="IUB18" s="820"/>
      <c r="IUC18" s="820"/>
      <c r="IUD18" s="820"/>
      <c r="IUE18" s="820"/>
      <c r="IUF18" s="820"/>
      <c r="IUG18" s="820"/>
      <c r="IUH18" s="820"/>
      <c r="IUI18" s="820"/>
      <c r="IUJ18" s="820"/>
      <c r="IUK18" s="820"/>
      <c r="IUL18" s="820"/>
      <c r="IUM18" s="820"/>
      <c r="IUN18" s="820"/>
      <c r="IUO18" s="820"/>
      <c r="IUP18" s="820"/>
      <c r="IUQ18" s="820"/>
      <c r="IUR18" s="820"/>
      <c r="IUS18" s="820"/>
      <c r="IUT18" s="820"/>
      <c r="IUU18" s="820"/>
      <c r="IUV18" s="820"/>
      <c r="IUW18" s="820"/>
      <c r="IUX18" s="820"/>
      <c r="IUY18" s="820"/>
      <c r="IUZ18" s="820"/>
      <c r="IVA18" s="820"/>
      <c r="IVB18" s="820"/>
      <c r="IVC18" s="820"/>
      <c r="IVD18" s="820"/>
      <c r="IVE18" s="820"/>
      <c r="IVF18" s="820"/>
      <c r="IVG18" s="820"/>
      <c r="IVH18" s="820"/>
      <c r="IVI18" s="820"/>
      <c r="IVJ18" s="820"/>
      <c r="IVK18" s="820"/>
      <c r="IVL18" s="820"/>
      <c r="IVM18" s="820"/>
      <c r="IVN18" s="820"/>
      <c r="IVO18" s="820"/>
      <c r="IVP18" s="820"/>
      <c r="IVQ18" s="820"/>
      <c r="IVR18" s="820"/>
      <c r="IVS18" s="820"/>
      <c r="IVT18" s="820"/>
      <c r="IVU18" s="820"/>
      <c r="IVV18" s="820"/>
      <c r="IVW18" s="820"/>
      <c r="IVX18" s="820"/>
      <c r="IVY18" s="820"/>
      <c r="IVZ18" s="820"/>
      <c r="IWA18" s="820"/>
      <c r="IWB18" s="820"/>
      <c r="IWC18" s="820"/>
      <c r="IWD18" s="820"/>
      <c r="IWE18" s="820"/>
      <c r="IWF18" s="820"/>
      <c r="IWG18" s="820"/>
      <c r="IWH18" s="820"/>
      <c r="IWI18" s="820"/>
      <c r="IWJ18" s="820"/>
      <c r="IWK18" s="820"/>
      <c r="IWL18" s="820"/>
      <c r="IWM18" s="820"/>
      <c r="IWN18" s="820"/>
      <c r="IWO18" s="820"/>
      <c r="IWP18" s="820"/>
      <c r="IWQ18" s="820"/>
      <c r="IWR18" s="820"/>
      <c r="IWS18" s="820"/>
      <c r="IWT18" s="820"/>
      <c r="IWU18" s="820"/>
      <c r="IWV18" s="820"/>
      <c r="IWW18" s="820"/>
      <c r="IWX18" s="820"/>
      <c r="IWY18" s="820"/>
      <c r="IWZ18" s="820"/>
      <c r="IXA18" s="820"/>
      <c r="IXB18" s="820"/>
      <c r="IXC18" s="820"/>
      <c r="IXD18" s="820"/>
      <c r="IXE18" s="820"/>
      <c r="IXF18" s="820"/>
      <c r="IXG18" s="820"/>
      <c r="IXH18" s="820"/>
      <c r="IXI18" s="820"/>
      <c r="IXJ18" s="820"/>
      <c r="IXK18" s="820"/>
      <c r="IXL18" s="820"/>
      <c r="IXM18" s="820"/>
      <c r="IXN18" s="820"/>
      <c r="IXO18" s="820"/>
      <c r="IXP18" s="820"/>
      <c r="IXQ18" s="820"/>
      <c r="IXR18" s="820"/>
      <c r="IXS18" s="820"/>
      <c r="IXT18" s="820"/>
      <c r="IXU18" s="820"/>
      <c r="IXV18" s="820"/>
      <c r="IXW18" s="820"/>
      <c r="IXX18" s="820"/>
      <c r="IXY18" s="820"/>
      <c r="IXZ18" s="820"/>
      <c r="IYA18" s="820"/>
      <c r="IYB18" s="820"/>
      <c r="IYC18" s="820"/>
      <c r="IYD18" s="820"/>
      <c r="IYE18" s="820"/>
      <c r="IYF18" s="820"/>
      <c r="IYG18" s="820"/>
      <c r="IYH18" s="820"/>
      <c r="IYI18" s="820"/>
      <c r="IYJ18" s="820"/>
      <c r="IYK18" s="820"/>
      <c r="IYL18" s="820"/>
      <c r="IYM18" s="820"/>
      <c r="IYN18" s="820"/>
      <c r="IYO18" s="820"/>
      <c r="IYP18" s="820"/>
      <c r="IYQ18" s="820"/>
      <c r="IYR18" s="820"/>
      <c r="IYS18" s="820"/>
      <c r="IYT18" s="820"/>
      <c r="IYU18" s="820"/>
      <c r="IYV18" s="820"/>
      <c r="IYW18" s="820"/>
      <c r="IYX18" s="820"/>
      <c r="IYY18" s="820"/>
      <c r="IYZ18" s="820"/>
      <c r="IZA18" s="820"/>
      <c r="IZB18" s="820"/>
      <c r="IZC18" s="820"/>
      <c r="IZD18" s="820"/>
      <c r="IZE18" s="820"/>
      <c r="IZF18" s="820"/>
      <c r="IZG18" s="820"/>
      <c r="IZH18" s="820"/>
      <c r="IZI18" s="820"/>
      <c r="IZJ18" s="820"/>
      <c r="IZK18" s="820"/>
      <c r="IZL18" s="820"/>
      <c r="IZM18" s="820"/>
      <c r="IZN18" s="820"/>
      <c r="IZO18" s="820"/>
      <c r="IZP18" s="820"/>
      <c r="IZQ18" s="820"/>
      <c r="IZR18" s="820"/>
      <c r="IZS18" s="820"/>
      <c r="IZT18" s="820"/>
      <c r="IZU18" s="820"/>
      <c r="IZV18" s="820"/>
      <c r="IZW18" s="820"/>
      <c r="IZX18" s="820"/>
      <c r="IZY18" s="820"/>
      <c r="IZZ18" s="820"/>
      <c r="JAA18" s="820"/>
      <c r="JAB18" s="820"/>
      <c r="JAC18" s="820"/>
      <c r="JAD18" s="820"/>
      <c r="JAE18" s="820"/>
      <c r="JAF18" s="820"/>
      <c r="JAG18" s="820"/>
      <c r="JAH18" s="820"/>
      <c r="JAI18" s="820"/>
      <c r="JAJ18" s="820"/>
      <c r="JAK18" s="820"/>
      <c r="JAL18" s="820"/>
      <c r="JAM18" s="820"/>
      <c r="JAN18" s="820"/>
      <c r="JAO18" s="820"/>
      <c r="JAP18" s="820"/>
      <c r="JAQ18" s="820"/>
      <c r="JAR18" s="820"/>
      <c r="JAS18" s="820"/>
      <c r="JAT18" s="820"/>
      <c r="JAU18" s="820"/>
      <c r="JAV18" s="820"/>
      <c r="JAW18" s="820"/>
      <c r="JAX18" s="820"/>
      <c r="JAY18" s="820"/>
      <c r="JAZ18" s="820"/>
      <c r="JBA18" s="820"/>
      <c r="JBB18" s="820"/>
      <c r="JBC18" s="820"/>
      <c r="JBD18" s="820"/>
      <c r="JBE18" s="820"/>
      <c r="JBF18" s="820"/>
      <c r="JBG18" s="820"/>
      <c r="JBH18" s="820"/>
      <c r="JBI18" s="820"/>
      <c r="JBJ18" s="820"/>
      <c r="JBK18" s="820"/>
      <c r="JBL18" s="820"/>
      <c r="JBM18" s="820"/>
      <c r="JBN18" s="820"/>
      <c r="JBO18" s="820"/>
      <c r="JBP18" s="820"/>
      <c r="JBQ18" s="820"/>
      <c r="JBR18" s="820"/>
      <c r="JBS18" s="820"/>
      <c r="JBT18" s="820"/>
      <c r="JBU18" s="820"/>
      <c r="JBV18" s="820"/>
      <c r="JBW18" s="820"/>
      <c r="JBX18" s="820"/>
      <c r="JBY18" s="820"/>
      <c r="JBZ18" s="820"/>
      <c r="JCA18" s="820"/>
      <c r="JCB18" s="820"/>
      <c r="JCC18" s="820"/>
      <c r="JCD18" s="820"/>
      <c r="JCE18" s="820"/>
      <c r="JCF18" s="820"/>
      <c r="JCG18" s="820"/>
      <c r="JCH18" s="820"/>
      <c r="JCI18" s="820"/>
      <c r="JCJ18" s="820"/>
      <c r="JCK18" s="820"/>
      <c r="JCL18" s="820"/>
      <c r="JCM18" s="820"/>
      <c r="JCN18" s="820"/>
      <c r="JCO18" s="820"/>
      <c r="JCP18" s="820"/>
      <c r="JCQ18" s="820"/>
      <c r="JCR18" s="820"/>
      <c r="JCS18" s="820"/>
      <c r="JCT18" s="820"/>
      <c r="JCU18" s="820"/>
      <c r="JCV18" s="820"/>
      <c r="JCW18" s="820"/>
      <c r="JCX18" s="820"/>
      <c r="JCY18" s="820"/>
      <c r="JCZ18" s="820"/>
      <c r="JDA18" s="820"/>
      <c r="JDB18" s="820"/>
      <c r="JDC18" s="820"/>
      <c r="JDD18" s="820"/>
      <c r="JDE18" s="820"/>
      <c r="JDF18" s="820"/>
      <c r="JDG18" s="820"/>
      <c r="JDH18" s="820"/>
      <c r="JDI18" s="820"/>
      <c r="JDJ18" s="820"/>
      <c r="JDK18" s="820"/>
      <c r="JDL18" s="820"/>
      <c r="JDM18" s="820"/>
      <c r="JDN18" s="820"/>
      <c r="JDO18" s="820"/>
      <c r="JDP18" s="820"/>
      <c r="JDQ18" s="820"/>
      <c r="JDR18" s="820"/>
      <c r="JDS18" s="820"/>
      <c r="JDT18" s="820"/>
      <c r="JDU18" s="820"/>
      <c r="JDV18" s="820"/>
      <c r="JDW18" s="820"/>
      <c r="JDX18" s="820"/>
      <c r="JDY18" s="820"/>
      <c r="JDZ18" s="820"/>
      <c r="JEA18" s="820"/>
      <c r="JEB18" s="820"/>
      <c r="JEC18" s="820"/>
      <c r="JED18" s="820"/>
      <c r="JEE18" s="820"/>
      <c r="JEF18" s="820"/>
      <c r="JEG18" s="820"/>
      <c r="JEH18" s="820"/>
      <c r="JEI18" s="820"/>
      <c r="JEJ18" s="820"/>
      <c r="JEK18" s="820"/>
      <c r="JEL18" s="820"/>
      <c r="JEM18" s="820"/>
      <c r="JEN18" s="820"/>
      <c r="JEO18" s="820"/>
      <c r="JEP18" s="820"/>
      <c r="JEQ18" s="820"/>
      <c r="JER18" s="820"/>
      <c r="JES18" s="820"/>
      <c r="JET18" s="820"/>
      <c r="JEU18" s="820"/>
      <c r="JEV18" s="820"/>
      <c r="JEW18" s="820"/>
      <c r="JEX18" s="820"/>
      <c r="JEY18" s="820"/>
      <c r="JEZ18" s="820"/>
      <c r="JFA18" s="820"/>
      <c r="JFB18" s="820"/>
      <c r="JFC18" s="820"/>
      <c r="JFD18" s="820"/>
      <c r="JFE18" s="820"/>
      <c r="JFF18" s="820"/>
      <c r="JFG18" s="820"/>
      <c r="JFH18" s="820"/>
      <c r="JFI18" s="820"/>
      <c r="JFJ18" s="820"/>
      <c r="JFK18" s="820"/>
      <c r="JFL18" s="820"/>
      <c r="JFM18" s="820"/>
      <c r="JFN18" s="820"/>
      <c r="JFO18" s="820"/>
      <c r="JFP18" s="820"/>
      <c r="JFQ18" s="820"/>
      <c r="JFR18" s="820"/>
      <c r="JFS18" s="820"/>
      <c r="JFT18" s="820"/>
      <c r="JFU18" s="820"/>
      <c r="JFV18" s="820"/>
      <c r="JFW18" s="820"/>
      <c r="JFX18" s="820"/>
      <c r="JFY18" s="820"/>
      <c r="JFZ18" s="820"/>
      <c r="JGA18" s="820"/>
      <c r="JGB18" s="820"/>
      <c r="JGC18" s="820"/>
      <c r="JGD18" s="820"/>
      <c r="JGE18" s="820"/>
      <c r="JGF18" s="820"/>
      <c r="JGG18" s="820"/>
      <c r="JGH18" s="820"/>
      <c r="JGI18" s="820"/>
      <c r="JGJ18" s="820"/>
      <c r="JGK18" s="820"/>
      <c r="JGL18" s="820"/>
      <c r="JGM18" s="820"/>
      <c r="JGN18" s="820"/>
      <c r="JGO18" s="820"/>
      <c r="JGP18" s="820"/>
      <c r="JGQ18" s="820"/>
      <c r="JGR18" s="820"/>
      <c r="JGS18" s="820"/>
      <c r="JGT18" s="820"/>
      <c r="JGU18" s="820"/>
      <c r="JGV18" s="820"/>
      <c r="JGW18" s="820"/>
      <c r="JGX18" s="820"/>
      <c r="JGY18" s="820"/>
      <c r="JGZ18" s="820"/>
      <c r="JHA18" s="820"/>
      <c r="JHB18" s="820"/>
      <c r="JHC18" s="820"/>
      <c r="JHD18" s="820"/>
      <c r="JHE18" s="820"/>
      <c r="JHF18" s="820"/>
      <c r="JHG18" s="820"/>
      <c r="JHH18" s="820"/>
      <c r="JHI18" s="820"/>
      <c r="JHJ18" s="820"/>
      <c r="JHK18" s="820"/>
      <c r="JHL18" s="820"/>
      <c r="JHM18" s="820"/>
      <c r="JHN18" s="820"/>
      <c r="JHO18" s="820"/>
      <c r="JHP18" s="820"/>
      <c r="JHQ18" s="820"/>
      <c r="JHR18" s="820"/>
      <c r="JHS18" s="820"/>
      <c r="JHT18" s="820"/>
      <c r="JHU18" s="820"/>
      <c r="JHV18" s="820"/>
      <c r="JHW18" s="820"/>
      <c r="JHX18" s="820"/>
      <c r="JHY18" s="820"/>
      <c r="JHZ18" s="820"/>
      <c r="JIA18" s="820"/>
      <c r="JIB18" s="820"/>
      <c r="JIC18" s="820"/>
      <c r="JID18" s="820"/>
      <c r="JIE18" s="820"/>
      <c r="JIF18" s="820"/>
      <c r="JIG18" s="820"/>
      <c r="JIH18" s="820"/>
      <c r="JII18" s="820"/>
      <c r="JIJ18" s="820"/>
      <c r="JIK18" s="820"/>
      <c r="JIL18" s="820"/>
      <c r="JIM18" s="820"/>
      <c r="JIN18" s="820"/>
      <c r="JIO18" s="820"/>
      <c r="JIP18" s="820"/>
      <c r="JIQ18" s="820"/>
      <c r="JIR18" s="820"/>
      <c r="JIS18" s="820"/>
      <c r="JIT18" s="820"/>
      <c r="JIU18" s="820"/>
      <c r="JIV18" s="820"/>
      <c r="JIW18" s="820"/>
      <c r="JIX18" s="820"/>
      <c r="JIY18" s="820"/>
      <c r="JIZ18" s="820"/>
      <c r="JJA18" s="820"/>
      <c r="JJB18" s="820"/>
      <c r="JJC18" s="820"/>
      <c r="JJD18" s="820"/>
      <c r="JJE18" s="820"/>
      <c r="JJF18" s="820"/>
      <c r="JJG18" s="820"/>
      <c r="JJH18" s="820"/>
      <c r="JJI18" s="820"/>
      <c r="JJJ18" s="820"/>
      <c r="JJK18" s="820"/>
      <c r="JJL18" s="820"/>
      <c r="JJM18" s="820"/>
      <c r="JJN18" s="820"/>
      <c r="JJO18" s="820"/>
      <c r="JJP18" s="820"/>
      <c r="JJQ18" s="820"/>
      <c r="JJR18" s="820"/>
      <c r="JJS18" s="820"/>
      <c r="JJT18" s="820"/>
      <c r="JJU18" s="820"/>
      <c r="JJV18" s="820"/>
      <c r="JJW18" s="820"/>
      <c r="JJX18" s="820"/>
      <c r="JJY18" s="820"/>
      <c r="JJZ18" s="820"/>
      <c r="JKA18" s="820"/>
      <c r="JKB18" s="820"/>
      <c r="JKC18" s="820"/>
      <c r="JKD18" s="820"/>
      <c r="JKE18" s="820"/>
      <c r="JKF18" s="820"/>
      <c r="JKG18" s="820"/>
      <c r="JKH18" s="820"/>
      <c r="JKI18" s="820"/>
      <c r="JKJ18" s="820"/>
      <c r="JKK18" s="820"/>
      <c r="JKL18" s="820"/>
      <c r="JKM18" s="820"/>
      <c r="JKN18" s="820"/>
      <c r="JKO18" s="820"/>
      <c r="JKP18" s="820"/>
      <c r="JKQ18" s="820"/>
      <c r="JKR18" s="820"/>
      <c r="JKS18" s="820"/>
      <c r="JKT18" s="820"/>
      <c r="JKU18" s="820"/>
      <c r="JKV18" s="820"/>
      <c r="JKW18" s="820"/>
      <c r="JKX18" s="820"/>
      <c r="JKY18" s="820"/>
      <c r="JKZ18" s="820"/>
      <c r="JLA18" s="820"/>
      <c r="JLB18" s="820"/>
      <c r="JLC18" s="820"/>
      <c r="JLD18" s="820"/>
      <c r="JLE18" s="820"/>
      <c r="JLF18" s="820"/>
      <c r="JLG18" s="820"/>
      <c r="JLH18" s="820"/>
      <c r="JLI18" s="820"/>
      <c r="JLJ18" s="820"/>
      <c r="JLK18" s="820"/>
      <c r="JLL18" s="820"/>
      <c r="JLM18" s="820"/>
      <c r="JLN18" s="820"/>
      <c r="JLO18" s="820"/>
      <c r="JLP18" s="820"/>
      <c r="JLQ18" s="820"/>
      <c r="JLR18" s="820"/>
      <c r="JLS18" s="820"/>
      <c r="JLT18" s="820"/>
      <c r="JLU18" s="820"/>
      <c r="JLV18" s="820"/>
      <c r="JLW18" s="820"/>
      <c r="JLX18" s="820"/>
      <c r="JLY18" s="820"/>
      <c r="JLZ18" s="820"/>
      <c r="JMA18" s="820"/>
      <c r="JMB18" s="820"/>
      <c r="JMC18" s="820"/>
      <c r="JMD18" s="820"/>
      <c r="JME18" s="820"/>
      <c r="JMF18" s="820"/>
      <c r="JMG18" s="820"/>
      <c r="JMH18" s="820"/>
      <c r="JMI18" s="820"/>
      <c r="JMJ18" s="820"/>
      <c r="JMK18" s="820"/>
      <c r="JML18" s="820"/>
      <c r="JMM18" s="820"/>
      <c r="JMN18" s="820"/>
      <c r="JMO18" s="820"/>
      <c r="JMP18" s="820"/>
      <c r="JMQ18" s="820"/>
      <c r="JMR18" s="820"/>
      <c r="JMS18" s="820"/>
      <c r="JMT18" s="820"/>
      <c r="JMU18" s="820"/>
      <c r="JMV18" s="820"/>
      <c r="JMW18" s="820"/>
      <c r="JMX18" s="820"/>
      <c r="JMY18" s="820"/>
      <c r="JMZ18" s="820"/>
      <c r="JNA18" s="820"/>
      <c r="JNB18" s="820"/>
      <c r="JNC18" s="820"/>
      <c r="JND18" s="820"/>
      <c r="JNE18" s="820"/>
      <c r="JNF18" s="820"/>
      <c r="JNG18" s="820"/>
      <c r="JNH18" s="820"/>
      <c r="JNI18" s="820"/>
      <c r="JNJ18" s="820"/>
      <c r="JNK18" s="820"/>
      <c r="JNL18" s="820"/>
      <c r="JNM18" s="820"/>
      <c r="JNN18" s="820"/>
      <c r="JNO18" s="820"/>
      <c r="JNP18" s="820"/>
      <c r="JNQ18" s="820"/>
      <c r="JNR18" s="820"/>
      <c r="JNS18" s="820"/>
      <c r="JNT18" s="820"/>
      <c r="JNU18" s="820"/>
      <c r="JNV18" s="820"/>
      <c r="JNW18" s="820"/>
      <c r="JNX18" s="820"/>
      <c r="JNY18" s="820"/>
      <c r="JNZ18" s="820"/>
      <c r="JOA18" s="820"/>
      <c r="JOB18" s="820"/>
      <c r="JOC18" s="820"/>
      <c r="JOD18" s="820"/>
      <c r="JOE18" s="820"/>
      <c r="JOF18" s="820"/>
      <c r="JOG18" s="820"/>
      <c r="JOH18" s="820"/>
      <c r="JOI18" s="820"/>
      <c r="JOJ18" s="820"/>
      <c r="JOK18" s="820"/>
      <c r="JOL18" s="820"/>
      <c r="JOM18" s="820"/>
      <c r="JON18" s="820"/>
      <c r="JOO18" s="820"/>
      <c r="JOP18" s="820"/>
      <c r="JOQ18" s="820"/>
      <c r="JOR18" s="820"/>
      <c r="JOS18" s="820"/>
      <c r="JOT18" s="820"/>
      <c r="JOU18" s="820"/>
      <c r="JOV18" s="820"/>
      <c r="JOW18" s="820"/>
      <c r="JOX18" s="820"/>
      <c r="JOY18" s="820"/>
      <c r="JOZ18" s="820"/>
      <c r="JPA18" s="820"/>
      <c r="JPB18" s="820"/>
      <c r="JPC18" s="820"/>
      <c r="JPD18" s="820"/>
      <c r="JPE18" s="820"/>
      <c r="JPF18" s="820"/>
      <c r="JPG18" s="820"/>
      <c r="JPH18" s="820"/>
      <c r="JPI18" s="820"/>
      <c r="JPJ18" s="820"/>
      <c r="JPK18" s="820"/>
      <c r="JPL18" s="820"/>
      <c r="JPM18" s="820"/>
      <c r="JPN18" s="820"/>
      <c r="JPO18" s="820"/>
      <c r="JPP18" s="820"/>
      <c r="JPQ18" s="820"/>
      <c r="JPR18" s="820"/>
      <c r="JPS18" s="820"/>
      <c r="JPT18" s="820"/>
      <c r="JPU18" s="820"/>
      <c r="JPV18" s="820"/>
      <c r="JPW18" s="820"/>
      <c r="JPX18" s="820"/>
      <c r="JPY18" s="820"/>
      <c r="JPZ18" s="820"/>
      <c r="JQA18" s="820"/>
      <c r="JQB18" s="820"/>
      <c r="JQC18" s="820"/>
      <c r="JQD18" s="820"/>
      <c r="JQE18" s="820"/>
      <c r="JQF18" s="820"/>
      <c r="JQG18" s="820"/>
      <c r="JQH18" s="820"/>
      <c r="JQI18" s="820"/>
      <c r="JQJ18" s="820"/>
      <c r="JQK18" s="820"/>
      <c r="JQL18" s="820"/>
      <c r="JQM18" s="820"/>
      <c r="JQN18" s="820"/>
      <c r="JQO18" s="820"/>
      <c r="JQP18" s="820"/>
      <c r="JQQ18" s="820"/>
      <c r="JQR18" s="820"/>
      <c r="JQS18" s="820"/>
      <c r="JQT18" s="820"/>
      <c r="JQU18" s="820"/>
      <c r="JQV18" s="820"/>
      <c r="JQW18" s="820"/>
      <c r="JQX18" s="820"/>
      <c r="JQY18" s="820"/>
      <c r="JQZ18" s="820"/>
      <c r="JRA18" s="820"/>
      <c r="JRB18" s="820"/>
      <c r="JRC18" s="820"/>
      <c r="JRD18" s="820"/>
      <c r="JRE18" s="820"/>
      <c r="JRF18" s="820"/>
      <c r="JRG18" s="820"/>
      <c r="JRH18" s="820"/>
      <c r="JRI18" s="820"/>
      <c r="JRJ18" s="820"/>
      <c r="JRK18" s="820"/>
      <c r="JRL18" s="820"/>
      <c r="JRM18" s="820"/>
      <c r="JRN18" s="820"/>
      <c r="JRO18" s="820"/>
      <c r="JRP18" s="820"/>
      <c r="JRQ18" s="820"/>
      <c r="JRR18" s="820"/>
      <c r="JRS18" s="820"/>
      <c r="JRT18" s="820"/>
      <c r="JRU18" s="820"/>
      <c r="JRV18" s="820"/>
      <c r="JRW18" s="820"/>
      <c r="JRX18" s="820"/>
      <c r="JRY18" s="820"/>
      <c r="JRZ18" s="820"/>
      <c r="JSA18" s="820"/>
      <c r="JSB18" s="820"/>
      <c r="JSC18" s="820"/>
      <c r="JSD18" s="820"/>
      <c r="JSE18" s="820"/>
      <c r="JSF18" s="820"/>
      <c r="JSG18" s="820"/>
      <c r="JSH18" s="820"/>
      <c r="JSI18" s="820"/>
      <c r="JSJ18" s="820"/>
      <c r="JSK18" s="820"/>
      <c r="JSL18" s="820"/>
      <c r="JSM18" s="820"/>
      <c r="JSN18" s="820"/>
      <c r="JSO18" s="820"/>
      <c r="JSP18" s="820"/>
      <c r="JSQ18" s="820"/>
      <c r="JSR18" s="820"/>
      <c r="JSS18" s="820"/>
      <c r="JST18" s="820"/>
      <c r="JSU18" s="820"/>
      <c r="JSV18" s="820"/>
      <c r="JSW18" s="820"/>
      <c r="JSX18" s="820"/>
      <c r="JSY18" s="820"/>
      <c r="JSZ18" s="820"/>
      <c r="JTA18" s="820"/>
      <c r="JTB18" s="820"/>
      <c r="JTC18" s="820"/>
      <c r="JTD18" s="820"/>
      <c r="JTE18" s="820"/>
      <c r="JTF18" s="820"/>
      <c r="JTG18" s="820"/>
      <c r="JTH18" s="820"/>
      <c r="JTI18" s="820"/>
      <c r="JTJ18" s="820"/>
      <c r="JTK18" s="820"/>
      <c r="JTL18" s="820"/>
      <c r="JTM18" s="820"/>
      <c r="JTN18" s="820"/>
      <c r="JTO18" s="820"/>
      <c r="JTP18" s="820"/>
      <c r="JTQ18" s="820"/>
      <c r="JTR18" s="820"/>
      <c r="JTS18" s="820"/>
      <c r="JTT18" s="820"/>
      <c r="JTU18" s="820"/>
      <c r="JTV18" s="820"/>
      <c r="JTW18" s="820"/>
      <c r="JTX18" s="820"/>
      <c r="JTY18" s="820"/>
      <c r="JTZ18" s="820"/>
      <c r="JUA18" s="820"/>
      <c r="JUB18" s="820"/>
      <c r="JUC18" s="820"/>
      <c r="JUD18" s="820"/>
      <c r="JUE18" s="820"/>
      <c r="JUF18" s="820"/>
      <c r="JUG18" s="820"/>
      <c r="JUH18" s="820"/>
      <c r="JUI18" s="820"/>
      <c r="JUJ18" s="820"/>
      <c r="JUK18" s="820"/>
      <c r="JUL18" s="820"/>
      <c r="JUM18" s="820"/>
      <c r="JUN18" s="820"/>
      <c r="JUO18" s="820"/>
      <c r="JUP18" s="820"/>
      <c r="JUQ18" s="820"/>
      <c r="JUR18" s="820"/>
      <c r="JUS18" s="820"/>
      <c r="JUT18" s="820"/>
      <c r="JUU18" s="820"/>
      <c r="JUV18" s="820"/>
      <c r="JUW18" s="820"/>
      <c r="JUX18" s="820"/>
      <c r="JUY18" s="820"/>
      <c r="JUZ18" s="820"/>
      <c r="JVA18" s="820"/>
      <c r="JVB18" s="820"/>
      <c r="JVC18" s="820"/>
      <c r="JVD18" s="820"/>
      <c r="JVE18" s="820"/>
      <c r="JVF18" s="820"/>
      <c r="JVG18" s="820"/>
      <c r="JVH18" s="820"/>
      <c r="JVI18" s="820"/>
      <c r="JVJ18" s="820"/>
      <c r="JVK18" s="820"/>
      <c r="JVL18" s="820"/>
      <c r="JVM18" s="820"/>
      <c r="JVN18" s="820"/>
      <c r="JVO18" s="820"/>
      <c r="JVP18" s="820"/>
      <c r="JVQ18" s="820"/>
      <c r="JVR18" s="820"/>
      <c r="JVS18" s="820"/>
      <c r="JVT18" s="820"/>
      <c r="JVU18" s="820"/>
      <c r="JVV18" s="820"/>
      <c r="JVW18" s="820"/>
      <c r="JVX18" s="820"/>
      <c r="JVY18" s="820"/>
      <c r="JVZ18" s="820"/>
      <c r="JWA18" s="820"/>
      <c r="JWB18" s="820"/>
      <c r="JWC18" s="820"/>
      <c r="JWD18" s="820"/>
      <c r="JWE18" s="820"/>
      <c r="JWF18" s="820"/>
      <c r="JWG18" s="820"/>
      <c r="JWH18" s="820"/>
      <c r="JWI18" s="820"/>
      <c r="JWJ18" s="820"/>
      <c r="JWK18" s="820"/>
      <c r="JWL18" s="820"/>
      <c r="JWM18" s="820"/>
      <c r="JWN18" s="820"/>
      <c r="JWO18" s="820"/>
      <c r="JWP18" s="820"/>
      <c r="JWQ18" s="820"/>
      <c r="JWR18" s="820"/>
      <c r="JWS18" s="820"/>
      <c r="JWT18" s="820"/>
      <c r="JWU18" s="820"/>
      <c r="JWV18" s="820"/>
      <c r="JWW18" s="820"/>
      <c r="JWX18" s="820"/>
      <c r="JWY18" s="820"/>
      <c r="JWZ18" s="820"/>
      <c r="JXA18" s="820"/>
      <c r="JXB18" s="820"/>
      <c r="JXC18" s="820"/>
      <c r="JXD18" s="820"/>
      <c r="JXE18" s="820"/>
      <c r="JXF18" s="820"/>
      <c r="JXG18" s="820"/>
      <c r="JXH18" s="820"/>
      <c r="JXI18" s="820"/>
      <c r="JXJ18" s="820"/>
      <c r="JXK18" s="820"/>
      <c r="JXL18" s="820"/>
      <c r="JXM18" s="820"/>
      <c r="JXN18" s="820"/>
      <c r="JXO18" s="820"/>
      <c r="JXP18" s="820"/>
      <c r="JXQ18" s="820"/>
      <c r="JXR18" s="820"/>
      <c r="JXS18" s="820"/>
      <c r="JXT18" s="820"/>
      <c r="JXU18" s="820"/>
      <c r="JXV18" s="820"/>
      <c r="JXW18" s="820"/>
      <c r="JXX18" s="820"/>
      <c r="JXY18" s="820"/>
      <c r="JXZ18" s="820"/>
      <c r="JYA18" s="820"/>
      <c r="JYB18" s="820"/>
      <c r="JYC18" s="820"/>
      <c r="JYD18" s="820"/>
      <c r="JYE18" s="820"/>
      <c r="JYF18" s="820"/>
      <c r="JYG18" s="820"/>
      <c r="JYH18" s="820"/>
      <c r="JYI18" s="820"/>
      <c r="JYJ18" s="820"/>
      <c r="JYK18" s="820"/>
      <c r="JYL18" s="820"/>
      <c r="JYM18" s="820"/>
      <c r="JYN18" s="820"/>
      <c r="JYO18" s="820"/>
      <c r="JYP18" s="820"/>
      <c r="JYQ18" s="820"/>
      <c r="JYR18" s="820"/>
      <c r="JYS18" s="820"/>
      <c r="JYT18" s="820"/>
      <c r="JYU18" s="820"/>
      <c r="JYV18" s="820"/>
      <c r="JYW18" s="820"/>
      <c r="JYX18" s="820"/>
      <c r="JYY18" s="820"/>
      <c r="JYZ18" s="820"/>
      <c r="JZA18" s="820"/>
      <c r="JZB18" s="820"/>
      <c r="JZC18" s="820"/>
      <c r="JZD18" s="820"/>
      <c r="JZE18" s="820"/>
      <c r="JZF18" s="820"/>
      <c r="JZG18" s="820"/>
      <c r="JZH18" s="820"/>
      <c r="JZI18" s="820"/>
      <c r="JZJ18" s="820"/>
      <c r="JZK18" s="820"/>
      <c r="JZL18" s="820"/>
      <c r="JZM18" s="820"/>
      <c r="JZN18" s="820"/>
      <c r="JZO18" s="820"/>
      <c r="JZP18" s="820"/>
      <c r="JZQ18" s="820"/>
      <c r="JZR18" s="820"/>
      <c r="JZS18" s="820"/>
      <c r="JZT18" s="820"/>
      <c r="JZU18" s="820"/>
      <c r="JZV18" s="820"/>
      <c r="JZW18" s="820"/>
      <c r="JZX18" s="820"/>
      <c r="JZY18" s="820"/>
      <c r="JZZ18" s="820"/>
      <c r="KAA18" s="820"/>
      <c r="KAB18" s="820"/>
      <c r="KAC18" s="820"/>
      <c r="KAD18" s="820"/>
      <c r="KAE18" s="820"/>
      <c r="KAF18" s="820"/>
      <c r="KAG18" s="820"/>
      <c r="KAH18" s="820"/>
      <c r="KAI18" s="820"/>
      <c r="KAJ18" s="820"/>
      <c r="KAK18" s="820"/>
      <c r="KAL18" s="820"/>
      <c r="KAM18" s="820"/>
      <c r="KAN18" s="820"/>
      <c r="KAO18" s="820"/>
      <c r="KAP18" s="820"/>
      <c r="KAQ18" s="820"/>
      <c r="KAR18" s="820"/>
      <c r="KAS18" s="820"/>
      <c r="KAT18" s="820"/>
      <c r="KAU18" s="820"/>
      <c r="KAV18" s="820"/>
      <c r="KAW18" s="820"/>
      <c r="KAX18" s="820"/>
      <c r="KAY18" s="820"/>
      <c r="KAZ18" s="820"/>
      <c r="KBA18" s="820"/>
      <c r="KBB18" s="820"/>
      <c r="KBC18" s="820"/>
      <c r="KBD18" s="820"/>
      <c r="KBE18" s="820"/>
      <c r="KBF18" s="820"/>
      <c r="KBG18" s="820"/>
      <c r="KBH18" s="820"/>
      <c r="KBI18" s="820"/>
      <c r="KBJ18" s="820"/>
      <c r="KBK18" s="820"/>
      <c r="KBL18" s="820"/>
      <c r="KBM18" s="820"/>
      <c r="KBN18" s="820"/>
      <c r="KBO18" s="820"/>
      <c r="KBP18" s="820"/>
      <c r="KBQ18" s="820"/>
      <c r="KBR18" s="820"/>
      <c r="KBS18" s="820"/>
      <c r="KBT18" s="820"/>
      <c r="KBU18" s="820"/>
      <c r="KBV18" s="820"/>
      <c r="KBW18" s="820"/>
      <c r="KBX18" s="820"/>
      <c r="KBY18" s="820"/>
      <c r="KBZ18" s="820"/>
      <c r="KCA18" s="820"/>
      <c r="KCB18" s="820"/>
      <c r="KCC18" s="820"/>
      <c r="KCD18" s="820"/>
      <c r="KCE18" s="820"/>
      <c r="KCF18" s="820"/>
      <c r="KCG18" s="820"/>
      <c r="KCH18" s="820"/>
      <c r="KCI18" s="820"/>
      <c r="KCJ18" s="820"/>
      <c r="KCK18" s="820"/>
      <c r="KCL18" s="820"/>
      <c r="KCM18" s="820"/>
      <c r="KCN18" s="820"/>
      <c r="KCO18" s="820"/>
      <c r="KCP18" s="820"/>
      <c r="KCQ18" s="820"/>
      <c r="KCR18" s="820"/>
      <c r="KCS18" s="820"/>
      <c r="KCT18" s="820"/>
      <c r="KCU18" s="820"/>
      <c r="KCV18" s="820"/>
      <c r="KCW18" s="820"/>
      <c r="KCX18" s="820"/>
      <c r="KCY18" s="820"/>
      <c r="KCZ18" s="820"/>
      <c r="KDA18" s="820"/>
      <c r="KDB18" s="820"/>
      <c r="KDC18" s="820"/>
      <c r="KDD18" s="820"/>
      <c r="KDE18" s="820"/>
      <c r="KDF18" s="820"/>
      <c r="KDG18" s="820"/>
      <c r="KDH18" s="820"/>
      <c r="KDI18" s="820"/>
      <c r="KDJ18" s="820"/>
      <c r="KDK18" s="820"/>
      <c r="KDL18" s="820"/>
      <c r="KDM18" s="820"/>
      <c r="KDN18" s="820"/>
      <c r="KDO18" s="820"/>
      <c r="KDP18" s="820"/>
      <c r="KDQ18" s="820"/>
      <c r="KDR18" s="820"/>
      <c r="KDS18" s="820"/>
      <c r="KDT18" s="820"/>
      <c r="KDU18" s="820"/>
      <c r="KDV18" s="820"/>
      <c r="KDW18" s="820"/>
      <c r="KDX18" s="820"/>
      <c r="KDY18" s="820"/>
      <c r="KDZ18" s="820"/>
      <c r="KEA18" s="820"/>
      <c r="KEB18" s="820"/>
      <c r="KEC18" s="820"/>
      <c r="KED18" s="820"/>
      <c r="KEE18" s="820"/>
      <c r="KEF18" s="820"/>
      <c r="KEG18" s="820"/>
      <c r="KEH18" s="820"/>
      <c r="KEI18" s="820"/>
      <c r="KEJ18" s="820"/>
      <c r="KEK18" s="820"/>
      <c r="KEL18" s="820"/>
      <c r="KEM18" s="820"/>
      <c r="KEN18" s="820"/>
      <c r="KEO18" s="820"/>
      <c r="KEP18" s="820"/>
      <c r="KEQ18" s="820"/>
      <c r="KER18" s="820"/>
      <c r="KES18" s="820"/>
      <c r="KET18" s="820"/>
      <c r="KEU18" s="820"/>
      <c r="KEV18" s="820"/>
      <c r="KEW18" s="820"/>
      <c r="KEX18" s="820"/>
      <c r="KEY18" s="820"/>
      <c r="KEZ18" s="820"/>
      <c r="KFA18" s="820"/>
      <c r="KFB18" s="820"/>
      <c r="KFC18" s="820"/>
      <c r="KFD18" s="820"/>
      <c r="KFE18" s="820"/>
      <c r="KFF18" s="820"/>
      <c r="KFG18" s="820"/>
      <c r="KFH18" s="820"/>
      <c r="KFI18" s="820"/>
      <c r="KFJ18" s="820"/>
      <c r="KFK18" s="820"/>
      <c r="KFL18" s="820"/>
      <c r="KFM18" s="820"/>
      <c r="KFN18" s="820"/>
      <c r="KFO18" s="820"/>
      <c r="KFP18" s="820"/>
      <c r="KFQ18" s="820"/>
      <c r="KFR18" s="820"/>
      <c r="KFS18" s="820"/>
      <c r="KFT18" s="820"/>
      <c r="KFU18" s="820"/>
      <c r="KFV18" s="820"/>
      <c r="KFW18" s="820"/>
      <c r="KFX18" s="820"/>
      <c r="KFY18" s="820"/>
      <c r="KFZ18" s="820"/>
      <c r="KGA18" s="820"/>
      <c r="KGB18" s="820"/>
      <c r="KGC18" s="820"/>
      <c r="KGD18" s="820"/>
      <c r="KGE18" s="820"/>
      <c r="KGF18" s="820"/>
      <c r="KGG18" s="820"/>
      <c r="KGH18" s="820"/>
      <c r="KGI18" s="820"/>
      <c r="KGJ18" s="820"/>
      <c r="KGK18" s="820"/>
      <c r="KGL18" s="820"/>
      <c r="KGM18" s="820"/>
      <c r="KGN18" s="820"/>
      <c r="KGO18" s="820"/>
      <c r="KGP18" s="820"/>
      <c r="KGQ18" s="820"/>
      <c r="KGR18" s="820"/>
      <c r="KGS18" s="820"/>
      <c r="KGT18" s="820"/>
      <c r="KGU18" s="820"/>
      <c r="KGV18" s="820"/>
      <c r="KGW18" s="820"/>
      <c r="KGX18" s="820"/>
      <c r="KGY18" s="820"/>
      <c r="KGZ18" s="820"/>
      <c r="KHA18" s="820"/>
      <c r="KHB18" s="820"/>
      <c r="KHC18" s="820"/>
      <c r="KHD18" s="820"/>
      <c r="KHE18" s="820"/>
      <c r="KHF18" s="820"/>
      <c r="KHG18" s="820"/>
      <c r="KHH18" s="820"/>
      <c r="KHI18" s="820"/>
      <c r="KHJ18" s="820"/>
      <c r="KHK18" s="820"/>
      <c r="KHL18" s="820"/>
      <c r="KHM18" s="820"/>
      <c r="KHN18" s="820"/>
      <c r="KHO18" s="820"/>
      <c r="KHP18" s="820"/>
      <c r="KHQ18" s="820"/>
      <c r="KHR18" s="820"/>
      <c r="KHS18" s="820"/>
      <c r="KHT18" s="820"/>
      <c r="KHU18" s="820"/>
      <c r="KHV18" s="820"/>
      <c r="KHW18" s="820"/>
      <c r="KHX18" s="820"/>
      <c r="KHY18" s="820"/>
      <c r="KHZ18" s="820"/>
      <c r="KIA18" s="820"/>
      <c r="KIB18" s="820"/>
      <c r="KIC18" s="820"/>
      <c r="KID18" s="820"/>
      <c r="KIE18" s="820"/>
      <c r="KIF18" s="820"/>
      <c r="KIG18" s="820"/>
      <c r="KIH18" s="820"/>
      <c r="KII18" s="820"/>
      <c r="KIJ18" s="820"/>
      <c r="KIK18" s="820"/>
      <c r="KIL18" s="820"/>
      <c r="KIM18" s="820"/>
      <c r="KIN18" s="820"/>
      <c r="KIO18" s="820"/>
      <c r="KIP18" s="820"/>
      <c r="KIQ18" s="820"/>
      <c r="KIR18" s="820"/>
      <c r="KIS18" s="820"/>
      <c r="KIT18" s="820"/>
      <c r="KIU18" s="820"/>
      <c r="KIV18" s="820"/>
      <c r="KIW18" s="820"/>
      <c r="KIX18" s="820"/>
      <c r="KIY18" s="820"/>
      <c r="KIZ18" s="820"/>
      <c r="KJA18" s="820"/>
      <c r="KJB18" s="820"/>
      <c r="KJC18" s="820"/>
      <c r="KJD18" s="820"/>
      <c r="KJE18" s="820"/>
      <c r="KJF18" s="820"/>
      <c r="KJG18" s="820"/>
      <c r="KJH18" s="820"/>
      <c r="KJI18" s="820"/>
      <c r="KJJ18" s="820"/>
      <c r="KJK18" s="820"/>
      <c r="KJL18" s="820"/>
      <c r="KJM18" s="820"/>
      <c r="KJN18" s="820"/>
      <c r="KJO18" s="820"/>
      <c r="KJP18" s="820"/>
      <c r="KJQ18" s="820"/>
      <c r="KJR18" s="820"/>
      <c r="KJS18" s="820"/>
      <c r="KJT18" s="820"/>
      <c r="KJU18" s="820"/>
      <c r="KJV18" s="820"/>
      <c r="KJW18" s="820"/>
      <c r="KJX18" s="820"/>
      <c r="KJY18" s="820"/>
      <c r="KJZ18" s="820"/>
      <c r="KKA18" s="820"/>
      <c r="KKB18" s="820"/>
      <c r="KKC18" s="820"/>
      <c r="KKD18" s="820"/>
      <c r="KKE18" s="820"/>
      <c r="KKF18" s="820"/>
      <c r="KKG18" s="820"/>
      <c r="KKH18" s="820"/>
      <c r="KKI18" s="820"/>
      <c r="KKJ18" s="820"/>
      <c r="KKK18" s="820"/>
      <c r="KKL18" s="820"/>
      <c r="KKM18" s="820"/>
      <c r="KKN18" s="820"/>
      <c r="KKO18" s="820"/>
      <c r="KKP18" s="820"/>
      <c r="KKQ18" s="820"/>
      <c r="KKR18" s="820"/>
      <c r="KKS18" s="820"/>
      <c r="KKT18" s="820"/>
      <c r="KKU18" s="820"/>
      <c r="KKV18" s="820"/>
      <c r="KKW18" s="820"/>
      <c r="KKX18" s="820"/>
      <c r="KKY18" s="820"/>
      <c r="KKZ18" s="820"/>
      <c r="KLA18" s="820"/>
      <c r="KLB18" s="820"/>
      <c r="KLC18" s="820"/>
      <c r="KLD18" s="820"/>
      <c r="KLE18" s="820"/>
      <c r="KLF18" s="820"/>
      <c r="KLG18" s="820"/>
      <c r="KLH18" s="820"/>
      <c r="KLI18" s="820"/>
      <c r="KLJ18" s="820"/>
      <c r="KLK18" s="820"/>
      <c r="KLL18" s="820"/>
      <c r="KLM18" s="820"/>
      <c r="KLN18" s="820"/>
      <c r="KLO18" s="820"/>
      <c r="KLP18" s="820"/>
      <c r="KLQ18" s="820"/>
      <c r="KLR18" s="820"/>
      <c r="KLS18" s="820"/>
      <c r="KLT18" s="820"/>
      <c r="KLU18" s="820"/>
      <c r="KLV18" s="820"/>
      <c r="KLW18" s="820"/>
      <c r="KLX18" s="820"/>
      <c r="KLY18" s="820"/>
      <c r="KLZ18" s="820"/>
      <c r="KMA18" s="820"/>
      <c r="KMB18" s="820"/>
      <c r="KMC18" s="820"/>
      <c r="KMD18" s="820"/>
      <c r="KME18" s="820"/>
      <c r="KMF18" s="820"/>
      <c r="KMG18" s="820"/>
      <c r="KMH18" s="820"/>
      <c r="KMI18" s="820"/>
      <c r="KMJ18" s="820"/>
      <c r="KMK18" s="820"/>
      <c r="KML18" s="820"/>
      <c r="KMM18" s="820"/>
      <c r="KMN18" s="820"/>
      <c r="KMO18" s="820"/>
      <c r="KMP18" s="820"/>
      <c r="KMQ18" s="820"/>
      <c r="KMR18" s="820"/>
      <c r="KMS18" s="820"/>
      <c r="KMT18" s="820"/>
      <c r="KMU18" s="820"/>
      <c r="KMV18" s="820"/>
      <c r="KMW18" s="820"/>
      <c r="KMX18" s="820"/>
      <c r="KMY18" s="820"/>
      <c r="KMZ18" s="820"/>
      <c r="KNA18" s="820"/>
      <c r="KNB18" s="820"/>
      <c r="KNC18" s="820"/>
      <c r="KND18" s="820"/>
      <c r="KNE18" s="820"/>
      <c r="KNF18" s="820"/>
      <c r="KNG18" s="820"/>
      <c r="KNH18" s="820"/>
      <c r="KNI18" s="820"/>
      <c r="KNJ18" s="820"/>
      <c r="KNK18" s="820"/>
      <c r="KNL18" s="820"/>
      <c r="KNM18" s="820"/>
      <c r="KNN18" s="820"/>
      <c r="KNO18" s="820"/>
      <c r="KNP18" s="820"/>
      <c r="KNQ18" s="820"/>
      <c r="KNR18" s="820"/>
      <c r="KNS18" s="820"/>
      <c r="KNT18" s="820"/>
      <c r="KNU18" s="820"/>
      <c r="KNV18" s="820"/>
      <c r="KNW18" s="820"/>
      <c r="KNX18" s="820"/>
      <c r="KNY18" s="820"/>
      <c r="KNZ18" s="820"/>
      <c r="KOA18" s="820"/>
      <c r="KOB18" s="820"/>
      <c r="KOC18" s="820"/>
      <c r="KOD18" s="820"/>
      <c r="KOE18" s="820"/>
      <c r="KOF18" s="820"/>
      <c r="KOG18" s="820"/>
      <c r="KOH18" s="820"/>
      <c r="KOI18" s="820"/>
      <c r="KOJ18" s="820"/>
      <c r="KOK18" s="820"/>
      <c r="KOL18" s="820"/>
      <c r="KOM18" s="820"/>
      <c r="KON18" s="820"/>
      <c r="KOO18" s="820"/>
      <c r="KOP18" s="820"/>
      <c r="KOQ18" s="820"/>
      <c r="KOR18" s="820"/>
      <c r="KOS18" s="820"/>
      <c r="KOT18" s="820"/>
      <c r="KOU18" s="820"/>
      <c r="KOV18" s="820"/>
      <c r="KOW18" s="820"/>
      <c r="KOX18" s="820"/>
      <c r="KOY18" s="820"/>
      <c r="KOZ18" s="820"/>
      <c r="KPA18" s="820"/>
      <c r="KPB18" s="820"/>
      <c r="KPC18" s="820"/>
      <c r="KPD18" s="820"/>
      <c r="KPE18" s="820"/>
      <c r="KPF18" s="820"/>
      <c r="KPG18" s="820"/>
      <c r="KPH18" s="820"/>
      <c r="KPI18" s="820"/>
      <c r="KPJ18" s="820"/>
      <c r="KPK18" s="820"/>
      <c r="KPL18" s="820"/>
      <c r="KPM18" s="820"/>
      <c r="KPN18" s="820"/>
      <c r="KPO18" s="820"/>
      <c r="KPP18" s="820"/>
      <c r="KPQ18" s="820"/>
      <c r="KPR18" s="820"/>
      <c r="KPS18" s="820"/>
      <c r="KPT18" s="820"/>
      <c r="KPU18" s="820"/>
      <c r="KPV18" s="820"/>
      <c r="KPW18" s="820"/>
      <c r="KPX18" s="820"/>
      <c r="KPY18" s="820"/>
      <c r="KPZ18" s="820"/>
      <c r="KQA18" s="820"/>
      <c r="KQB18" s="820"/>
      <c r="KQC18" s="820"/>
      <c r="KQD18" s="820"/>
      <c r="KQE18" s="820"/>
      <c r="KQF18" s="820"/>
      <c r="KQG18" s="820"/>
      <c r="KQH18" s="820"/>
      <c r="KQI18" s="820"/>
      <c r="KQJ18" s="820"/>
      <c r="KQK18" s="820"/>
      <c r="KQL18" s="820"/>
      <c r="KQM18" s="820"/>
      <c r="KQN18" s="820"/>
      <c r="KQO18" s="820"/>
      <c r="KQP18" s="820"/>
      <c r="KQQ18" s="820"/>
      <c r="KQR18" s="820"/>
      <c r="KQS18" s="820"/>
      <c r="KQT18" s="820"/>
      <c r="KQU18" s="820"/>
      <c r="KQV18" s="820"/>
      <c r="KQW18" s="820"/>
      <c r="KQX18" s="820"/>
      <c r="KQY18" s="820"/>
      <c r="KQZ18" s="820"/>
      <c r="KRA18" s="820"/>
      <c r="KRB18" s="820"/>
      <c r="KRC18" s="820"/>
      <c r="KRD18" s="820"/>
      <c r="KRE18" s="820"/>
      <c r="KRF18" s="820"/>
      <c r="KRG18" s="820"/>
      <c r="KRH18" s="820"/>
      <c r="KRI18" s="820"/>
      <c r="KRJ18" s="820"/>
      <c r="KRK18" s="820"/>
      <c r="KRL18" s="820"/>
      <c r="KRM18" s="820"/>
      <c r="KRN18" s="820"/>
      <c r="KRO18" s="820"/>
      <c r="KRP18" s="820"/>
      <c r="KRQ18" s="820"/>
      <c r="KRR18" s="820"/>
      <c r="KRS18" s="820"/>
      <c r="KRT18" s="820"/>
      <c r="KRU18" s="820"/>
      <c r="KRV18" s="820"/>
      <c r="KRW18" s="820"/>
      <c r="KRX18" s="820"/>
      <c r="KRY18" s="820"/>
      <c r="KRZ18" s="820"/>
      <c r="KSA18" s="820"/>
      <c r="KSB18" s="820"/>
      <c r="KSC18" s="820"/>
      <c r="KSD18" s="820"/>
      <c r="KSE18" s="820"/>
      <c r="KSF18" s="820"/>
      <c r="KSG18" s="820"/>
      <c r="KSH18" s="820"/>
      <c r="KSI18" s="820"/>
      <c r="KSJ18" s="820"/>
      <c r="KSK18" s="820"/>
      <c r="KSL18" s="820"/>
      <c r="KSM18" s="820"/>
      <c r="KSN18" s="820"/>
      <c r="KSO18" s="820"/>
      <c r="KSP18" s="820"/>
      <c r="KSQ18" s="820"/>
      <c r="KSR18" s="820"/>
      <c r="KSS18" s="820"/>
      <c r="KST18" s="820"/>
      <c r="KSU18" s="820"/>
      <c r="KSV18" s="820"/>
      <c r="KSW18" s="820"/>
      <c r="KSX18" s="820"/>
      <c r="KSY18" s="820"/>
      <c r="KSZ18" s="820"/>
      <c r="KTA18" s="820"/>
      <c r="KTB18" s="820"/>
      <c r="KTC18" s="820"/>
      <c r="KTD18" s="820"/>
      <c r="KTE18" s="820"/>
      <c r="KTF18" s="820"/>
      <c r="KTG18" s="820"/>
      <c r="KTH18" s="820"/>
      <c r="KTI18" s="820"/>
      <c r="KTJ18" s="820"/>
      <c r="KTK18" s="820"/>
      <c r="KTL18" s="820"/>
      <c r="KTM18" s="820"/>
      <c r="KTN18" s="820"/>
      <c r="KTO18" s="820"/>
      <c r="KTP18" s="820"/>
      <c r="KTQ18" s="820"/>
      <c r="KTR18" s="820"/>
      <c r="KTS18" s="820"/>
      <c r="KTT18" s="820"/>
      <c r="KTU18" s="820"/>
      <c r="KTV18" s="820"/>
      <c r="KTW18" s="820"/>
      <c r="KTX18" s="820"/>
      <c r="KTY18" s="820"/>
      <c r="KTZ18" s="820"/>
      <c r="KUA18" s="820"/>
      <c r="KUB18" s="820"/>
      <c r="KUC18" s="820"/>
      <c r="KUD18" s="820"/>
      <c r="KUE18" s="820"/>
      <c r="KUF18" s="820"/>
      <c r="KUG18" s="820"/>
      <c r="KUH18" s="820"/>
      <c r="KUI18" s="820"/>
      <c r="KUJ18" s="820"/>
      <c r="KUK18" s="820"/>
      <c r="KUL18" s="820"/>
      <c r="KUM18" s="820"/>
      <c r="KUN18" s="820"/>
      <c r="KUO18" s="820"/>
      <c r="KUP18" s="820"/>
      <c r="KUQ18" s="820"/>
      <c r="KUR18" s="820"/>
      <c r="KUS18" s="820"/>
      <c r="KUT18" s="820"/>
      <c r="KUU18" s="820"/>
      <c r="KUV18" s="820"/>
      <c r="KUW18" s="820"/>
      <c r="KUX18" s="820"/>
      <c r="KUY18" s="820"/>
      <c r="KUZ18" s="820"/>
      <c r="KVA18" s="820"/>
      <c r="KVB18" s="820"/>
      <c r="KVC18" s="820"/>
      <c r="KVD18" s="820"/>
      <c r="KVE18" s="820"/>
      <c r="KVF18" s="820"/>
      <c r="KVG18" s="820"/>
      <c r="KVH18" s="820"/>
      <c r="KVI18" s="820"/>
      <c r="KVJ18" s="820"/>
      <c r="KVK18" s="820"/>
      <c r="KVL18" s="820"/>
      <c r="KVM18" s="820"/>
      <c r="KVN18" s="820"/>
      <c r="KVO18" s="820"/>
      <c r="KVP18" s="820"/>
      <c r="KVQ18" s="820"/>
      <c r="KVR18" s="820"/>
      <c r="KVS18" s="820"/>
      <c r="KVT18" s="820"/>
      <c r="KVU18" s="820"/>
      <c r="KVV18" s="820"/>
      <c r="KVW18" s="820"/>
      <c r="KVX18" s="820"/>
      <c r="KVY18" s="820"/>
      <c r="KVZ18" s="820"/>
      <c r="KWA18" s="820"/>
      <c r="KWB18" s="820"/>
      <c r="KWC18" s="820"/>
      <c r="KWD18" s="820"/>
      <c r="KWE18" s="820"/>
      <c r="KWF18" s="820"/>
      <c r="KWG18" s="820"/>
      <c r="KWH18" s="820"/>
      <c r="KWI18" s="820"/>
      <c r="KWJ18" s="820"/>
      <c r="KWK18" s="820"/>
      <c r="KWL18" s="820"/>
      <c r="KWM18" s="820"/>
      <c r="KWN18" s="820"/>
      <c r="KWO18" s="820"/>
      <c r="KWP18" s="820"/>
      <c r="KWQ18" s="820"/>
      <c r="KWR18" s="820"/>
      <c r="KWS18" s="820"/>
      <c r="KWT18" s="820"/>
      <c r="KWU18" s="820"/>
      <c r="KWV18" s="820"/>
      <c r="KWW18" s="820"/>
      <c r="KWX18" s="820"/>
      <c r="KWY18" s="820"/>
      <c r="KWZ18" s="820"/>
      <c r="KXA18" s="820"/>
      <c r="KXB18" s="820"/>
      <c r="KXC18" s="820"/>
      <c r="KXD18" s="820"/>
      <c r="KXE18" s="820"/>
      <c r="KXF18" s="820"/>
      <c r="KXG18" s="820"/>
      <c r="KXH18" s="820"/>
      <c r="KXI18" s="820"/>
      <c r="KXJ18" s="820"/>
      <c r="KXK18" s="820"/>
      <c r="KXL18" s="820"/>
      <c r="KXM18" s="820"/>
      <c r="KXN18" s="820"/>
      <c r="KXO18" s="820"/>
      <c r="KXP18" s="820"/>
      <c r="KXQ18" s="820"/>
      <c r="KXR18" s="820"/>
      <c r="KXS18" s="820"/>
      <c r="KXT18" s="820"/>
      <c r="KXU18" s="820"/>
      <c r="KXV18" s="820"/>
      <c r="KXW18" s="820"/>
      <c r="KXX18" s="820"/>
      <c r="KXY18" s="820"/>
      <c r="KXZ18" s="820"/>
      <c r="KYA18" s="820"/>
      <c r="KYB18" s="820"/>
      <c r="KYC18" s="820"/>
      <c r="KYD18" s="820"/>
      <c r="KYE18" s="820"/>
      <c r="KYF18" s="820"/>
      <c r="KYG18" s="820"/>
      <c r="KYH18" s="820"/>
      <c r="KYI18" s="820"/>
      <c r="KYJ18" s="820"/>
      <c r="KYK18" s="820"/>
      <c r="KYL18" s="820"/>
      <c r="KYM18" s="820"/>
      <c r="KYN18" s="820"/>
      <c r="KYO18" s="820"/>
      <c r="KYP18" s="820"/>
      <c r="KYQ18" s="820"/>
      <c r="KYR18" s="820"/>
      <c r="KYS18" s="820"/>
      <c r="KYT18" s="820"/>
      <c r="KYU18" s="820"/>
      <c r="KYV18" s="820"/>
      <c r="KYW18" s="820"/>
      <c r="KYX18" s="820"/>
      <c r="KYY18" s="820"/>
      <c r="KYZ18" s="820"/>
      <c r="KZA18" s="820"/>
      <c r="KZB18" s="820"/>
      <c r="KZC18" s="820"/>
      <c r="KZD18" s="820"/>
      <c r="KZE18" s="820"/>
      <c r="KZF18" s="820"/>
      <c r="KZG18" s="820"/>
      <c r="KZH18" s="820"/>
      <c r="KZI18" s="820"/>
      <c r="KZJ18" s="820"/>
      <c r="KZK18" s="820"/>
      <c r="KZL18" s="820"/>
      <c r="KZM18" s="820"/>
      <c r="KZN18" s="820"/>
      <c r="KZO18" s="820"/>
      <c r="KZP18" s="820"/>
      <c r="KZQ18" s="820"/>
      <c r="KZR18" s="820"/>
      <c r="KZS18" s="820"/>
      <c r="KZT18" s="820"/>
      <c r="KZU18" s="820"/>
      <c r="KZV18" s="820"/>
      <c r="KZW18" s="820"/>
      <c r="KZX18" s="820"/>
      <c r="KZY18" s="820"/>
      <c r="KZZ18" s="820"/>
      <c r="LAA18" s="820"/>
      <c r="LAB18" s="820"/>
      <c r="LAC18" s="820"/>
      <c r="LAD18" s="820"/>
      <c r="LAE18" s="820"/>
      <c r="LAF18" s="820"/>
      <c r="LAG18" s="820"/>
      <c r="LAH18" s="820"/>
      <c r="LAI18" s="820"/>
      <c r="LAJ18" s="820"/>
      <c r="LAK18" s="820"/>
      <c r="LAL18" s="820"/>
      <c r="LAM18" s="820"/>
      <c r="LAN18" s="820"/>
      <c r="LAO18" s="820"/>
      <c r="LAP18" s="820"/>
      <c r="LAQ18" s="820"/>
      <c r="LAR18" s="820"/>
      <c r="LAS18" s="820"/>
      <c r="LAT18" s="820"/>
      <c r="LAU18" s="820"/>
      <c r="LAV18" s="820"/>
      <c r="LAW18" s="820"/>
      <c r="LAX18" s="820"/>
      <c r="LAY18" s="820"/>
      <c r="LAZ18" s="820"/>
      <c r="LBA18" s="820"/>
      <c r="LBB18" s="820"/>
      <c r="LBC18" s="820"/>
      <c r="LBD18" s="820"/>
      <c r="LBE18" s="820"/>
      <c r="LBF18" s="820"/>
      <c r="LBG18" s="820"/>
      <c r="LBH18" s="820"/>
      <c r="LBI18" s="820"/>
      <c r="LBJ18" s="820"/>
      <c r="LBK18" s="820"/>
      <c r="LBL18" s="820"/>
      <c r="LBM18" s="820"/>
      <c r="LBN18" s="820"/>
      <c r="LBO18" s="820"/>
      <c r="LBP18" s="820"/>
      <c r="LBQ18" s="820"/>
      <c r="LBR18" s="820"/>
      <c r="LBS18" s="820"/>
      <c r="LBT18" s="820"/>
      <c r="LBU18" s="820"/>
      <c r="LBV18" s="820"/>
      <c r="LBW18" s="820"/>
      <c r="LBX18" s="820"/>
      <c r="LBY18" s="820"/>
      <c r="LBZ18" s="820"/>
      <c r="LCA18" s="820"/>
      <c r="LCB18" s="820"/>
      <c r="LCC18" s="820"/>
      <c r="LCD18" s="820"/>
      <c r="LCE18" s="820"/>
      <c r="LCF18" s="820"/>
      <c r="LCG18" s="820"/>
      <c r="LCH18" s="820"/>
      <c r="LCI18" s="820"/>
      <c r="LCJ18" s="820"/>
      <c r="LCK18" s="820"/>
      <c r="LCL18" s="820"/>
      <c r="LCM18" s="820"/>
      <c r="LCN18" s="820"/>
      <c r="LCO18" s="820"/>
      <c r="LCP18" s="820"/>
      <c r="LCQ18" s="820"/>
      <c r="LCR18" s="820"/>
      <c r="LCS18" s="820"/>
      <c r="LCT18" s="820"/>
      <c r="LCU18" s="820"/>
      <c r="LCV18" s="820"/>
      <c r="LCW18" s="820"/>
      <c r="LCX18" s="820"/>
      <c r="LCY18" s="820"/>
      <c r="LCZ18" s="820"/>
      <c r="LDA18" s="820"/>
      <c r="LDB18" s="820"/>
      <c r="LDC18" s="820"/>
      <c r="LDD18" s="820"/>
      <c r="LDE18" s="820"/>
      <c r="LDF18" s="820"/>
      <c r="LDG18" s="820"/>
      <c r="LDH18" s="820"/>
      <c r="LDI18" s="820"/>
      <c r="LDJ18" s="820"/>
      <c r="LDK18" s="820"/>
      <c r="LDL18" s="820"/>
      <c r="LDM18" s="820"/>
      <c r="LDN18" s="820"/>
      <c r="LDO18" s="820"/>
      <c r="LDP18" s="820"/>
      <c r="LDQ18" s="820"/>
      <c r="LDR18" s="820"/>
      <c r="LDS18" s="820"/>
      <c r="LDT18" s="820"/>
      <c r="LDU18" s="820"/>
      <c r="LDV18" s="820"/>
      <c r="LDW18" s="820"/>
      <c r="LDX18" s="820"/>
      <c r="LDY18" s="820"/>
      <c r="LDZ18" s="820"/>
      <c r="LEA18" s="820"/>
      <c r="LEB18" s="820"/>
      <c r="LEC18" s="820"/>
      <c r="LED18" s="820"/>
      <c r="LEE18" s="820"/>
      <c r="LEF18" s="820"/>
      <c r="LEG18" s="820"/>
      <c r="LEH18" s="820"/>
      <c r="LEI18" s="820"/>
      <c r="LEJ18" s="820"/>
      <c r="LEK18" s="820"/>
      <c r="LEL18" s="820"/>
      <c r="LEM18" s="820"/>
      <c r="LEN18" s="820"/>
      <c r="LEO18" s="820"/>
      <c r="LEP18" s="820"/>
      <c r="LEQ18" s="820"/>
      <c r="LER18" s="820"/>
      <c r="LES18" s="820"/>
      <c r="LET18" s="820"/>
      <c r="LEU18" s="820"/>
      <c r="LEV18" s="820"/>
      <c r="LEW18" s="820"/>
      <c r="LEX18" s="820"/>
      <c r="LEY18" s="820"/>
      <c r="LEZ18" s="820"/>
      <c r="LFA18" s="820"/>
      <c r="LFB18" s="820"/>
      <c r="LFC18" s="820"/>
      <c r="LFD18" s="820"/>
      <c r="LFE18" s="820"/>
      <c r="LFF18" s="820"/>
      <c r="LFG18" s="820"/>
      <c r="LFH18" s="820"/>
      <c r="LFI18" s="820"/>
      <c r="LFJ18" s="820"/>
      <c r="LFK18" s="820"/>
      <c r="LFL18" s="820"/>
      <c r="LFM18" s="820"/>
      <c r="LFN18" s="820"/>
      <c r="LFO18" s="820"/>
      <c r="LFP18" s="820"/>
      <c r="LFQ18" s="820"/>
      <c r="LFR18" s="820"/>
      <c r="LFS18" s="820"/>
      <c r="LFT18" s="820"/>
      <c r="LFU18" s="820"/>
      <c r="LFV18" s="820"/>
      <c r="LFW18" s="820"/>
      <c r="LFX18" s="820"/>
      <c r="LFY18" s="820"/>
      <c r="LFZ18" s="820"/>
      <c r="LGA18" s="820"/>
      <c r="LGB18" s="820"/>
      <c r="LGC18" s="820"/>
      <c r="LGD18" s="820"/>
      <c r="LGE18" s="820"/>
      <c r="LGF18" s="820"/>
      <c r="LGG18" s="820"/>
      <c r="LGH18" s="820"/>
      <c r="LGI18" s="820"/>
      <c r="LGJ18" s="820"/>
      <c r="LGK18" s="820"/>
      <c r="LGL18" s="820"/>
      <c r="LGM18" s="820"/>
      <c r="LGN18" s="820"/>
      <c r="LGO18" s="820"/>
      <c r="LGP18" s="820"/>
      <c r="LGQ18" s="820"/>
      <c r="LGR18" s="820"/>
      <c r="LGS18" s="820"/>
      <c r="LGT18" s="820"/>
      <c r="LGU18" s="820"/>
      <c r="LGV18" s="820"/>
      <c r="LGW18" s="820"/>
      <c r="LGX18" s="820"/>
      <c r="LGY18" s="820"/>
      <c r="LGZ18" s="820"/>
      <c r="LHA18" s="820"/>
      <c r="LHB18" s="820"/>
      <c r="LHC18" s="820"/>
      <c r="LHD18" s="820"/>
      <c r="LHE18" s="820"/>
      <c r="LHF18" s="820"/>
      <c r="LHG18" s="820"/>
      <c r="LHH18" s="820"/>
      <c r="LHI18" s="820"/>
      <c r="LHJ18" s="820"/>
      <c r="LHK18" s="820"/>
      <c r="LHL18" s="820"/>
      <c r="LHM18" s="820"/>
      <c r="LHN18" s="820"/>
      <c r="LHO18" s="820"/>
      <c r="LHP18" s="820"/>
      <c r="LHQ18" s="820"/>
      <c r="LHR18" s="820"/>
      <c r="LHS18" s="820"/>
      <c r="LHT18" s="820"/>
      <c r="LHU18" s="820"/>
      <c r="LHV18" s="820"/>
      <c r="LHW18" s="820"/>
      <c r="LHX18" s="820"/>
      <c r="LHY18" s="820"/>
      <c r="LHZ18" s="820"/>
      <c r="LIA18" s="820"/>
      <c r="LIB18" s="820"/>
      <c r="LIC18" s="820"/>
      <c r="LID18" s="820"/>
      <c r="LIE18" s="820"/>
      <c r="LIF18" s="820"/>
      <c r="LIG18" s="820"/>
      <c r="LIH18" s="820"/>
      <c r="LII18" s="820"/>
      <c r="LIJ18" s="820"/>
      <c r="LIK18" s="820"/>
      <c r="LIL18" s="820"/>
      <c r="LIM18" s="820"/>
      <c r="LIN18" s="820"/>
      <c r="LIO18" s="820"/>
      <c r="LIP18" s="820"/>
      <c r="LIQ18" s="820"/>
      <c r="LIR18" s="820"/>
      <c r="LIS18" s="820"/>
      <c r="LIT18" s="820"/>
      <c r="LIU18" s="820"/>
      <c r="LIV18" s="820"/>
      <c r="LIW18" s="820"/>
      <c r="LIX18" s="820"/>
      <c r="LIY18" s="820"/>
      <c r="LIZ18" s="820"/>
      <c r="LJA18" s="820"/>
      <c r="LJB18" s="820"/>
      <c r="LJC18" s="820"/>
      <c r="LJD18" s="820"/>
      <c r="LJE18" s="820"/>
      <c r="LJF18" s="820"/>
      <c r="LJG18" s="820"/>
      <c r="LJH18" s="820"/>
      <c r="LJI18" s="820"/>
      <c r="LJJ18" s="820"/>
      <c r="LJK18" s="820"/>
      <c r="LJL18" s="820"/>
      <c r="LJM18" s="820"/>
      <c r="LJN18" s="820"/>
      <c r="LJO18" s="820"/>
      <c r="LJP18" s="820"/>
      <c r="LJQ18" s="820"/>
      <c r="LJR18" s="820"/>
      <c r="LJS18" s="820"/>
      <c r="LJT18" s="820"/>
      <c r="LJU18" s="820"/>
      <c r="LJV18" s="820"/>
      <c r="LJW18" s="820"/>
      <c r="LJX18" s="820"/>
      <c r="LJY18" s="820"/>
      <c r="LJZ18" s="820"/>
      <c r="LKA18" s="820"/>
      <c r="LKB18" s="820"/>
      <c r="LKC18" s="820"/>
      <c r="LKD18" s="820"/>
      <c r="LKE18" s="820"/>
      <c r="LKF18" s="820"/>
      <c r="LKG18" s="820"/>
      <c r="LKH18" s="820"/>
      <c r="LKI18" s="820"/>
      <c r="LKJ18" s="820"/>
      <c r="LKK18" s="820"/>
      <c r="LKL18" s="820"/>
      <c r="LKM18" s="820"/>
      <c r="LKN18" s="820"/>
      <c r="LKO18" s="820"/>
      <c r="LKP18" s="820"/>
      <c r="LKQ18" s="820"/>
      <c r="LKR18" s="820"/>
      <c r="LKS18" s="820"/>
      <c r="LKT18" s="820"/>
      <c r="LKU18" s="820"/>
      <c r="LKV18" s="820"/>
      <c r="LKW18" s="820"/>
      <c r="LKX18" s="820"/>
      <c r="LKY18" s="820"/>
      <c r="LKZ18" s="820"/>
      <c r="LLA18" s="820"/>
      <c r="LLB18" s="820"/>
      <c r="LLC18" s="820"/>
      <c r="LLD18" s="820"/>
      <c r="LLE18" s="820"/>
      <c r="LLF18" s="820"/>
      <c r="LLG18" s="820"/>
      <c r="LLH18" s="820"/>
      <c r="LLI18" s="820"/>
      <c r="LLJ18" s="820"/>
      <c r="LLK18" s="820"/>
      <c r="LLL18" s="820"/>
      <c r="LLM18" s="820"/>
      <c r="LLN18" s="820"/>
      <c r="LLO18" s="820"/>
      <c r="LLP18" s="820"/>
      <c r="LLQ18" s="820"/>
      <c r="LLR18" s="820"/>
      <c r="LLS18" s="820"/>
      <c r="LLT18" s="820"/>
      <c r="LLU18" s="820"/>
      <c r="LLV18" s="820"/>
      <c r="LLW18" s="820"/>
      <c r="LLX18" s="820"/>
      <c r="LLY18" s="820"/>
      <c r="LLZ18" s="820"/>
      <c r="LMA18" s="820"/>
      <c r="LMB18" s="820"/>
      <c r="LMC18" s="820"/>
      <c r="LMD18" s="820"/>
      <c r="LME18" s="820"/>
      <c r="LMF18" s="820"/>
      <c r="LMG18" s="820"/>
      <c r="LMH18" s="820"/>
      <c r="LMI18" s="820"/>
      <c r="LMJ18" s="820"/>
      <c r="LMK18" s="820"/>
      <c r="LML18" s="820"/>
      <c r="LMM18" s="820"/>
      <c r="LMN18" s="820"/>
      <c r="LMO18" s="820"/>
      <c r="LMP18" s="820"/>
      <c r="LMQ18" s="820"/>
      <c r="LMR18" s="820"/>
      <c r="LMS18" s="820"/>
      <c r="LMT18" s="820"/>
      <c r="LMU18" s="820"/>
      <c r="LMV18" s="820"/>
      <c r="LMW18" s="820"/>
      <c r="LMX18" s="820"/>
      <c r="LMY18" s="820"/>
      <c r="LMZ18" s="820"/>
      <c r="LNA18" s="820"/>
      <c r="LNB18" s="820"/>
      <c r="LNC18" s="820"/>
      <c r="LND18" s="820"/>
      <c r="LNE18" s="820"/>
      <c r="LNF18" s="820"/>
      <c r="LNG18" s="820"/>
      <c r="LNH18" s="820"/>
      <c r="LNI18" s="820"/>
      <c r="LNJ18" s="820"/>
      <c r="LNK18" s="820"/>
      <c r="LNL18" s="820"/>
      <c r="LNM18" s="820"/>
      <c r="LNN18" s="820"/>
      <c r="LNO18" s="820"/>
      <c r="LNP18" s="820"/>
      <c r="LNQ18" s="820"/>
      <c r="LNR18" s="820"/>
      <c r="LNS18" s="820"/>
      <c r="LNT18" s="820"/>
      <c r="LNU18" s="820"/>
      <c r="LNV18" s="820"/>
      <c r="LNW18" s="820"/>
      <c r="LNX18" s="820"/>
      <c r="LNY18" s="820"/>
      <c r="LNZ18" s="820"/>
      <c r="LOA18" s="820"/>
      <c r="LOB18" s="820"/>
      <c r="LOC18" s="820"/>
      <c r="LOD18" s="820"/>
      <c r="LOE18" s="820"/>
      <c r="LOF18" s="820"/>
      <c r="LOG18" s="820"/>
      <c r="LOH18" s="820"/>
      <c r="LOI18" s="820"/>
      <c r="LOJ18" s="820"/>
      <c r="LOK18" s="820"/>
      <c r="LOL18" s="820"/>
      <c r="LOM18" s="820"/>
      <c r="LON18" s="820"/>
      <c r="LOO18" s="820"/>
      <c r="LOP18" s="820"/>
      <c r="LOQ18" s="820"/>
      <c r="LOR18" s="820"/>
      <c r="LOS18" s="820"/>
      <c r="LOT18" s="820"/>
      <c r="LOU18" s="820"/>
      <c r="LOV18" s="820"/>
      <c r="LOW18" s="820"/>
      <c r="LOX18" s="820"/>
      <c r="LOY18" s="820"/>
      <c r="LOZ18" s="820"/>
      <c r="LPA18" s="820"/>
      <c r="LPB18" s="820"/>
      <c r="LPC18" s="820"/>
      <c r="LPD18" s="820"/>
      <c r="LPE18" s="820"/>
      <c r="LPF18" s="820"/>
      <c r="LPG18" s="820"/>
      <c r="LPH18" s="820"/>
      <c r="LPI18" s="820"/>
      <c r="LPJ18" s="820"/>
      <c r="LPK18" s="820"/>
      <c r="LPL18" s="820"/>
      <c r="LPM18" s="820"/>
      <c r="LPN18" s="820"/>
      <c r="LPO18" s="820"/>
      <c r="LPP18" s="820"/>
      <c r="LPQ18" s="820"/>
      <c r="LPR18" s="820"/>
      <c r="LPS18" s="820"/>
      <c r="LPT18" s="820"/>
      <c r="LPU18" s="820"/>
      <c r="LPV18" s="820"/>
      <c r="LPW18" s="820"/>
      <c r="LPX18" s="820"/>
      <c r="LPY18" s="820"/>
      <c r="LPZ18" s="820"/>
      <c r="LQA18" s="820"/>
      <c r="LQB18" s="820"/>
      <c r="LQC18" s="820"/>
      <c r="LQD18" s="820"/>
      <c r="LQE18" s="820"/>
      <c r="LQF18" s="820"/>
      <c r="LQG18" s="820"/>
      <c r="LQH18" s="820"/>
      <c r="LQI18" s="820"/>
      <c r="LQJ18" s="820"/>
      <c r="LQK18" s="820"/>
      <c r="LQL18" s="820"/>
      <c r="LQM18" s="820"/>
      <c r="LQN18" s="820"/>
      <c r="LQO18" s="820"/>
      <c r="LQP18" s="820"/>
      <c r="LQQ18" s="820"/>
      <c r="LQR18" s="820"/>
      <c r="LQS18" s="820"/>
      <c r="LQT18" s="820"/>
      <c r="LQU18" s="820"/>
      <c r="LQV18" s="820"/>
      <c r="LQW18" s="820"/>
      <c r="LQX18" s="820"/>
      <c r="LQY18" s="820"/>
      <c r="LQZ18" s="820"/>
      <c r="LRA18" s="820"/>
      <c r="LRB18" s="820"/>
      <c r="LRC18" s="820"/>
      <c r="LRD18" s="820"/>
      <c r="LRE18" s="820"/>
      <c r="LRF18" s="820"/>
      <c r="LRG18" s="820"/>
      <c r="LRH18" s="820"/>
      <c r="LRI18" s="820"/>
      <c r="LRJ18" s="820"/>
      <c r="LRK18" s="820"/>
      <c r="LRL18" s="820"/>
      <c r="LRM18" s="820"/>
      <c r="LRN18" s="820"/>
      <c r="LRO18" s="820"/>
      <c r="LRP18" s="820"/>
      <c r="LRQ18" s="820"/>
      <c r="LRR18" s="820"/>
      <c r="LRS18" s="820"/>
      <c r="LRT18" s="820"/>
      <c r="LRU18" s="820"/>
      <c r="LRV18" s="820"/>
      <c r="LRW18" s="820"/>
      <c r="LRX18" s="820"/>
      <c r="LRY18" s="820"/>
      <c r="LRZ18" s="820"/>
      <c r="LSA18" s="820"/>
      <c r="LSB18" s="820"/>
      <c r="LSC18" s="820"/>
      <c r="LSD18" s="820"/>
      <c r="LSE18" s="820"/>
      <c r="LSF18" s="820"/>
      <c r="LSG18" s="820"/>
      <c r="LSH18" s="820"/>
      <c r="LSI18" s="820"/>
      <c r="LSJ18" s="820"/>
      <c r="LSK18" s="820"/>
      <c r="LSL18" s="820"/>
      <c r="LSM18" s="820"/>
      <c r="LSN18" s="820"/>
      <c r="LSO18" s="820"/>
      <c r="LSP18" s="820"/>
      <c r="LSQ18" s="820"/>
      <c r="LSR18" s="820"/>
      <c r="LSS18" s="820"/>
      <c r="LST18" s="820"/>
      <c r="LSU18" s="820"/>
      <c r="LSV18" s="820"/>
      <c r="LSW18" s="820"/>
      <c r="LSX18" s="820"/>
      <c r="LSY18" s="820"/>
      <c r="LSZ18" s="820"/>
      <c r="LTA18" s="820"/>
      <c r="LTB18" s="820"/>
      <c r="LTC18" s="820"/>
      <c r="LTD18" s="820"/>
      <c r="LTE18" s="820"/>
      <c r="LTF18" s="820"/>
      <c r="LTG18" s="820"/>
      <c r="LTH18" s="820"/>
      <c r="LTI18" s="820"/>
      <c r="LTJ18" s="820"/>
      <c r="LTK18" s="820"/>
      <c r="LTL18" s="820"/>
      <c r="LTM18" s="820"/>
      <c r="LTN18" s="820"/>
      <c r="LTO18" s="820"/>
      <c r="LTP18" s="820"/>
      <c r="LTQ18" s="820"/>
      <c r="LTR18" s="820"/>
      <c r="LTS18" s="820"/>
      <c r="LTT18" s="820"/>
      <c r="LTU18" s="820"/>
      <c r="LTV18" s="820"/>
      <c r="LTW18" s="820"/>
      <c r="LTX18" s="820"/>
      <c r="LTY18" s="820"/>
      <c r="LTZ18" s="820"/>
      <c r="LUA18" s="820"/>
      <c r="LUB18" s="820"/>
      <c r="LUC18" s="820"/>
      <c r="LUD18" s="820"/>
      <c r="LUE18" s="820"/>
      <c r="LUF18" s="820"/>
      <c r="LUG18" s="820"/>
      <c r="LUH18" s="820"/>
      <c r="LUI18" s="820"/>
      <c r="LUJ18" s="820"/>
      <c r="LUK18" s="820"/>
      <c r="LUL18" s="820"/>
      <c r="LUM18" s="820"/>
      <c r="LUN18" s="820"/>
      <c r="LUO18" s="820"/>
      <c r="LUP18" s="820"/>
      <c r="LUQ18" s="820"/>
      <c r="LUR18" s="820"/>
      <c r="LUS18" s="820"/>
      <c r="LUT18" s="820"/>
      <c r="LUU18" s="820"/>
      <c r="LUV18" s="820"/>
      <c r="LUW18" s="820"/>
      <c r="LUX18" s="820"/>
      <c r="LUY18" s="820"/>
      <c r="LUZ18" s="820"/>
      <c r="LVA18" s="820"/>
      <c r="LVB18" s="820"/>
      <c r="LVC18" s="820"/>
      <c r="LVD18" s="820"/>
      <c r="LVE18" s="820"/>
      <c r="LVF18" s="820"/>
      <c r="LVG18" s="820"/>
      <c r="LVH18" s="820"/>
      <c r="LVI18" s="820"/>
      <c r="LVJ18" s="820"/>
      <c r="LVK18" s="820"/>
      <c r="LVL18" s="820"/>
      <c r="LVM18" s="820"/>
      <c r="LVN18" s="820"/>
      <c r="LVO18" s="820"/>
      <c r="LVP18" s="820"/>
      <c r="LVQ18" s="820"/>
      <c r="LVR18" s="820"/>
      <c r="LVS18" s="820"/>
      <c r="LVT18" s="820"/>
      <c r="LVU18" s="820"/>
      <c r="LVV18" s="820"/>
      <c r="LVW18" s="820"/>
      <c r="LVX18" s="820"/>
      <c r="LVY18" s="820"/>
      <c r="LVZ18" s="820"/>
      <c r="LWA18" s="820"/>
      <c r="LWB18" s="820"/>
      <c r="LWC18" s="820"/>
      <c r="LWD18" s="820"/>
      <c r="LWE18" s="820"/>
      <c r="LWF18" s="820"/>
      <c r="LWG18" s="820"/>
      <c r="LWH18" s="820"/>
      <c r="LWI18" s="820"/>
      <c r="LWJ18" s="820"/>
      <c r="LWK18" s="820"/>
      <c r="LWL18" s="820"/>
      <c r="LWM18" s="820"/>
      <c r="LWN18" s="820"/>
      <c r="LWO18" s="820"/>
      <c r="LWP18" s="820"/>
      <c r="LWQ18" s="820"/>
      <c r="LWR18" s="820"/>
      <c r="LWS18" s="820"/>
      <c r="LWT18" s="820"/>
      <c r="LWU18" s="820"/>
      <c r="LWV18" s="820"/>
      <c r="LWW18" s="820"/>
      <c r="LWX18" s="820"/>
      <c r="LWY18" s="820"/>
      <c r="LWZ18" s="820"/>
      <c r="LXA18" s="820"/>
      <c r="LXB18" s="820"/>
      <c r="LXC18" s="820"/>
      <c r="LXD18" s="820"/>
      <c r="LXE18" s="820"/>
      <c r="LXF18" s="820"/>
      <c r="LXG18" s="820"/>
      <c r="LXH18" s="820"/>
      <c r="LXI18" s="820"/>
      <c r="LXJ18" s="820"/>
      <c r="LXK18" s="820"/>
      <c r="LXL18" s="820"/>
      <c r="LXM18" s="820"/>
      <c r="LXN18" s="820"/>
      <c r="LXO18" s="820"/>
      <c r="LXP18" s="820"/>
      <c r="LXQ18" s="820"/>
      <c r="LXR18" s="820"/>
      <c r="LXS18" s="820"/>
      <c r="LXT18" s="820"/>
      <c r="LXU18" s="820"/>
      <c r="LXV18" s="820"/>
      <c r="LXW18" s="820"/>
      <c r="LXX18" s="820"/>
      <c r="LXY18" s="820"/>
      <c r="LXZ18" s="820"/>
      <c r="LYA18" s="820"/>
      <c r="LYB18" s="820"/>
      <c r="LYC18" s="820"/>
      <c r="LYD18" s="820"/>
      <c r="LYE18" s="820"/>
      <c r="LYF18" s="820"/>
      <c r="LYG18" s="820"/>
      <c r="LYH18" s="820"/>
      <c r="LYI18" s="820"/>
      <c r="LYJ18" s="820"/>
      <c r="LYK18" s="820"/>
      <c r="LYL18" s="820"/>
      <c r="LYM18" s="820"/>
      <c r="LYN18" s="820"/>
      <c r="LYO18" s="820"/>
      <c r="LYP18" s="820"/>
      <c r="LYQ18" s="820"/>
      <c r="LYR18" s="820"/>
      <c r="LYS18" s="820"/>
      <c r="LYT18" s="820"/>
      <c r="LYU18" s="820"/>
      <c r="LYV18" s="820"/>
      <c r="LYW18" s="820"/>
      <c r="LYX18" s="820"/>
      <c r="LYY18" s="820"/>
      <c r="LYZ18" s="820"/>
      <c r="LZA18" s="820"/>
      <c r="LZB18" s="820"/>
      <c r="LZC18" s="820"/>
      <c r="LZD18" s="820"/>
      <c r="LZE18" s="820"/>
      <c r="LZF18" s="820"/>
      <c r="LZG18" s="820"/>
      <c r="LZH18" s="820"/>
      <c r="LZI18" s="820"/>
      <c r="LZJ18" s="820"/>
      <c r="LZK18" s="820"/>
      <c r="LZL18" s="820"/>
      <c r="LZM18" s="820"/>
      <c r="LZN18" s="820"/>
      <c r="LZO18" s="820"/>
      <c r="LZP18" s="820"/>
      <c r="LZQ18" s="820"/>
      <c r="LZR18" s="820"/>
      <c r="LZS18" s="820"/>
      <c r="LZT18" s="820"/>
      <c r="LZU18" s="820"/>
      <c r="LZV18" s="820"/>
      <c r="LZW18" s="820"/>
      <c r="LZX18" s="820"/>
      <c r="LZY18" s="820"/>
      <c r="LZZ18" s="820"/>
      <c r="MAA18" s="820"/>
      <c r="MAB18" s="820"/>
      <c r="MAC18" s="820"/>
      <c r="MAD18" s="820"/>
      <c r="MAE18" s="820"/>
      <c r="MAF18" s="820"/>
      <c r="MAG18" s="820"/>
      <c r="MAH18" s="820"/>
      <c r="MAI18" s="820"/>
      <c r="MAJ18" s="820"/>
      <c r="MAK18" s="820"/>
      <c r="MAL18" s="820"/>
      <c r="MAM18" s="820"/>
      <c r="MAN18" s="820"/>
      <c r="MAO18" s="820"/>
      <c r="MAP18" s="820"/>
      <c r="MAQ18" s="820"/>
      <c r="MAR18" s="820"/>
      <c r="MAS18" s="820"/>
      <c r="MAT18" s="820"/>
      <c r="MAU18" s="820"/>
      <c r="MAV18" s="820"/>
      <c r="MAW18" s="820"/>
      <c r="MAX18" s="820"/>
      <c r="MAY18" s="820"/>
      <c r="MAZ18" s="820"/>
      <c r="MBA18" s="820"/>
      <c r="MBB18" s="820"/>
      <c r="MBC18" s="820"/>
      <c r="MBD18" s="820"/>
      <c r="MBE18" s="820"/>
      <c r="MBF18" s="820"/>
      <c r="MBG18" s="820"/>
      <c r="MBH18" s="820"/>
      <c r="MBI18" s="820"/>
      <c r="MBJ18" s="820"/>
      <c r="MBK18" s="820"/>
      <c r="MBL18" s="820"/>
      <c r="MBM18" s="820"/>
      <c r="MBN18" s="820"/>
      <c r="MBO18" s="820"/>
      <c r="MBP18" s="820"/>
      <c r="MBQ18" s="820"/>
      <c r="MBR18" s="820"/>
      <c r="MBS18" s="820"/>
      <c r="MBT18" s="820"/>
      <c r="MBU18" s="820"/>
      <c r="MBV18" s="820"/>
      <c r="MBW18" s="820"/>
      <c r="MBX18" s="820"/>
      <c r="MBY18" s="820"/>
      <c r="MBZ18" s="820"/>
      <c r="MCA18" s="820"/>
      <c r="MCB18" s="820"/>
      <c r="MCC18" s="820"/>
      <c r="MCD18" s="820"/>
      <c r="MCE18" s="820"/>
      <c r="MCF18" s="820"/>
      <c r="MCG18" s="820"/>
      <c r="MCH18" s="820"/>
      <c r="MCI18" s="820"/>
      <c r="MCJ18" s="820"/>
      <c r="MCK18" s="820"/>
      <c r="MCL18" s="820"/>
      <c r="MCM18" s="820"/>
      <c r="MCN18" s="820"/>
      <c r="MCO18" s="820"/>
      <c r="MCP18" s="820"/>
      <c r="MCQ18" s="820"/>
      <c r="MCR18" s="820"/>
      <c r="MCS18" s="820"/>
      <c r="MCT18" s="820"/>
      <c r="MCU18" s="820"/>
      <c r="MCV18" s="820"/>
      <c r="MCW18" s="820"/>
      <c r="MCX18" s="820"/>
      <c r="MCY18" s="820"/>
      <c r="MCZ18" s="820"/>
      <c r="MDA18" s="820"/>
      <c r="MDB18" s="820"/>
      <c r="MDC18" s="820"/>
      <c r="MDD18" s="820"/>
      <c r="MDE18" s="820"/>
      <c r="MDF18" s="820"/>
      <c r="MDG18" s="820"/>
      <c r="MDH18" s="820"/>
      <c r="MDI18" s="820"/>
      <c r="MDJ18" s="820"/>
      <c r="MDK18" s="820"/>
      <c r="MDL18" s="820"/>
      <c r="MDM18" s="820"/>
      <c r="MDN18" s="820"/>
      <c r="MDO18" s="820"/>
      <c r="MDP18" s="820"/>
      <c r="MDQ18" s="820"/>
      <c r="MDR18" s="820"/>
      <c r="MDS18" s="820"/>
      <c r="MDT18" s="820"/>
      <c r="MDU18" s="820"/>
      <c r="MDV18" s="820"/>
      <c r="MDW18" s="820"/>
      <c r="MDX18" s="820"/>
      <c r="MDY18" s="820"/>
      <c r="MDZ18" s="820"/>
      <c r="MEA18" s="820"/>
      <c r="MEB18" s="820"/>
      <c r="MEC18" s="820"/>
      <c r="MED18" s="820"/>
      <c r="MEE18" s="820"/>
      <c r="MEF18" s="820"/>
      <c r="MEG18" s="820"/>
      <c r="MEH18" s="820"/>
      <c r="MEI18" s="820"/>
      <c r="MEJ18" s="820"/>
      <c r="MEK18" s="820"/>
      <c r="MEL18" s="820"/>
      <c r="MEM18" s="820"/>
      <c r="MEN18" s="820"/>
      <c r="MEO18" s="820"/>
      <c r="MEP18" s="820"/>
      <c r="MEQ18" s="820"/>
      <c r="MER18" s="820"/>
      <c r="MES18" s="820"/>
      <c r="MET18" s="820"/>
      <c r="MEU18" s="820"/>
      <c r="MEV18" s="820"/>
      <c r="MEW18" s="820"/>
      <c r="MEX18" s="820"/>
      <c r="MEY18" s="820"/>
      <c r="MEZ18" s="820"/>
      <c r="MFA18" s="820"/>
      <c r="MFB18" s="820"/>
      <c r="MFC18" s="820"/>
      <c r="MFD18" s="820"/>
      <c r="MFE18" s="820"/>
      <c r="MFF18" s="820"/>
      <c r="MFG18" s="820"/>
      <c r="MFH18" s="820"/>
      <c r="MFI18" s="820"/>
      <c r="MFJ18" s="820"/>
      <c r="MFK18" s="820"/>
      <c r="MFL18" s="820"/>
      <c r="MFM18" s="820"/>
      <c r="MFN18" s="820"/>
      <c r="MFO18" s="820"/>
      <c r="MFP18" s="820"/>
      <c r="MFQ18" s="820"/>
      <c r="MFR18" s="820"/>
      <c r="MFS18" s="820"/>
      <c r="MFT18" s="820"/>
      <c r="MFU18" s="820"/>
      <c r="MFV18" s="820"/>
      <c r="MFW18" s="820"/>
      <c r="MFX18" s="820"/>
      <c r="MFY18" s="820"/>
      <c r="MFZ18" s="820"/>
      <c r="MGA18" s="820"/>
      <c r="MGB18" s="820"/>
      <c r="MGC18" s="820"/>
      <c r="MGD18" s="820"/>
      <c r="MGE18" s="820"/>
      <c r="MGF18" s="820"/>
      <c r="MGG18" s="820"/>
      <c r="MGH18" s="820"/>
      <c r="MGI18" s="820"/>
      <c r="MGJ18" s="820"/>
      <c r="MGK18" s="820"/>
      <c r="MGL18" s="820"/>
      <c r="MGM18" s="820"/>
      <c r="MGN18" s="820"/>
      <c r="MGO18" s="820"/>
      <c r="MGP18" s="820"/>
      <c r="MGQ18" s="820"/>
      <c r="MGR18" s="820"/>
      <c r="MGS18" s="820"/>
      <c r="MGT18" s="820"/>
      <c r="MGU18" s="820"/>
      <c r="MGV18" s="820"/>
      <c r="MGW18" s="820"/>
      <c r="MGX18" s="820"/>
      <c r="MGY18" s="820"/>
      <c r="MGZ18" s="820"/>
      <c r="MHA18" s="820"/>
      <c r="MHB18" s="820"/>
      <c r="MHC18" s="820"/>
      <c r="MHD18" s="820"/>
      <c r="MHE18" s="820"/>
      <c r="MHF18" s="820"/>
      <c r="MHG18" s="820"/>
      <c r="MHH18" s="820"/>
      <c r="MHI18" s="820"/>
      <c r="MHJ18" s="820"/>
      <c r="MHK18" s="820"/>
      <c r="MHL18" s="820"/>
      <c r="MHM18" s="820"/>
      <c r="MHN18" s="820"/>
      <c r="MHO18" s="820"/>
      <c r="MHP18" s="820"/>
      <c r="MHQ18" s="820"/>
      <c r="MHR18" s="820"/>
      <c r="MHS18" s="820"/>
      <c r="MHT18" s="820"/>
      <c r="MHU18" s="820"/>
      <c r="MHV18" s="820"/>
      <c r="MHW18" s="820"/>
      <c r="MHX18" s="820"/>
      <c r="MHY18" s="820"/>
      <c r="MHZ18" s="820"/>
      <c r="MIA18" s="820"/>
      <c r="MIB18" s="820"/>
      <c r="MIC18" s="820"/>
      <c r="MID18" s="820"/>
      <c r="MIE18" s="820"/>
      <c r="MIF18" s="820"/>
      <c r="MIG18" s="820"/>
      <c r="MIH18" s="820"/>
      <c r="MII18" s="820"/>
      <c r="MIJ18" s="820"/>
      <c r="MIK18" s="820"/>
      <c r="MIL18" s="820"/>
      <c r="MIM18" s="820"/>
      <c r="MIN18" s="820"/>
      <c r="MIO18" s="820"/>
      <c r="MIP18" s="820"/>
      <c r="MIQ18" s="820"/>
      <c r="MIR18" s="820"/>
      <c r="MIS18" s="820"/>
      <c r="MIT18" s="820"/>
      <c r="MIU18" s="820"/>
      <c r="MIV18" s="820"/>
      <c r="MIW18" s="820"/>
      <c r="MIX18" s="820"/>
      <c r="MIY18" s="820"/>
      <c r="MIZ18" s="820"/>
      <c r="MJA18" s="820"/>
      <c r="MJB18" s="820"/>
      <c r="MJC18" s="820"/>
      <c r="MJD18" s="820"/>
      <c r="MJE18" s="820"/>
      <c r="MJF18" s="820"/>
      <c r="MJG18" s="820"/>
      <c r="MJH18" s="820"/>
      <c r="MJI18" s="820"/>
      <c r="MJJ18" s="820"/>
      <c r="MJK18" s="820"/>
      <c r="MJL18" s="820"/>
      <c r="MJM18" s="820"/>
      <c r="MJN18" s="820"/>
      <c r="MJO18" s="820"/>
      <c r="MJP18" s="820"/>
      <c r="MJQ18" s="820"/>
      <c r="MJR18" s="820"/>
      <c r="MJS18" s="820"/>
      <c r="MJT18" s="820"/>
      <c r="MJU18" s="820"/>
      <c r="MJV18" s="820"/>
      <c r="MJW18" s="820"/>
      <c r="MJX18" s="820"/>
      <c r="MJY18" s="820"/>
      <c r="MJZ18" s="820"/>
      <c r="MKA18" s="820"/>
      <c r="MKB18" s="820"/>
      <c r="MKC18" s="820"/>
      <c r="MKD18" s="820"/>
      <c r="MKE18" s="820"/>
      <c r="MKF18" s="820"/>
      <c r="MKG18" s="820"/>
      <c r="MKH18" s="820"/>
      <c r="MKI18" s="820"/>
      <c r="MKJ18" s="820"/>
      <c r="MKK18" s="820"/>
      <c r="MKL18" s="820"/>
      <c r="MKM18" s="820"/>
      <c r="MKN18" s="820"/>
      <c r="MKO18" s="820"/>
      <c r="MKP18" s="820"/>
      <c r="MKQ18" s="820"/>
      <c r="MKR18" s="820"/>
      <c r="MKS18" s="820"/>
      <c r="MKT18" s="820"/>
      <c r="MKU18" s="820"/>
      <c r="MKV18" s="820"/>
      <c r="MKW18" s="820"/>
      <c r="MKX18" s="820"/>
      <c r="MKY18" s="820"/>
      <c r="MKZ18" s="820"/>
      <c r="MLA18" s="820"/>
      <c r="MLB18" s="820"/>
      <c r="MLC18" s="820"/>
      <c r="MLD18" s="820"/>
      <c r="MLE18" s="820"/>
      <c r="MLF18" s="820"/>
      <c r="MLG18" s="820"/>
      <c r="MLH18" s="820"/>
      <c r="MLI18" s="820"/>
      <c r="MLJ18" s="820"/>
      <c r="MLK18" s="820"/>
      <c r="MLL18" s="820"/>
      <c r="MLM18" s="820"/>
      <c r="MLN18" s="820"/>
      <c r="MLO18" s="820"/>
      <c r="MLP18" s="820"/>
      <c r="MLQ18" s="820"/>
      <c r="MLR18" s="820"/>
      <c r="MLS18" s="820"/>
      <c r="MLT18" s="820"/>
      <c r="MLU18" s="820"/>
      <c r="MLV18" s="820"/>
      <c r="MLW18" s="820"/>
      <c r="MLX18" s="820"/>
      <c r="MLY18" s="820"/>
      <c r="MLZ18" s="820"/>
      <c r="MMA18" s="820"/>
      <c r="MMB18" s="820"/>
      <c r="MMC18" s="820"/>
      <c r="MMD18" s="820"/>
      <c r="MME18" s="820"/>
      <c r="MMF18" s="820"/>
      <c r="MMG18" s="820"/>
      <c r="MMH18" s="820"/>
      <c r="MMI18" s="820"/>
      <c r="MMJ18" s="820"/>
      <c r="MMK18" s="820"/>
      <c r="MML18" s="820"/>
      <c r="MMM18" s="820"/>
      <c r="MMN18" s="820"/>
      <c r="MMO18" s="820"/>
      <c r="MMP18" s="820"/>
      <c r="MMQ18" s="820"/>
      <c r="MMR18" s="820"/>
      <c r="MMS18" s="820"/>
      <c r="MMT18" s="820"/>
      <c r="MMU18" s="820"/>
      <c r="MMV18" s="820"/>
      <c r="MMW18" s="820"/>
      <c r="MMX18" s="820"/>
      <c r="MMY18" s="820"/>
      <c r="MMZ18" s="820"/>
      <c r="MNA18" s="820"/>
      <c r="MNB18" s="820"/>
      <c r="MNC18" s="820"/>
      <c r="MND18" s="820"/>
      <c r="MNE18" s="820"/>
      <c r="MNF18" s="820"/>
      <c r="MNG18" s="820"/>
      <c r="MNH18" s="820"/>
      <c r="MNI18" s="820"/>
      <c r="MNJ18" s="820"/>
      <c r="MNK18" s="820"/>
      <c r="MNL18" s="820"/>
      <c r="MNM18" s="820"/>
      <c r="MNN18" s="820"/>
      <c r="MNO18" s="820"/>
      <c r="MNP18" s="820"/>
      <c r="MNQ18" s="820"/>
      <c r="MNR18" s="820"/>
      <c r="MNS18" s="820"/>
      <c r="MNT18" s="820"/>
      <c r="MNU18" s="820"/>
      <c r="MNV18" s="820"/>
      <c r="MNW18" s="820"/>
      <c r="MNX18" s="820"/>
      <c r="MNY18" s="820"/>
      <c r="MNZ18" s="820"/>
      <c r="MOA18" s="820"/>
      <c r="MOB18" s="820"/>
      <c r="MOC18" s="820"/>
      <c r="MOD18" s="820"/>
      <c r="MOE18" s="820"/>
      <c r="MOF18" s="820"/>
      <c r="MOG18" s="820"/>
      <c r="MOH18" s="820"/>
      <c r="MOI18" s="820"/>
      <c r="MOJ18" s="820"/>
      <c r="MOK18" s="820"/>
      <c r="MOL18" s="820"/>
      <c r="MOM18" s="820"/>
      <c r="MON18" s="820"/>
      <c r="MOO18" s="820"/>
      <c r="MOP18" s="820"/>
      <c r="MOQ18" s="820"/>
      <c r="MOR18" s="820"/>
      <c r="MOS18" s="820"/>
      <c r="MOT18" s="820"/>
      <c r="MOU18" s="820"/>
      <c r="MOV18" s="820"/>
      <c r="MOW18" s="820"/>
      <c r="MOX18" s="820"/>
      <c r="MOY18" s="820"/>
      <c r="MOZ18" s="820"/>
      <c r="MPA18" s="820"/>
      <c r="MPB18" s="820"/>
      <c r="MPC18" s="820"/>
      <c r="MPD18" s="820"/>
      <c r="MPE18" s="820"/>
      <c r="MPF18" s="820"/>
      <c r="MPG18" s="820"/>
      <c r="MPH18" s="820"/>
      <c r="MPI18" s="820"/>
      <c r="MPJ18" s="820"/>
      <c r="MPK18" s="820"/>
      <c r="MPL18" s="820"/>
      <c r="MPM18" s="820"/>
      <c r="MPN18" s="820"/>
      <c r="MPO18" s="820"/>
      <c r="MPP18" s="820"/>
      <c r="MPQ18" s="820"/>
      <c r="MPR18" s="820"/>
      <c r="MPS18" s="820"/>
      <c r="MPT18" s="820"/>
      <c r="MPU18" s="820"/>
      <c r="MPV18" s="820"/>
      <c r="MPW18" s="820"/>
      <c r="MPX18" s="820"/>
      <c r="MPY18" s="820"/>
      <c r="MPZ18" s="820"/>
      <c r="MQA18" s="820"/>
      <c r="MQB18" s="820"/>
      <c r="MQC18" s="820"/>
      <c r="MQD18" s="820"/>
      <c r="MQE18" s="820"/>
      <c r="MQF18" s="820"/>
      <c r="MQG18" s="820"/>
      <c r="MQH18" s="820"/>
      <c r="MQI18" s="820"/>
      <c r="MQJ18" s="820"/>
      <c r="MQK18" s="820"/>
      <c r="MQL18" s="820"/>
      <c r="MQM18" s="820"/>
      <c r="MQN18" s="820"/>
      <c r="MQO18" s="820"/>
      <c r="MQP18" s="820"/>
      <c r="MQQ18" s="820"/>
      <c r="MQR18" s="820"/>
      <c r="MQS18" s="820"/>
      <c r="MQT18" s="820"/>
      <c r="MQU18" s="820"/>
      <c r="MQV18" s="820"/>
      <c r="MQW18" s="820"/>
      <c r="MQX18" s="820"/>
      <c r="MQY18" s="820"/>
      <c r="MQZ18" s="820"/>
      <c r="MRA18" s="820"/>
      <c r="MRB18" s="820"/>
      <c r="MRC18" s="820"/>
      <c r="MRD18" s="820"/>
      <c r="MRE18" s="820"/>
      <c r="MRF18" s="820"/>
      <c r="MRG18" s="820"/>
      <c r="MRH18" s="820"/>
      <c r="MRI18" s="820"/>
      <c r="MRJ18" s="820"/>
      <c r="MRK18" s="820"/>
      <c r="MRL18" s="820"/>
      <c r="MRM18" s="820"/>
      <c r="MRN18" s="820"/>
      <c r="MRO18" s="820"/>
      <c r="MRP18" s="820"/>
      <c r="MRQ18" s="820"/>
      <c r="MRR18" s="820"/>
      <c r="MRS18" s="820"/>
      <c r="MRT18" s="820"/>
      <c r="MRU18" s="820"/>
      <c r="MRV18" s="820"/>
      <c r="MRW18" s="820"/>
      <c r="MRX18" s="820"/>
      <c r="MRY18" s="820"/>
      <c r="MRZ18" s="820"/>
      <c r="MSA18" s="820"/>
      <c r="MSB18" s="820"/>
      <c r="MSC18" s="820"/>
      <c r="MSD18" s="820"/>
      <c r="MSE18" s="820"/>
      <c r="MSF18" s="820"/>
      <c r="MSG18" s="820"/>
      <c r="MSH18" s="820"/>
      <c r="MSI18" s="820"/>
      <c r="MSJ18" s="820"/>
      <c r="MSK18" s="820"/>
      <c r="MSL18" s="820"/>
      <c r="MSM18" s="820"/>
      <c r="MSN18" s="820"/>
      <c r="MSO18" s="820"/>
      <c r="MSP18" s="820"/>
      <c r="MSQ18" s="820"/>
      <c r="MSR18" s="820"/>
      <c r="MSS18" s="820"/>
      <c r="MST18" s="820"/>
      <c r="MSU18" s="820"/>
      <c r="MSV18" s="820"/>
      <c r="MSW18" s="820"/>
      <c r="MSX18" s="820"/>
      <c r="MSY18" s="820"/>
      <c r="MSZ18" s="820"/>
      <c r="MTA18" s="820"/>
      <c r="MTB18" s="820"/>
      <c r="MTC18" s="820"/>
      <c r="MTD18" s="820"/>
      <c r="MTE18" s="820"/>
      <c r="MTF18" s="820"/>
      <c r="MTG18" s="820"/>
      <c r="MTH18" s="820"/>
      <c r="MTI18" s="820"/>
      <c r="MTJ18" s="820"/>
      <c r="MTK18" s="820"/>
      <c r="MTL18" s="820"/>
      <c r="MTM18" s="820"/>
      <c r="MTN18" s="820"/>
      <c r="MTO18" s="820"/>
      <c r="MTP18" s="820"/>
      <c r="MTQ18" s="820"/>
      <c r="MTR18" s="820"/>
      <c r="MTS18" s="820"/>
      <c r="MTT18" s="820"/>
      <c r="MTU18" s="820"/>
      <c r="MTV18" s="820"/>
      <c r="MTW18" s="820"/>
      <c r="MTX18" s="820"/>
      <c r="MTY18" s="820"/>
      <c r="MTZ18" s="820"/>
      <c r="MUA18" s="820"/>
      <c r="MUB18" s="820"/>
      <c r="MUC18" s="820"/>
      <c r="MUD18" s="820"/>
      <c r="MUE18" s="820"/>
      <c r="MUF18" s="820"/>
      <c r="MUG18" s="820"/>
      <c r="MUH18" s="820"/>
      <c r="MUI18" s="820"/>
      <c r="MUJ18" s="820"/>
      <c r="MUK18" s="820"/>
      <c r="MUL18" s="820"/>
      <c r="MUM18" s="820"/>
      <c r="MUN18" s="820"/>
      <c r="MUO18" s="820"/>
      <c r="MUP18" s="820"/>
      <c r="MUQ18" s="820"/>
      <c r="MUR18" s="820"/>
      <c r="MUS18" s="820"/>
      <c r="MUT18" s="820"/>
      <c r="MUU18" s="820"/>
      <c r="MUV18" s="820"/>
      <c r="MUW18" s="820"/>
      <c r="MUX18" s="820"/>
      <c r="MUY18" s="820"/>
      <c r="MUZ18" s="820"/>
      <c r="MVA18" s="820"/>
      <c r="MVB18" s="820"/>
      <c r="MVC18" s="820"/>
      <c r="MVD18" s="820"/>
      <c r="MVE18" s="820"/>
      <c r="MVF18" s="820"/>
      <c r="MVG18" s="820"/>
      <c r="MVH18" s="820"/>
      <c r="MVI18" s="820"/>
      <c r="MVJ18" s="820"/>
      <c r="MVK18" s="820"/>
      <c r="MVL18" s="820"/>
      <c r="MVM18" s="820"/>
      <c r="MVN18" s="820"/>
      <c r="MVO18" s="820"/>
      <c r="MVP18" s="820"/>
      <c r="MVQ18" s="820"/>
      <c r="MVR18" s="820"/>
      <c r="MVS18" s="820"/>
      <c r="MVT18" s="820"/>
      <c r="MVU18" s="820"/>
      <c r="MVV18" s="820"/>
      <c r="MVW18" s="820"/>
      <c r="MVX18" s="820"/>
      <c r="MVY18" s="820"/>
      <c r="MVZ18" s="820"/>
      <c r="MWA18" s="820"/>
      <c r="MWB18" s="820"/>
      <c r="MWC18" s="820"/>
      <c r="MWD18" s="820"/>
      <c r="MWE18" s="820"/>
      <c r="MWF18" s="820"/>
      <c r="MWG18" s="820"/>
      <c r="MWH18" s="820"/>
      <c r="MWI18" s="820"/>
      <c r="MWJ18" s="820"/>
      <c r="MWK18" s="820"/>
      <c r="MWL18" s="820"/>
      <c r="MWM18" s="820"/>
      <c r="MWN18" s="820"/>
      <c r="MWO18" s="820"/>
      <c r="MWP18" s="820"/>
      <c r="MWQ18" s="820"/>
      <c r="MWR18" s="820"/>
      <c r="MWS18" s="820"/>
      <c r="MWT18" s="820"/>
      <c r="MWU18" s="820"/>
      <c r="MWV18" s="820"/>
      <c r="MWW18" s="820"/>
      <c r="MWX18" s="820"/>
      <c r="MWY18" s="820"/>
      <c r="MWZ18" s="820"/>
      <c r="MXA18" s="820"/>
      <c r="MXB18" s="820"/>
      <c r="MXC18" s="820"/>
      <c r="MXD18" s="820"/>
      <c r="MXE18" s="820"/>
      <c r="MXF18" s="820"/>
      <c r="MXG18" s="820"/>
      <c r="MXH18" s="820"/>
      <c r="MXI18" s="820"/>
      <c r="MXJ18" s="820"/>
      <c r="MXK18" s="820"/>
      <c r="MXL18" s="820"/>
      <c r="MXM18" s="820"/>
      <c r="MXN18" s="820"/>
      <c r="MXO18" s="820"/>
      <c r="MXP18" s="820"/>
      <c r="MXQ18" s="820"/>
      <c r="MXR18" s="820"/>
      <c r="MXS18" s="820"/>
      <c r="MXT18" s="820"/>
      <c r="MXU18" s="820"/>
      <c r="MXV18" s="820"/>
      <c r="MXW18" s="820"/>
      <c r="MXX18" s="820"/>
      <c r="MXY18" s="820"/>
      <c r="MXZ18" s="820"/>
      <c r="MYA18" s="820"/>
      <c r="MYB18" s="820"/>
      <c r="MYC18" s="820"/>
      <c r="MYD18" s="820"/>
      <c r="MYE18" s="820"/>
      <c r="MYF18" s="820"/>
      <c r="MYG18" s="820"/>
      <c r="MYH18" s="820"/>
      <c r="MYI18" s="820"/>
      <c r="MYJ18" s="820"/>
      <c r="MYK18" s="820"/>
      <c r="MYL18" s="820"/>
      <c r="MYM18" s="820"/>
      <c r="MYN18" s="820"/>
      <c r="MYO18" s="820"/>
      <c r="MYP18" s="820"/>
      <c r="MYQ18" s="820"/>
      <c r="MYR18" s="820"/>
      <c r="MYS18" s="820"/>
      <c r="MYT18" s="820"/>
      <c r="MYU18" s="820"/>
      <c r="MYV18" s="820"/>
      <c r="MYW18" s="820"/>
      <c r="MYX18" s="820"/>
      <c r="MYY18" s="820"/>
      <c r="MYZ18" s="820"/>
      <c r="MZA18" s="820"/>
      <c r="MZB18" s="820"/>
      <c r="MZC18" s="820"/>
      <c r="MZD18" s="820"/>
      <c r="MZE18" s="820"/>
      <c r="MZF18" s="820"/>
      <c r="MZG18" s="820"/>
      <c r="MZH18" s="820"/>
      <c r="MZI18" s="820"/>
      <c r="MZJ18" s="820"/>
      <c r="MZK18" s="820"/>
      <c r="MZL18" s="820"/>
      <c r="MZM18" s="820"/>
      <c r="MZN18" s="820"/>
      <c r="MZO18" s="820"/>
      <c r="MZP18" s="820"/>
      <c r="MZQ18" s="820"/>
      <c r="MZR18" s="820"/>
      <c r="MZS18" s="820"/>
      <c r="MZT18" s="820"/>
      <c r="MZU18" s="820"/>
      <c r="MZV18" s="820"/>
      <c r="MZW18" s="820"/>
      <c r="MZX18" s="820"/>
      <c r="MZY18" s="820"/>
      <c r="MZZ18" s="820"/>
      <c r="NAA18" s="820"/>
      <c r="NAB18" s="820"/>
      <c r="NAC18" s="820"/>
      <c r="NAD18" s="820"/>
      <c r="NAE18" s="820"/>
      <c r="NAF18" s="820"/>
      <c r="NAG18" s="820"/>
      <c r="NAH18" s="820"/>
      <c r="NAI18" s="820"/>
      <c r="NAJ18" s="820"/>
      <c r="NAK18" s="820"/>
      <c r="NAL18" s="820"/>
      <c r="NAM18" s="820"/>
      <c r="NAN18" s="820"/>
      <c r="NAO18" s="820"/>
      <c r="NAP18" s="820"/>
      <c r="NAQ18" s="820"/>
      <c r="NAR18" s="820"/>
      <c r="NAS18" s="820"/>
      <c r="NAT18" s="820"/>
      <c r="NAU18" s="820"/>
      <c r="NAV18" s="820"/>
      <c r="NAW18" s="820"/>
      <c r="NAX18" s="820"/>
      <c r="NAY18" s="820"/>
      <c r="NAZ18" s="820"/>
      <c r="NBA18" s="820"/>
      <c r="NBB18" s="820"/>
      <c r="NBC18" s="820"/>
      <c r="NBD18" s="820"/>
      <c r="NBE18" s="820"/>
      <c r="NBF18" s="820"/>
      <c r="NBG18" s="820"/>
      <c r="NBH18" s="820"/>
      <c r="NBI18" s="820"/>
      <c r="NBJ18" s="820"/>
      <c r="NBK18" s="820"/>
      <c r="NBL18" s="820"/>
      <c r="NBM18" s="820"/>
      <c r="NBN18" s="820"/>
      <c r="NBO18" s="820"/>
      <c r="NBP18" s="820"/>
      <c r="NBQ18" s="820"/>
      <c r="NBR18" s="820"/>
      <c r="NBS18" s="820"/>
      <c r="NBT18" s="820"/>
      <c r="NBU18" s="820"/>
      <c r="NBV18" s="820"/>
      <c r="NBW18" s="820"/>
      <c r="NBX18" s="820"/>
      <c r="NBY18" s="820"/>
      <c r="NBZ18" s="820"/>
      <c r="NCA18" s="820"/>
      <c r="NCB18" s="820"/>
      <c r="NCC18" s="820"/>
      <c r="NCD18" s="820"/>
      <c r="NCE18" s="820"/>
      <c r="NCF18" s="820"/>
      <c r="NCG18" s="820"/>
      <c r="NCH18" s="820"/>
      <c r="NCI18" s="820"/>
      <c r="NCJ18" s="820"/>
      <c r="NCK18" s="820"/>
      <c r="NCL18" s="820"/>
      <c r="NCM18" s="820"/>
      <c r="NCN18" s="820"/>
      <c r="NCO18" s="820"/>
      <c r="NCP18" s="820"/>
      <c r="NCQ18" s="820"/>
      <c r="NCR18" s="820"/>
      <c r="NCS18" s="820"/>
      <c r="NCT18" s="820"/>
      <c r="NCU18" s="820"/>
      <c r="NCV18" s="820"/>
      <c r="NCW18" s="820"/>
      <c r="NCX18" s="820"/>
      <c r="NCY18" s="820"/>
      <c r="NCZ18" s="820"/>
      <c r="NDA18" s="820"/>
      <c r="NDB18" s="820"/>
      <c r="NDC18" s="820"/>
      <c r="NDD18" s="820"/>
      <c r="NDE18" s="820"/>
      <c r="NDF18" s="820"/>
      <c r="NDG18" s="820"/>
      <c r="NDH18" s="820"/>
      <c r="NDI18" s="820"/>
      <c r="NDJ18" s="820"/>
      <c r="NDK18" s="820"/>
      <c r="NDL18" s="820"/>
      <c r="NDM18" s="820"/>
      <c r="NDN18" s="820"/>
      <c r="NDO18" s="820"/>
      <c r="NDP18" s="820"/>
      <c r="NDQ18" s="820"/>
      <c r="NDR18" s="820"/>
      <c r="NDS18" s="820"/>
      <c r="NDT18" s="820"/>
      <c r="NDU18" s="820"/>
      <c r="NDV18" s="820"/>
      <c r="NDW18" s="820"/>
      <c r="NDX18" s="820"/>
      <c r="NDY18" s="820"/>
      <c r="NDZ18" s="820"/>
      <c r="NEA18" s="820"/>
      <c r="NEB18" s="820"/>
      <c r="NEC18" s="820"/>
      <c r="NED18" s="820"/>
      <c r="NEE18" s="820"/>
      <c r="NEF18" s="820"/>
      <c r="NEG18" s="820"/>
      <c r="NEH18" s="820"/>
      <c r="NEI18" s="820"/>
      <c r="NEJ18" s="820"/>
      <c r="NEK18" s="820"/>
      <c r="NEL18" s="820"/>
      <c r="NEM18" s="820"/>
      <c r="NEN18" s="820"/>
      <c r="NEO18" s="820"/>
      <c r="NEP18" s="820"/>
      <c r="NEQ18" s="820"/>
      <c r="NER18" s="820"/>
      <c r="NES18" s="820"/>
      <c r="NET18" s="820"/>
      <c r="NEU18" s="820"/>
      <c r="NEV18" s="820"/>
      <c r="NEW18" s="820"/>
      <c r="NEX18" s="820"/>
      <c r="NEY18" s="820"/>
      <c r="NEZ18" s="820"/>
      <c r="NFA18" s="820"/>
      <c r="NFB18" s="820"/>
      <c r="NFC18" s="820"/>
      <c r="NFD18" s="820"/>
      <c r="NFE18" s="820"/>
      <c r="NFF18" s="820"/>
      <c r="NFG18" s="820"/>
      <c r="NFH18" s="820"/>
      <c r="NFI18" s="820"/>
      <c r="NFJ18" s="820"/>
      <c r="NFK18" s="820"/>
      <c r="NFL18" s="820"/>
      <c r="NFM18" s="820"/>
      <c r="NFN18" s="820"/>
      <c r="NFO18" s="820"/>
      <c r="NFP18" s="820"/>
      <c r="NFQ18" s="820"/>
      <c r="NFR18" s="820"/>
      <c r="NFS18" s="820"/>
      <c r="NFT18" s="820"/>
      <c r="NFU18" s="820"/>
      <c r="NFV18" s="820"/>
      <c r="NFW18" s="820"/>
      <c r="NFX18" s="820"/>
      <c r="NFY18" s="820"/>
      <c r="NFZ18" s="820"/>
      <c r="NGA18" s="820"/>
      <c r="NGB18" s="820"/>
      <c r="NGC18" s="820"/>
      <c r="NGD18" s="820"/>
      <c r="NGE18" s="820"/>
      <c r="NGF18" s="820"/>
      <c r="NGG18" s="820"/>
      <c r="NGH18" s="820"/>
      <c r="NGI18" s="820"/>
      <c r="NGJ18" s="820"/>
      <c r="NGK18" s="820"/>
      <c r="NGL18" s="820"/>
      <c r="NGM18" s="820"/>
      <c r="NGN18" s="820"/>
      <c r="NGO18" s="820"/>
      <c r="NGP18" s="820"/>
      <c r="NGQ18" s="820"/>
      <c r="NGR18" s="820"/>
      <c r="NGS18" s="820"/>
      <c r="NGT18" s="820"/>
      <c r="NGU18" s="820"/>
      <c r="NGV18" s="820"/>
      <c r="NGW18" s="820"/>
      <c r="NGX18" s="820"/>
      <c r="NGY18" s="820"/>
      <c r="NGZ18" s="820"/>
      <c r="NHA18" s="820"/>
      <c r="NHB18" s="820"/>
      <c r="NHC18" s="820"/>
      <c r="NHD18" s="820"/>
      <c r="NHE18" s="820"/>
      <c r="NHF18" s="820"/>
      <c r="NHG18" s="820"/>
      <c r="NHH18" s="820"/>
      <c r="NHI18" s="820"/>
      <c r="NHJ18" s="820"/>
      <c r="NHK18" s="820"/>
      <c r="NHL18" s="820"/>
      <c r="NHM18" s="820"/>
      <c r="NHN18" s="820"/>
      <c r="NHO18" s="820"/>
      <c r="NHP18" s="820"/>
      <c r="NHQ18" s="820"/>
      <c r="NHR18" s="820"/>
      <c r="NHS18" s="820"/>
      <c r="NHT18" s="820"/>
      <c r="NHU18" s="820"/>
      <c r="NHV18" s="820"/>
      <c r="NHW18" s="820"/>
      <c r="NHX18" s="820"/>
      <c r="NHY18" s="820"/>
      <c r="NHZ18" s="820"/>
      <c r="NIA18" s="820"/>
      <c r="NIB18" s="820"/>
      <c r="NIC18" s="820"/>
      <c r="NID18" s="820"/>
      <c r="NIE18" s="820"/>
      <c r="NIF18" s="820"/>
      <c r="NIG18" s="820"/>
      <c r="NIH18" s="820"/>
      <c r="NII18" s="820"/>
      <c r="NIJ18" s="820"/>
      <c r="NIK18" s="820"/>
      <c r="NIL18" s="820"/>
      <c r="NIM18" s="820"/>
      <c r="NIN18" s="820"/>
      <c r="NIO18" s="820"/>
      <c r="NIP18" s="820"/>
      <c r="NIQ18" s="820"/>
      <c r="NIR18" s="820"/>
      <c r="NIS18" s="820"/>
      <c r="NIT18" s="820"/>
      <c r="NIU18" s="820"/>
      <c r="NIV18" s="820"/>
      <c r="NIW18" s="820"/>
      <c r="NIX18" s="820"/>
      <c r="NIY18" s="820"/>
      <c r="NIZ18" s="820"/>
      <c r="NJA18" s="820"/>
      <c r="NJB18" s="820"/>
      <c r="NJC18" s="820"/>
      <c r="NJD18" s="820"/>
      <c r="NJE18" s="820"/>
      <c r="NJF18" s="820"/>
      <c r="NJG18" s="820"/>
      <c r="NJH18" s="820"/>
      <c r="NJI18" s="820"/>
      <c r="NJJ18" s="820"/>
      <c r="NJK18" s="820"/>
      <c r="NJL18" s="820"/>
      <c r="NJM18" s="820"/>
      <c r="NJN18" s="820"/>
      <c r="NJO18" s="820"/>
      <c r="NJP18" s="820"/>
      <c r="NJQ18" s="820"/>
      <c r="NJR18" s="820"/>
      <c r="NJS18" s="820"/>
      <c r="NJT18" s="820"/>
      <c r="NJU18" s="820"/>
      <c r="NJV18" s="820"/>
      <c r="NJW18" s="820"/>
      <c r="NJX18" s="820"/>
      <c r="NJY18" s="820"/>
      <c r="NJZ18" s="820"/>
      <c r="NKA18" s="820"/>
      <c r="NKB18" s="820"/>
      <c r="NKC18" s="820"/>
      <c r="NKD18" s="820"/>
      <c r="NKE18" s="820"/>
      <c r="NKF18" s="820"/>
      <c r="NKG18" s="820"/>
      <c r="NKH18" s="820"/>
      <c r="NKI18" s="820"/>
      <c r="NKJ18" s="820"/>
      <c r="NKK18" s="820"/>
      <c r="NKL18" s="820"/>
      <c r="NKM18" s="820"/>
      <c r="NKN18" s="820"/>
      <c r="NKO18" s="820"/>
      <c r="NKP18" s="820"/>
      <c r="NKQ18" s="820"/>
      <c r="NKR18" s="820"/>
      <c r="NKS18" s="820"/>
      <c r="NKT18" s="820"/>
      <c r="NKU18" s="820"/>
      <c r="NKV18" s="820"/>
      <c r="NKW18" s="820"/>
      <c r="NKX18" s="820"/>
      <c r="NKY18" s="820"/>
      <c r="NKZ18" s="820"/>
      <c r="NLA18" s="820"/>
      <c r="NLB18" s="820"/>
      <c r="NLC18" s="820"/>
      <c r="NLD18" s="820"/>
      <c r="NLE18" s="820"/>
      <c r="NLF18" s="820"/>
      <c r="NLG18" s="820"/>
      <c r="NLH18" s="820"/>
      <c r="NLI18" s="820"/>
      <c r="NLJ18" s="820"/>
      <c r="NLK18" s="820"/>
      <c r="NLL18" s="820"/>
      <c r="NLM18" s="820"/>
      <c r="NLN18" s="820"/>
      <c r="NLO18" s="820"/>
      <c r="NLP18" s="820"/>
      <c r="NLQ18" s="820"/>
      <c r="NLR18" s="820"/>
      <c r="NLS18" s="820"/>
      <c r="NLT18" s="820"/>
      <c r="NLU18" s="820"/>
      <c r="NLV18" s="820"/>
      <c r="NLW18" s="820"/>
      <c r="NLX18" s="820"/>
      <c r="NLY18" s="820"/>
      <c r="NLZ18" s="820"/>
      <c r="NMA18" s="820"/>
      <c r="NMB18" s="820"/>
      <c r="NMC18" s="820"/>
      <c r="NMD18" s="820"/>
      <c r="NME18" s="820"/>
      <c r="NMF18" s="820"/>
      <c r="NMG18" s="820"/>
      <c r="NMH18" s="820"/>
      <c r="NMI18" s="820"/>
      <c r="NMJ18" s="820"/>
      <c r="NMK18" s="820"/>
      <c r="NML18" s="820"/>
      <c r="NMM18" s="820"/>
      <c r="NMN18" s="820"/>
      <c r="NMO18" s="820"/>
      <c r="NMP18" s="820"/>
      <c r="NMQ18" s="820"/>
      <c r="NMR18" s="820"/>
      <c r="NMS18" s="820"/>
      <c r="NMT18" s="820"/>
      <c r="NMU18" s="820"/>
      <c r="NMV18" s="820"/>
      <c r="NMW18" s="820"/>
      <c r="NMX18" s="820"/>
      <c r="NMY18" s="820"/>
      <c r="NMZ18" s="820"/>
      <c r="NNA18" s="820"/>
      <c r="NNB18" s="820"/>
      <c r="NNC18" s="820"/>
      <c r="NND18" s="820"/>
      <c r="NNE18" s="820"/>
      <c r="NNF18" s="820"/>
      <c r="NNG18" s="820"/>
      <c r="NNH18" s="820"/>
      <c r="NNI18" s="820"/>
      <c r="NNJ18" s="820"/>
      <c r="NNK18" s="820"/>
      <c r="NNL18" s="820"/>
      <c r="NNM18" s="820"/>
      <c r="NNN18" s="820"/>
      <c r="NNO18" s="820"/>
      <c r="NNP18" s="820"/>
      <c r="NNQ18" s="820"/>
      <c r="NNR18" s="820"/>
      <c r="NNS18" s="820"/>
      <c r="NNT18" s="820"/>
      <c r="NNU18" s="820"/>
      <c r="NNV18" s="820"/>
      <c r="NNW18" s="820"/>
      <c r="NNX18" s="820"/>
      <c r="NNY18" s="820"/>
      <c r="NNZ18" s="820"/>
      <c r="NOA18" s="820"/>
      <c r="NOB18" s="820"/>
      <c r="NOC18" s="820"/>
      <c r="NOD18" s="820"/>
      <c r="NOE18" s="820"/>
      <c r="NOF18" s="820"/>
      <c r="NOG18" s="820"/>
      <c r="NOH18" s="820"/>
      <c r="NOI18" s="820"/>
      <c r="NOJ18" s="820"/>
      <c r="NOK18" s="820"/>
      <c r="NOL18" s="820"/>
      <c r="NOM18" s="820"/>
      <c r="NON18" s="820"/>
      <c r="NOO18" s="820"/>
      <c r="NOP18" s="820"/>
      <c r="NOQ18" s="820"/>
      <c r="NOR18" s="820"/>
      <c r="NOS18" s="820"/>
      <c r="NOT18" s="820"/>
      <c r="NOU18" s="820"/>
      <c r="NOV18" s="820"/>
      <c r="NOW18" s="820"/>
      <c r="NOX18" s="820"/>
      <c r="NOY18" s="820"/>
      <c r="NOZ18" s="820"/>
      <c r="NPA18" s="820"/>
      <c r="NPB18" s="820"/>
      <c r="NPC18" s="820"/>
      <c r="NPD18" s="820"/>
      <c r="NPE18" s="820"/>
      <c r="NPF18" s="820"/>
      <c r="NPG18" s="820"/>
      <c r="NPH18" s="820"/>
      <c r="NPI18" s="820"/>
      <c r="NPJ18" s="820"/>
      <c r="NPK18" s="820"/>
      <c r="NPL18" s="820"/>
      <c r="NPM18" s="820"/>
      <c r="NPN18" s="820"/>
      <c r="NPO18" s="820"/>
      <c r="NPP18" s="820"/>
      <c r="NPQ18" s="820"/>
      <c r="NPR18" s="820"/>
      <c r="NPS18" s="820"/>
      <c r="NPT18" s="820"/>
      <c r="NPU18" s="820"/>
      <c r="NPV18" s="820"/>
      <c r="NPW18" s="820"/>
      <c r="NPX18" s="820"/>
      <c r="NPY18" s="820"/>
      <c r="NPZ18" s="820"/>
      <c r="NQA18" s="820"/>
      <c r="NQB18" s="820"/>
      <c r="NQC18" s="820"/>
      <c r="NQD18" s="820"/>
      <c r="NQE18" s="820"/>
      <c r="NQF18" s="820"/>
      <c r="NQG18" s="820"/>
      <c r="NQH18" s="820"/>
      <c r="NQI18" s="820"/>
      <c r="NQJ18" s="820"/>
      <c r="NQK18" s="820"/>
      <c r="NQL18" s="820"/>
      <c r="NQM18" s="820"/>
      <c r="NQN18" s="820"/>
      <c r="NQO18" s="820"/>
      <c r="NQP18" s="820"/>
      <c r="NQQ18" s="820"/>
      <c r="NQR18" s="820"/>
      <c r="NQS18" s="820"/>
      <c r="NQT18" s="820"/>
      <c r="NQU18" s="820"/>
      <c r="NQV18" s="820"/>
      <c r="NQW18" s="820"/>
      <c r="NQX18" s="820"/>
      <c r="NQY18" s="820"/>
      <c r="NQZ18" s="820"/>
      <c r="NRA18" s="820"/>
      <c r="NRB18" s="820"/>
      <c r="NRC18" s="820"/>
      <c r="NRD18" s="820"/>
      <c r="NRE18" s="820"/>
      <c r="NRF18" s="820"/>
      <c r="NRG18" s="820"/>
      <c r="NRH18" s="820"/>
      <c r="NRI18" s="820"/>
      <c r="NRJ18" s="820"/>
      <c r="NRK18" s="820"/>
      <c r="NRL18" s="820"/>
      <c r="NRM18" s="820"/>
      <c r="NRN18" s="820"/>
      <c r="NRO18" s="820"/>
      <c r="NRP18" s="820"/>
      <c r="NRQ18" s="820"/>
      <c r="NRR18" s="820"/>
      <c r="NRS18" s="820"/>
      <c r="NRT18" s="820"/>
      <c r="NRU18" s="820"/>
      <c r="NRV18" s="820"/>
      <c r="NRW18" s="820"/>
      <c r="NRX18" s="820"/>
      <c r="NRY18" s="820"/>
      <c r="NRZ18" s="820"/>
      <c r="NSA18" s="820"/>
      <c r="NSB18" s="820"/>
      <c r="NSC18" s="820"/>
      <c r="NSD18" s="820"/>
      <c r="NSE18" s="820"/>
      <c r="NSF18" s="820"/>
      <c r="NSG18" s="820"/>
      <c r="NSH18" s="820"/>
      <c r="NSI18" s="820"/>
      <c r="NSJ18" s="820"/>
      <c r="NSK18" s="820"/>
      <c r="NSL18" s="820"/>
      <c r="NSM18" s="820"/>
      <c r="NSN18" s="820"/>
      <c r="NSO18" s="820"/>
      <c r="NSP18" s="820"/>
      <c r="NSQ18" s="820"/>
      <c r="NSR18" s="820"/>
      <c r="NSS18" s="820"/>
      <c r="NST18" s="820"/>
      <c r="NSU18" s="820"/>
      <c r="NSV18" s="820"/>
      <c r="NSW18" s="820"/>
      <c r="NSX18" s="820"/>
      <c r="NSY18" s="820"/>
      <c r="NSZ18" s="820"/>
      <c r="NTA18" s="820"/>
      <c r="NTB18" s="820"/>
      <c r="NTC18" s="820"/>
      <c r="NTD18" s="820"/>
      <c r="NTE18" s="820"/>
      <c r="NTF18" s="820"/>
      <c r="NTG18" s="820"/>
      <c r="NTH18" s="820"/>
      <c r="NTI18" s="820"/>
      <c r="NTJ18" s="820"/>
      <c r="NTK18" s="820"/>
      <c r="NTL18" s="820"/>
      <c r="NTM18" s="820"/>
      <c r="NTN18" s="820"/>
      <c r="NTO18" s="820"/>
      <c r="NTP18" s="820"/>
      <c r="NTQ18" s="820"/>
      <c r="NTR18" s="820"/>
      <c r="NTS18" s="820"/>
      <c r="NTT18" s="820"/>
      <c r="NTU18" s="820"/>
      <c r="NTV18" s="820"/>
      <c r="NTW18" s="820"/>
      <c r="NTX18" s="820"/>
      <c r="NTY18" s="820"/>
      <c r="NTZ18" s="820"/>
      <c r="NUA18" s="820"/>
      <c r="NUB18" s="820"/>
      <c r="NUC18" s="820"/>
      <c r="NUD18" s="820"/>
      <c r="NUE18" s="820"/>
      <c r="NUF18" s="820"/>
      <c r="NUG18" s="820"/>
      <c r="NUH18" s="820"/>
      <c r="NUI18" s="820"/>
      <c r="NUJ18" s="820"/>
      <c r="NUK18" s="820"/>
      <c r="NUL18" s="820"/>
      <c r="NUM18" s="820"/>
      <c r="NUN18" s="820"/>
      <c r="NUO18" s="820"/>
      <c r="NUP18" s="820"/>
      <c r="NUQ18" s="820"/>
      <c r="NUR18" s="820"/>
      <c r="NUS18" s="820"/>
      <c r="NUT18" s="820"/>
      <c r="NUU18" s="820"/>
      <c r="NUV18" s="820"/>
      <c r="NUW18" s="820"/>
      <c r="NUX18" s="820"/>
      <c r="NUY18" s="820"/>
      <c r="NUZ18" s="820"/>
      <c r="NVA18" s="820"/>
      <c r="NVB18" s="820"/>
      <c r="NVC18" s="820"/>
      <c r="NVD18" s="820"/>
      <c r="NVE18" s="820"/>
      <c r="NVF18" s="820"/>
      <c r="NVG18" s="820"/>
      <c r="NVH18" s="820"/>
      <c r="NVI18" s="820"/>
      <c r="NVJ18" s="820"/>
      <c r="NVK18" s="820"/>
      <c r="NVL18" s="820"/>
      <c r="NVM18" s="820"/>
      <c r="NVN18" s="820"/>
      <c r="NVO18" s="820"/>
      <c r="NVP18" s="820"/>
      <c r="NVQ18" s="820"/>
      <c r="NVR18" s="820"/>
      <c r="NVS18" s="820"/>
      <c r="NVT18" s="820"/>
      <c r="NVU18" s="820"/>
      <c r="NVV18" s="820"/>
      <c r="NVW18" s="820"/>
      <c r="NVX18" s="820"/>
      <c r="NVY18" s="820"/>
      <c r="NVZ18" s="820"/>
      <c r="NWA18" s="820"/>
      <c r="NWB18" s="820"/>
      <c r="NWC18" s="820"/>
      <c r="NWD18" s="820"/>
      <c r="NWE18" s="820"/>
      <c r="NWF18" s="820"/>
      <c r="NWG18" s="820"/>
      <c r="NWH18" s="820"/>
      <c r="NWI18" s="820"/>
      <c r="NWJ18" s="820"/>
      <c r="NWK18" s="820"/>
      <c r="NWL18" s="820"/>
      <c r="NWM18" s="820"/>
      <c r="NWN18" s="820"/>
      <c r="NWO18" s="820"/>
      <c r="NWP18" s="820"/>
      <c r="NWQ18" s="820"/>
      <c r="NWR18" s="820"/>
      <c r="NWS18" s="820"/>
      <c r="NWT18" s="820"/>
      <c r="NWU18" s="820"/>
      <c r="NWV18" s="820"/>
      <c r="NWW18" s="820"/>
      <c r="NWX18" s="820"/>
      <c r="NWY18" s="820"/>
      <c r="NWZ18" s="820"/>
      <c r="NXA18" s="820"/>
      <c r="NXB18" s="820"/>
      <c r="NXC18" s="820"/>
      <c r="NXD18" s="820"/>
      <c r="NXE18" s="820"/>
      <c r="NXF18" s="820"/>
      <c r="NXG18" s="820"/>
      <c r="NXH18" s="820"/>
      <c r="NXI18" s="820"/>
      <c r="NXJ18" s="820"/>
      <c r="NXK18" s="820"/>
      <c r="NXL18" s="820"/>
      <c r="NXM18" s="820"/>
      <c r="NXN18" s="820"/>
      <c r="NXO18" s="820"/>
      <c r="NXP18" s="820"/>
      <c r="NXQ18" s="820"/>
      <c r="NXR18" s="820"/>
      <c r="NXS18" s="820"/>
      <c r="NXT18" s="820"/>
      <c r="NXU18" s="820"/>
      <c r="NXV18" s="820"/>
      <c r="NXW18" s="820"/>
      <c r="NXX18" s="820"/>
      <c r="NXY18" s="820"/>
      <c r="NXZ18" s="820"/>
      <c r="NYA18" s="820"/>
      <c r="NYB18" s="820"/>
      <c r="NYC18" s="820"/>
      <c r="NYD18" s="820"/>
      <c r="NYE18" s="820"/>
      <c r="NYF18" s="820"/>
      <c r="NYG18" s="820"/>
      <c r="NYH18" s="820"/>
      <c r="NYI18" s="820"/>
      <c r="NYJ18" s="820"/>
      <c r="NYK18" s="820"/>
      <c r="NYL18" s="820"/>
      <c r="NYM18" s="820"/>
      <c r="NYN18" s="820"/>
      <c r="NYO18" s="820"/>
      <c r="NYP18" s="820"/>
      <c r="NYQ18" s="820"/>
      <c r="NYR18" s="820"/>
      <c r="NYS18" s="820"/>
      <c r="NYT18" s="820"/>
      <c r="NYU18" s="820"/>
      <c r="NYV18" s="820"/>
      <c r="NYW18" s="820"/>
      <c r="NYX18" s="820"/>
      <c r="NYY18" s="820"/>
      <c r="NYZ18" s="820"/>
      <c r="NZA18" s="820"/>
      <c r="NZB18" s="820"/>
      <c r="NZC18" s="820"/>
      <c r="NZD18" s="820"/>
      <c r="NZE18" s="820"/>
      <c r="NZF18" s="820"/>
      <c r="NZG18" s="820"/>
      <c r="NZH18" s="820"/>
      <c r="NZI18" s="820"/>
      <c r="NZJ18" s="820"/>
      <c r="NZK18" s="820"/>
      <c r="NZL18" s="820"/>
      <c r="NZM18" s="820"/>
      <c r="NZN18" s="820"/>
      <c r="NZO18" s="820"/>
      <c r="NZP18" s="820"/>
      <c r="NZQ18" s="820"/>
      <c r="NZR18" s="820"/>
      <c r="NZS18" s="820"/>
      <c r="NZT18" s="820"/>
      <c r="NZU18" s="820"/>
      <c r="NZV18" s="820"/>
      <c r="NZW18" s="820"/>
      <c r="NZX18" s="820"/>
      <c r="NZY18" s="820"/>
      <c r="NZZ18" s="820"/>
      <c r="OAA18" s="820"/>
      <c r="OAB18" s="820"/>
      <c r="OAC18" s="820"/>
      <c r="OAD18" s="820"/>
      <c r="OAE18" s="820"/>
      <c r="OAF18" s="820"/>
      <c r="OAG18" s="820"/>
      <c r="OAH18" s="820"/>
      <c r="OAI18" s="820"/>
      <c r="OAJ18" s="820"/>
      <c r="OAK18" s="820"/>
      <c r="OAL18" s="820"/>
      <c r="OAM18" s="820"/>
      <c r="OAN18" s="820"/>
      <c r="OAO18" s="820"/>
      <c r="OAP18" s="820"/>
      <c r="OAQ18" s="820"/>
      <c r="OAR18" s="820"/>
      <c r="OAS18" s="820"/>
      <c r="OAT18" s="820"/>
      <c r="OAU18" s="820"/>
      <c r="OAV18" s="820"/>
      <c r="OAW18" s="820"/>
      <c r="OAX18" s="820"/>
      <c r="OAY18" s="820"/>
      <c r="OAZ18" s="820"/>
      <c r="OBA18" s="820"/>
      <c r="OBB18" s="820"/>
      <c r="OBC18" s="820"/>
      <c r="OBD18" s="820"/>
      <c r="OBE18" s="820"/>
      <c r="OBF18" s="820"/>
      <c r="OBG18" s="820"/>
      <c r="OBH18" s="820"/>
      <c r="OBI18" s="820"/>
      <c r="OBJ18" s="820"/>
      <c r="OBK18" s="820"/>
      <c r="OBL18" s="820"/>
      <c r="OBM18" s="820"/>
      <c r="OBN18" s="820"/>
      <c r="OBO18" s="820"/>
      <c r="OBP18" s="820"/>
      <c r="OBQ18" s="820"/>
      <c r="OBR18" s="820"/>
      <c r="OBS18" s="820"/>
      <c r="OBT18" s="820"/>
      <c r="OBU18" s="820"/>
      <c r="OBV18" s="820"/>
      <c r="OBW18" s="820"/>
      <c r="OBX18" s="820"/>
      <c r="OBY18" s="820"/>
      <c r="OBZ18" s="820"/>
      <c r="OCA18" s="820"/>
      <c r="OCB18" s="820"/>
      <c r="OCC18" s="820"/>
      <c r="OCD18" s="820"/>
      <c r="OCE18" s="820"/>
      <c r="OCF18" s="820"/>
      <c r="OCG18" s="820"/>
      <c r="OCH18" s="820"/>
      <c r="OCI18" s="820"/>
      <c r="OCJ18" s="820"/>
      <c r="OCK18" s="820"/>
      <c r="OCL18" s="820"/>
      <c r="OCM18" s="820"/>
      <c r="OCN18" s="820"/>
      <c r="OCO18" s="820"/>
      <c r="OCP18" s="820"/>
      <c r="OCQ18" s="820"/>
      <c r="OCR18" s="820"/>
      <c r="OCS18" s="820"/>
      <c r="OCT18" s="820"/>
      <c r="OCU18" s="820"/>
      <c r="OCV18" s="820"/>
      <c r="OCW18" s="820"/>
      <c r="OCX18" s="820"/>
      <c r="OCY18" s="820"/>
      <c r="OCZ18" s="820"/>
      <c r="ODA18" s="820"/>
      <c r="ODB18" s="820"/>
      <c r="ODC18" s="820"/>
      <c r="ODD18" s="820"/>
      <c r="ODE18" s="820"/>
      <c r="ODF18" s="820"/>
      <c r="ODG18" s="820"/>
      <c r="ODH18" s="820"/>
      <c r="ODI18" s="820"/>
      <c r="ODJ18" s="820"/>
      <c r="ODK18" s="820"/>
      <c r="ODL18" s="820"/>
      <c r="ODM18" s="820"/>
      <c r="ODN18" s="820"/>
      <c r="ODO18" s="820"/>
      <c r="ODP18" s="820"/>
      <c r="ODQ18" s="820"/>
      <c r="ODR18" s="820"/>
      <c r="ODS18" s="820"/>
      <c r="ODT18" s="820"/>
      <c r="ODU18" s="820"/>
      <c r="ODV18" s="820"/>
      <c r="ODW18" s="820"/>
      <c r="ODX18" s="820"/>
      <c r="ODY18" s="820"/>
      <c r="ODZ18" s="820"/>
      <c r="OEA18" s="820"/>
      <c r="OEB18" s="820"/>
      <c r="OEC18" s="820"/>
      <c r="OED18" s="820"/>
      <c r="OEE18" s="820"/>
      <c r="OEF18" s="820"/>
      <c r="OEG18" s="820"/>
      <c r="OEH18" s="820"/>
      <c r="OEI18" s="820"/>
      <c r="OEJ18" s="820"/>
      <c r="OEK18" s="820"/>
      <c r="OEL18" s="820"/>
      <c r="OEM18" s="820"/>
      <c r="OEN18" s="820"/>
      <c r="OEO18" s="820"/>
      <c r="OEP18" s="820"/>
      <c r="OEQ18" s="820"/>
      <c r="OER18" s="820"/>
      <c r="OES18" s="820"/>
      <c r="OET18" s="820"/>
      <c r="OEU18" s="820"/>
      <c r="OEV18" s="820"/>
      <c r="OEW18" s="820"/>
      <c r="OEX18" s="820"/>
      <c r="OEY18" s="820"/>
      <c r="OEZ18" s="820"/>
      <c r="OFA18" s="820"/>
      <c r="OFB18" s="820"/>
      <c r="OFC18" s="820"/>
      <c r="OFD18" s="820"/>
      <c r="OFE18" s="820"/>
      <c r="OFF18" s="820"/>
      <c r="OFG18" s="820"/>
      <c r="OFH18" s="820"/>
      <c r="OFI18" s="820"/>
      <c r="OFJ18" s="820"/>
      <c r="OFK18" s="820"/>
      <c r="OFL18" s="820"/>
      <c r="OFM18" s="820"/>
      <c r="OFN18" s="820"/>
      <c r="OFO18" s="820"/>
      <c r="OFP18" s="820"/>
      <c r="OFQ18" s="820"/>
      <c r="OFR18" s="820"/>
      <c r="OFS18" s="820"/>
      <c r="OFT18" s="820"/>
      <c r="OFU18" s="820"/>
      <c r="OFV18" s="820"/>
      <c r="OFW18" s="820"/>
      <c r="OFX18" s="820"/>
      <c r="OFY18" s="820"/>
      <c r="OFZ18" s="820"/>
      <c r="OGA18" s="820"/>
      <c r="OGB18" s="820"/>
      <c r="OGC18" s="820"/>
      <c r="OGD18" s="820"/>
      <c r="OGE18" s="820"/>
      <c r="OGF18" s="820"/>
      <c r="OGG18" s="820"/>
      <c r="OGH18" s="820"/>
      <c r="OGI18" s="820"/>
      <c r="OGJ18" s="820"/>
      <c r="OGK18" s="820"/>
      <c r="OGL18" s="820"/>
      <c r="OGM18" s="820"/>
      <c r="OGN18" s="820"/>
      <c r="OGO18" s="820"/>
      <c r="OGP18" s="820"/>
      <c r="OGQ18" s="820"/>
      <c r="OGR18" s="820"/>
      <c r="OGS18" s="820"/>
      <c r="OGT18" s="820"/>
      <c r="OGU18" s="820"/>
      <c r="OGV18" s="820"/>
      <c r="OGW18" s="820"/>
      <c r="OGX18" s="820"/>
      <c r="OGY18" s="820"/>
      <c r="OGZ18" s="820"/>
      <c r="OHA18" s="820"/>
      <c r="OHB18" s="820"/>
      <c r="OHC18" s="820"/>
      <c r="OHD18" s="820"/>
      <c r="OHE18" s="820"/>
      <c r="OHF18" s="820"/>
      <c r="OHG18" s="820"/>
      <c r="OHH18" s="820"/>
      <c r="OHI18" s="820"/>
      <c r="OHJ18" s="820"/>
      <c r="OHK18" s="820"/>
      <c r="OHL18" s="820"/>
      <c r="OHM18" s="820"/>
      <c r="OHN18" s="820"/>
      <c r="OHO18" s="820"/>
      <c r="OHP18" s="820"/>
      <c r="OHQ18" s="820"/>
      <c r="OHR18" s="820"/>
      <c r="OHS18" s="820"/>
      <c r="OHT18" s="820"/>
      <c r="OHU18" s="820"/>
      <c r="OHV18" s="820"/>
      <c r="OHW18" s="820"/>
      <c r="OHX18" s="820"/>
      <c r="OHY18" s="820"/>
      <c r="OHZ18" s="820"/>
      <c r="OIA18" s="820"/>
      <c r="OIB18" s="820"/>
      <c r="OIC18" s="820"/>
      <c r="OID18" s="820"/>
      <c r="OIE18" s="820"/>
      <c r="OIF18" s="820"/>
      <c r="OIG18" s="820"/>
      <c r="OIH18" s="820"/>
      <c r="OII18" s="820"/>
      <c r="OIJ18" s="820"/>
      <c r="OIK18" s="820"/>
      <c r="OIL18" s="820"/>
      <c r="OIM18" s="820"/>
      <c r="OIN18" s="820"/>
      <c r="OIO18" s="820"/>
      <c r="OIP18" s="820"/>
      <c r="OIQ18" s="820"/>
      <c r="OIR18" s="820"/>
      <c r="OIS18" s="820"/>
      <c r="OIT18" s="820"/>
      <c r="OIU18" s="820"/>
      <c r="OIV18" s="820"/>
      <c r="OIW18" s="820"/>
      <c r="OIX18" s="820"/>
      <c r="OIY18" s="820"/>
      <c r="OIZ18" s="820"/>
      <c r="OJA18" s="820"/>
      <c r="OJB18" s="820"/>
      <c r="OJC18" s="820"/>
      <c r="OJD18" s="820"/>
      <c r="OJE18" s="820"/>
      <c r="OJF18" s="820"/>
      <c r="OJG18" s="820"/>
      <c r="OJH18" s="820"/>
      <c r="OJI18" s="820"/>
      <c r="OJJ18" s="820"/>
      <c r="OJK18" s="820"/>
      <c r="OJL18" s="820"/>
      <c r="OJM18" s="820"/>
      <c r="OJN18" s="820"/>
      <c r="OJO18" s="820"/>
      <c r="OJP18" s="820"/>
      <c r="OJQ18" s="820"/>
      <c r="OJR18" s="820"/>
      <c r="OJS18" s="820"/>
      <c r="OJT18" s="820"/>
      <c r="OJU18" s="820"/>
      <c r="OJV18" s="820"/>
      <c r="OJW18" s="820"/>
      <c r="OJX18" s="820"/>
      <c r="OJY18" s="820"/>
      <c r="OJZ18" s="820"/>
      <c r="OKA18" s="820"/>
      <c r="OKB18" s="820"/>
      <c r="OKC18" s="820"/>
      <c r="OKD18" s="820"/>
      <c r="OKE18" s="820"/>
      <c r="OKF18" s="820"/>
      <c r="OKG18" s="820"/>
      <c r="OKH18" s="820"/>
      <c r="OKI18" s="820"/>
      <c r="OKJ18" s="820"/>
      <c r="OKK18" s="820"/>
      <c r="OKL18" s="820"/>
      <c r="OKM18" s="820"/>
      <c r="OKN18" s="820"/>
      <c r="OKO18" s="820"/>
      <c r="OKP18" s="820"/>
      <c r="OKQ18" s="820"/>
      <c r="OKR18" s="820"/>
      <c r="OKS18" s="820"/>
      <c r="OKT18" s="820"/>
      <c r="OKU18" s="820"/>
      <c r="OKV18" s="820"/>
      <c r="OKW18" s="820"/>
      <c r="OKX18" s="820"/>
      <c r="OKY18" s="820"/>
      <c r="OKZ18" s="820"/>
      <c r="OLA18" s="820"/>
      <c r="OLB18" s="820"/>
      <c r="OLC18" s="820"/>
      <c r="OLD18" s="820"/>
      <c r="OLE18" s="820"/>
      <c r="OLF18" s="820"/>
      <c r="OLG18" s="820"/>
      <c r="OLH18" s="820"/>
      <c r="OLI18" s="820"/>
      <c r="OLJ18" s="820"/>
      <c r="OLK18" s="820"/>
      <c r="OLL18" s="820"/>
      <c r="OLM18" s="820"/>
      <c r="OLN18" s="820"/>
      <c r="OLO18" s="820"/>
      <c r="OLP18" s="820"/>
      <c r="OLQ18" s="820"/>
      <c r="OLR18" s="820"/>
      <c r="OLS18" s="820"/>
      <c r="OLT18" s="820"/>
      <c r="OLU18" s="820"/>
      <c r="OLV18" s="820"/>
      <c r="OLW18" s="820"/>
      <c r="OLX18" s="820"/>
      <c r="OLY18" s="820"/>
      <c r="OLZ18" s="820"/>
      <c r="OMA18" s="820"/>
      <c r="OMB18" s="820"/>
      <c r="OMC18" s="820"/>
      <c r="OMD18" s="820"/>
      <c r="OME18" s="820"/>
      <c r="OMF18" s="820"/>
      <c r="OMG18" s="820"/>
      <c r="OMH18" s="820"/>
      <c r="OMI18" s="820"/>
      <c r="OMJ18" s="820"/>
      <c r="OMK18" s="820"/>
      <c r="OML18" s="820"/>
      <c r="OMM18" s="820"/>
      <c r="OMN18" s="820"/>
      <c r="OMO18" s="820"/>
      <c r="OMP18" s="820"/>
      <c r="OMQ18" s="820"/>
      <c r="OMR18" s="820"/>
      <c r="OMS18" s="820"/>
      <c r="OMT18" s="820"/>
      <c r="OMU18" s="820"/>
      <c r="OMV18" s="820"/>
      <c r="OMW18" s="820"/>
      <c r="OMX18" s="820"/>
      <c r="OMY18" s="820"/>
      <c r="OMZ18" s="820"/>
      <c r="ONA18" s="820"/>
      <c r="ONB18" s="820"/>
      <c r="ONC18" s="820"/>
      <c r="OND18" s="820"/>
      <c r="ONE18" s="820"/>
      <c r="ONF18" s="820"/>
      <c r="ONG18" s="820"/>
      <c r="ONH18" s="820"/>
      <c r="ONI18" s="820"/>
      <c r="ONJ18" s="820"/>
      <c r="ONK18" s="820"/>
      <c r="ONL18" s="820"/>
      <c r="ONM18" s="820"/>
      <c r="ONN18" s="820"/>
      <c r="ONO18" s="820"/>
      <c r="ONP18" s="820"/>
      <c r="ONQ18" s="820"/>
      <c r="ONR18" s="820"/>
      <c r="ONS18" s="820"/>
      <c r="ONT18" s="820"/>
      <c r="ONU18" s="820"/>
      <c r="ONV18" s="820"/>
      <c r="ONW18" s="820"/>
      <c r="ONX18" s="820"/>
      <c r="ONY18" s="820"/>
      <c r="ONZ18" s="820"/>
      <c r="OOA18" s="820"/>
      <c r="OOB18" s="820"/>
      <c r="OOC18" s="820"/>
      <c r="OOD18" s="820"/>
      <c r="OOE18" s="820"/>
      <c r="OOF18" s="820"/>
      <c r="OOG18" s="820"/>
      <c r="OOH18" s="820"/>
      <c r="OOI18" s="820"/>
      <c r="OOJ18" s="820"/>
      <c r="OOK18" s="820"/>
      <c r="OOL18" s="820"/>
      <c r="OOM18" s="820"/>
      <c r="OON18" s="820"/>
      <c r="OOO18" s="820"/>
      <c r="OOP18" s="820"/>
      <c r="OOQ18" s="820"/>
      <c r="OOR18" s="820"/>
      <c r="OOS18" s="820"/>
      <c r="OOT18" s="820"/>
      <c r="OOU18" s="820"/>
      <c r="OOV18" s="820"/>
      <c r="OOW18" s="820"/>
      <c r="OOX18" s="820"/>
      <c r="OOY18" s="820"/>
      <c r="OOZ18" s="820"/>
      <c r="OPA18" s="820"/>
      <c r="OPB18" s="820"/>
      <c r="OPC18" s="820"/>
      <c r="OPD18" s="820"/>
      <c r="OPE18" s="820"/>
      <c r="OPF18" s="820"/>
      <c r="OPG18" s="820"/>
      <c r="OPH18" s="820"/>
      <c r="OPI18" s="820"/>
      <c r="OPJ18" s="820"/>
      <c r="OPK18" s="820"/>
      <c r="OPL18" s="820"/>
      <c r="OPM18" s="820"/>
      <c r="OPN18" s="820"/>
      <c r="OPO18" s="820"/>
      <c r="OPP18" s="820"/>
      <c r="OPQ18" s="820"/>
      <c r="OPR18" s="820"/>
      <c r="OPS18" s="820"/>
      <c r="OPT18" s="820"/>
      <c r="OPU18" s="820"/>
      <c r="OPV18" s="820"/>
      <c r="OPW18" s="820"/>
      <c r="OPX18" s="820"/>
      <c r="OPY18" s="820"/>
      <c r="OPZ18" s="820"/>
      <c r="OQA18" s="820"/>
      <c r="OQB18" s="820"/>
      <c r="OQC18" s="820"/>
      <c r="OQD18" s="820"/>
      <c r="OQE18" s="820"/>
      <c r="OQF18" s="820"/>
      <c r="OQG18" s="820"/>
      <c r="OQH18" s="820"/>
      <c r="OQI18" s="820"/>
      <c r="OQJ18" s="820"/>
      <c r="OQK18" s="820"/>
      <c r="OQL18" s="820"/>
      <c r="OQM18" s="820"/>
      <c r="OQN18" s="820"/>
      <c r="OQO18" s="820"/>
      <c r="OQP18" s="820"/>
      <c r="OQQ18" s="820"/>
      <c r="OQR18" s="820"/>
      <c r="OQS18" s="820"/>
      <c r="OQT18" s="820"/>
      <c r="OQU18" s="820"/>
      <c r="OQV18" s="820"/>
      <c r="OQW18" s="820"/>
      <c r="OQX18" s="820"/>
      <c r="OQY18" s="820"/>
      <c r="OQZ18" s="820"/>
      <c r="ORA18" s="820"/>
      <c r="ORB18" s="820"/>
      <c r="ORC18" s="820"/>
      <c r="ORD18" s="820"/>
      <c r="ORE18" s="820"/>
      <c r="ORF18" s="820"/>
      <c r="ORG18" s="820"/>
      <c r="ORH18" s="820"/>
      <c r="ORI18" s="820"/>
      <c r="ORJ18" s="820"/>
      <c r="ORK18" s="820"/>
      <c r="ORL18" s="820"/>
      <c r="ORM18" s="820"/>
      <c r="ORN18" s="820"/>
      <c r="ORO18" s="820"/>
      <c r="ORP18" s="820"/>
      <c r="ORQ18" s="820"/>
      <c r="ORR18" s="820"/>
      <c r="ORS18" s="820"/>
      <c r="ORT18" s="820"/>
      <c r="ORU18" s="820"/>
      <c r="ORV18" s="820"/>
      <c r="ORW18" s="820"/>
      <c r="ORX18" s="820"/>
      <c r="ORY18" s="820"/>
      <c r="ORZ18" s="820"/>
      <c r="OSA18" s="820"/>
      <c r="OSB18" s="820"/>
      <c r="OSC18" s="820"/>
      <c r="OSD18" s="820"/>
      <c r="OSE18" s="820"/>
      <c r="OSF18" s="820"/>
      <c r="OSG18" s="820"/>
      <c r="OSH18" s="820"/>
      <c r="OSI18" s="820"/>
      <c r="OSJ18" s="820"/>
      <c r="OSK18" s="820"/>
      <c r="OSL18" s="820"/>
      <c r="OSM18" s="820"/>
      <c r="OSN18" s="820"/>
      <c r="OSO18" s="820"/>
      <c r="OSP18" s="820"/>
      <c r="OSQ18" s="820"/>
      <c r="OSR18" s="820"/>
      <c r="OSS18" s="820"/>
      <c r="OST18" s="820"/>
      <c r="OSU18" s="820"/>
      <c r="OSV18" s="820"/>
      <c r="OSW18" s="820"/>
      <c r="OSX18" s="820"/>
      <c r="OSY18" s="820"/>
      <c r="OSZ18" s="820"/>
      <c r="OTA18" s="820"/>
      <c r="OTB18" s="820"/>
      <c r="OTC18" s="820"/>
      <c r="OTD18" s="820"/>
      <c r="OTE18" s="820"/>
      <c r="OTF18" s="820"/>
      <c r="OTG18" s="820"/>
      <c r="OTH18" s="820"/>
      <c r="OTI18" s="820"/>
      <c r="OTJ18" s="820"/>
      <c r="OTK18" s="820"/>
      <c r="OTL18" s="820"/>
      <c r="OTM18" s="820"/>
      <c r="OTN18" s="820"/>
      <c r="OTO18" s="820"/>
      <c r="OTP18" s="820"/>
      <c r="OTQ18" s="820"/>
      <c r="OTR18" s="820"/>
      <c r="OTS18" s="820"/>
      <c r="OTT18" s="820"/>
      <c r="OTU18" s="820"/>
      <c r="OTV18" s="820"/>
      <c r="OTW18" s="820"/>
      <c r="OTX18" s="820"/>
      <c r="OTY18" s="820"/>
      <c r="OTZ18" s="820"/>
      <c r="OUA18" s="820"/>
      <c r="OUB18" s="820"/>
      <c r="OUC18" s="820"/>
      <c r="OUD18" s="820"/>
      <c r="OUE18" s="820"/>
      <c r="OUF18" s="820"/>
      <c r="OUG18" s="820"/>
      <c r="OUH18" s="820"/>
      <c r="OUI18" s="820"/>
      <c r="OUJ18" s="820"/>
      <c r="OUK18" s="820"/>
      <c r="OUL18" s="820"/>
      <c r="OUM18" s="820"/>
      <c r="OUN18" s="820"/>
      <c r="OUO18" s="820"/>
      <c r="OUP18" s="820"/>
      <c r="OUQ18" s="820"/>
      <c r="OUR18" s="820"/>
      <c r="OUS18" s="820"/>
      <c r="OUT18" s="820"/>
      <c r="OUU18" s="820"/>
      <c r="OUV18" s="820"/>
      <c r="OUW18" s="820"/>
      <c r="OUX18" s="820"/>
      <c r="OUY18" s="820"/>
      <c r="OUZ18" s="820"/>
      <c r="OVA18" s="820"/>
      <c r="OVB18" s="820"/>
      <c r="OVC18" s="820"/>
      <c r="OVD18" s="820"/>
      <c r="OVE18" s="820"/>
      <c r="OVF18" s="820"/>
      <c r="OVG18" s="820"/>
      <c r="OVH18" s="820"/>
      <c r="OVI18" s="820"/>
      <c r="OVJ18" s="820"/>
      <c r="OVK18" s="820"/>
      <c r="OVL18" s="820"/>
      <c r="OVM18" s="820"/>
      <c r="OVN18" s="820"/>
      <c r="OVO18" s="820"/>
      <c r="OVP18" s="820"/>
      <c r="OVQ18" s="820"/>
      <c r="OVR18" s="820"/>
      <c r="OVS18" s="820"/>
      <c r="OVT18" s="820"/>
      <c r="OVU18" s="820"/>
      <c r="OVV18" s="820"/>
      <c r="OVW18" s="820"/>
      <c r="OVX18" s="820"/>
      <c r="OVY18" s="820"/>
      <c r="OVZ18" s="820"/>
      <c r="OWA18" s="820"/>
      <c r="OWB18" s="820"/>
      <c r="OWC18" s="820"/>
      <c r="OWD18" s="820"/>
      <c r="OWE18" s="820"/>
      <c r="OWF18" s="820"/>
      <c r="OWG18" s="820"/>
      <c r="OWH18" s="820"/>
      <c r="OWI18" s="820"/>
      <c r="OWJ18" s="820"/>
      <c r="OWK18" s="820"/>
      <c r="OWL18" s="820"/>
      <c r="OWM18" s="820"/>
      <c r="OWN18" s="820"/>
      <c r="OWO18" s="820"/>
      <c r="OWP18" s="820"/>
      <c r="OWQ18" s="820"/>
      <c r="OWR18" s="820"/>
      <c r="OWS18" s="820"/>
      <c r="OWT18" s="820"/>
      <c r="OWU18" s="820"/>
      <c r="OWV18" s="820"/>
      <c r="OWW18" s="820"/>
      <c r="OWX18" s="820"/>
      <c r="OWY18" s="820"/>
      <c r="OWZ18" s="820"/>
      <c r="OXA18" s="820"/>
      <c r="OXB18" s="820"/>
      <c r="OXC18" s="820"/>
      <c r="OXD18" s="820"/>
      <c r="OXE18" s="820"/>
      <c r="OXF18" s="820"/>
      <c r="OXG18" s="820"/>
      <c r="OXH18" s="820"/>
      <c r="OXI18" s="820"/>
      <c r="OXJ18" s="820"/>
      <c r="OXK18" s="820"/>
      <c r="OXL18" s="820"/>
      <c r="OXM18" s="820"/>
      <c r="OXN18" s="820"/>
      <c r="OXO18" s="820"/>
      <c r="OXP18" s="820"/>
      <c r="OXQ18" s="820"/>
      <c r="OXR18" s="820"/>
      <c r="OXS18" s="820"/>
      <c r="OXT18" s="820"/>
      <c r="OXU18" s="820"/>
      <c r="OXV18" s="820"/>
      <c r="OXW18" s="820"/>
      <c r="OXX18" s="820"/>
      <c r="OXY18" s="820"/>
      <c r="OXZ18" s="820"/>
      <c r="OYA18" s="820"/>
      <c r="OYB18" s="820"/>
      <c r="OYC18" s="820"/>
      <c r="OYD18" s="820"/>
      <c r="OYE18" s="820"/>
      <c r="OYF18" s="820"/>
      <c r="OYG18" s="820"/>
      <c r="OYH18" s="820"/>
      <c r="OYI18" s="820"/>
      <c r="OYJ18" s="820"/>
      <c r="OYK18" s="820"/>
      <c r="OYL18" s="820"/>
      <c r="OYM18" s="820"/>
      <c r="OYN18" s="820"/>
      <c r="OYO18" s="820"/>
      <c r="OYP18" s="820"/>
      <c r="OYQ18" s="820"/>
      <c r="OYR18" s="820"/>
      <c r="OYS18" s="820"/>
      <c r="OYT18" s="820"/>
      <c r="OYU18" s="820"/>
      <c r="OYV18" s="820"/>
      <c r="OYW18" s="820"/>
      <c r="OYX18" s="820"/>
      <c r="OYY18" s="820"/>
      <c r="OYZ18" s="820"/>
      <c r="OZA18" s="820"/>
      <c r="OZB18" s="820"/>
      <c r="OZC18" s="820"/>
      <c r="OZD18" s="820"/>
      <c r="OZE18" s="820"/>
      <c r="OZF18" s="820"/>
      <c r="OZG18" s="820"/>
      <c r="OZH18" s="820"/>
      <c r="OZI18" s="820"/>
      <c r="OZJ18" s="820"/>
      <c r="OZK18" s="820"/>
      <c r="OZL18" s="820"/>
      <c r="OZM18" s="820"/>
      <c r="OZN18" s="820"/>
      <c r="OZO18" s="820"/>
      <c r="OZP18" s="820"/>
      <c r="OZQ18" s="820"/>
      <c r="OZR18" s="820"/>
      <c r="OZS18" s="820"/>
      <c r="OZT18" s="820"/>
      <c r="OZU18" s="820"/>
      <c r="OZV18" s="820"/>
      <c r="OZW18" s="820"/>
      <c r="OZX18" s="820"/>
      <c r="OZY18" s="820"/>
      <c r="OZZ18" s="820"/>
      <c r="PAA18" s="820"/>
      <c r="PAB18" s="820"/>
      <c r="PAC18" s="820"/>
      <c r="PAD18" s="820"/>
      <c r="PAE18" s="820"/>
      <c r="PAF18" s="820"/>
      <c r="PAG18" s="820"/>
      <c r="PAH18" s="820"/>
      <c r="PAI18" s="820"/>
      <c r="PAJ18" s="820"/>
      <c r="PAK18" s="820"/>
      <c r="PAL18" s="820"/>
      <c r="PAM18" s="820"/>
      <c r="PAN18" s="820"/>
      <c r="PAO18" s="820"/>
      <c r="PAP18" s="820"/>
      <c r="PAQ18" s="820"/>
      <c r="PAR18" s="820"/>
      <c r="PAS18" s="820"/>
      <c r="PAT18" s="820"/>
      <c r="PAU18" s="820"/>
      <c r="PAV18" s="820"/>
      <c r="PAW18" s="820"/>
      <c r="PAX18" s="820"/>
      <c r="PAY18" s="820"/>
      <c r="PAZ18" s="820"/>
      <c r="PBA18" s="820"/>
      <c r="PBB18" s="820"/>
      <c r="PBC18" s="820"/>
      <c r="PBD18" s="820"/>
      <c r="PBE18" s="820"/>
      <c r="PBF18" s="820"/>
      <c r="PBG18" s="820"/>
      <c r="PBH18" s="820"/>
      <c r="PBI18" s="820"/>
      <c r="PBJ18" s="820"/>
      <c r="PBK18" s="820"/>
      <c r="PBL18" s="820"/>
      <c r="PBM18" s="820"/>
      <c r="PBN18" s="820"/>
      <c r="PBO18" s="820"/>
      <c r="PBP18" s="820"/>
      <c r="PBQ18" s="820"/>
      <c r="PBR18" s="820"/>
      <c r="PBS18" s="820"/>
      <c r="PBT18" s="820"/>
      <c r="PBU18" s="820"/>
      <c r="PBV18" s="820"/>
      <c r="PBW18" s="820"/>
      <c r="PBX18" s="820"/>
      <c r="PBY18" s="820"/>
      <c r="PBZ18" s="820"/>
      <c r="PCA18" s="820"/>
      <c r="PCB18" s="820"/>
      <c r="PCC18" s="820"/>
      <c r="PCD18" s="820"/>
      <c r="PCE18" s="820"/>
      <c r="PCF18" s="820"/>
      <c r="PCG18" s="820"/>
      <c r="PCH18" s="820"/>
      <c r="PCI18" s="820"/>
      <c r="PCJ18" s="820"/>
      <c r="PCK18" s="820"/>
      <c r="PCL18" s="820"/>
      <c r="PCM18" s="820"/>
      <c r="PCN18" s="820"/>
      <c r="PCO18" s="820"/>
      <c r="PCP18" s="820"/>
      <c r="PCQ18" s="820"/>
      <c r="PCR18" s="820"/>
      <c r="PCS18" s="820"/>
      <c r="PCT18" s="820"/>
      <c r="PCU18" s="820"/>
      <c r="PCV18" s="820"/>
      <c r="PCW18" s="820"/>
      <c r="PCX18" s="820"/>
      <c r="PCY18" s="820"/>
      <c r="PCZ18" s="820"/>
      <c r="PDA18" s="820"/>
      <c r="PDB18" s="820"/>
      <c r="PDC18" s="820"/>
      <c r="PDD18" s="820"/>
      <c r="PDE18" s="820"/>
      <c r="PDF18" s="820"/>
      <c r="PDG18" s="820"/>
      <c r="PDH18" s="820"/>
      <c r="PDI18" s="820"/>
      <c r="PDJ18" s="820"/>
      <c r="PDK18" s="820"/>
      <c r="PDL18" s="820"/>
      <c r="PDM18" s="820"/>
      <c r="PDN18" s="820"/>
      <c r="PDO18" s="820"/>
      <c r="PDP18" s="820"/>
      <c r="PDQ18" s="820"/>
      <c r="PDR18" s="820"/>
      <c r="PDS18" s="820"/>
      <c r="PDT18" s="820"/>
      <c r="PDU18" s="820"/>
      <c r="PDV18" s="820"/>
      <c r="PDW18" s="820"/>
      <c r="PDX18" s="820"/>
      <c r="PDY18" s="820"/>
      <c r="PDZ18" s="820"/>
      <c r="PEA18" s="820"/>
      <c r="PEB18" s="820"/>
      <c r="PEC18" s="820"/>
      <c r="PED18" s="820"/>
      <c r="PEE18" s="820"/>
      <c r="PEF18" s="820"/>
      <c r="PEG18" s="820"/>
      <c r="PEH18" s="820"/>
      <c r="PEI18" s="820"/>
      <c r="PEJ18" s="820"/>
      <c r="PEK18" s="820"/>
      <c r="PEL18" s="820"/>
      <c r="PEM18" s="820"/>
      <c r="PEN18" s="820"/>
      <c r="PEO18" s="820"/>
      <c r="PEP18" s="820"/>
      <c r="PEQ18" s="820"/>
      <c r="PER18" s="820"/>
      <c r="PES18" s="820"/>
      <c r="PET18" s="820"/>
      <c r="PEU18" s="820"/>
      <c r="PEV18" s="820"/>
      <c r="PEW18" s="820"/>
      <c r="PEX18" s="820"/>
      <c r="PEY18" s="820"/>
      <c r="PEZ18" s="820"/>
      <c r="PFA18" s="820"/>
      <c r="PFB18" s="820"/>
      <c r="PFC18" s="820"/>
      <c r="PFD18" s="820"/>
      <c r="PFE18" s="820"/>
      <c r="PFF18" s="820"/>
      <c r="PFG18" s="820"/>
      <c r="PFH18" s="820"/>
      <c r="PFI18" s="820"/>
      <c r="PFJ18" s="820"/>
      <c r="PFK18" s="820"/>
      <c r="PFL18" s="820"/>
      <c r="PFM18" s="820"/>
      <c r="PFN18" s="820"/>
      <c r="PFO18" s="820"/>
      <c r="PFP18" s="820"/>
      <c r="PFQ18" s="820"/>
      <c r="PFR18" s="820"/>
      <c r="PFS18" s="820"/>
      <c r="PFT18" s="820"/>
      <c r="PFU18" s="820"/>
      <c r="PFV18" s="820"/>
      <c r="PFW18" s="820"/>
      <c r="PFX18" s="820"/>
      <c r="PFY18" s="820"/>
      <c r="PFZ18" s="820"/>
      <c r="PGA18" s="820"/>
      <c r="PGB18" s="820"/>
      <c r="PGC18" s="820"/>
      <c r="PGD18" s="820"/>
      <c r="PGE18" s="820"/>
      <c r="PGF18" s="820"/>
      <c r="PGG18" s="820"/>
      <c r="PGH18" s="820"/>
      <c r="PGI18" s="820"/>
      <c r="PGJ18" s="820"/>
      <c r="PGK18" s="820"/>
      <c r="PGL18" s="820"/>
      <c r="PGM18" s="820"/>
      <c r="PGN18" s="820"/>
      <c r="PGO18" s="820"/>
      <c r="PGP18" s="820"/>
      <c r="PGQ18" s="820"/>
      <c r="PGR18" s="820"/>
      <c r="PGS18" s="820"/>
      <c r="PGT18" s="820"/>
      <c r="PGU18" s="820"/>
      <c r="PGV18" s="820"/>
      <c r="PGW18" s="820"/>
      <c r="PGX18" s="820"/>
      <c r="PGY18" s="820"/>
      <c r="PGZ18" s="820"/>
      <c r="PHA18" s="820"/>
      <c r="PHB18" s="820"/>
      <c r="PHC18" s="820"/>
      <c r="PHD18" s="820"/>
      <c r="PHE18" s="820"/>
      <c r="PHF18" s="820"/>
      <c r="PHG18" s="820"/>
      <c r="PHH18" s="820"/>
      <c r="PHI18" s="820"/>
      <c r="PHJ18" s="820"/>
      <c r="PHK18" s="820"/>
      <c r="PHL18" s="820"/>
      <c r="PHM18" s="820"/>
      <c r="PHN18" s="820"/>
      <c r="PHO18" s="820"/>
      <c r="PHP18" s="820"/>
      <c r="PHQ18" s="820"/>
      <c r="PHR18" s="820"/>
      <c r="PHS18" s="820"/>
      <c r="PHT18" s="820"/>
      <c r="PHU18" s="820"/>
      <c r="PHV18" s="820"/>
      <c r="PHW18" s="820"/>
      <c r="PHX18" s="820"/>
      <c r="PHY18" s="820"/>
      <c r="PHZ18" s="820"/>
      <c r="PIA18" s="820"/>
      <c r="PIB18" s="820"/>
      <c r="PIC18" s="820"/>
      <c r="PID18" s="820"/>
      <c r="PIE18" s="820"/>
      <c r="PIF18" s="820"/>
      <c r="PIG18" s="820"/>
      <c r="PIH18" s="820"/>
      <c r="PII18" s="820"/>
      <c r="PIJ18" s="820"/>
      <c r="PIK18" s="820"/>
      <c r="PIL18" s="820"/>
      <c r="PIM18" s="820"/>
      <c r="PIN18" s="820"/>
      <c r="PIO18" s="820"/>
      <c r="PIP18" s="820"/>
      <c r="PIQ18" s="820"/>
      <c r="PIR18" s="820"/>
      <c r="PIS18" s="820"/>
      <c r="PIT18" s="820"/>
      <c r="PIU18" s="820"/>
      <c r="PIV18" s="820"/>
      <c r="PIW18" s="820"/>
      <c r="PIX18" s="820"/>
      <c r="PIY18" s="820"/>
      <c r="PIZ18" s="820"/>
      <c r="PJA18" s="820"/>
      <c r="PJB18" s="820"/>
      <c r="PJC18" s="820"/>
      <c r="PJD18" s="820"/>
      <c r="PJE18" s="820"/>
      <c r="PJF18" s="820"/>
      <c r="PJG18" s="820"/>
      <c r="PJH18" s="820"/>
      <c r="PJI18" s="820"/>
      <c r="PJJ18" s="820"/>
      <c r="PJK18" s="820"/>
      <c r="PJL18" s="820"/>
      <c r="PJM18" s="820"/>
      <c r="PJN18" s="820"/>
      <c r="PJO18" s="820"/>
      <c r="PJP18" s="820"/>
      <c r="PJQ18" s="820"/>
      <c r="PJR18" s="820"/>
      <c r="PJS18" s="820"/>
      <c r="PJT18" s="820"/>
      <c r="PJU18" s="820"/>
      <c r="PJV18" s="820"/>
      <c r="PJW18" s="820"/>
      <c r="PJX18" s="820"/>
      <c r="PJY18" s="820"/>
      <c r="PJZ18" s="820"/>
      <c r="PKA18" s="820"/>
      <c r="PKB18" s="820"/>
      <c r="PKC18" s="820"/>
      <c r="PKD18" s="820"/>
      <c r="PKE18" s="820"/>
      <c r="PKF18" s="820"/>
      <c r="PKG18" s="820"/>
      <c r="PKH18" s="820"/>
      <c r="PKI18" s="820"/>
      <c r="PKJ18" s="820"/>
      <c r="PKK18" s="820"/>
      <c r="PKL18" s="820"/>
      <c r="PKM18" s="820"/>
      <c r="PKN18" s="820"/>
      <c r="PKO18" s="820"/>
      <c r="PKP18" s="820"/>
      <c r="PKQ18" s="820"/>
      <c r="PKR18" s="820"/>
      <c r="PKS18" s="820"/>
      <c r="PKT18" s="820"/>
      <c r="PKU18" s="820"/>
      <c r="PKV18" s="820"/>
      <c r="PKW18" s="820"/>
      <c r="PKX18" s="820"/>
      <c r="PKY18" s="820"/>
      <c r="PKZ18" s="820"/>
      <c r="PLA18" s="820"/>
      <c r="PLB18" s="820"/>
      <c r="PLC18" s="820"/>
      <c r="PLD18" s="820"/>
      <c r="PLE18" s="820"/>
      <c r="PLF18" s="820"/>
      <c r="PLG18" s="820"/>
      <c r="PLH18" s="820"/>
      <c r="PLI18" s="820"/>
      <c r="PLJ18" s="820"/>
      <c r="PLK18" s="820"/>
      <c r="PLL18" s="820"/>
      <c r="PLM18" s="820"/>
      <c r="PLN18" s="820"/>
      <c r="PLO18" s="820"/>
      <c r="PLP18" s="820"/>
      <c r="PLQ18" s="820"/>
      <c r="PLR18" s="820"/>
      <c r="PLS18" s="820"/>
      <c r="PLT18" s="820"/>
      <c r="PLU18" s="820"/>
      <c r="PLV18" s="820"/>
      <c r="PLW18" s="820"/>
      <c r="PLX18" s="820"/>
      <c r="PLY18" s="820"/>
      <c r="PLZ18" s="820"/>
      <c r="PMA18" s="820"/>
      <c r="PMB18" s="820"/>
      <c r="PMC18" s="820"/>
      <c r="PMD18" s="820"/>
      <c r="PME18" s="820"/>
      <c r="PMF18" s="820"/>
      <c r="PMG18" s="820"/>
      <c r="PMH18" s="820"/>
      <c r="PMI18" s="820"/>
      <c r="PMJ18" s="820"/>
      <c r="PMK18" s="820"/>
      <c r="PML18" s="820"/>
      <c r="PMM18" s="820"/>
      <c r="PMN18" s="820"/>
      <c r="PMO18" s="820"/>
      <c r="PMP18" s="820"/>
      <c r="PMQ18" s="820"/>
      <c r="PMR18" s="820"/>
      <c r="PMS18" s="820"/>
      <c r="PMT18" s="820"/>
      <c r="PMU18" s="820"/>
      <c r="PMV18" s="820"/>
      <c r="PMW18" s="820"/>
      <c r="PMX18" s="820"/>
      <c r="PMY18" s="820"/>
      <c r="PMZ18" s="820"/>
      <c r="PNA18" s="820"/>
      <c r="PNB18" s="820"/>
      <c r="PNC18" s="820"/>
      <c r="PND18" s="820"/>
      <c r="PNE18" s="820"/>
      <c r="PNF18" s="820"/>
      <c r="PNG18" s="820"/>
      <c r="PNH18" s="820"/>
      <c r="PNI18" s="820"/>
      <c r="PNJ18" s="820"/>
      <c r="PNK18" s="820"/>
      <c r="PNL18" s="820"/>
      <c r="PNM18" s="820"/>
      <c r="PNN18" s="820"/>
      <c r="PNO18" s="820"/>
      <c r="PNP18" s="820"/>
      <c r="PNQ18" s="820"/>
      <c r="PNR18" s="820"/>
      <c r="PNS18" s="820"/>
      <c r="PNT18" s="820"/>
      <c r="PNU18" s="820"/>
      <c r="PNV18" s="820"/>
      <c r="PNW18" s="820"/>
      <c r="PNX18" s="820"/>
      <c r="PNY18" s="820"/>
      <c r="PNZ18" s="820"/>
      <c r="POA18" s="820"/>
      <c r="POB18" s="820"/>
      <c r="POC18" s="820"/>
      <c r="POD18" s="820"/>
      <c r="POE18" s="820"/>
      <c r="POF18" s="820"/>
      <c r="POG18" s="820"/>
      <c r="POH18" s="820"/>
      <c r="POI18" s="820"/>
      <c r="POJ18" s="820"/>
      <c r="POK18" s="820"/>
      <c r="POL18" s="820"/>
      <c r="POM18" s="820"/>
      <c r="PON18" s="820"/>
      <c r="POO18" s="820"/>
      <c r="POP18" s="820"/>
      <c r="POQ18" s="820"/>
      <c r="POR18" s="820"/>
      <c r="POS18" s="820"/>
      <c r="POT18" s="820"/>
      <c r="POU18" s="820"/>
      <c r="POV18" s="820"/>
      <c r="POW18" s="820"/>
      <c r="POX18" s="820"/>
      <c r="POY18" s="820"/>
      <c r="POZ18" s="820"/>
      <c r="PPA18" s="820"/>
      <c r="PPB18" s="820"/>
      <c r="PPC18" s="820"/>
      <c r="PPD18" s="820"/>
      <c r="PPE18" s="820"/>
      <c r="PPF18" s="820"/>
      <c r="PPG18" s="820"/>
      <c r="PPH18" s="820"/>
      <c r="PPI18" s="820"/>
      <c r="PPJ18" s="820"/>
      <c r="PPK18" s="820"/>
      <c r="PPL18" s="820"/>
      <c r="PPM18" s="820"/>
      <c r="PPN18" s="820"/>
      <c r="PPO18" s="820"/>
      <c r="PPP18" s="820"/>
      <c r="PPQ18" s="820"/>
      <c r="PPR18" s="820"/>
      <c r="PPS18" s="820"/>
      <c r="PPT18" s="820"/>
      <c r="PPU18" s="820"/>
      <c r="PPV18" s="820"/>
      <c r="PPW18" s="820"/>
      <c r="PPX18" s="820"/>
      <c r="PPY18" s="820"/>
      <c r="PPZ18" s="820"/>
      <c r="PQA18" s="820"/>
      <c r="PQB18" s="820"/>
      <c r="PQC18" s="820"/>
      <c r="PQD18" s="820"/>
      <c r="PQE18" s="820"/>
      <c r="PQF18" s="820"/>
      <c r="PQG18" s="820"/>
      <c r="PQH18" s="820"/>
      <c r="PQI18" s="820"/>
      <c r="PQJ18" s="820"/>
      <c r="PQK18" s="820"/>
      <c r="PQL18" s="820"/>
      <c r="PQM18" s="820"/>
      <c r="PQN18" s="820"/>
      <c r="PQO18" s="820"/>
      <c r="PQP18" s="820"/>
      <c r="PQQ18" s="820"/>
      <c r="PQR18" s="820"/>
      <c r="PQS18" s="820"/>
      <c r="PQT18" s="820"/>
      <c r="PQU18" s="820"/>
      <c r="PQV18" s="820"/>
      <c r="PQW18" s="820"/>
      <c r="PQX18" s="820"/>
      <c r="PQY18" s="820"/>
      <c r="PQZ18" s="820"/>
      <c r="PRA18" s="820"/>
      <c r="PRB18" s="820"/>
      <c r="PRC18" s="820"/>
      <c r="PRD18" s="820"/>
      <c r="PRE18" s="820"/>
      <c r="PRF18" s="820"/>
      <c r="PRG18" s="820"/>
      <c r="PRH18" s="820"/>
      <c r="PRI18" s="820"/>
      <c r="PRJ18" s="820"/>
      <c r="PRK18" s="820"/>
      <c r="PRL18" s="820"/>
      <c r="PRM18" s="820"/>
      <c r="PRN18" s="820"/>
      <c r="PRO18" s="820"/>
      <c r="PRP18" s="820"/>
      <c r="PRQ18" s="820"/>
      <c r="PRR18" s="820"/>
      <c r="PRS18" s="820"/>
      <c r="PRT18" s="820"/>
      <c r="PRU18" s="820"/>
      <c r="PRV18" s="820"/>
      <c r="PRW18" s="820"/>
      <c r="PRX18" s="820"/>
      <c r="PRY18" s="820"/>
      <c r="PRZ18" s="820"/>
      <c r="PSA18" s="820"/>
      <c r="PSB18" s="820"/>
      <c r="PSC18" s="820"/>
      <c r="PSD18" s="820"/>
      <c r="PSE18" s="820"/>
      <c r="PSF18" s="820"/>
      <c r="PSG18" s="820"/>
      <c r="PSH18" s="820"/>
      <c r="PSI18" s="820"/>
      <c r="PSJ18" s="820"/>
      <c r="PSK18" s="820"/>
      <c r="PSL18" s="820"/>
      <c r="PSM18" s="820"/>
      <c r="PSN18" s="820"/>
      <c r="PSO18" s="820"/>
      <c r="PSP18" s="820"/>
      <c r="PSQ18" s="820"/>
      <c r="PSR18" s="820"/>
      <c r="PSS18" s="820"/>
      <c r="PST18" s="820"/>
      <c r="PSU18" s="820"/>
      <c r="PSV18" s="820"/>
      <c r="PSW18" s="820"/>
      <c r="PSX18" s="820"/>
      <c r="PSY18" s="820"/>
      <c r="PSZ18" s="820"/>
      <c r="PTA18" s="820"/>
      <c r="PTB18" s="820"/>
      <c r="PTC18" s="820"/>
      <c r="PTD18" s="820"/>
      <c r="PTE18" s="820"/>
      <c r="PTF18" s="820"/>
      <c r="PTG18" s="820"/>
      <c r="PTH18" s="820"/>
      <c r="PTI18" s="820"/>
      <c r="PTJ18" s="820"/>
      <c r="PTK18" s="820"/>
      <c r="PTL18" s="820"/>
      <c r="PTM18" s="820"/>
      <c r="PTN18" s="820"/>
      <c r="PTO18" s="820"/>
      <c r="PTP18" s="820"/>
      <c r="PTQ18" s="820"/>
      <c r="PTR18" s="820"/>
      <c r="PTS18" s="820"/>
      <c r="PTT18" s="820"/>
      <c r="PTU18" s="820"/>
      <c r="PTV18" s="820"/>
      <c r="PTW18" s="820"/>
      <c r="PTX18" s="820"/>
      <c r="PTY18" s="820"/>
      <c r="PTZ18" s="820"/>
      <c r="PUA18" s="820"/>
      <c r="PUB18" s="820"/>
      <c r="PUC18" s="820"/>
      <c r="PUD18" s="820"/>
      <c r="PUE18" s="820"/>
      <c r="PUF18" s="820"/>
      <c r="PUG18" s="820"/>
      <c r="PUH18" s="820"/>
      <c r="PUI18" s="820"/>
      <c r="PUJ18" s="820"/>
      <c r="PUK18" s="820"/>
      <c r="PUL18" s="820"/>
      <c r="PUM18" s="820"/>
      <c r="PUN18" s="820"/>
      <c r="PUO18" s="820"/>
      <c r="PUP18" s="820"/>
      <c r="PUQ18" s="820"/>
      <c r="PUR18" s="820"/>
      <c r="PUS18" s="820"/>
      <c r="PUT18" s="820"/>
      <c r="PUU18" s="820"/>
      <c r="PUV18" s="820"/>
      <c r="PUW18" s="820"/>
      <c r="PUX18" s="820"/>
      <c r="PUY18" s="820"/>
      <c r="PUZ18" s="820"/>
      <c r="PVA18" s="820"/>
      <c r="PVB18" s="820"/>
      <c r="PVC18" s="820"/>
      <c r="PVD18" s="820"/>
      <c r="PVE18" s="820"/>
      <c r="PVF18" s="820"/>
      <c r="PVG18" s="820"/>
      <c r="PVH18" s="820"/>
      <c r="PVI18" s="820"/>
      <c r="PVJ18" s="820"/>
      <c r="PVK18" s="820"/>
      <c r="PVL18" s="820"/>
      <c r="PVM18" s="820"/>
      <c r="PVN18" s="820"/>
      <c r="PVO18" s="820"/>
      <c r="PVP18" s="820"/>
      <c r="PVQ18" s="820"/>
      <c r="PVR18" s="820"/>
      <c r="PVS18" s="820"/>
      <c r="PVT18" s="820"/>
      <c r="PVU18" s="820"/>
      <c r="PVV18" s="820"/>
      <c r="PVW18" s="820"/>
      <c r="PVX18" s="820"/>
      <c r="PVY18" s="820"/>
      <c r="PVZ18" s="820"/>
      <c r="PWA18" s="820"/>
      <c r="PWB18" s="820"/>
      <c r="PWC18" s="820"/>
      <c r="PWD18" s="820"/>
      <c r="PWE18" s="820"/>
      <c r="PWF18" s="820"/>
      <c r="PWG18" s="820"/>
      <c r="PWH18" s="820"/>
      <c r="PWI18" s="820"/>
      <c r="PWJ18" s="820"/>
      <c r="PWK18" s="820"/>
      <c r="PWL18" s="820"/>
      <c r="PWM18" s="820"/>
      <c r="PWN18" s="820"/>
      <c r="PWO18" s="820"/>
      <c r="PWP18" s="820"/>
      <c r="PWQ18" s="820"/>
      <c r="PWR18" s="820"/>
      <c r="PWS18" s="820"/>
      <c r="PWT18" s="820"/>
      <c r="PWU18" s="820"/>
      <c r="PWV18" s="820"/>
      <c r="PWW18" s="820"/>
      <c r="PWX18" s="820"/>
      <c r="PWY18" s="820"/>
      <c r="PWZ18" s="820"/>
      <c r="PXA18" s="820"/>
      <c r="PXB18" s="820"/>
      <c r="PXC18" s="820"/>
      <c r="PXD18" s="820"/>
      <c r="PXE18" s="820"/>
      <c r="PXF18" s="820"/>
      <c r="PXG18" s="820"/>
      <c r="PXH18" s="820"/>
      <c r="PXI18" s="820"/>
      <c r="PXJ18" s="820"/>
      <c r="PXK18" s="820"/>
      <c r="PXL18" s="820"/>
      <c r="PXM18" s="820"/>
      <c r="PXN18" s="820"/>
      <c r="PXO18" s="820"/>
      <c r="PXP18" s="820"/>
      <c r="PXQ18" s="820"/>
      <c r="PXR18" s="820"/>
      <c r="PXS18" s="820"/>
      <c r="PXT18" s="820"/>
      <c r="PXU18" s="820"/>
      <c r="PXV18" s="820"/>
      <c r="PXW18" s="820"/>
      <c r="PXX18" s="820"/>
      <c r="PXY18" s="820"/>
      <c r="PXZ18" s="820"/>
      <c r="PYA18" s="820"/>
      <c r="PYB18" s="820"/>
      <c r="PYC18" s="820"/>
      <c r="PYD18" s="820"/>
      <c r="PYE18" s="820"/>
      <c r="PYF18" s="820"/>
      <c r="PYG18" s="820"/>
      <c r="PYH18" s="820"/>
      <c r="PYI18" s="820"/>
      <c r="PYJ18" s="820"/>
      <c r="PYK18" s="820"/>
      <c r="PYL18" s="820"/>
      <c r="PYM18" s="820"/>
      <c r="PYN18" s="820"/>
      <c r="PYO18" s="820"/>
      <c r="PYP18" s="820"/>
      <c r="PYQ18" s="820"/>
      <c r="PYR18" s="820"/>
      <c r="PYS18" s="820"/>
      <c r="PYT18" s="820"/>
      <c r="PYU18" s="820"/>
      <c r="PYV18" s="820"/>
      <c r="PYW18" s="820"/>
      <c r="PYX18" s="820"/>
      <c r="PYY18" s="820"/>
      <c r="PYZ18" s="820"/>
      <c r="PZA18" s="820"/>
      <c r="PZB18" s="820"/>
      <c r="PZC18" s="820"/>
      <c r="PZD18" s="820"/>
      <c r="PZE18" s="820"/>
      <c r="PZF18" s="820"/>
      <c r="PZG18" s="820"/>
      <c r="PZH18" s="820"/>
      <c r="PZI18" s="820"/>
      <c r="PZJ18" s="820"/>
      <c r="PZK18" s="820"/>
      <c r="PZL18" s="820"/>
      <c r="PZM18" s="820"/>
      <c r="PZN18" s="820"/>
      <c r="PZO18" s="820"/>
      <c r="PZP18" s="820"/>
      <c r="PZQ18" s="820"/>
      <c r="PZR18" s="820"/>
      <c r="PZS18" s="820"/>
      <c r="PZT18" s="820"/>
      <c r="PZU18" s="820"/>
      <c r="PZV18" s="820"/>
      <c r="PZW18" s="820"/>
      <c r="PZX18" s="820"/>
      <c r="PZY18" s="820"/>
      <c r="PZZ18" s="820"/>
      <c r="QAA18" s="820"/>
      <c r="QAB18" s="820"/>
      <c r="QAC18" s="820"/>
      <c r="QAD18" s="820"/>
      <c r="QAE18" s="820"/>
      <c r="QAF18" s="820"/>
      <c r="QAG18" s="820"/>
      <c r="QAH18" s="820"/>
      <c r="QAI18" s="820"/>
      <c r="QAJ18" s="820"/>
      <c r="QAK18" s="820"/>
      <c r="QAL18" s="820"/>
      <c r="QAM18" s="820"/>
      <c r="QAN18" s="820"/>
      <c r="QAO18" s="820"/>
      <c r="QAP18" s="820"/>
      <c r="QAQ18" s="820"/>
      <c r="QAR18" s="820"/>
      <c r="QAS18" s="820"/>
      <c r="QAT18" s="820"/>
      <c r="QAU18" s="820"/>
      <c r="QAV18" s="820"/>
      <c r="QAW18" s="820"/>
      <c r="QAX18" s="820"/>
      <c r="QAY18" s="820"/>
      <c r="QAZ18" s="820"/>
      <c r="QBA18" s="820"/>
      <c r="QBB18" s="820"/>
      <c r="QBC18" s="820"/>
      <c r="QBD18" s="820"/>
      <c r="QBE18" s="820"/>
      <c r="QBF18" s="820"/>
      <c r="QBG18" s="820"/>
      <c r="QBH18" s="820"/>
      <c r="QBI18" s="820"/>
      <c r="QBJ18" s="820"/>
      <c r="QBK18" s="820"/>
      <c r="QBL18" s="820"/>
      <c r="QBM18" s="820"/>
      <c r="QBN18" s="820"/>
      <c r="QBO18" s="820"/>
      <c r="QBP18" s="820"/>
      <c r="QBQ18" s="820"/>
      <c r="QBR18" s="820"/>
      <c r="QBS18" s="820"/>
      <c r="QBT18" s="820"/>
      <c r="QBU18" s="820"/>
      <c r="QBV18" s="820"/>
      <c r="QBW18" s="820"/>
      <c r="QBX18" s="820"/>
      <c r="QBY18" s="820"/>
      <c r="QBZ18" s="820"/>
      <c r="QCA18" s="820"/>
      <c r="QCB18" s="820"/>
      <c r="QCC18" s="820"/>
      <c r="QCD18" s="820"/>
      <c r="QCE18" s="820"/>
      <c r="QCF18" s="820"/>
      <c r="QCG18" s="820"/>
      <c r="QCH18" s="820"/>
      <c r="QCI18" s="820"/>
      <c r="QCJ18" s="820"/>
      <c r="QCK18" s="820"/>
      <c r="QCL18" s="820"/>
      <c r="QCM18" s="820"/>
      <c r="QCN18" s="820"/>
      <c r="QCO18" s="820"/>
      <c r="QCP18" s="820"/>
      <c r="QCQ18" s="820"/>
      <c r="QCR18" s="820"/>
      <c r="QCS18" s="820"/>
      <c r="QCT18" s="820"/>
      <c r="QCU18" s="820"/>
      <c r="QCV18" s="820"/>
      <c r="QCW18" s="820"/>
      <c r="QCX18" s="820"/>
      <c r="QCY18" s="820"/>
      <c r="QCZ18" s="820"/>
      <c r="QDA18" s="820"/>
      <c r="QDB18" s="820"/>
      <c r="QDC18" s="820"/>
      <c r="QDD18" s="820"/>
      <c r="QDE18" s="820"/>
      <c r="QDF18" s="820"/>
      <c r="QDG18" s="820"/>
      <c r="QDH18" s="820"/>
      <c r="QDI18" s="820"/>
      <c r="QDJ18" s="820"/>
      <c r="QDK18" s="820"/>
      <c r="QDL18" s="820"/>
      <c r="QDM18" s="820"/>
      <c r="QDN18" s="820"/>
      <c r="QDO18" s="820"/>
      <c r="QDP18" s="820"/>
      <c r="QDQ18" s="820"/>
      <c r="QDR18" s="820"/>
      <c r="QDS18" s="820"/>
      <c r="QDT18" s="820"/>
      <c r="QDU18" s="820"/>
      <c r="QDV18" s="820"/>
      <c r="QDW18" s="820"/>
      <c r="QDX18" s="820"/>
      <c r="QDY18" s="820"/>
      <c r="QDZ18" s="820"/>
      <c r="QEA18" s="820"/>
      <c r="QEB18" s="820"/>
      <c r="QEC18" s="820"/>
      <c r="QED18" s="820"/>
      <c r="QEE18" s="820"/>
      <c r="QEF18" s="820"/>
      <c r="QEG18" s="820"/>
      <c r="QEH18" s="820"/>
      <c r="QEI18" s="820"/>
      <c r="QEJ18" s="820"/>
      <c r="QEK18" s="820"/>
      <c r="QEL18" s="820"/>
      <c r="QEM18" s="820"/>
      <c r="QEN18" s="820"/>
      <c r="QEO18" s="820"/>
      <c r="QEP18" s="820"/>
      <c r="QEQ18" s="820"/>
      <c r="QER18" s="820"/>
      <c r="QES18" s="820"/>
      <c r="QET18" s="820"/>
      <c r="QEU18" s="820"/>
      <c r="QEV18" s="820"/>
      <c r="QEW18" s="820"/>
      <c r="QEX18" s="820"/>
      <c r="QEY18" s="820"/>
      <c r="QEZ18" s="820"/>
      <c r="QFA18" s="820"/>
      <c r="QFB18" s="820"/>
      <c r="QFC18" s="820"/>
      <c r="QFD18" s="820"/>
      <c r="QFE18" s="820"/>
      <c r="QFF18" s="820"/>
      <c r="QFG18" s="820"/>
      <c r="QFH18" s="820"/>
      <c r="QFI18" s="820"/>
      <c r="QFJ18" s="820"/>
      <c r="QFK18" s="820"/>
      <c r="QFL18" s="820"/>
      <c r="QFM18" s="820"/>
      <c r="QFN18" s="820"/>
      <c r="QFO18" s="820"/>
      <c r="QFP18" s="820"/>
      <c r="QFQ18" s="820"/>
      <c r="QFR18" s="820"/>
      <c r="QFS18" s="820"/>
      <c r="QFT18" s="820"/>
      <c r="QFU18" s="820"/>
      <c r="QFV18" s="820"/>
      <c r="QFW18" s="820"/>
      <c r="QFX18" s="820"/>
      <c r="QFY18" s="820"/>
      <c r="QFZ18" s="820"/>
      <c r="QGA18" s="820"/>
      <c r="QGB18" s="820"/>
      <c r="QGC18" s="820"/>
      <c r="QGD18" s="820"/>
      <c r="QGE18" s="820"/>
      <c r="QGF18" s="820"/>
      <c r="QGG18" s="820"/>
      <c r="QGH18" s="820"/>
      <c r="QGI18" s="820"/>
      <c r="QGJ18" s="820"/>
      <c r="QGK18" s="820"/>
      <c r="QGL18" s="820"/>
      <c r="QGM18" s="820"/>
      <c r="QGN18" s="820"/>
      <c r="QGO18" s="820"/>
      <c r="QGP18" s="820"/>
      <c r="QGQ18" s="820"/>
      <c r="QGR18" s="820"/>
      <c r="QGS18" s="820"/>
      <c r="QGT18" s="820"/>
      <c r="QGU18" s="820"/>
      <c r="QGV18" s="820"/>
      <c r="QGW18" s="820"/>
      <c r="QGX18" s="820"/>
      <c r="QGY18" s="820"/>
      <c r="QGZ18" s="820"/>
      <c r="QHA18" s="820"/>
      <c r="QHB18" s="820"/>
      <c r="QHC18" s="820"/>
      <c r="QHD18" s="820"/>
      <c r="QHE18" s="820"/>
      <c r="QHF18" s="820"/>
      <c r="QHG18" s="820"/>
      <c r="QHH18" s="820"/>
      <c r="QHI18" s="820"/>
      <c r="QHJ18" s="820"/>
      <c r="QHK18" s="820"/>
      <c r="QHL18" s="820"/>
      <c r="QHM18" s="820"/>
      <c r="QHN18" s="820"/>
      <c r="QHO18" s="820"/>
      <c r="QHP18" s="820"/>
      <c r="QHQ18" s="820"/>
      <c r="QHR18" s="820"/>
      <c r="QHS18" s="820"/>
      <c r="QHT18" s="820"/>
      <c r="QHU18" s="820"/>
      <c r="QHV18" s="820"/>
      <c r="QHW18" s="820"/>
      <c r="QHX18" s="820"/>
      <c r="QHY18" s="820"/>
      <c r="QHZ18" s="820"/>
      <c r="QIA18" s="820"/>
      <c r="QIB18" s="820"/>
      <c r="QIC18" s="820"/>
      <c r="QID18" s="820"/>
      <c r="QIE18" s="820"/>
      <c r="QIF18" s="820"/>
      <c r="QIG18" s="820"/>
      <c r="QIH18" s="820"/>
      <c r="QII18" s="820"/>
      <c r="QIJ18" s="820"/>
      <c r="QIK18" s="820"/>
      <c r="QIL18" s="820"/>
      <c r="QIM18" s="820"/>
      <c r="QIN18" s="820"/>
      <c r="QIO18" s="820"/>
      <c r="QIP18" s="820"/>
      <c r="QIQ18" s="820"/>
      <c r="QIR18" s="820"/>
      <c r="QIS18" s="820"/>
      <c r="QIT18" s="820"/>
      <c r="QIU18" s="820"/>
      <c r="QIV18" s="820"/>
      <c r="QIW18" s="820"/>
      <c r="QIX18" s="820"/>
      <c r="QIY18" s="820"/>
      <c r="QIZ18" s="820"/>
      <c r="QJA18" s="820"/>
      <c r="QJB18" s="820"/>
      <c r="QJC18" s="820"/>
      <c r="QJD18" s="820"/>
      <c r="QJE18" s="820"/>
      <c r="QJF18" s="820"/>
      <c r="QJG18" s="820"/>
      <c r="QJH18" s="820"/>
      <c r="QJI18" s="820"/>
      <c r="QJJ18" s="820"/>
      <c r="QJK18" s="820"/>
      <c r="QJL18" s="820"/>
      <c r="QJM18" s="820"/>
      <c r="QJN18" s="820"/>
      <c r="QJO18" s="820"/>
      <c r="QJP18" s="820"/>
      <c r="QJQ18" s="820"/>
      <c r="QJR18" s="820"/>
      <c r="QJS18" s="820"/>
      <c r="QJT18" s="820"/>
      <c r="QJU18" s="820"/>
      <c r="QJV18" s="820"/>
      <c r="QJW18" s="820"/>
      <c r="QJX18" s="820"/>
      <c r="QJY18" s="820"/>
      <c r="QJZ18" s="820"/>
      <c r="QKA18" s="820"/>
      <c r="QKB18" s="820"/>
      <c r="QKC18" s="820"/>
      <c r="QKD18" s="820"/>
      <c r="QKE18" s="820"/>
      <c r="QKF18" s="820"/>
      <c r="QKG18" s="820"/>
      <c r="QKH18" s="820"/>
      <c r="QKI18" s="820"/>
      <c r="QKJ18" s="820"/>
      <c r="QKK18" s="820"/>
      <c r="QKL18" s="820"/>
      <c r="QKM18" s="820"/>
      <c r="QKN18" s="820"/>
      <c r="QKO18" s="820"/>
      <c r="QKP18" s="820"/>
      <c r="QKQ18" s="820"/>
      <c r="QKR18" s="820"/>
      <c r="QKS18" s="820"/>
      <c r="QKT18" s="820"/>
      <c r="QKU18" s="820"/>
      <c r="QKV18" s="820"/>
      <c r="QKW18" s="820"/>
      <c r="QKX18" s="820"/>
      <c r="QKY18" s="820"/>
      <c r="QKZ18" s="820"/>
      <c r="QLA18" s="820"/>
      <c r="QLB18" s="820"/>
      <c r="QLC18" s="820"/>
      <c r="QLD18" s="820"/>
      <c r="QLE18" s="820"/>
      <c r="QLF18" s="820"/>
      <c r="QLG18" s="820"/>
      <c r="QLH18" s="820"/>
      <c r="QLI18" s="820"/>
      <c r="QLJ18" s="820"/>
      <c r="QLK18" s="820"/>
      <c r="QLL18" s="820"/>
      <c r="QLM18" s="820"/>
      <c r="QLN18" s="820"/>
      <c r="QLO18" s="820"/>
      <c r="QLP18" s="820"/>
      <c r="QLQ18" s="820"/>
      <c r="QLR18" s="820"/>
      <c r="QLS18" s="820"/>
      <c r="QLT18" s="820"/>
      <c r="QLU18" s="820"/>
      <c r="QLV18" s="820"/>
      <c r="QLW18" s="820"/>
      <c r="QLX18" s="820"/>
      <c r="QLY18" s="820"/>
      <c r="QLZ18" s="820"/>
      <c r="QMA18" s="820"/>
      <c r="QMB18" s="820"/>
      <c r="QMC18" s="820"/>
      <c r="QMD18" s="820"/>
      <c r="QME18" s="820"/>
      <c r="QMF18" s="820"/>
      <c r="QMG18" s="820"/>
      <c r="QMH18" s="820"/>
      <c r="QMI18" s="820"/>
      <c r="QMJ18" s="820"/>
      <c r="QMK18" s="820"/>
      <c r="QML18" s="820"/>
      <c r="QMM18" s="820"/>
      <c r="QMN18" s="820"/>
      <c r="QMO18" s="820"/>
      <c r="QMP18" s="820"/>
      <c r="QMQ18" s="820"/>
      <c r="QMR18" s="820"/>
      <c r="QMS18" s="820"/>
      <c r="QMT18" s="820"/>
      <c r="QMU18" s="820"/>
      <c r="QMV18" s="820"/>
      <c r="QMW18" s="820"/>
      <c r="QMX18" s="820"/>
      <c r="QMY18" s="820"/>
      <c r="QMZ18" s="820"/>
      <c r="QNA18" s="820"/>
      <c r="QNB18" s="820"/>
      <c r="QNC18" s="820"/>
      <c r="QND18" s="820"/>
      <c r="QNE18" s="820"/>
      <c r="QNF18" s="820"/>
      <c r="QNG18" s="820"/>
      <c r="QNH18" s="820"/>
      <c r="QNI18" s="820"/>
      <c r="QNJ18" s="820"/>
      <c r="QNK18" s="820"/>
      <c r="QNL18" s="820"/>
      <c r="QNM18" s="820"/>
      <c r="QNN18" s="820"/>
      <c r="QNO18" s="820"/>
      <c r="QNP18" s="820"/>
      <c r="QNQ18" s="820"/>
      <c r="QNR18" s="820"/>
      <c r="QNS18" s="820"/>
      <c r="QNT18" s="820"/>
      <c r="QNU18" s="820"/>
      <c r="QNV18" s="820"/>
      <c r="QNW18" s="820"/>
      <c r="QNX18" s="820"/>
      <c r="QNY18" s="820"/>
      <c r="QNZ18" s="820"/>
      <c r="QOA18" s="820"/>
      <c r="QOB18" s="820"/>
      <c r="QOC18" s="820"/>
      <c r="QOD18" s="820"/>
      <c r="QOE18" s="820"/>
      <c r="QOF18" s="820"/>
      <c r="QOG18" s="820"/>
      <c r="QOH18" s="820"/>
      <c r="QOI18" s="820"/>
      <c r="QOJ18" s="820"/>
      <c r="QOK18" s="820"/>
      <c r="QOL18" s="820"/>
      <c r="QOM18" s="820"/>
      <c r="QON18" s="820"/>
      <c r="QOO18" s="820"/>
      <c r="QOP18" s="820"/>
      <c r="QOQ18" s="820"/>
      <c r="QOR18" s="820"/>
      <c r="QOS18" s="820"/>
      <c r="QOT18" s="820"/>
      <c r="QOU18" s="820"/>
      <c r="QOV18" s="820"/>
      <c r="QOW18" s="820"/>
      <c r="QOX18" s="820"/>
      <c r="QOY18" s="820"/>
      <c r="QOZ18" s="820"/>
      <c r="QPA18" s="820"/>
      <c r="QPB18" s="820"/>
      <c r="QPC18" s="820"/>
      <c r="QPD18" s="820"/>
      <c r="QPE18" s="820"/>
      <c r="QPF18" s="820"/>
      <c r="QPG18" s="820"/>
      <c r="QPH18" s="820"/>
      <c r="QPI18" s="820"/>
      <c r="QPJ18" s="820"/>
      <c r="QPK18" s="820"/>
      <c r="QPL18" s="820"/>
      <c r="QPM18" s="820"/>
      <c r="QPN18" s="820"/>
      <c r="QPO18" s="820"/>
      <c r="QPP18" s="820"/>
      <c r="QPQ18" s="820"/>
      <c r="QPR18" s="820"/>
      <c r="QPS18" s="820"/>
      <c r="QPT18" s="820"/>
      <c r="QPU18" s="820"/>
      <c r="QPV18" s="820"/>
      <c r="QPW18" s="820"/>
      <c r="QPX18" s="820"/>
      <c r="QPY18" s="820"/>
      <c r="QPZ18" s="820"/>
      <c r="QQA18" s="820"/>
      <c r="QQB18" s="820"/>
      <c r="QQC18" s="820"/>
      <c r="QQD18" s="820"/>
      <c r="QQE18" s="820"/>
      <c r="QQF18" s="820"/>
      <c r="QQG18" s="820"/>
      <c r="QQH18" s="820"/>
      <c r="QQI18" s="820"/>
      <c r="QQJ18" s="820"/>
      <c r="QQK18" s="820"/>
      <c r="QQL18" s="820"/>
      <c r="QQM18" s="820"/>
      <c r="QQN18" s="820"/>
      <c r="QQO18" s="820"/>
      <c r="QQP18" s="820"/>
      <c r="QQQ18" s="820"/>
      <c r="QQR18" s="820"/>
      <c r="QQS18" s="820"/>
      <c r="QQT18" s="820"/>
      <c r="QQU18" s="820"/>
      <c r="QQV18" s="820"/>
      <c r="QQW18" s="820"/>
      <c r="QQX18" s="820"/>
      <c r="QQY18" s="820"/>
      <c r="QQZ18" s="820"/>
      <c r="QRA18" s="820"/>
      <c r="QRB18" s="820"/>
      <c r="QRC18" s="820"/>
      <c r="QRD18" s="820"/>
      <c r="QRE18" s="820"/>
      <c r="QRF18" s="820"/>
      <c r="QRG18" s="820"/>
      <c r="QRH18" s="820"/>
      <c r="QRI18" s="820"/>
      <c r="QRJ18" s="820"/>
      <c r="QRK18" s="820"/>
      <c r="QRL18" s="820"/>
      <c r="QRM18" s="820"/>
      <c r="QRN18" s="820"/>
      <c r="QRO18" s="820"/>
      <c r="QRP18" s="820"/>
      <c r="QRQ18" s="820"/>
      <c r="QRR18" s="820"/>
      <c r="QRS18" s="820"/>
      <c r="QRT18" s="820"/>
      <c r="QRU18" s="820"/>
      <c r="QRV18" s="820"/>
      <c r="QRW18" s="820"/>
      <c r="QRX18" s="820"/>
      <c r="QRY18" s="820"/>
      <c r="QRZ18" s="820"/>
      <c r="QSA18" s="820"/>
      <c r="QSB18" s="820"/>
      <c r="QSC18" s="820"/>
      <c r="QSD18" s="820"/>
      <c r="QSE18" s="820"/>
      <c r="QSF18" s="820"/>
      <c r="QSG18" s="820"/>
      <c r="QSH18" s="820"/>
      <c r="QSI18" s="820"/>
      <c r="QSJ18" s="820"/>
      <c r="QSK18" s="820"/>
      <c r="QSL18" s="820"/>
      <c r="QSM18" s="820"/>
      <c r="QSN18" s="820"/>
      <c r="QSO18" s="820"/>
      <c r="QSP18" s="820"/>
      <c r="QSQ18" s="820"/>
      <c r="QSR18" s="820"/>
      <c r="QSS18" s="820"/>
      <c r="QST18" s="820"/>
      <c r="QSU18" s="820"/>
      <c r="QSV18" s="820"/>
      <c r="QSW18" s="820"/>
      <c r="QSX18" s="820"/>
      <c r="QSY18" s="820"/>
      <c r="QSZ18" s="820"/>
      <c r="QTA18" s="820"/>
      <c r="QTB18" s="820"/>
      <c r="QTC18" s="820"/>
      <c r="QTD18" s="820"/>
      <c r="QTE18" s="820"/>
      <c r="QTF18" s="820"/>
      <c r="QTG18" s="820"/>
      <c r="QTH18" s="820"/>
      <c r="QTI18" s="820"/>
      <c r="QTJ18" s="820"/>
      <c r="QTK18" s="820"/>
      <c r="QTL18" s="820"/>
      <c r="QTM18" s="820"/>
      <c r="QTN18" s="820"/>
      <c r="QTO18" s="820"/>
      <c r="QTP18" s="820"/>
      <c r="QTQ18" s="820"/>
      <c r="QTR18" s="820"/>
      <c r="QTS18" s="820"/>
      <c r="QTT18" s="820"/>
      <c r="QTU18" s="820"/>
      <c r="QTV18" s="820"/>
      <c r="QTW18" s="820"/>
      <c r="QTX18" s="820"/>
      <c r="QTY18" s="820"/>
      <c r="QTZ18" s="820"/>
      <c r="QUA18" s="820"/>
      <c r="QUB18" s="820"/>
      <c r="QUC18" s="820"/>
      <c r="QUD18" s="820"/>
      <c r="QUE18" s="820"/>
      <c r="QUF18" s="820"/>
      <c r="QUG18" s="820"/>
      <c r="QUH18" s="820"/>
      <c r="QUI18" s="820"/>
      <c r="QUJ18" s="820"/>
      <c r="QUK18" s="820"/>
      <c r="QUL18" s="820"/>
      <c r="QUM18" s="820"/>
      <c r="QUN18" s="820"/>
      <c r="QUO18" s="820"/>
      <c r="QUP18" s="820"/>
      <c r="QUQ18" s="820"/>
      <c r="QUR18" s="820"/>
      <c r="QUS18" s="820"/>
      <c r="QUT18" s="820"/>
      <c r="QUU18" s="820"/>
      <c r="QUV18" s="820"/>
      <c r="QUW18" s="820"/>
      <c r="QUX18" s="820"/>
      <c r="QUY18" s="820"/>
      <c r="QUZ18" s="820"/>
      <c r="QVA18" s="820"/>
      <c r="QVB18" s="820"/>
      <c r="QVC18" s="820"/>
      <c r="QVD18" s="820"/>
      <c r="QVE18" s="820"/>
      <c r="QVF18" s="820"/>
      <c r="QVG18" s="820"/>
      <c r="QVH18" s="820"/>
      <c r="QVI18" s="820"/>
      <c r="QVJ18" s="820"/>
      <c r="QVK18" s="820"/>
      <c r="QVL18" s="820"/>
      <c r="QVM18" s="820"/>
      <c r="QVN18" s="820"/>
      <c r="QVO18" s="820"/>
      <c r="QVP18" s="820"/>
      <c r="QVQ18" s="820"/>
      <c r="QVR18" s="820"/>
      <c r="QVS18" s="820"/>
      <c r="QVT18" s="820"/>
      <c r="QVU18" s="820"/>
      <c r="QVV18" s="820"/>
      <c r="QVW18" s="820"/>
      <c r="QVX18" s="820"/>
      <c r="QVY18" s="820"/>
      <c r="QVZ18" s="820"/>
      <c r="QWA18" s="820"/>
      <c r="QWB18" s="820"/>
      <c r="QWC18" s="820"/>
      <c r="QWD18" s="820"/>
      <c r="QWE18" s="820"/>
      <c r="QWF18" s="820"/>
      <c r="QWG18" s="820"/>
      <c r="QWH18" s="820"/>
      <c r="QWI18" s="820"/>
      <c r="QWJ18" s="820"/>
      <c r="QWK18" s="820"/>
      <c r="QWL18" s="820"/>
      <c r="QWM18" s="820"/>
      <c r="QWN18" s="820"/>
      <c r="QWO18" s="820"/>
      <c r="QWP18" s="820"/>
      <c r="QWQ18" s="820"/>
      <c r="QWR18" s="820"/>
      <c r="QWS18" s="820"/>
      <c r="QWT18" s="820"/>
      <c r="QWU18" s="820"/>
      <c r="QWV18" s="820"/>
      <c r="QWW18" s="820"/>
      <c r="QWX18" s="820"/>
      <c r="QWY18" s="820"/>
      <c r="QWZ18" s="820"/>
      <c r="QXA18" s="820"/>
      <c r="QXB18" s="820"/>
      <c r="QXC18" s="820"/>
      <c r="QXD18" s="820"/>
      <c r="QXE18" s="820"/>
      <c r="QXF18" s="820"/>
      <c r="QXG18" s="820"/>
      <c r="QXH18" s="820"/>
      <c r="QXI18" s="820"/>
      <c r="QXJ18" s="820"/>
      <c r="QXK18" s="820"/>
      <c r="QXL18" s="820"/>
      <c r="QXM18" s="820"/>
      <c r="QXN18" s="820"/>
      <c r="QXO18" s="820"/>
      <c r="QXP18" s="820"/>
      <c r="QXQ18" s="820"/>
      <c r="QXR18" s="820"/>
      <c r="QXS18" s="820"/>
      <c r="QXT18" s="820"/>
      <c r="QXU18" s="820"/>
      <c r="QXV18" s="820"/>
      <c r="QXW18" s="820"/>
      <c r="QXX18" s="820"/>
      <c r="QXY18" s="820"/>
      <c r="QXZ18" s="820"/>
      <c r="QYA18" s="820"/>
      <c r="QYB18" s="820"/>
      <c r="QYC18" s="820"/>
      <c r="QYD18" s="820"/>
      <c r="QYE18" s="820"/>
      <c r="QYF18" s="820"/>
      <c r="QYG18" s="820"/>
      <c r="QYH18" s="820"/>
      <c r="QYI18" s="820"/>
      <c r="QYJ18" s="820"/>
      <c r="QYK18" s="820"/>
      <c r="QYL18" s="820"/>
      <c r="QYM18" s="820"/>
      <c r="QYN18" s="820"/>
      <c r="QYO18" s="820"/>
      <c r="QYP18" s="820"/>
      <c r="QYQ18" s="820"/>
      <c r="QYR18" s="820"/>
      <c r="QYS18" s="820"/>
      <c r="QYT18" s="820"/>
      <c r="QYU18" s="820"/>
      <c r="QYV18" s="820"/>
      <c r="QYW18" s="820"/>
      <c r="QYX18" s="820"/>
      <c r="QYY18" s="820"/>
      <c r="QYZ18" s="820"/>
      <c r="QZA18" s="820"/>
      <c r="QZB18" s="820"/>
      <c r="QZC18" s="820"/>
      <c r="QZD18" s="820"/>
      <c r="QZE18" s="820"/>
      <c r="QZF18" s="820"/>
      <c r="QZG18" s="820"/>
      <c r="QZH18" s="820"/>
      <c r="QZI18" s="820"/>
      <c r="QZJ18" s="820"/>
      <c r="QZK18" s="820"/>
      <c r="QZL18" s="820"/>
      <c r="QZM18" s="820"/>
      <c r="QZN18" s="820"/>
      <c r="QZO18" s="820"/>
      <c r="QZP18" s="820"/>
      <c r="QZQ18" s="820"/>
      <c r="QZR18" s="820"/>
      <c r="QZS18" s="820"/>
      <c r="QZT18" s="820"/>
      <c r="QZU18" s="820"/>
      <c r="QZV18" s="820"/>
      <c r="QZW18" s="820"/>
      <c r="QZX18" s="820"/>
      <c r="QZY18" s="820"/>
      <c r="QZZ18" s="820"/>
      <c r="RAA18" s="820"/>
      <c r="RAB18" s="820"/>
      <c r="RAC18" s="820"/>
      <c r="RAD18" s="820"/>
      <c r="RAE18" s="820"/>
      <c r="RAF18" s="820"/>
      <c r="RAG18" s="820"/>
      <c r="RAH18" s="820"/>
      <c r="RAI18" s="820"/>
      <c r="RAJ18" s="820"/>
      <c r="RAK18" s="820"/>
      <c r="RAL18" s="820"/>
      <c r="RAM18" s="820"/>
      <c r="RAN18" s="820"/>
      <c r="RAO18" s="820"/>
      <c r="RAP18" s="820"/>
      <c r="RAQ18" s="820"/>
      <c r="RAR18" s="820"/>
      <c r="RAS18" s="820"/>
      <c r="RAT18" s="820"/>
      <c r="RAU18" s="820"/>
      <c r="RAV18" s="820"/>
      <c r="RAW18" s="820"/>
      <c r="RAX18" s="820"/>
      <c r="RAY18" s="820"/>
      <c r="RAZ18" s="820"/>
      <c r="RBA18" s="820"/>
      <c r="RBB18" s="820"/>
      <c r="RBC18" s="820"/>
      <c r="RBD18" s="820"/>
      <c r="RBE18" s="820"/>
      <c r="RBF18" s="820"/>
      <c r="RBG18" s="820"/>
      <c r="RBH18" s="820"/>
      <c r="RBI18" s="820"/>
      <c r="RBJ18" s="820"/>
      <c r="RBK18" s="820"/>
      <c r="RBL18" s="820"/>
      <c r="RBM18" s="820"/>
      <c r="RBN18" s="820"/>
      <c r="RBO18" s="820"/>
      <c r="RBP18" s="820"/>
      <c r="RBQ18" s="820"/>
      <c r="RBR18" s="820"/>
      <c r="RBS18" s="820"/>
      <c r="RBT18" s="820"/>
      <c r="RBU18" s="820"/>
      <c r="RBV18" s="820"/>
      <c r="RBW18" s="820"/>
      <c r="RBX18" s="820"/>
      <c r="RBY18" s="820"/>
      <c r="RBZ18" s="820"/>
      <c r="RCA18" s="820"/>
      <c r="RCB18" s="820"/>
      <c r="RCC18" s="820"/>
      <c r="RCD18" s="820"/>
      <c r="RCE18" s="820"/>
      <c r="RCF18" s="820"/>
      <c r="RCG18" s="820"/>
      <c r="RCH18" s="820"/>
      <c r="RCI18" s="820"/>
      <c r="RCJ18" s="820"/>
      <c r="RCK18" s="820"/>
      <c r="RCL18" s="820"/>
      <c r="RCM18" s="820"/>
      <c r="RCN18" s="820"/>
      <c r="RCO18" s="820"/>
      <c r="RCP18" s="820"/>
      <c r="RCQ18" s="820"/>
      <c r="RCR18" s="820"/>
      <c r="RCS18" s="820"/>
      <c r="RCT18" s="820"/>
      <c r="RCU18" s="820"/>
      <c r="RCV18" s="820"/>
      <c r="RCW18" s="820"/>
      <c r="RCX18" s="820"/>
      <c r="RCY18" s="820"/>
      <c r="RCZ18" s="820"/>
      <c r="RDA18" s="820"/>
      <c r="RDB18" s="820"/>
      <c r="RDC18" s="820"/>
      <c r="RDD18" s="820"/>
      <c r="RDE18" s="820"/>
      <c r="RDF18" s="820"/>
      <c r="RDG18" s="820"/>
      <c r="RDH18" s="820"/>
      <c r="RDI18" s="820"/>
      <c r="RDJ18" s="820"/>
      <c r="RDK18" s="820"/>
      <c r="RDL18" s="820"/>
      <c r="RDM18" s="820"/>
      <c r="RDN18" s="820"/>
      <c r="RDO18" s="820"/>
      <c r="RDP18" s="820"/>
      <c r="RDQ18" s="820"/>
      <c r="RDR18" s="820"/>
      <c r="RDS18" s="820"/>
      <c r="RDT18" s="820"/>
      <c r="RDU18" s="820"/>
      <c r="RDV18" s="820"/>
      <c r="RDW18" s="820"/>
      <c r="RDX18" s="820"/>
      <c r="RDY18" s="820"/>
      <c r="RDZ18" s="820"/>
      <c r="REA18" s="820"/>
      <c r="REB18" s="820"/>
      <c r="REC18" s="820"/>
      <c r="RED18" s="820"/>
      <c r="REE18" s="820"/>
      <c r="REF18" s="820"/>
      <c r="REG18" s="820"/>
      <c r="REH18" s="820"/>
      <c r="REI18" s="820"/>
      <c r="REJ18" s="820"/>
      <c r="REK18" s="820"/>
      <c r="REL18" s="820"/>
      <c r="REM18" s="820"/>
      <c r="REN18" s="820"/>
      <c r="REO18" s="820"/>
      <c r="REP18" s="820"/>
      <c r="REQ18" s="820"/>
      <c r="RER18" s="820"/>
      <c r="RES18" s="820"/>
      <c r="RET18" s="820"/>
      <c r="REU18" s="820"/>
      <c r="REV18" s="820"/>
      <c r="REW18" s="820"/>
      <c r="REX18" s="820"/>
      <c r="REY18" s="820"/>
      <c r="REZ18" s="820"/>
      <c r="RFA18" s="820"/>
      <c r="RFB18" s="820"/>
      <c r="RFC18" s="820"/>
      <c r="RFD18" s="820"/>
      <c r="RFE18" s="820"/>
      <c r="RFF18" s="820"/>
      <c r="RFG18" s="820"/>
      <c r="RFH18" s="820"/>
      <c r="RFI18" s="820"/>
      <c r="RFJ18" s="820"/>
      <c r="RFK18" s="820"/>
      <c r="RFL18" s="820"/>
      <c r="RFM18" s="820"/>
      <c r="RFN18" s="820"/>
      <c r="RFO18" s="820"/>
      <c r="RFP18" s="820"/>
      <c r="RFQ18" s="820"/>
      <c r="RFR18" s="820"/>
      <c r="RFS18" s="820"/>
      <c r="RFT18" s="820"/>
      <c r="RFU18" s="820"/>
      <c r="RFV18" s="820"/>
      <c r="RFW18" s="820"/>
      <c r="RFX18" s="820"/>
      <c r="RFY18" s="820"/>
      <c r="RFZ18" s="820"/>
      <c r="RGA18" s="820"/>
      <c r="RGB18" s="820"/>
      <c r="RGC18" s="820"/>
      <c r="RGD18" s="820"/>
      <c r="RGE18" s="820"/>
      <c r="RGF18" s="820"/>
      <c r="RGG18" s="820"/>
      <c r="RGH18" s="820"/>
      <c r="RGI18" s="820"/>
      <c r="RGJ18" s="820"/>
      <c r="RGK18" s="820"/>
      <c r="RGL18" s="820"/>
      <c r="RGM18" s="820"/>
      <c r="RGN18" s="820"/>
      <c r="RGO18" s="820"/>
      <c r="RGP18" s="820"/>
      <c r="RGQ18" s="820"/>
      <c r="RGR18" s="820"/>
      <c r="RGS18" s="820"/>
      <c r="RGT18" s="820"/>
      <c r="RGU18" s="820"/>
      <c r="RGV18" s="820"/>
      <c r="RGW18" s="820"/>
      <c r="RGX18" s="820"/>
      <c r="RGY18" s="820"/>
      <c r="RGZ18" s="820"/>
      <c r="RHA18" s="820"/>
      <c r="RHB18" s="820"/>
      <c r="RHC18" s="820"/>
      <c r="RHD18" s="820"/>
      <c r="RHE18" s="820"/>
      <c r="RHF18" s="820"/>
      <c r="RHG18" s="820"/>
      <c r="RHH18" s="820"/>
      <c r="RHI18" s="820"/>
      <c r="RHJ18" s="820"/>
      <c r="RHK18" s="820"/>
      <c r="RHL18" s="820"/>
      <c r="RHM18" s="820"/>
      <c r="RHN18" s="820"/>
      <c r="RHO18" s="820"/>
      <c r="RHP18" s="820"/>
      <c r="RHQ18" s="820"/>
      <c r="RHR18" s="820"/>
      <c r="RHS18" s="820"/>
      <c r="RHT18" s="820"/>
      <c r="RHU18" s="820"/>
      <c r="RHV18" s="820"/>
      <c r="RHW18" s="820"/>
      <c r="RHX18" s="820"/>
      <c r="RHY18" s="820"/>
      <c r="RHZ18" s="820"/>
      <c r="RIA18" s="820"/>
      <c r="RIB18" s="820"/>
      <c r="RIC18" s="820"/>
      <c r="RID18" s="820"/>
      <c r="RIE18" s="820"/>
      <c r="RIF18" s="820"/>
      <c r="RIG18" s="820"/>
      <c r="RIH18" s="820"/>
      <c r="RII18" s="820"/>
      <c r="RIJ18" s="820"/>
      <c r="RIK18" s="820"/>
      <c r="RIL18" s="820"/>
      <c r="RIM18" s="820"/>
      <c r="RIN18" s="820"/>
      <c r="RIO18" s="820"/>
      <c r="RIP18" s="820"/>
      <c r="RIQ18" s="820"/>
      <c r="RIR18" s="820"/>
      <c r="RIS18" s="820"/>
      <c r="RIT18" s="820"/>
      <c r="RIU18" s="820"/>
      <c r="RIV18" s="820"/>
      <c r="RIW18" s="820"/>
      <c r="RIX18" s="820"/>
      <c r="RIY18" s="820"/>
      <c r="RIZ18" s="820"/>
      <c r="RJA18" s="820"/>
      <c r="RJB18" s="820"/>
      <c r="RJC18" s="820"/>
      <c r="RJD18" s="820"/>
      <c r="RJE18" s="820"/>
      <c r="RJF18" s="820"/>
      <c r="RJG18" s="820"/>
      <c r="RJH18" s="820"/>
      <c r="RJI18" s="820"/>
      <c r="RJJ18" s="820"/>
      <c r="RJK18" s="820"/>
      <c r="RJL18" s="820"/>
      <c r="RJM18" s="820"/>
      <c r="RJN18" s="820"/>
      <c r="RJO18" s="820"/>
      <c r="RJP18" s="820"/>
      <c r="RJQ18" s="820"/>
      <c r="RJR18" s="820"/>
      <c r="RJS18" s="820"/>
      <c r="RJT18" s="820"/>
      <c r="RJU18" s="820"/>
      <c r="RJV18" s="820"/>
      <c r="RJW18" s="820"/>
      <c r="RJX18" s="820"/>
      <c r="RJY18" s="820"/>
      <c r="RJZ18" s="820"/>
      <c r="RKA18" s="820"/>
      <c r="RKB18" s="820"/>
      <c r="RKC18" s="820"/>
      <c r="RKD18" s="820"/>
      <c r="RKE18" s="820"/>
      <c r="RKF18" s="820"/>
      <c r="RKG18" s="820"/>
      <c r="RKH18" s="820"/>
      <c r="RKI18" s="820"/>
      <c r="RKJ18" s="820"/>
      <c r="RKK18" s="820"/>
      <c r="RKL18" s="820"/>
      <c r="RKM18" s="820"/>
      <c r="RKN18" s="820"/>
      <c r="RKO18" s="820"/>
      <c r="RKP18" s="820"/>
      <c r="RKQ18" s="820"/>
      <c r="RKR18" s="820"/>
      <c r="RKS18" s="820"/>
      <c r="RKT18" s="820"/>
      <c r="RKU18" s="820"/>
      <c r="RKV18" s="820"/>
      <c r="RKW18" s="820"/>
      <c r="RKX18" s="820"/>
      <c r="RKY18" s="820"/>
      <c r="RKZ18" s="820"/>
      <c r="RLA18" s="820"/>
      <c r="RLB18" s="820"/>
      <c r="RLC18" s="820"/>
      <c r="RLD18" s="820"/>
      <c r="RLE18" s="820"/>
      <c r="RLF18" s="820"/>
      <c r="RLG18" s="820"/>
      <c r="RLH18" s="820"/>
      <c r="RLI18" s="820"/>
      <c r="RLJ18" s="820"/>
      <c r="RLK18" s="820"/>
      <c r="RLL18" s="820"/>
      <c r="RLM18" s="820"/>
      <c r="RLN18" s="820"/>
      <c r="RLO18" s="820"/>
      <c r="RLP18" s="820"/>
      <c r="RLQ18" s="820"/>
      <c r="RLR18" s="820"/>
      <c r="RLS18" s="820"/>
      <c r="RLT18" s="820"/>
      <c r="RLU18" s="820"/>
      <c r="RLV18" s="820"/>
      <c r="RLW18" s="820"/>
      <c r="RLX18" s="820"/>
      <c r="RLY18" s="820"/>
      <c r="RLZ18" s="820"/>
      <c r="RMA18" s="820"/>
      <c r="RMB18" s="820"/>
      <c r="RMC18" s="820"/>
      <c r="RMD18" s="820"/>
      <c r="RME18" s="820"/>
      <c r="RMF18" s="820"/>
      <c r="RMG18" s="820"/>
      <c r="RMH18" s="820"/>
      <c r="RMI18" s="820"/>
      <c r="RMJ18" s="820"/>
      <c r="RMK18" s="820"/>
      <c r="RML18" s="820"/>
      <c r="RMM18" s="820"/>
      <c r="RMN18" s="820"/>
      <c r="RMO18" s="820"/>
      <c r="RMP18" s="820"/>
      <c r="RMQ18" s="820"/>
      <c r="RMR18" s="820"/>
      <c r="RMS18" s="820"/>
      <c r="RMT18" s="820"/>
      <c r="RMU18" s="820"/>
      <c r="RMV18" s="820"/>
      <c r="RMW18" s="820"/>
      <c r="RMX18" s="820"/>
      <c r="RMY18" s="820"/>
      <c r="RMZ18" s="820"/>
      <c r="RNA18" s="820"/>
      <c r="RNB18" s="820"/>
      <c r="RNC18" s="820"/>
      <c r="RND18" s="820"/>
      <c r="RNE18" s="820"/>
      <c r="RNF18" s="820"/>
      <c r="RNG18" s="820"/>
      <c r="RNH18" s="820"/>
      <c r="RNI18" s="820"/>
      <c r="RNJ18" s="820"/>
      <c r="RNK18" s="820"/>
      <c r="RNL18" s="820"/>
      <c r="RNM18" s="820"/>
      <c r="RNN18" s="820"/>
      <c r="RNO18" s="820"/>
      <c r="RNP18" s="820"/>
      <c r="RNQ18" s="820"/>
      <c r="RNR18" s="820"/>
      <c r="RNS18" s="820"/>
      <c r="RNT18" s="820"/>
      <c r="RNU18" s="820"/>
      <c r="RNV18" s="820"/>
      <c r="RNW18" s="820"/>
      <c r="RNX18" s="820"/>
      <c r="RNY18" s="820"/>
      <c r="RNZ18" s="820"/>
      <c r="ROA18" s="820"/>
      <c r="ROB18" s="820"/>
      <c r="ROC18" s="820"/>
      <c r="ROD18" s="820"/>
      <c r="ROE18" s="820"/>
      <c r="ROF18" s="820"/>
      <c r="ROG18" s="820"/>
      <c r="ROH18" s="820"/>
      <c r="ROI18" s="820"/>
      <c r="ROJ18" s="820"/>
      <c r="ROK18" s="820"/>
      <c r="ROL18" s="820"/>
      <c r="ROM18" s="820"/>
      <c r="RON18" s="820"/>
      <c r="ROO18" s="820"/>
      <c r="ROP18" s="820"/>
      <c r="ROQ18" s="820"/>
      <c r="ROR18" s="820"/>
      <c r="ROS18" s="820"/>
      <c r="ROT18" s="820"/>
      <c r="ROU18" s="820"/>
      <c r="ROV18" s="820"/>
      <c r="ROW18" s="820"/>
      <c r="ROX18" s="820"/>
      <c r="ROY18" s="820"/>
      <c r="ROZ18" s="820"/>
      <c r="RPA18" s="820"/>
      <c r="RPB18" s="820"/>
      <c r="RPC18" s="820"/>
      <c r="RPD18" s="820"/>
      <c r="RPE18" s="820"/>
      <c r="RPF18" s="820"/>
      <c r="RPG18" s="820"/>
      <c r="RPH18" s="820"/>
      <c r="RPI18" s="820"/>
      <c r="RPJ18" s="820"/>
      <c r="RPK18" s="820"/>
      <c r="RPL18" s="820"/>
      <c r="RPM18" s="820"/>
      <c r="RPN18" s="820"/>
      <c r="RPO18" s="820"/>
      <c r="RPP18" s="820"/>
      <c r="RPQ18" s="820"/>
      <c r="RPR18" s="820"/>
      <c r="RPS18" s="820"/>
      <c r="RPT18" s="820"/>
      <c r="RPU18" s="820"/>
      <c r="RPV18" s="820"/>
      <c r="RPW18" s="820"/>
      <c r="RPX18" s="820"/>
      <c r="RPY18" s="820"/>
      <c r="RPZ18" s="820"/>
      <c r="RQA18" s="820"/>
      <c r="RQB18" s="820"/>
      <c r="RQC18" s="820"/>
      <c r="RQD18" s="820"/>
      <c r="RQE18" s="820"/>
      <c r="RQF18" s="820"/>
      <c r="RQG18" s="820"/>
      <c r="RQH18" s="820"/>
      <c r="RQI18" s="820"/>
      <c r="RQJ18" s="820"/>
      <c r="RQK18" s="820"/>
      <c r="RQL18" s="820"/>
      <c r="RQM18" s="820"/>
      <c r="RQN18" s="820"/>
      <c r="RQO18" s="820"/>
      <c r="RQP18" s="820"/>
      <c r="RQQ18" s="820"/>
      <c r="RQR18" s="820"/>
      <c r="RQS18" s="820"/>
      <c r="RQT18" s="820"/>
      <c r="RQU18" s="820"/>
      <c r="RQV18" s="820"/>
      <c r="RQW18" s="820"/>
      <c r="RQX18" s="820"/>
      <c r="RQY18" s="820"/>
      <c r="RQZ18" s="820"/>
      <c r="RRA18" s="820"/>
      <c r="RRB18" s="820"/>
      <c r="RRC18" s="820"/>
      <c r="RRD18" s="820"/>
      <c r="RRE18" s="820"/>
      <c r="RRF18" s="820"/>
      <c r="RRG18" s="820"/>
      <c r="RRH18" s="820"/>
      <c r="RRI18" s="820"/>
      <c r="RRJ18" s="820"/>
      <c r="RRK18" s="820"/>
      <c r="RRL18" s="820"/>
      <c r="RRM18" s="820"/>
      <c r="RRN18" s="820"/>
      <c r="RRO18" s="820"/>
      <c r="RRP18" s="820"/>
      <c r="RRQ18" s="820"/>
      <c r="RRR18" s="820"/>
      <c r="RRS18" s="820"/>
      <c r="RRT18" s="820"/>
      <c r="RRU18" s="820"/>
      <c r="RRV18" s="820"/>
      <c r="RRW18" s="820"/>
      <c r="RRX18" s="820"/>
      <c r="RRY18" s="820"/>
      <c r="RRZ18" s="820"/>
      <c r="RSA18" s="820"/>
      <c r="RSB18" s="820"/>
      <c r="RSC18" s="820"/>
      <c r="RSD18" s="820"/>
      <c r="RSE18" s="820"/>
      <c r="RSF18" s="820"/>
      <c r="RSG18" s="820"/>
      <c r="RSH18" s="820"/>
      <c r="RSI18" s="820"/>
      <c r="RSJ18" s="820"/>
      <c r="RSK18" s="820"/>
      <c r="RSL18" s="820"/>
      <c r="RSM18" s="820"/>
      <c r="RSN18" s="820"/>
      <c r="RSO18" s="820"/>
      <c r="RSP18" s="820"/>
      <c r="RSQ18" s="820"/>
      <c r="RSR18" s="820"/>
      <c r="RSS18" s="820"/>
      <c r="RST18" s="820"/>
      <c r="RSU18" s="820"/>
      <c r="RSV18" s="820"/>
      <c r="RSW18" s="820"/>
      <c r="RSX18" s="820"/>
      <c r="RSY18" s="820"/>
      <c r="RSZ18" s="820"/>
      <c r="RTA18" s="820"/>
      <c r="RTB18" s="820"/>
      <c r="RTC18" s="820"/>
      <c r="RTD18" s="820"/>
      <c r="RTE18" s="820"/>
      <c r="RTF18" s="820"/>
      <c r="RTG18" s="820"/>
      <c r="RTH18" s="820"/>
      <c r="RTI18" s="820"/>
      <c r="RTJ18" s="820"/>
      <c r="RTK18" s="820"/>
      <c r="RTL18" s="820"/>
      <c r="RTM18" s="820"/>
      <c r="RTN18" s="820"/>
      <c r="RTO18" s="820"/>
      <c r="RTP18" s="820"/>
      <c r="RTQ18" s="820"/>
      <c r="RTR18" s="820"/>
      <c r="RTS18" s="820"/>
      <c r="RTT18" s="820"/>
      <c r="RTU18" s="820"/>
      <c r="RTV18" s="820"/>
      <c r="RTW18" s="820"/>
      <c r="RTX18" s="820"/>
      <c r="RTY18" s="820"/>
      <c r="RTZ18" s="820"/>
      <c r="RUA18" s="820"/>
      <c r="RUB18" s="820"/>
      <c r="RUC18" s="820"/>
      <c r="RUD18" s="820"/>
      <c r="RUE18" s="820"/>
      <c r="RUF18" s="820"/>
      <c r="RUG18" s="820"/>
      <c r="RUH18" s="820"/>
      <c r="RUI18" s="820"/>
      <c r="RUJ18" s="820"/>
      <c r="RUK18" s="820"/>
      <c r="RUL18" s="820"/>
      <c r="RUM18" s="820"/>
      <c r="RUN18" s="820"/>
      <c r="RUO18" s="820"/>
      <c r="RUP18" s="820"/>
      <c r="RUQ18" s="820"/>
      <c r="RUR18" s="820"/>
      <c r="RUS18" s="820"/>
      <c r="RUT18" s="820"/>
      <c r="RUU18" s="820"/>
      <c r="RUV18" s="820"/>
      <c r="RUW18" s="820"/>
      <c r="RUX18" s="820"/>
      <c r="RUY18" s="820"/>
      <c r="RUZ18" s="820"/>
      <c r="RVA18" s="820"/>
      <c r="RVB18" s="820"/>
      <c r="RVC18" s="820"/>
      <c r="RVD18" s="820"/>
      <c r="RVE18" s="820"/>
      <c r="RVF18" s="820"/>
      <c r="RVG18" s="820"/>
      <c r="RVH18" s="820"/>
      <c r="RVI18" s="820"/>
      <c r="RVJ18" s="820"/>
      <c r="RVK18" s="820"/>
      <c r="RVL18" s="820"/>
      <c r="RVM18" s="820"/>
      <c r="RVN18" s="820"/>
      <c r="RVO18" s="820"/>
      <c r="RVP18" s="820"/>
      <c r="RVQ18" s="820"/>
      <c r="RVR18" s="820"/>
      <c r="RVS18" s="820"/>
      <c r="RVT18" s="820"/>
      <c r="RVU18" s="820"/>
      <c r="RVV18" s="820"/>
      <c r="RVW18" s="820"/>
      <c r="RVX18" s="820"/>
      <c r="RVY18" s="820"/>
      <c r="RVZ18" s="820"/>
      <c r="RWA18" s="820"/>
      <c r="RWB18" s="820"/>
      <c r="RWC18" s="820"/>
      <c r="RWD18" s="820"/>
      <c r="RWE18" s="820"/>
      <c r="RWF18" s="820"/>
      <c r="RWG18" s="820"/>
      <c r="RWH18" s="820"/>
      <c r="RWI18" s="820"/>
      <c r="RWJ18" s="820"/>
      <c r="RWK18" s="820"/>
      <c r="RWL18" s="820"/>
      <c r="RWM18" s="820"/>
      <c r="RWN18" s="820"/>
      <c r="RWO18" s="820"/>
      <c r="RWP18" s="820"/>
      <c r="RWQ18" s="820"/>
      <c r="RWR18" s="820"/>
      <c r="RWS18" s="820"/>
      <c r="RWT18" s="820"/>
      <c r="RWU18" s="820"/>
      <c r="RWV18" s="820"/>
      <c r="RWW18" s="820"/>
      <c r="RWX18" s="820"/>
      <c r="RWY18" s="820"/>
      <c r="RWZ18" s="820"/>
      <c r="RXA18" s="820"/>
      <c r="RXB18" s="820"/>
      <c r="RXC18" s="820"/>
      <c r="RXD18" s="820"/>
      <c r="RXE18" s="820"/>
      <c r="RXF18" s="820"/>
      <c r="RXG18" s="820"/>
      <c r="RXH18" s="820"/>
      <c r="RXI18" s="820"/>
      <c r="RXJ18" s="820"/>
      <c r="RXK18" s="820"/>
      <c r="RXL18" s="820"/>
      <c r="RXM18" s="820"/>
      <c r="RXN18" s="820"/>
      <c r="RXO18" s="820"/>
      <c r="RXP18" s="820"/>
      <c r="RXQ18" s="820"/>
      <c r="RXR18" s="820"/>
      <c r="RXS18" s="820"/>
      <c r="RXT18" s="820"/>
      <c r="RXU18" s="820"/>
      <c r="RXV18" s="820"/>
      <c r="RXW18" s="820"/>
      <c r="RXX18" s="820"/>
      <c r="RXY18" s="820"/>
      <c r="RXZ18" s="820"/>
      <c r="RYA18" s="820"/>
      <c r="RYB18" s="820"/>
      <c r="RYC18" s="820"/>
      <c r="RYD18" s="820"/>
      <c r="RYE18" s="820"/>
      <c r="RYF18" s="820"/>
      <c r="RYG18" s="820"/>
      <c r="RYH18" s="820"/>
      <c r="RYI18" s="820"/>
      <c r="RYJ18" s="820"/>
      <c r="RYK18" s="820"/>
      <c r="RYL18" s="820"/>
      <c r="RYM18" s="820"/>
      <c r="RYN18" s="820"/>
      <c r="RYO18" s="820"/>
      <c r="RYP18" s="820"/>
      <c r="RYQ18" s="820"/>
      <c r="RYR18" s="820"/>
      <c r="RYS18" s="820"/>
      <c r="RYT18" s="820"/>
      <c r="RYU18" s="820"/>
      <c r="RYV18" s="820"/>
      <c r="RYW18" s="820"/>
      <c r="RYX18" s="820"/>
      <c r="RYY18" s="820"/>
      <c r="RYZ18" s="820"/>
      <c r="RZA18" s="820"/>
      <c r="RZB18" s="820"/>
      <c r="RZC18" s="820"/>
      <c r="RZD18" s="820"/>
      <c r="RZE18" s="820"/>
      <c r="RZF18" s="820"/>
      <c r="RZG18" s="820"/>
      <c r="RZH18" s="820"/>
      <c r="RZI18" s="820"/>
      <c r="RZJ18" s="820"/>
      <c r="RZK18" s="820"/>
      <c r="RZL18" s="820"/>
      <c r="RZM18" s="820"/>
      <c r="RZN18" s="820"/>
      <c r="RZO18" s="820"/>
      <c r="RZP18" s="820"/>
      <c r="RZQ18" s="820"/>
      <c r="RZR18" s="820"/>
      <c r="RZS18" s="820"/>
      <c r="RZT18" s="820"/>
      <c r="RZU18" s="820"/>
      <c r="RZV18" s="820"/>
      <c r="RZW18" s="820"/>
      <c r="RZX18" s="820"/>
      <c r="RZY18" s="820"/>
      <c r="RZZ18" s="820"/>
      <c r="SAA18" s="820"/>
      <c r="SAB18" s="820"/>
      <c r="SAC18" s="820"/>
      <c r="SAD18" s="820"/>
      <c r="SAE18" s="820"/>
      <c r="SAF18" s="820"/>
      <c r="SAG18" s="820"/>
      <c r="SAH18" s="820"/>
      <c r="SAI18" s="820"/>
      <c r="SAJ18" s="820"/>
      <c r="SAK18" s="820"/>
      <c r="SAL18" s="820"/>
      <c r="SAM18" s="820"/>
      <c r="SAN18" s="820"/>
      <c r="SAO18" s="820"/>
      <c r="SAP18" s="820"/>
      <c r="SAQ18" s="820"/>
      <c r="SAR18" s="820"/>
      <c r="SAS18" s="820"/>
      <c r="SAT18" s="820"/>
      <c r="SAU18" s="820"/>
      <c r="SAV18" s="820"/>
      <c r="SAW18" s="820"/>
      <c r="SAX18" s="820"/>
      <c r="SAY18" s="820"/>
      <c r="SAZ18" s="820"/>
      <c r="SBA18" s="820"/>
      <c r="SBB18" s="820"/>
      <c r="SBC18" s="820"/>
      <c r="SBD18" s="820"/>
      <c r="SBE18" s="820"/>
      <c r="SBF18" s="820"/>
      <c r="SBG18" s="820"/>
      <c r="SBH18" s="820"/>
      <c r="SBI18" s="820"/>
      <c r="SBJ18" s="820"/>
      <c r="SBK18" s="820"/>
      <c r="SBL18" s="820"/>
      <c r="SBM18" s="820"/>
      <c r="SBN18" s="820"/>
      <c r="SBO18" s="820"/>
      <c r="SBP18" s="820"/>
      <c r="SBQ18" s="820"/>
      <c r="SBR18" s="820"/>
      <c r="SBS18" s="820"/>
      <c r="SBT18" s="820"/>
      <c r="SBU18" s="820"/>
      <c r="SBV18" s="820"/>
      <c r="SBW18" s="820"/>
      <c r="SBX18" s="820"/>
      <c r="SBY18" s="820"/>
      <c r="SBZ18" s="820"/>
      <c r="SCA18" s="820"/>
      <c r="SCB18" s="820"/>
      <c r="SCC18" s="820"/>
      <c r="SCD18" s="820"/>
      <c r="SCE18" s="820"/>
      <c r="SCF18" s="820"/>
      <c r="SCG18" s="820"/>
      <c r="SCH18" s="820"/>
      <c r="SCI18" s="820"/>
      <c r="SCJ18" s="820"/>
      <c r="SCK18" s="820"/>
      <c r="SCL18" s="820"/>
      <c r="SCM18" s="820"/>
      <c r="SCN18" s="820"/>
      <c r="SCO18" s="820"/>
      <c r="SCP18" s="820"/>
      <c r="SCQ18" s="820"/>
      <c r="SCR18" s="820"/>
      <c r="SCS18" s="820"/>
      <c r="SCT18" s="820"/>
      <c r="SCU18" s="820"/>
      <c r="SCV18" s="820"/>
      <c r="SCW18" s="820"/>
      <c r="SCX18" s="820"/>
      <c r="SCY18" s="820"/>
      <c r="SCZ18" s="820"/>
      <c r="SDA18" s="820"/>
      <c r="SDB18" s="820"/>
      <c r="SDC18" s="820"/>
      <c r="SDD18" s="820"/>
      <c r="SDE18" s="820"/>
      <c r="SDF18" s="820"/>
      <c r="SDG18" s="820"/>
      <c r="SDH18" s="820"/>
      <c r="SDI18" s="820"/>
      <c r="SDJ18" s="820"/>
      <c r="SDK18" s="820"/>
      <c r="SDL18" s="820"/>
      <c r="SDM18" s="820"/>
      <c r="SDN18" s="820"/>
      <c r="SDO18" s="820"/>
      <c r="SDP18" s="820"/>
      <c r="SDQ18" s="820"/>
      <c r="SDR18" s="820"/>
      <c r="SDS18" s="820"/>
      <c r="SDT18" s="820"/>
      <c r="SDU18" s="820"/>
      <c r="SDV18" s="820"/>
      <c r="SDW18" s="820"/>
      <c r="SDX18" s="820"/>
      <c r="SDY18" s="820"/>
      <c r="SDZ18" s="820"/>
      <c r="SEA18" s="820"/>
      <c r="SEB18" s="820"/>
      <c r="SEC18" s="820"/>
      <c r="SED18" s="820"/>
      <c r="SEE18" s="820"/>
      <c r="SEF18" s="820"/>
      <c r="SEG18" s="820"/>
      <c r="SEH18" s="820"/>
      <c r="SEI18" s="820"/>
      <c r="SEJ18" s="820"/>
      <c r="SEK18" s="820"/>
      <c r="SEL18" s="820"/>
      <c r="SEM18" s="820"/>
      <c r="SEN18" s="820"/>
      <c r="SEO18" s="820"/>
      <c r="SEP18" s="820"/>
      <c r="SEQ18" s="820"/>
      <c r="SER18" s="820"/>
      <c r="SES18" s="820"/>
      <c r="SET18" s="820"/>
      <c r="SEU18" s="820"/>
      <c r="SEV18" s="820"/>
      <c r="SEW18" s="820"/>
      <c r="SEX18" s="820"/>
      <c r="SEY18" s="820"/>
      <c r="SEZ18" s="820"/>
      <c r="SFA18" s="820"/>
      <c r="SFB18" s="820"/>
      <c r="SFC18" s="820"/>
      <c r="SFD18" s="820"/>
      <c r="SFE18" s="820"/>
      <c r="SFF18" s="820"/>
      <c r="SFG18" s="820"/>
      <c r="SFH18" s="820"/>
      <c r="SFI18" s="820"/>
      <c r="SFJ18" s="820"/>
      <c r="SFK18" s="820"/>
      <c r="SFL18" s="820"/>
      <c r="SFM18" s="820"/>
      <c r="SFN18" s="820"/>
      <c r="SFO18" s="820"/>
      <c r="SFP18" s="820"/>
      <c r="SFQ18" s="820"/>
      <c r="SFR18" s="820"/>
      <c r="SFS18" s="820"/>
      <c r="SFT18" s="820"/>
      <c r="SFU18" s="820"/>
      <c r="SFV18" s="820"/>
      <c r="SFW18" s="820"/>
      <c r="SFX18" s="820"/>
      <c r="SFY18" s="820"/>
      <c r="SFZ18" s="820"/>
      <c r="SGA18" s="820"/>
      <c r="SGB18" s="820"/>
      <c r="SGC18" s="820"/>
      <c r="SGD18" s="820"/>
      <c r="SGE18" s="820"/>
      <c r="SGF18" s="820"/>
      <c r="SGG18" s="820"/>
      <c r="SGH18" s="820"/>
      <c r="SGI18" s="820"/>
      <c r="SGJ18" s="820"/>
      <c r="SGK18" s="820"/>
      <c r="SGL18" s="820"/>
      <c r="SGM18" s="820"/>
      <c r="SGN18" s="820"/>
      <c r="SGO18" s="820"/>
      <c r="SGP18" s="820"/>
      <c r="SGQ18" s="820"/>
      <c r="SGR18" s="820"/>
      <c r="SGS18" s="820"/>
      <c r="SGT18" s="820"/>
      <c r="SGU18" s="820"/>
      <c r="SGV18" s="820"/>
      <c r="SGW18" s="820"/>
      <c r="SGX18" s="820"/>
      <c r="SGY18" s="820"/>
      <c r="SGZ18" s="820"/>
      <c r="SHA18" s="820"/>
      <c r="SHB18" s="820"/>
      <c r="SHC18" s="820"/>
      <c r="SHD18" s="820"/>
      <c r="SHE18" s="820"/>
      <c r="SHF18" s="820"/>
      <c r="SHG18" s="820"/>
      <c r="SHH18" s="820"/>
      <c r="SHI18" s="820"/>
      <c r="SHJ18" s="820"/>
      <c r="SHK18" s="820"/>
      <c r="SHL18" s="820"/>
      <c r="SHM18" s="820"/>
      <c r="SHN18" s="820"/>
      <c r="SHO18" s="820"/>
      <c r="SHP18" s="820"/>
      <c r="SHQ18" s="820"/>
      <c r="SHR18" s="820"/>
      <c r="SHS18" s="820"/>
      <c r="SHT18" s="820"/>
      <c r="SHU18" s="820"/>
      <c r="SHV18" s="820"/>
      <c r="SHW18" s="820"/>
      <c r="SHX18" s="820"/>
      <c r="SHY18" s="820"/>
      <c r="SHZ18" s="820"/>
      <c r="SIA18" s="820"/>
      <c r="SIB18" s="820"/>
      <c r="SIC18" s="820"/>
      <c r="SID18" s="820"/>
      <c r="SIE18" s="820"/>
      <c r="SIF18" s="820"/>
      <c r="SIG18" s="820"/>
      <c r="SIH18" s="820"/>
      <c r="SII18" s="820"/>
      <c r="SIJ18" s="820"/>
      <c r="SIK18" s="820"/>
      <c r="SIL18" s="820"/>
      <c r="SIM18" s="820"/>
      <c r="SIN18" s="820"/>
      <c r="SIO18" s="820"/>
      <c r="SIP18" s="820"/>
      <c r="SIQ18" s="820"/>
      <c r="SIR18" s="820"/>
      <c r="SIS18" s="820"/>
      <c r="SIT18" s="820"/>
      <c r="SIU18" s="820"/>
      <c r="SIV18" s="820"/>
      <c r="SIW18" s="820"/>
      <c r="SIX18" s="820"/>
      <c r="SIY18" s="820"/>
      <c r="SIZ18" s="820"/>
      <c r="SJA18" s="820"/>
      <c r="SJB18" s="820"/>
      <c r="SJC18" s="820"/>
      <c r="SJD18" s="820"/>
      <c r="SJE18" s="820"/>
      <c r="SJF18" s="820"/>
      <c r="SJG18" s="820"/>
      <c r="SJH18" s="820"/>
      <c r="SJI18" s="820"/>
      <c r="SJJ18" s="820"/>
      <c r="SJK18" s="820"/>
      <c r="SJL18" s="820"/>
      <c r="SJM18" s="820"/>
      <c r="SJN18" s="820"/>
      <c r="SJO18" s="820"/>
      <c r="SJP18" s="820"/>
      <c r="SJQ18" s="820"/>
      <c r="SJR18" s="820"/>
      <c r="SJS18" s="820"/>
      <c r="SJT18" s="820"/>
      <c r="SJU18" s="820"/>
      <c r="SJV18" s="820"/>
      <c r="SJW18" s="820"/>
      <c r="SJX18" s="820"/>
      <c r="SJY18" s="820"/>
      <c r="SJZ18" s="820"/>
      <c r="SKA18" s="820"/>
      <c r="SKB18" s="820"/>
      <c r="SKC18" s="820"/>
      <c r="SKD18" s="820"/>
      <c r="SKE18" s="820"/>
      <c r="SKF18" s="820"/>
      <c r="SKG18" s="820"/>
      <c r="SKH18" s="820"/>
      <c r="SKI18" s="820"/>
      <c r="SKJ18" s="820"/>
      <c r="SKK18" s="820"/>
      <c r="SKL18" s="820"/>
      <c r="SKM18" s="820"/>
      <c r="SKN18" s="820"/>
      <c r="SKO18" s="820"/>
      <c r="SKP18" s="820"/>
      <c r="SKQ18" s="820"/>
      <c r="SKR18" s="820"/>
      <c r="SKS18" s="820"/>
      <c r="SKT18" s="820"/>
      <c r="SKU18" s="820"/>
      <c r="SKV18" s="820"/>
      <c r="SKW18" s="820"/>
      <c r="SKX18" s="820"/>
      <c r="SKY18" s="820"/>
      <c r="SKZ18" s="820"/>
      <c r="SLA18" s="820"/>
      <c r="SLB18" s="820"/>
      <c r="SLC18" s="820"/>
      <c r="SLD18" s="820"/>
      <c r="SLE18" s="820"/>
      <c r="SLF18" s="820"/>
      <c r="SLG18" s="820"/>
      <c r="SLH18" s="820"/>
      <c r="SLI18" s="820"/>
      <c r="SLJ18" s="820"/>
      <c r="SLK18" s="820"/>
      <c r="SLL18" s="820"/>
      <c r="SLM18" s="820"/>
      <c r="SLN18" s="820"/>
      <c r="SLO18" s="820"/>
      <c r="SLP18" s="820"/>
      <c r="SLQ18" s="820"/>
      <c r="SLR18" s="820"/>
      <c r="SLS18" s="820"/>
      <c r="SLT18" s="820"/>
      <c r="SLU18" s="820"/>
      <c r="SLV18" s="820"/>
      <c r="SLW18" s="820"/>
      <c r="SLX18" s="820"/>
      <c r="SLY18" s="820"/>
      <c r="SLZ18" s="820"/>
      <c r="SMA18" s="820"/>
      <c r="SMB18" s="820"/>
      <c r="SMC18" s="820"/>
      <c r="SMD18" s="820"/>
      <c r="SME18" s="820"/>
      <c r="SMF18" s="820"/>
      <c r="SMG18" s="820"/>
      <c r="SMH18" s="820"/>
      <c r="SMI18" s="820"/>
      <c r="SMJ18" s="820"/>
      <c r="SMK18" s="820"/>
      <c r="SML18" s="820"/>
      <c r="SMM18" s="820"/>
      <c r="SMN18" s="820"/>
      <c r="SMO18" s="820"/>
      <c r="SMP18" s="820"/>
      <c r="SMQ18" s="820"/>
      <c r="SMR18" s="820"/>
      <c r="SMS18" s="820"/>
      <c r="SMT18" s="820"/>
      <c r="SMU18" s="820"/>
      <c r="SMV18" s="820"/>
      <c r="SMW18" s="820"/>
      <c r="SMX18" s="820"/>
      <c r="SMY18" s="820"/>
      <c r="SMZ18" s="820"/>
      <c r="SNA18" s="820"/>
      <c r="SNB18" s="820"/>
      <c r="SNC18" s="820"/>
      <c r="SND18" s="820"/>
      <c r="SNE18" s="820"/>
      <c r="SNF18" s="820"/>
      <c r="SNG18" s="820"/>
      <c r="SNH18" s="820"/>
      <c r="SNI18" s="820"/>
      <c r="SNJ18" s="820"/>
      <c r="SNK18" s="820"/>
      <c r="SNL18" s="820"/>
      <c r="SNM18" s="820"/>
      <c r="SNN18" s="820"/>
      <c r="SNO18" s="820"/>
      <c r="SNP18" s="820"/>
      <c r="SNQ18" s="820"/>
      <c r="SNR18" s="820"/>
      <c r="SNS18" s="820"/>
      <c r="SNT18" s="820"/>
      <c r="SNU18" s="820"/>
      <c r="SNV18" s="820"/>
      <c r="SNW18" s="820"/>
      <c r="SNX18" s="820"/>
      <c r="SNY18" s="820"/>
      <c r="SNZ18" s="820"/>
      <c r="SOA18" s="820"/>
      <c r="SOB18" s="820"/>
      <c r="SOC18" s="820"/>
      <c r="SOD18" s="820"/>
      <c r="SOE18" s="820"/>
      <c r="SOF18" s="820"/>
      <c r="SOG18" s="820"/>
      <c r="SOH18" s="820"/>
      <c r="SOI18" s="820"/>
      <c r="SOJ18" s="820"/>
      <c r="SOK18" s="820"/>
      <c r="SOL18" s="820"/>
      <c r="SOM18" s="820"/>
      <c r="SON18" s="820"/>
      <c r="SOO18" s="820"/>
      <c r="SOP18" s="820"/>
      <c r="SOQ18" s="820"/>
      <c r="SOR18" s="820"/>
      <c r="SOS18" s="820"/>
      <c r="SOT18" s="820"/>
      <c r="SOU18" s="820"/>
      <c r="SOV18" s="820"/>
      <c r="SOW18" s="820"/>
      <c r="SOX18" s="820"/>
      <c r="SOY18" s="820"/>
      <c r="SOZ18" s="820"/>
      <c r="SPA18" s="820"/>
      <c r="SPB18" s="820"/>
      <c r="SPC18" s="820"/>
      <c r="SPD18" s="820"/>
      <c r="SPE18" s="820"/>
      <c r="SPF18" s="820"/>
      <c r="SPG18" s="820"/>
      <c r="SPH18" s="820"/>
      <c r="SPI18" s="820"/>
      <c r="SPJ18" s="820"/>
      <c r="SPK18" s="820"/>
      <c r="SPL18" s="820"/>
      <c r="SPM18" s="820"/>
      <c r="SPN18" s="820"/>
      <c r="SPO18" s="820"/>
      <c r="SPP18" s="820"/>
      <c r="SPQ18" s="820"/>
      <c r="SPR18" s="820"/>
      <c r="SPS18" s="820"/>
      <c r="SPT18" s="820"/>
      <c r="SPU18" s="820"/>
      <c r="SPV18" s="820"/>
      <c r="SPW18" s="820"/>
      <c r="SPX18" s="820"/>
      <c r="SPY18" s="820"/>
      <c r="SPZ18" s="820"/>
      <c r="SQA18" s="820"/>
      <c r="SQB18" s="820"/>
      <c r="SQC18" s="820"/>
      <c r="SQD18" s="820"/>
      <c r="SQE18" s="820"/>
      <c r="SQF18" s="820"/>
      <c r="SQG18" s="820"/>
      <c r="SQH18" s="820"/>
      <c r="SQI18" s="820"/>
      <c r="SQJ18" s="820"/>
      <c r="SQK18" s="820"/>
      <c r="SQL18" s="820"/>
      <c r="SQM18" s="820"/>
      <c r="SQN18" s="820"/>
      <c r="SQO18" s="820"/>
      <c r="SQP18" s="820"/>
      <c r="SQQ18" s="820"/>
      <c r="SQR18" s="820"/>
      <c r="SQS18" s="820"/>
      <c r="SQT18" s="820"/>
      <c r="SQU18" s="820"/>
      <c r="SQV18" s="820"/>
      <c r="SQW18" s="820"/>
      <c r="SQX18" s="820"/>
      <c r="SQY18" s="820"/>
      <c r="SQZ18" s="820"/>
      <c r="SRA18" s="820"/>
      <c r="SRB18" s="820"/>
      <c r="SRC18" s="820"/>
      <c r="SRD18" s="820"/>
      <c r="SRE18" s="820"/>
      <c r="SRF18" s="820"/>
      <c r="SRG18" s="820"/>
      <c r="SRH18" s="820"/>
      <c r="SRI18" s="820"/>
      <c r="SRJ18" s="820"/>
      <c r="SRK18" s="820"/>
      <c r="SRL18" s="820"/>
      <c r="SRM18" s="820"/>
      <c r="SRN18" s="820"/>
      <c r="SRO18" s="820"/>
      <c r="SRP18" s="820"/>
      <c r="SRQ18" s="820"/>
      <c r="SRR18" s="820"/>
      <c r="SRS18" s="820"/>
      <c r="SRT18" s="820"/>
      <c r="SRU18" s="820"/>
      <c r="SRV18" s="820"/>
      <c r="SRW18" s="820"/>
      <c r="SRX18" s="820"/>
      <c r="SRY18" s="820"/>
      <c r="SRZ18" s="820"/>
      <c r="SSA18" s="820"/>
      <c r="SSB18" s="820"/>
      <c r="SSC18" s="820"/>
      <c r="SSD18" s="820"/>
      <c r="SSE18" s="820"/>
      <c r="SSF18" s="820"/>
      <c r="SSG18" s="820"/>
      <c r="SSH18" s="820"/>
      <c r="SSI18" s="820"/>
      <c r="SSJ18" s="820"/>
      <c r="SSK18" s="820"/>
      <c r="SSL18" s="820"/>
      <c r="SSM18" s="820"/>
      <c r="SSN18" s="820"/>
      <c r="SSO18" s="820"/>
      <c r="SSP18" s="820"/>
      <c r="SSQ18" s="820"/>
      <c r="SSR18" s="820"/>
      <c r="SSS18" s="820"/>
      <c r="SST18" s="820"/>
      <c r="SSU18" s="820"/>
      <c r="SSV18" s="820"/>
      <c r="SSW18" s="820"/>
      <c r="SSX18" s="820"/>
      <c r="SSY18" s="820"/>
      <c r="SSZ18" s="820"/>
      <c r="STA18" s="820"/>
      <c r="STB18" s="820"/>
      <c r="STC18" s="820"/>
      <c r="STD18" s="820"/>
      <c r="STE18" s="820"/>
      <c r="STF18" s="820"/>
      <c r="STG18" s="820"/>
      <c r="STH18" s="820"/>
      <c r="STI18" s="820"/>
      <c r="STJ18" s="820"/>
      <c r="STK18" s="820"/>
      <c r="STL18" s="820"/>
      <c r="STM18" s="820"/>
      <c r="STN18" s="820"/>
      <c r="STO18" s="820"/>
      <c r="STP18" s="820"/>
      <c r="STQ18" s="820"/>
      <c r="STR18" s="820"/>
      <c r="STS18" s="820"/>
      <c r="STT18" s="820"/>
      <c r="STU18" s="820"/>
      <c r="STV18" s="820"/>
      <c r="STW18" s="820"/>
      <c r="STX18" s="820"/>
      <c r="STY18" s="820"/>
      <c r="STZ18" s="820"/>
      <c r="SUA18" s="820"/>
      <c r="SUB18" s="820"/>
      <c r="SUC18" s="820"/>
      <c r="SUD18" s="820"/>
      <c r="SUE18" s="820"/>
      <c r="SUF18" s="820"/>
      <c r="SUG18" s="820"/>
      <c r="SUH18" s="820"/>
      <c r="SUI18" s="820"/>
      <c r="SUJ18" s="820"/>
      <c r="SUK18" s="820"/>
      <c r="SUL18" s="820"/>
      <c r="SUM18" s="820"/>
      <c r="SUN18" s="820"/>
      <c r="SUO18" s="820"/>
      <c r="SUP18" s="820"/>
      <c r="SUQ18" s="820"/>
      <c r="SUR18" s="820"/>
      <c r="SUS18" s="820"/>
      <c r="SUT18" s="820"/>
      <c r="SUU18" s="820"/>
      <c r="SUV18" s="820"/>
      <c r="SUW18" s="820"/>
      <c r="SUX18" s="820"/>
      <c r="SUY18" s="820"/>
      <c r="SUZ18" s="820"/>
      <c r="SVA18" s="820"/>
      <c r="SVB18" s="820"/>
      <c r="SVC18" s="820"/>
      <c r="SVD18" s="820"/>
      <c r="SVE18" s="820"/>
      <c r="SVF18" s="820"/>
      <c r="SVG18" s="820"/>
      <c r="SVH18" s="820"/>
      <c r="SVI18" s="820"/>
      <c r="SVJ18" s="820"/>
      <c r="SVK18" s="820"/>
      <c r="SVL18" s="820"/>
      <c r="SVM18" s="820"/>
      <c r="SVN18" s="820"/>
      <c r="SVO18" s="820"/>
      <c r="SVP18" s="820"/>
      <c r="SVQ18" s="820"/>
      <c r="SVR18" s="820"/>
      <c r="SVS18" s="820"/>
      <c r="SVT18" s="820"/>
      <c r="SVU18" s="820"/>
      <c r="SVV18" s="820"/>
      <c r="SVW18" s="820"/>
      <c r="SVX18" s="820"/>
      <c r="SVY18" s="820"/>
      <c r="SVZ18" s="820"/>
      <c r="SWA18" s="820"/>
      <c r="SWB18" s="820"/>
      <c r="SWC18" s="820"/>
      <c r="SWD18" s="820"/>
      <c r="SWE18" s="820"/>
      <c r="SWF18" s="820"/>
      <c r="SWG18" s="820"/>
      <c r="SWH18" s="820"/>
      <c r="SWI18" s="820"/>
      <c r="SWJ18" s="820"/>
      <c r="SWK18" s="820"/>
      <c r="SWL18" s="820"/>
      <c r="SWM18" s="820"/>
      <c r="SWN18" s="820"/>
      <c r="SWO18" s="820"/>
      <c r="SWP18" s="820"/>
      <c r="SWQ18" s="820"/>
      <c r="SWR18" s="820"/>
      <c r="SWS18" s="820"/>
      <c r="SWT18" s="820"/>
      <c r="SWU18" s="820"/>
      <c r="SWV18" s="820"/>
      <c r="SWW18" s="820"/>
      <c r="SWX18" s="820"/>
      <c r="SWY18" s="820"/>
      <c r="SWZ18" s="820"/>
      <c r="SXA18" s="820"/>
      <c r="SXB18" s="820"/>
      <c r="SXC18" s="820"/>
      <c r="SXD18" s="820"/>
      <c r="SXE18" s="820"/>
      <c r="SXF18" s="820"/>
      <c r="SXG18" s="820"/>
      <c r="SXH18" s="820"/>
      <c r="SXI18" s="820"/>
      <c r="SXJ18" s="820"/>
      <c r="SXK18" s="820"/>
      <c r="SXL18" s="820"/>
      <c r="SXM18" s="820"/>
      <c r="SXN18" s="820"/>
      <c r="SXO18" s="820"/>
      <c r="SXP18" s="820"/>
      <c r="SXQ18" s="820"/>
      <c r="SXR18" s="820"/>
      <c r="SXS18" s="820"/>
      <c r="SXT18" s="820"/>
      <c r="SXU18" s="820"/>
      <c r="SXV18" s="820"/>
      <c r="SXW18" s="820"/>
      <c r="SXX18" s="820"/>
      <c r="SXY18" s="820"/>
      <c r="SXZ18" s="820"/>
      <c r="SYA18" s="820"/>
      <c r="SYB18" s="820"/>
      <c r="SYC18" s="820"/>
      <c r="SYD18" s="820"/>
      <c r="SYE18" s="820"/>
      <c r="SYF18" s="820"/>
      <c r="SYG18" s="820"/>
      <c r="SYH18" s="820"/>
      <c r="SYI18" s="820"/>
      <c r="SYJ18" s="820"/>
      <c r="SYK18" s="820"/>
      <c r="SYL18" s="820"/>
      <c r="SYM18" s="820"/>
      <c r="SYN18" s="820"/>
      <c r="SYO18" s="820"/>
      <c r="SYP18" s="820"/>
      <c r="SYQ18" s="820"/>
      <c r="SYR18" s="820"/>
      <c r="SYS18" s="820"/>
      <c r="SYT18" s="820"/>
      <c r="SYU18" s="820"/>
      <c r="SYV18" s="820"/>
      <c r="SYW18" s="820"/>
      <c r="SYX18" s="820"/>
      <c r="SYY18" s="820"/>
      <c r="SYZ18" s="820"/>
      <c r="SZA18" s="820"/>
      <c r="SZB18" s="820"/>
      <c r="SZC18" s="820"/>
      <c r="SZD18" s="820"/>
      <c r="SZE18" s="820"/>
      <c r="SZF18" s="820"/>
      <c r="SZG18" s="820"/>
      <c r="SZH18" s="820"/>
      <c r="SZI18" s="820"/>
      <c r="SZJ18" s="820"/>
      <c r="SZK18" s="820"/>
      <c r="SZL18" s="820"/>
      <c r="SZM18" s="820"/>
      <c r="SZN18" s="820"/>
      <c r="SZO18" s="820"/>
      <c r="SZP18" s="820"/>
      <c r="SZQ18" s="820"/>
      <c r="SZR18" s="820"/>
      <c r="SZS18" s="820"/>
      <c r="SZT18" s="820"/>
      <c r="SZU18" s="820"/>
      <c r="SZV18" s="820"/>
      <c r="SZW18" s="820"/>
      <c r="SZX18" s="820"/>
      <c r="SZY18" s="820"/>
      <c r="SZZ18" s="820"/>
      <c r="TAA18" s="820"/>
      <c r="TAB18" s="820"/>
      <c r="TAC18" s="820"/>
      <c r="TAD18" s="820"/>
      <c r="TAE18" s="820"/>
      <c r="TAF18" s="820"/>
      <c r="TAG18" s="820"/>
      <c r="TAH18" s="820"/>
      <c r="TAI18" s="820"/>
      <c r="TAJ18" s="820"/>
      <c r="TAK18" s="820"/>
      <c r="TAL18" s="820"/>
      <c r="TAM18" s="820"/>
      <c r="TAN18" s="820"/>
      <c r="TAO18" s="820"/>
      <c r="TAP18" s="820"/>
      <c r="TAQ18" s="820"/>
      <c r="TAR18" s="820"/>
      <c r="TAS18" s="820"/>
      <c r="TAT18" s="820"/>
      <c r="TAU18" s="820"/>
      <c r="TAV18" s="820"/>
      <c r="TAW18" s="820"/>
      <c r="TAX18" s="820"/>
      <c r="TAY18" s="820"/>
      <c r="TAZ18" s="820"/>
      <c r="TBA18" s="820"/>
      <c r="TBB18" s="820"/>
      <c r="TBC18" s="820"/>
      <c r="TBD18" s="820"/>
      <c r="TBE18" s="820"/>
      <c r="TBF18" s="820"/>
      <c r="TBG18" s="820"/>
      <c r="TBH18" s="820"/>
      <c r="TBI18" s="820"/>
      <c r="TBJ18" s="820"/>
      <c r="TBK18" s="820"/>
      <c r="TBL18" s="820"/>
      <c r="TBM18" s="820"/>
      <c r="TBN18" s="820"/>
      <c r="TBO18" s="820"/>
      <c r="TBP18" s="820"/>
      <c r="TBQ18" s="820"/>
      <c r="TBR18" s="820"/>
      <c r="TBS18" s="820"/>
      <c r="TBT18" s="820"/>
      <c r="TBU18" s="820"/>
      <c r="TBV18" s="820"/>
      <c r="TBW18" s="820"/>
      <c r="TBX18" s="820"/>
      <c r="TBY18" s="820"/>
      <c r="TBZ18" s="820"/>
      <c r="TCA18" s="820"/>
      <c r="TCB18" s="820"/>
      <c r="TCC18" s="820"/>
      <c r="TCD18" s="820"/>
      <c r="TCE18" s="820"/>
      <c r="TCF18" s="820"/>
      <c r="TCG18" s="820"/>
      <c r="TCH18" s="820"/>
      <c r="TCI18" s="820"/>
      <c r="TCJ18" s="820"/>
      <c r="TCK18" s="820"/>
      <c r="TCL18" s="820"/>
      <c r="TCM18" s="820"/>
      <c r="TCN18" s="820"/>
      <c r="TCO18" s="820"/>
      <c r="TCP18" s="820"/>
      <c r="TCQ18" s="820"/>
      <c r="TCR18" s="820"/>
      <c r="TCS18" s="820"/>
      <c r="TCT18" s="820"/>
      <c r="TCU18" s="820"/>
      <c r="TCV18" s="820"/>
      <c r="TCW18" s="820"/>
      <c r="TCX18" s="820"/>
      <c r="TCY18" s="820"/>
      <c r="TCZ18" s="820"/>
      <c r="TDA18" s="820"/>
      <c r="TDB18" s="820"/>
      <c r="TDC18" s="820"/>
      <c r="TDD18" s="820"/>
      <c r="TDE18" s="820"/>
      <c r="TDF18" s="820"/>
      <c r="TDG18" s="820"/>
      <c r="TDH18" s="820"/>
      <c r="TDI18" s="820"/>
      <c r="TDJ18" s="820"/>
      <c r="TDK18" s="820"/>
      <c r="TDL18" s="820"/>
      <c r="TDM18" s="820"/>
      <c r="TDN18" s="820"/>
      <c r="TDO18" s="820"/>
      <c r="TDP18" s="820"/>
      <c r="TDQ18" s="820"/>
      <c r="TDR18" s="820"/>
      <c r="TDS18" s="820"/>
      <c r="TDT18" s="820"/>
      <c r="TDU18" s="820"/>
      <c r="TDV18" s="820"/>
      <c r="TDW18" s="820"/>
      <c r="TDX18" s="820"/>
      <c r="TDY18" s="820"/>
      <c r="TDZ18" s="820"/>
      <c r="TEA18" s="820"/>
      <c r="TEB18" s="820"/>
      <c r="TEC18" s="820"/>
      <c r="TED18" s="820"/>
      <c r="TEE18" s="820"/>
      <c r="TEF18" s="820"/>
      <c r="TEG18" s="820"/>
      <c r="TEH18" s="820"/>
      <c r="TEI18" s="820"/>
      <c r="TEJ18" s="820"/>
      <c r="TEK18" s="820"/>
      <c r="TEL18" s="820"/>
      <c r="TEM18" s="820"/>
      <c r="TEN18" s="820"/>
      <c r="TEO18" s="820"/>
      <c r="TEP18" s="820"/>
      <c r="TEQ18" s="820"/>
      <c r="TER18" s="820"/>
      <c r="TES18" s="820"/>
      <c r="TET18" s="820"/>
      <c r="TEU18" s="820"/>
      <c r="TEV18" s="820"/>
      <c r="TEW18" s="820"/>
      <c r="TEX18" s="820"/>
      <c r="TEY18" s="820"/>
      <c r="TEZ18" s="820"/>
      <c r="TFA18" s="820"/>
      <c r="TFB18" s="820"/>
      <c r="TFC18" s="820"/>
      <c r="TFD18" s="820"/>
      <c r="TFE18" s="820"/>
      <c r="TFF18" s="820"/>
      <c r="TFG18" s="820"/>
      <c r="TFH18" s="820"/>
      <c r="TFI18" s="820"/>
      <c r="TFJ18" s="820"/>
      <c r="TFK18" s="820"/>
      <c r="TFL18" s="820"/>
      <c r="TFM18" s="820"/>
      <c r="TFN18" s="820"/>
      <c r="TFO18" s="820"/>
      <c r="TFP18" s="820"/>
      <c r="TFQ18" s="820"/>
      <c r="TFR18" s="820"/>
      <c r="TFS18" s="820"/>
      <c r="TFT18" s="820"/>
      <c r="TFU18" s="820"/>
      <c r="TFV18" s="820"/>
      <c r="TFW18" s="820"/>
      <c r="TFX18" s="820"/>
      <c r="TFY18" s="820"/>
      <c r="TFZ18" s="820"/>
      <c r="TGA18" s="820"/>
      <c r="TGB18" s="820"/>
      <c r="TGC18" s="820"/>
      <c r="TGD18" s="820"/>
      <c r="TGE18" s="820"/>
      <c r="TGF18" s="820"/>
      <c r="TGG18" s="820"/>
      <c r="TGH18" s="820"/>
      <c r="TGI18" s="820"/>
      <c r="TGJ18" s="820"/>
      <c r="TGK18" s="820"/>
      <c r="TGL18" s="820"/>
      <c r="TGM18" s="820"/>
      <c r="TGN18" s="820"/>
      <c r="TGO18" s="820"/>
      <c r="TGP18" s="820"/>
      <c r="TGQ18" s="820"/>
      <c r="TGR18" s="820"/>
      <c r="TGS18" s="820"/>
      <c r="TGT18" s="820"/>
      <c r="TGU18" s="820"/>
      <c r="TGV18" s="820"/>
      <c r="TGW18" s="820"/>
      <c r="TGX18" s="820"/>
      <c r="TGY18" s="820"/>
      <c r="TGZ18" s="820"/>
      <c r="THA18" s="820"/>
      <c r="THB18" s="820"/>
      <c r="THC18" s="820"/>
      <c r="THD18" s="820"/>
      <c r="THE18" s="820"/>
      <c r="THF18" s="820"/>
      <c r="THG18" s="820"/>
      <c r="THH18" s="820"/>
      <c r="THI18" s="820"/>
      <c r="THJ18" s="820"/>
      <c r="THK18" s="820"/>
      <c r="THL18" s="820"/>
      <c r="THM18" s="820"/>
      <c r="THN18" s="820"/>
      <c r="THO18" s="820"/>
      <c r="THP18" s="820"/>
      <c r="THQ18" s="820"/>
      <c r="THR18" s="820"/>
      <c r="THS18" s="820"/>
      <c r="THT18" s="820"/>
      <c r="THU18" s="820"/>
      <c r="THV18" s="820"/>
      <c r="THW18" s="820"/>
      <c r="THX18" s="820"/>
      <c r="THY18" s="820"/>
      <c r="THZ18" s="820"/>
      <c r="TIA18" s="820"/>
      <c r="TIB18" s="820"/>
      <c r="TIC18" s="820"/>
      <c r="TID18" s="820"/>
      <c r="TIE18" s="820"/>
      <c r="TIF18" s="820"/>
      <c r="TIG18" s="820"/>
      <c r="TIH18" s="820"/>
      <c r="TII18" s="820"/>
      <c r="TIJ18" s="820"/>
      <c r="TIK18" s="820"/>
      <c r="TIL18" s="820"/>
      <c r="TIM18" s="820"/>
      <c r="TIN18" s="820"/>
      <c r="TIO18" s="820"/>
      <c r="TIP18" s="820"/>
      <c r="TIQ18" s="820"/>
      <c r="TIR18" s="820"/>
      <c r="TIS18" s="820"/>
      <c r="TIT18" s="820"/>
      <c r="TIU18" s="820"/>
      <c r="TIV18" s="820"/>
      <c r="TIW18" s="820"/>
      <c r="TIX18" s="820"/>
      <c r="TIY18" s="820"/>
      <c r="TIZ18" s="820"/>
      <c r="TJA18" s="820"/>
      <c r="TJB18" s="820"/>
      <c r="TJC18" s="820"/>
      <c r="TJD18" s="820"/>
      <c r="TJE18" s="820"/>
      <c r="TJF18" s="820"/>
      <c r="TJG18" s="820"/>
      <c r="TJH18" s="820"/>
      <c r="TJI18" s="820"/>
      <c r="TJJ18" s="820"/>
      <c r="TJK18" s="820"/>
      <c r="TJL18" s="820"/>
      <c r="TJM18" s="820"/>
      <c r="TJN18" s="820"/>
      <c r="TJO18" s="820"/>
      <c r="TJP18" s="820"/>
      <c r="TJQ18" s="820"/>
      <c r="TJR18" s="820"/>
      <c r="TJS18" s="820"/>
      <c r="TJT18" s="820"/>
      <c r="TJU18" s="820"/>
      <c r="TJV18" s="820"/>
      <c r="TJW18" s="820"/>
      <c r="TJX18" s="820"/>
      <c r="TJY18" s="820"/>
      <c r="TJZ18" s="820"/>
      <c r="TKA18" s="820"/>
      <c r="TKB18" s="820"/>
      <c r="TKC18" s="820"/>
      <c r="TKD18" s="820"/>
      <c r="TKE18" s="820"/>
      <c r="TKF18" s="820"/>
      <c r="TKG18" s="820"/>
      <c r="TKH18" s="820"/>
      <c r="TKI18" s="820"/>
      <c r="TKJ18" s="820"/>
      <c r="TKK18" s="820"/>
      <c r="TKL18" s="820"/>
      <c r="TKM18" s="820"/>
      <c r="TKN18" s="820"/>
      <c r="TKO18" s="820"/>
      <c r="TKP18" s="820"/>
      <c r="TKQ18" s="820"/>
      <c r="TKR18" s="820"/>
      <c r="TKS18" s="820"/>
      <c r="TKT18" s="820"/>
      <c r="TKU18" s="820"/>
      <c r="TKV18" s="820"/>
      <c r="TKW18" s="820"/>
      <c r="TKX18" s="820"/>
      <c r="TKY18" s="820"/>
      <c r="TKZ18" s="820"/>
      <c r="TLA18" s="820"/>
      <c r="TLB18" s="820"/>
      <c r="TLC18" s="820"/>
      <c r="TLD18" s="820"/>
      <c r="TLE18" s="820"/>
      <c r="TLF18" s="820"/>
      <c r="TLG18" s="820"/>
      <c r="TLH18" s="820"/>
      <c r="TLI18" s="820"/>
      <c r="TLJ18" s="820"/>
      <c r="TLK18" s="820"/>
      <c r="TLL18" s="820"/>
      <c r="TLM18" s="820"/>
      <c r="TLN18" s="820"/>
      <c r="TLO18" s="820"/>
      <c r="TLP18" s="820"/>
      <c r="TLQ18" s="820"/>
      <c r="TLR18" s="820"/>
      <c r="TLS18" s="820"/>
      <c r="TLT18" s="820"/>
      <c r="TLU18" s="820"/>
      <c r="TLV18" s="820"/>
      <c r="TLW18" s="820"/>
      <c r="TLX18" s="820"/>
      <c r="TLY18" s="820"/>
      <c r="TLZ18" s="820"/>
      <c r="TMA18" s="820"/>
      <c r="TMB18" s="820"/>
      <c r="TMC18" s="820"/>
      <c r="TMD18" s="820"/>
      <c r="TME18" s="820"/>
      <c r="TMF18" s="820"/>
      <c r="TMG18" s="820"/>
      <c r="TMH18" s="820"/>
      <c r="TMI18" s="820"/>
      <c r="TMJ18" s="820"/>
      <c r="TMK18" s="820"/>
      <c r="TML18" s="820"/>
      <c r="TMM18" s="820"/>
      <c r="TMN18" s="820"/>
      <c r="TMO18" s="820"/>
      <c r="TMP18" s="820"/>
      <c r="TMQ18" s="820"/>
      <c r="TMR18" s="820"/>
      <c r="TMS18" s="820"/>
      <c r="TMT18" s="820"/>
      <c r="TMU18" s="820"/>
      <c r="TMV18" s="820"/>
      <c r="TMW18" s="820"/>
      <c r="TMX18" s="820"/>
      <c r="TMY18" s="820"/>
      <c r="TMZ18" s="820"/>
      <c r="TNA18" s="820"/>
      <c r="TNB18" s="820"/>
      <c r="TNC18" s="820"/>
      <c r="TND18" s="820"/>
      <c r="TNE18" s="820"/>
      <c r="TNF18" s="820"/>
      <c r="TNG18" s="820"/>
      <c r="TNH18" s="820"/>
      <c r="TNI18" s="820"/>
      <c r="TNJ18" s="820"/>
      <c r="TNK18" s="820"/>
      <c r="TNL18" s="820"/>
      <c r="TNM18" s="820"/>
      <c r="TNN18" s="820"/>
      <c r="TNO18" s="820"/>
      <c r="TNP18" s="820"/>
      <c r="TNQ18" s="820"/>
      <c r="TNR18" s="820"/>
      <c r="TNS18" s="820"/>
      <c r="TNT18" s="820"/>
      <c r="TNU18" s="820"/>
      <c r="TNV18" s="820"/>
      <c r="TNW18" s="820"/>
      <c r="TNX18" s="820"/>
      <c r="TNY18" s="820"/>
      <c r="TNZ18" s="820"/>
      <c r="TOA18" s="820"/>
      <c r="TOB18" s="820"/>
      <c r="TOC18" s="820"/>
      <c r="TOD18" s="820"/>
      <c r="TOE18" s="820"/>
      <c r="TOF18" s="820"/>
      <c r="TOG18" s="820"/>
      <c r="TOH18" s="820"/>
      <c r="TOI18" s="820"/>
      <c r="TOJ18" s="820"/>
      <c r="TOK18" s="820"/>
      <c r="TOL18" s="820"/>
      <c r="TOM18" s="820"/>
      <c r="TON18" s="820"/>
      <c r="TOO18" s="820"/>
      <c r="TOP18" s="820"/>
      <c r="TOQ18" s="820"/>
      <c r="TOR18" s="820"/>
      <c r="TOS18" s="820"/>
      <c r="TOT18" s="820"/>
      <c r="TOU18" s="820"/>
      <c r="TOV18" s="820"/>
      <c r="TOW18" s="820"/>
      <c r="TOX18" s="820"/>
      <c r="TOY18" s="820"/>
      <c r="TOZ18" s="820"/>
      <c r="TPA18" s="820"/>
      <c r="TPB18" s="820"/>
      <c r="TPC18" s="820"/>
      <c r="TPD18" s="820"/>
      <c r="TPE18" s="820"/>
      <c r="TPF18" s="820"/>
      <c r="TPG18" s="820"/>
      <c r="TPH18" s="820"/>
      <c r="TPI18" s="820"/>
      <c r="TPJ18" s="820"/>
      <c r="TPK18" s="820"/>
      <c r="TPL18" s="820"/>
      <c r="TPM18" s="820"/>
      <c r="TPN18" s="820"/>
      <c r="TPO18" s="820"/>
      <c r="TPP18" s="820"/>
      <c r="TPQ18" s="820"/>
      <c r="TPR18" s="820"/>
      <c r="TPS18" s="820"/>
      <c r="TPT18" s="820"/>
      <c r="TPU18" s="820"/>
      <c r="TPV18" s="820"/>
      <c r="TPW18" s="820"/>
      <c r="TPX18" s="820"/>
      <c r="TPY18" s="820"/>
      <c r="TPZ18" s="820"/>
      <c r="TQA18" s="820"/>
      <c r="TQB18" s="820"/>
      <c r="TQC18" s="820"/>
      <c r="TQD18" s="820"/>
      <c r="TQE18" s="820"/>
      <c r="TQF18" s="820"/>
      <c r="TQG18" s="820"/>
      <c r="TQH18" s="820"/>
      <c r="TQI18" s="820"/>
      <c r="TQJ18" s="820"/>
      <c r="TQK18" s="820"/>
      <c r="TQL18" s="820"/>
      <c r="TQM18" s="820"/>
      <c r="TQN18" s="820"/>
      <c r="TQO18" s="820"/>
      <c r="TQP18" s="820"/>
      <c r="TQQ18" s="820"/>
      <c r="TQR18" s="820"/>
      <c r="TQS18" s="820"/>
      <c r="TQT18" s="820"/>
      <c r="TQU18" s="820"/>
      <c r="TQV18" s="820"/>
      <c r="TQW18" s="820"/>
      <c r="TQX18" s="820"/>
      <c r="TQY18" s="820"/>
      <c r="TQZ18" s="820"/>
      <c r="TRA18" s="820"/>
      <c r="TRB18" s="820"/>
      <c r="TRC18" s="820"/>
      <c r="TRD18" s="820"/>
      <c r="TRE18" s="820"/>
      <c r="TRF18" s="820"/>
      <c r="TRG18" s="820"/>
      <c r="TRH18" s="820"/>
      <c r="TRI18" s="820"/>
      <c r="TRJ18" s="820"/>
      <c r="TRK18" s="820"/>
      <c r="TRL18" s="820"/>
      <c r="TRM18" s="820"/>
      <c r="TRN18" s="820"/>
      <c r="TRO18" s="820"/>
      <c r="TRP18" s="820"/>
      <c r="TRQ18" s="820"/>
      <c r="TRR18" s="820"/>
      <c r="TRS18" s="820"/>
      <c r="TRT18" s="820"/>
      <c r="TRU18" s="820"/>
      <c r="TRV18" s="820"/>
      <c r="TRW18" s="820"/>
      <c r="TRX18" s="820"/>
      <c r="TRY18" s="820"/>
      <c r="TRZ18" s="820"/>
      <c r="TSA18" s="820"/>
      <c r="TSB18" s="820"/>
      <c r="TSC18" s="820"/>
      <c r="TSD18" s="820"/>
      <c r="TSE18" s="820"/>
      <c r="TSF18" s="820"/>
      <c r="TSG18" s="820"/>
      <c r="TSH18" s="820"/>
      <c r="TSI18" s="820"/>
      <c r="TSJ18" s="820"/>
      <c r="TSK18" s="820"/>
      <c r="TSL18" s="820"/>
      <c r="TSM18" s="820"/>
      <c r="TSN18" s="820"/>
      <c r="TSO18" s="820"/>
      <c r="TSP18" s="820"/>
      <c r="TSQ18" s="820"/>
      <c r="TSR18" s="820"/>
      <c r="TSS18" s="820"/>
      <c r="TST18" s="820"/>
      <c r="TSU18" s="820"/>
      <c r="TSV18" s="820"/>
      <c r="TSW18" s="820"/>
      <c r="TSX18" s="820"/>
      <c r="TSY18" s="820"/>
      <c r="TSZ18" s="820"/>
      <c r="TTA18" s="820"/>
      <c r="TTB18" s="820"/>
      <c r="TTC18" s="820"/>
      <c r="TTD18" s="820"/>
      <c r="TTE18" s="820"/>
      <c r="TTF18" s="820"/>
      <c r="TTG18" s="820"/>
      <c r="TTH18" s="820"/>
      <c r="TTI18" s="820"/>
      <c r="TTJ18" s="820"/>
      <c r="TTK18" s="820"/>
      <c r="TTL18" s="820"/>
      <c r="TTM18" s="820"/>
      <c r="TTN18" s="820"/>
      <c r="TTO18" s="820"/>
      <c r="TTP18" s="820"/>
      <c r="TTQ18" s="820"/>
      <c r="TTR18" s="820"/>
      <c r="TTS18" s="820"/>
      <c r="TTT18" s="820"/>
      <c r="TTU18" s="820"/>
      <c r="TTV18" s="820"/>
      <c r="TTW18" s="820"/>
      <c r="TTX18" s="820"/>
      <c r="TTY18" s="820"/>
      <c r="TTZ18" s="820"/>
      <c r="TUA18" s="820"/>
      <c r="TUB18" s="820"/>
      <c r="TUC18" s="820"/>
      <c r="TUD18" s="820"/>
      <c r="TUE18" s="820"/>
      <c r="TUF18" s="820"/>
      <c r="TUG18" s="820"/>
      <c r="TUH18" s="820"/>
      <c r="TUI18" s="820"/>
      <c r="TUJ18" s="820"/>
      <c r="TUK18" s="820"/>
      <c r="TUL18" s="820"/>
      <c r="TUM18" s="820"/>
      <c r="TUN18" s="820"/>
      <c r="TUO18" s="820"/>
      <c r="TUP18" s="820"/>
      <c r="TUQ18" s="820"/>
      <c r="TUR18" s="820"/>
      <c r="TUS18" s="820"/>
      <c r="TUT18" s="820"/>
      <c r="TUU18" s="820"/>
      <c r="TUV18" s="820"/>
      <c r="TUW18" s="820"/>
      <c r="TUX18" s="820"/>
      <c r="TUY18" s="820"/>
      <c r="TUZ18" s="820"/>
      <c r="TVA18" s="820"/>
      <c r="TVB18" s="820"/>
      <c r="TVC18" s="820"/>
      <c r="TVD18" s="820"/>
      <c r="TVE18" s="820"/>
      <c r="TVF18" s="820"/>
      <c r="TVG18" s="820"/>
      <c r="TVH18" s="820"/>
      <c r="TVI18" s="820"/>
      <c r="TVJ18" s="820"/>
      <c r="TVK18" s="820"/>
      <c r="TVL18" s="820"/>
      <c r="TVM18" s="820"/>
      <c r="TVN18" s="820"/>
      <c r="TVO18" s="820"/>
      <c r="TVP18" s="820"/>
      <c r="TVQ18" s="820"/>
      <c r="TVR18" s="820"/>
      <c r="TVS18" s="820"/>
      <c r="TVT18" s="820"/>
      <c r="TVU18" s="820"/>
      <c r="TVV18" s="820"/>
      <c r="TVW18" s="820"/>
      <c r="TVX18" s="820"/>
      <c r="TVY18" s="820"/>
      <c r="TVZ18" s="820"/>
      <c r="TWA18" s="820"/>
      <c r="TWB18" s="820"/>
      <c r="TWC18" s="820"/>
      <c r="TWD18" s="820"/>
      <c r="TWE18" s="820"/>
      <c r="TWF18" s="820"/>
      <c r="TWG18" s="820"/>
      <c r="TWH18" s="820"/>
      <c r="TWI18" s="820"/>
      <c r="TWJ18" s="820"/>
      <c r="TWK18" s="820"/>
      <c r="TWL18" s="820"/>
      <c r="TWM18" s="820"/>
      <c r="TWN18" s="820"/>
      <c r="TWO18" s="820"/>
      <c r="TWP18" s="820"/>
      <c r="TWQ18" s="820"/>
      <c r="TWR18" s="820"/>
      <c r="TWS18" s="820"/>
      <c r="TWT18" s="820"/>
      <c r="TWU18" s="820"/>
      <c r="TWV18" s="820"/>
      <c r="TWW18" s="820"/>
      <c r="TWX18" s="820"/>
      <c r="TWY18" s="820"/>
      <c r="TWZ18" s="820"/>
      <c r="TXA18" s="820"/>
      <c r="TXB18" s="820"/>
      <c r="TXC18" s="820"/>
      <c r="TXD18" s="820"/>
      <c r="TXE18" s="820"/>
      <c r="TXF18" s="820"/>
      <c r="TXG18" s="820"/>
      <c r="TXH18" s="820"/>
      <c r="TXI18" s="820"/>
      <c r="TXJ18" s="820"/>
      <c r="TXK18" s="820"/>
      <c r="TXL18" s="820"/>
      <c r="TXM18" s="820"/>
      <c r="TXN18" s="820"/>
      <c r="TXO18" s="820"/>
      <c r="TXP18" s="820"/>
      <c r="TXQ18" s="820"/>
      <c r="TXR18" s="820"/>
      <c r="TXS18" s="820"/>
      <c r="TXT18" s="820"/>
      <c r="TXU18" s="820"/>
      <c r="TXV18" s="820"/>
      <c r="TXW18" s="820"/>
      <c r="TXX18" s="820"/>
      <c r="TXY18" s="820"/>
      <c r="TXZ18" s="820"/>
      <c r="TYA18" s="820"/>
      <c r="TYB18" s="820"/>
      <c r="TYC18" s="820"/>
      <c r="TYD18" s="820"/>
      <c r="TYE18" s="820"/>
      <c r="TYF18" s="820"/>
      <c r="TYG18" s="820"/>
      <c r="TYH18" s="820"/>
      <c r="TYI18" s="820"/>
      <c r="TYJ18" s="820"/>
      <c r="TYK18" s="820"/>
      <c r="TYL18" s="820"/>
      <c r="TYM18" s="820"/>
      <c r="TYN18" s="820"/>
      <c r="TYO18" s="820"/>
      <c r="TYP18" s="820"/>
      <c r="TYQ18" s="820"/>
      <c r="TYR18" s="820"/>
      <c r="TYS18" s="820"/>
      <c r="TYT18" s="820"/>
      <c r="TYU18" s="820"/>
      <c r="TYV18" s="820"/>
      <c r="TYW18" s="820"/>
      <c r="TYX18" s="820"/>
      <c r="TYY18" s="820"/>
      <c r="TYZ18" s="820"/>
      <c r="TZA18" s="820"/>
      <c r="TZB18" s="820"/>
      <c r="TZC18" s="820"/>
      <c r="TZD18" s="820"/>
      <c r="TZE18" s="820"/>
      <c r="TZF18" s="820"/>
      <c r="TZG18" s="820"/>
      <c r="TZH18" s="820"/>
      <c r="TZI18" s="820"/>
      <c r="TZJ18" s="820"/>
      <c r="TZK18" s="820"/>
      <c r="TZL18" s="820"/>
      <c r="TZM18" s="820"/>
      <c r="TZN18" s="820"/>
      <c r="TZO18" s="820"/>
      <c r="TZP18" s="820"/>
      <c r="TZQ18" s="820"/>
      <c r="TZR18" s="820"/>
      <c r="TZS18" s="820"/>
      <c r="TZT18" s="820"/>
      <c r="TZU18" s="820"/>
      <c r="TZV18" s="820"/>
      <c r="TZW18" s="820"/>
      <c r="TZX18" s="820"/>
      <c r="TZY18" s="820"/>
      <c r="TZZ18" s="820"/>
      <c r="UAA18" s="820"/>
      <c r="UAB18" s="820"/>
      <c r="UAC18" s="820"/>
      <c r="UAD18" s="820"/>
      <c r="UAE18" s="820"/>
      <c r="UAF18" s="820"/>
      <c r="UAG18" s="820"/>
      <c r="UAH18" s="820"/>
      <c r="UAI18" s="820"/>
      <c r="UAJ18" s="820"/>
      <c r="UAK18" s="820"/>
      <c r="UAL18" s="820"/>
      <c r="UAM18" s="820"/>
      <c r="UAN18" s="820"/>
      <c r="UAO18" s="820"/>
      <c r="UAP18" s="820"/>
      <c r="UAQ18" s="820"/>
      <c r="UAR18" s="820"/>
      <c r="UAS18" s="820"/>
      <c r="UAT18" s="820"/>
      <c r="UAU18" s="820"/>
      <c r="UAV18" s="820"/>
      <c r="UAW18" s="820"/>
      <c r="UAX18" s="820"/>
      <c r="UAY18" s="820"/>
      <c r="UAZ18" s="820"/>
      <c r="UBA18" s="820"/>
      <c r="UBB18" s="820"/>
      <c r="UBC18" s="820"/>
      <c r="UBD18" s="820"/>
      <c r="UBE18" s="820"/>
      <c r="UBF18" s="820"/>
      <c r="UBG18" s="820"/>
      <c r="UBH18" s="820"/>
      <c r="UBI18" s="820"/>
      <c r="UBJ18" s="820"/>
      <c r="UBK18" s="820"/>
      <c r="UBL18" s="820"/>
      <c r="UBM18" s="820"/>
      <c r="UBN18" s="820"/>
      <c r="UBO18" s="820"/>
      <c r="UBP18" s="820"/>
      <c r="UBQ18" s="820"/>
      <c r="UBR18" s="820"/>
      <c r="UBS18" s="820"/>
      <c r="UBT18" s="820"/>
      <c r="UBU18" s="820"/>
      <c r="UBV18" s="820"/>
      <c r="UBW18" s="820"/>
      <c r="UBX18" s="820"/>
      <c r="UBY18" s="820"/>
      <c r="UBZ18" s="820"/>
      <c r="UCA18" s="820"/>
      <c r="UCB18" s="820"/>
      <c r="UCC18" s="820"/>
      <c r="UCD18" s="820"/>
      <c r="UCE18" s="820"/>
      <c r="UCF18" s="820"/>
      <c r="UCG18" s="820"/>
      <c r="UCH18" s="820"/>
      <c r="UCI18" s="820"/>
      <c r="UCJ18" s="820"/>
      <c r="UCK18" s="820"/>
      <c r="UCL18" s="820"/>
      <c r="UCM18" s="820"/>
      <c r="UCN18" s="820"/>
      <c r="UCO18" s="820"/>
      <c r="UCP18" s="820"/>
      <c r="UCQ18" s="820"/>
      <c r="UCR18" s="820"/>
      <c r="UCS18" s="820"/>
      <c r="UCT18" s="820"/>
      <c r="UCU18" s="820"/>
      <c r="UCV18" s="820"/>
      <c r="UCW18" s="820"/>
      <c r="UCX18" s="820"/>
      <c r="UCY18" s="820"/>
      <c r="UCZ18" s="820"/>
      <c r="UDA18" s="820"/>
      <c r="UDB18" s="820"/>
      <c r="UDC18" s="820"/>
      <c r="UDD18" s="820"/>
      <c r="UDE18" s="820"/>
      <c r="UDF18" s="820"/>
      <c r="UDG18" s="820"/>
      <c r="UDH18" s="820"/>
      <c r="UDI18" s="820"/>
      <c r="UDJ18" s="820"/>
      <c r="UDK18" s="820"/>
      <c r="UDL18" s="820"/>
      <c r="UDM18" s="820"/>
      <c r="UDN18" s="820"/>
      <c r="UDO18" s="820"/>
      <c r="UDP18" s="820"/>
      <c r="UDQ18" s="820"/>
      <c r="UDR18" s="820"/>
      <c r="UDS18" s="820"/>
      <c r="UDT18" s="820"/>
      <c r="UDU18" s="820"/>
      <c r="UDV18" s="820"/>
      <c r="UDW18" s="820"/>
      <c r="UDX18" s="820"/>
      <c r="UDY18" s="820"/>
      <c r="UDZ18" s="820"/>
      <c r="UEA18" s="820"/>
      <c r="UEB18" s="820"/>
      <c r="UEC18" s="820"/>
      <c r="UED18" s="820"/>
      <c r="UEE18" s="820"/>
      <c r="UEF18" s="820"/>
      <c r="UEG18" s="820"/>
      <c r="UEH18" s="820"/>
      <c r="UEI18" s="820"/>
      <c r="UEJ18" s="820"/>
      <c r="UEK18" s="820"/>
      <c r="UEL18" s="820"/>
      <c r="UEM18" s="820"/>
      <c r="UEN18" s="820"/>
      <c r="UEO18" s="820"/>
      <c r="UEP18" s="820"/>
      <c r="UEQ18" s="820"/>
      <c r="UER18" s="820"/>
      <c r="UES18" s="820"/>
      <c r="UET18" s="820"/>
      <c r="UEU18" s="820"/>
      <c r="UEV18" s="820"/>
      <c r="UEW18" s="820"/>
      <c r="UEX18" s="820"/>
      <c r="UEY18" s="820"/>
      <c r="UEZ18" s="820"/>
      <c r="UFA18" s="820"/>
      <c r="UFB18" s="820"/>
      <c r="UFC18" s="820"/>
      <c r="UFD18" s="820"/>
      <c r="UFE18" s="820"/>
      <c r="UFF18" s="820"/>
      <c r="UFG18" s="820"/>
      <c r="UFH18" s="820"/>
      <c r="UFI18" s="820"/>
      <c r="UFJ18" s="820"/>
      <c r="UFK18" s="820"/>
      <c r="UFL18" s="820"/>
      <c r="UFM18" s="820"/>
      <c r="UFN18" s="820"/>
      <c r="UFO18" s="820"/>
      <c r="UFP18" s="820"/>
      <c r="UFQ18" s="820"/>
      <c r="UFR18" s="820"/>
      <c r="UFS18" s="820"/>
      <c r="UFT18" s="820"/>
      <c r="UFU18" s="820"/>
      <c r="UFV18" s="820"/>
      <c r="UFW18" s="820"/>
      <c r="UFX18" s="820"/>
      <c r="UFY18" s="820"/>
      <c r="UFZ18" s="820"/>
      <c r="UGA18" s="820"/>
      <c r="UGB18" s="820"/>
      <c r="UGC18" s="820"/>
      <c r="UGD18" s="820"/>
      <c r="UGE18" s="820"/>
      <c r="UGF18" s="820"/>
      <c r="UGG18" s="820"/>
      <c r="UGH18" s="820"/>
      <c r="UGI18" s="820"/>
      <c r="UGJ18" s="820"/>
      <c r="UGK18" s="820"/>
      <c r="UGL18" s="820"/>
      <c r="UGM18" s="820"/>
      <c r="UGN18" s="820"/>
      <c r="UGO18" s="820"/>
      <c r="UGP18" s="820"/>
      <c r="UGQ18" s="820"/>
      <c r="UGR18" s="820"/>
      <c r="UGS18" s="820"/>
      <c r="UGT18" s="820"/>
      <c r="UGU18" s="820"/>
      <c r="UGV18" s="820"/>
      <c r="UGW18" s="820"/>
      <c r="UGX18" s="820"/>
      <c r="UGY18" s="820"/>
      <c r="UGZ18" s="820"/>
      <c r="UHA18" s="820"/>
      <c r="UHB18" s="820"/>
      <c r="UHC18" s="820"/>
      <c r="UHD18" s="820"/>
      <c r="UHE18" s="820"/>
      <c r="UHF18" s="820"/>
      <c r="UHG18" s="820"/>
      <c r="UHH18" s="820"/>
      <c r="UHI18" s="820"/>
      <c r="UHJ18" s="820"/>
      <c r="UHK18" s="820"/>
      <c r="UHL18" s="820"/>
      <c r="UHM18" s="820"/>
      <c r="UHN18" s="820"/>
      <c r="UHO18" s="820"/>
      <c r="UHP18" s="820"/>
      <c r="UHQ18" s="820"/>
      <c r="UHR18" s="820"/>
      <c r="UHS18" s="820"/>
      <c r="UHT18" s="820"/>
      <c r="UHU18" s="820"/>
      <c r="UHV18" s="820"/>
      <c r="UHW18" s="820"/>
      <c r="UHX18" s="820"/>
      <c r="UHY18" s="820"/>
      <c r="UHZ18" s="820"/>
      <c r="UIA18" s="820"/>
      <c r="UIB18" s="820"/>
      <c r="UIC18" s="820"/>
      <c r="UID18" s="820"/>
      <c r="UIE18" s="820"/>
      <c r="UIF18" s="820"/>
      <c r="UIG18" s="820"/>
      <c r="UIH18" s="820"/>
      <c r="UII18" s="820"/>
      <c r="UIJ18" s="820"/>
      <c r="UIK18" s="820"/>
      <c r="UIL18" s="820"/>
      <c r="UIM18" s="820"/>
      <c r="UIN18" s="820"/>
      <c r="UIO18" s="820"/>
      <c r="UIP18" s="820"/>
      <c r="UIQ18" s="820"/>
      <c r="UIR18" s="820"/>
      <c r="UIS18" s="820"/>
      <c r="UIT18" s="820"/>
      <c r="UIU18" s="820"/>
      <c r="UIV18" s="820"/>
      <c r="UIW18" s="820"/>
      <c r="UIX18" s="820"/>
      <c r="UIY18" s="820"/>
      <c r="UIZ18" s="820"/>
      <c r="UJA18" s="820"/>
      <c r="UJB18" s="820"/>
      <c r="UJC18" s="820"/>
      <c r="UJD18" s="820"/>
      <c r="UJE18" s="820"/>
      <c r="UJF18" s="820"/>
      <c r="UJG18" s="820"/>
      <c r="UJH18" s="820"/>
      <c r="UJI18" s="820"/>
      <c r="UJJ18" s="820"/>
      <c r="UJK18" s="820"/>
      <c r="UJL18" s="820"/>
      <c r="UJM18" s="820"/>
      <c r="UJN18" s="820"/>
      <c r="UJO18" s="820"/>
      <c r="UJP18" s="820"/>
      <c r="UJQ18" s="820"/>
      <c r="UJR18" s="820"/>
      <c r="UJS18" s="820"/>
      <c r="UJT18" s="820"/>
      <c r="UJU18" s="820"/>
      <c r="UJV18" s="820"/>
      <c r="UJW18" s="820"/>
      <c r="UJX18" s="820"/>
      <c r="UJY18" s="820"/>
      <c r="UJZ18" s="820"/>
      <c r="UKA18" s="820"/>
      <c r="UKB18" s="820"/>
      <c r="UKC18" s="820"/>
      <c r="UKD18" s="820"/>
      <c r="UKE18" s="820"/>
      <c r="UKF18" s="820"/>
      <c r="UKG18" s="820"/>
      <c r="UKH18" s="820"/>
      <c r="UKI18" s="820"/>
      <c r="UKJ18" s="820"/>
      <c r="UKK18" s="820"/>
      <c r="UKL18" s="820"/>
      <c r="UKM18" s="820"/>
      <c r="UKN18" s="820"/>
      <c r="UKO18" s="820"/>
      <c r="UKP18" s="820"/>
      <c r="UKQ18" s="820"/>
      <c r="UKR18" s="820"/>
      <c r="UKS18" s="820"/>
      <c r="UKT18" s="820"/>
      <c r="UKU18" s="820"/>
      <c r="UKV18" s="820"/>
      <c r="UKW18" s="820"/>
      <c r="UKX18" s="820"/>
      <c r="UKY18" s="820"/>
      <c r="UKZ18" s="820"/>
      <c r="ULA18" s="820"/>
      <c r="ULB18" s="820"/>
      <c r="ULC18" s="820"/>
      <c r="ULD18" s="820"/>
      <c r="ULE18" s="820"/>
      <c r="ULF18" s="820"/>
      <c r="ULG18" s="820"/>
      <c r="ULH18" s="820"/>
      <c r="ULI18" s="820"/>
      <c r="ULJ18" s="820"/>
      <c r="ULK18" s="820"/>
      <c r="ULL18" s="820"/>
      <c r="ULM18" s="820"/>
      <c r="ULN18" s="820"/>
      <c r="ULO18" s="820"/>
      <c r="ULP18" s="820"/>
      <c r="ULQ18" s="820"/>
      <c r="ULR18" s="820"/>
      <c r="ULS18" s="820"/>
      <c r="ULT18" s="820"/>
      <c r="ULU18" s="820"/>
      <c r="ULV18" s="820"/>
      <c r="ULW18" s="820"/>
      <c r="ULX18" s="820"/>
      <c r="ULY18" s="820"/>
      <c r="ULZ18" s="820"/>
      <c r="UMA18" s="820"/>
      <c r="UMB18" s="820"/>
      <c r="UMC18" s="820"/>
      <c r="UMD18" s="820"/>
      <c r="UME18" s="820"/>
      <c r="UMF18" s="820"/>
      <c r="UMG18" s="820"/>
      <c r="UMH18" s="820"/>
      <c r="UMI18" s="820"/>
      <c r="UMJ18" s="820"/>
      <c r="UMK18" s="820"/>
      <c r="UML18" s="820"/>
      <c r="UMM18" s="820"/>
      <c r="UMN18" s="820"/>
      <c r="UMO18" s="820"/>
      <c r="UMP18" s="820"/>
      <c r="UMQ18" s="820"/>
      <c r="UMR18" s="820"/>
      <c r="UMS18" s="820"/>
      <c r="UMT18" s="820"/>
      <c r="UMU18" s="820"/>
      <c r="UMV18" s="820"/>
      <c r="UMW18" s="820"/>
      <c r="UMX18" s="820"/>
      <c r="UMY18" s="820"/>
      <c r="UMZ18" s="820"/>
      <c r="UNA18" s="820"/>
      <c r="UNB18" s="820"/>
      <c r="UNC18" s="820"/>
      <c r="UND18" s="820"/>
      <c r="UNE18" s="820"/>
      <c r="UNF18" s="820"/>
      <c r="UNG18" s="820"/>
      <c r="UNH18" s="820"/>
      <c r="UNI18" s="820"/>
      <c r="UNJ18" s="820"/>
      <c r="UNK18" s="820"/>
      <c r="UNL18" s="820"/>
      <c r="UNM18" s="820"/>
      <c r="UNN18" s="820"/>
      <c r="UNO18" s="820"/>
      <c r="UNP18" s="820"/>
      <c r="UNQ18" s="820"/>
      <c r="UNR18" s="820"/>
      <c r="UNS18" s="820"/>
      <c r="UNT18" s="820"/>
      <c r="UNU18" s="820"/>
      <c r="UNV18" s="820"/>
      <c r="UNW18" s="820"/>
      <c r="UNX18" s="820"/>
      <c r="UNY18" s="820"/>
      <c r="UNZ18" s="820"/>
      <c r="UOA18" s="820"/>
      <c r="UOB18" s="820"/>
      <c r="UOC18" s="820"/>
      <c r="UOD18" s="820"/>
      <c r="UOE18" s="820"/>
      <c r="UOF18" s="820"/>
      <c r="UOG18" s="820"/>
      <c r="UOH18" s="820"/>
      <c r="UOI18" s="820"/>
      <c r="UOJ18" s="820"/>
      <c r="UOK18" s="820"/>
      <c r="UOL18" s="820"/>
      <c r="UOM18" s="820"/>
      <c r="UON18" s="820"/>
      <c r="UOO18" s="820"/>
      <c r="UOP18" s="820"/>
      <c r="UOQ18" s="820"/>
      <c r="UOR18" s="820"/>
      <c r="UOS18" s="820"/>
      <c r="UOT18" s="820"/>
      <c r="UOU18" s="820"/>
      <c r="UOV18" s="820"/>
      <c r="UOW18" s="820"/>
      <c r="UOX18" s="820"/>
      <c r="UOY18" s="820"/>
      <c r="UOZ18" s="820"/>
      <c r="UPA18" s="820"/>
      <c r="UPB18" s="820"/>
      <c r="UPC18" s="820"/>
      <c r="UPD18" s="820"/>
      <c r="UPE18" s="820"/>
      <c r="UPF18" s="820"/>
      <c r="UPG18" s="820"/>
      <c r="UPH18" s="820"/>
      <c r="UPI18" s="820"/>
      <c r="UPJ18" s="820"/>
      <c r="UPK18" s="820"/>
      <c r="UPL18" s="820"/>
      <c r="UPM18" s="820"/>
      <c r="UPN18" s="820"/>
      <c r="UPO18" s="820"/>
      <c r="UPP18" s="820"/>
      <c r="UPQ18" s="820"/>
      <c r="UPR18" s="820"/>
      <c r="UPS18" s="820"/>
      <c r="UPT18" s="820"/>
      <c r="UPU18" s="820"/>
      <c r="UPV18" s="820"/>
      <c r="UPW18" s="820"/>
      <c r="UPX18" s="820"/>
      <c r="UPY18" s="820"/>
      <c r="UPZ18" s="820"/>
      <c r="UQA18" s="820"/>
      <c r="UQB18" s="820"/>
      <c r="UQC18" s="820"/>
      <c r="UQD18" s="820"/>
      <c r="UQE18" s="820"/>
      <c r="UQF18" s="820"/>
      <c r="UQG18" s="820"/>
      <c r="UQH18" s="820"/>
      <c r="UQI18" s="820"/>
      <c r="UQJ18" s="820"/>
      <c r="UQK18" s="820"/>
      <c r="UQL18" s="820"/>
      <c r="UQM18" s="820"/>
      <c r="UQN18" s="820"/>
      <c r="UQO18" s="820"/>
      <c r="UQP18" s="820"/>
      <c r="UQQ18" s="820"/>
      <c r="UQR18" s="820"/>
      <c r="UQS18" s="820"/>
      <c r="UQT18" s="820"/>
      <c r="UQU18" s="820"/>
      <c r="UQV18" s="820"/>
      <c r="UQW18" s="820"/>
      <c r="UQX18" s="820"/>
      <c r="UQY18" s="820"/>
      <c r="UQZ18" s="820"/>
      <c r="URA18" s="820"/>
      <c r="URB18" s="820"/>
      <c r="URC18" s="820"/>
      <c r="URD18" s="820"/>
      <c r="URE18" s="820"/>
      <c r="URF18" s="820"/>
      <c r="URG18" s="820"/>
      <c r="URH18" s="820"/>
      <c r="URI18" s="820"/>
      <c r="URJ18" s="820"/>
      <c r="URK18" s="820"/>
      <c r="URL18" s="820"/>
      <c r="URM18" s="820"/>
      <c r="URN18" s="820"/>
      <c r="URO18" s="820"/>
      <c r="URP18" s="820"/>
      <c r="URQ18" s="820"/>
      <c r="URR18" s="820"/>
      <c r="URS18" s="820"/>
      <c r="URT18" s="820"/>
      <c r="URU18" s="820"/>
      <c r="URV18" s="820"/>
      <c r="URW18" s="820"/>
      <c r="URX18" s="820"/>
      <c r="URY18" s="820"/>
      <c r="URZ18" s="820"/>
      <c r="USA18" s="820"/>
      <c r="USB18" s="820"/>
      <c r="USC18" s="820"/>
      <c r="USD18" s="820"/>
      <c r="USE18" s="820"/>
      <c r="USF18" s="820"/>
      <c r="USG18" s="820"/>
      <c r="USH18" s="820"/>
      <c r="USI18" s="820"/>
      <c r="USJ18" s="820"/>
      <c r="USK18" s="820"/>
      <c r="USL18" s="820"/>
      <c r="USM18" s="820"/>
      <c r="USN18" s="820"/>
      <c r="USO18" s="820"/>
      <c r="USP18" s="820"/>
      <c r="USQ18" s="820"/>
      <c r="USR18" s="820"/>
      <c r="USS18" s="820"/>
      <c r="UST18" s="820"/>
      <c r="USU18" s="820"/>
      <c r="USV18" s="820"/>
      <c r="USW18" s="820"/>
      <c r="USX18" s="820"/>
      <c r="USY18" s="820"/>
      <c r="USZ18" s="820"/>
      <c r="UTA18" s="820"/>
      <c r="UTB18" s="820"/>
      <c r="UTC18" s="820"/>
      <c r="UTD18" s="820"/>
      <c r="UTE18" s="820"/>
      <c r="UTF18" s="820"/>
      <c r="UTG18" s="820"/>
      <c r="UTH18" s="820"/>
      <c r="UTI18" s="820"/>
      <c r="UTJ18" s="820"/>
      <c r="UTK18" s="820"/>
      <c r="UTL18" s="820"/>
      <c r="UTM18" s="820"/>
      <c r="UTN18" s="820"/>
      <c r="UTO18" s="820"/>
      <c r="UTP18" s="820"/>
      <c r="UTQ18" s="820"/>
      <c r="UTR18" s="820"/>
      <c r="UTS18" s="820"/>
      <c r="UTT18" s="820"/>
      <c r="UTU18" s="820"/>
      <c r="UTV18" s="820"/>
      <c r="UTW18" s="820"/>
      <c r="UTX18" s="820"/>
      <c r="UTY18" s="820"/>
      <c r="UTZ18" s="820"/>
      <c r="UUA18" s="820"/>
      <c r="UUB18" s="820"/>
      <c r="UUC18" s="820"/>
      <c r="UUD18" s="820"/>
      <c r="UUE18" s="820"/>
      <c r="UUF18" s="820"/>
      <c r="UUG18" s="820"/>
      <c r="UUH18" s="820"/>
      <c r="UUI18" s="820"/>
      <c r="UUJ18" s="820"/>
      <c r="UUK18" s="820"/>
      <c r="UUL18" s="820"/>
      <c r="UUM18" s="820"/>
      <c r="UUN18" s="820"/>
      <c r="UUO18" s="820"/>
      <c r="UUP18" s="820"/>
      <c r="UUQ18" s="820"/>
      <c r="UUR18" s="820"/>
      <c r="UUS18" s="820"/>
      <c r="UUT18" s="820"/>
      <c r="UUU18" s="820"/>
      <c r="UUV18" s="820"/>
      <c r="UUW18" s="820"/>
      <c r="UUX18" s="820"/>
      <c r="UUY18" s="820"/>
      <c r="UUZ18" s="820"/>
      <c r="UVA18" s="820"/>
      <c r="UVB18" s="820"/>
      <c r="UVC18" s="820"/>
      <c r="UVD18" s="820"/>
      <c r="UVE18" s="820"/>
      <c r="UVF18" s="820"/>
      <c r="UVG18" s="820"/>
      <c r="UVH18" s="820"/>
      <c r="UVI18" s="820"/>
      <c r="UVJ18" s="820"/>
      <c r="UVK18" s="820"/>
      <c r="UVL18" s="820"/>
      <c r="UVM18" s="820"/>
      <c r="UVN18" s="820"/>
      <c r="UVO18" s="820"/>
      <c r="UVP18" s="820"/>
      <c r="UVQ18" s="820"/>
      <c r="UVR18" s="820"/>
      <c r="UVS18" s="820"/>
      <c r="UVT18" s="820"/>
      <c r="UVU18" s="820"/>
      <c r="UVV18" s="820"/>
      <c r="UVW18" s="820"/>
      <c r="UVX18" s="820"/>
      <c r="UVY18" s="820"/>
      <c r="UVZ18" s="820"/>
      <c r="UWA18" s="820"/>
      <c r="UWB18" s="820"/>
      <c r="UWC18" s="820"/>
      <c r="UWD18" s="820"/>
      <c r="UWE18" s="820"/>
      <c r="UWF18" s="820"/>
      <c r="UWG18" s="820"/>
      <c r="UWH18" s="820"/>
      <c r="UWI18" s="820"/>
      <c r="UWJ18" s="820"/>
      <c r="UWK18" s="820"/>
      <c r="UWL18" s="820"/>
      <c r="UWM18" s="820"/>
      <c r="UWN18" s="820"/>
      <c r="UWO18" s="820"/>
      <c r="UWP18" s="820"/>
      <c r="UWQ18" s="820"/>
      <c r="UWR18" s="820"/>
      <c r="UWS18" s="820"/>
      <c r="UWT18" s="820"/>
      <c r="UWU18" s="820"/>
      <c r="UWV18" s="820"/>
      <c r="UWW18" s="820"/>
      <c r="UWX18" s="820"/>
      <c r="UWY18" s="820"/>
      <c r="UWZ18" s="820"/>
      <c r="UXA18" s="820"/>
      <c r="UXB18" s="820"/>
      <c r="UXC18" s="820"/>
      <c r="UXD18" s="820"/>
      <c r="UXE18" s="820"/>
      <c r="UXF18" s="820"/>
      <c r="UXG18" s="820"/>
      <c r="UXH18" s="820"/>
      <c r="UXI18" s="820"/>
      <c r="UXJ18" s="820"/>
      <c r="UXK18" s="820"/>
      <c r="UXL18" s="820"/>
      <c r="UXM18" s="820"/>
      <c r="UXN18" s="820"/>
      <c r="UXO18" s="820"/>
      <c r="UXP18" s="820"/>
      <c r="UXQ18" s="820"/>
      <c r="UXR18" s="820"/>
      <c r="UXS18" s="820"/>
      <c r="UXT18" s="820"/>
      <c r="UXU18" s="820"/>
      <c r="UXV18" s="820"/>
      <c r="UXW18" s="820"/>
      <c r="UXX18" s="820"/>
      <c r="UXY18" s="820"/>
      <c r="UXZ18" s="820"/>
      <c r="UYA18" s="820"/>
      <c r="UYB18" s="820"/>
      <c r="UYC18" s="820"/>
      <c r="UYD18" s="820"/>
      <c r="UYE18" s="820"/>
      <c r="UYF18" s="820"/>
      <c r="UYG18" s="820"/>
      <c r="UYH18" s="820"/>
      <c r="UYI18" s="820"/>
      <c r="UYJ18" s="820"/>
      <c r="UYK18" s="820"/>
      <c r="UYL18" s="820"/>
      <c r="UYM18" s="820"/>
      <c r="UYN18" s="820"/>
      <c r="UYO18" s="820"/>
      <c r="UYP18" s="820"/>
      <c r="UYQ18" s="820"/>
      <c r="UYR18" s="820"/>
      <c r="UYS18" s="820"/>
      <c r="UYT18" s="820"/>
      <c r="UYU18" s="820"/>
      <c r="UYV18" s="820"/>
      <c r="UYW18" s="820"/>
      <c r="UYX18" s="820"/>
      <c r="UYY18" s="820"/>
      <c r="UYZ18" s="820"/>
      <c r="UZA18" s="820"/>
      <c r="UZB18" s="820"/>
      <c r="UZC18" s="820"/>
      <c r="UZD18" s="820"/>
      <c r="UZE18" s="820"/>
      <c r="UZF18" s="820"/>
      <c r="UZG18" s="820"/>
      <c r="UZH18" s="820"/>
      <c r="UZI18" s="820"/>
      <c r="UZJ18" s="820"/>
      <c r="UZK18" s="820"/>
      <c r="UZL18" s="820"/>
      <c r="UZM18" s="820"/>
      <c r="UZN18" s="820"/>
      <c r="UZO18" s="820"/>
      <c r="UZP18" s="820"/>
      <c r="UZQ18" s="820"/>
      <c r="UZR18" s="820"/>
      <c r="UZS18" s="820"/>
      <c r="UZT18" s="820"/>
      <c r="UZU18" s="820"/>
      <c r="UZV18" s="820"/>
      <c r="UZW18" s="820"/>
      <c r="UZX18" s="820"/>
      <c r="UZY18" s="820"/>
      <c r="UZZ18" s="820"/>
      <c r="VAA18" s="820"/>
      <c r="VAB18" s="820"/>
      <c r="VAC18" s="820"/>
      <c r="VAD18" s="820"/>
      <c r="VAE18" s="820"/>
      <c r="VAF18" s="820"/>
      <c r="VAG18" s="820"/>
      <c r="VAH18" s="820"/>
      <c r="VAI18" s="820"/>
      <c r="VAJ18" s="820"/>
      <c r="VAK18" s="820"/>
      <c r="VAL18" s="820"/>
      <c r="VAM18" s="820"/>
      <c r="VAN18" s="820"/>
      <c r="VAO18" s="820"/>
      <c r="VAP18" s="820"/>
      <c r="VAQ18" s="820"/>
      <c r="VAR18" s="820"/>
      <c r="VAS18" s="820"/>
      <c r="VAT18" s="820"/>
      <c r="VAU18" s="820"/>
      <c r="VAV18" s="820"/>
      <c r="VAW18" s="820"/>
      <c r="VAX18" s="820"/>
      <c r="VAY18" s="820"/>
      <c r="VAZ18" s="820"/>
      <c r="VBA18" s="820"/>
      <c r="VBB18" s="820"/>
      <c r="VBC18" s="820"/>
      <c r="VBD18" s="820"/>
      <c r="VBE18" s="820"/>
      <c r="VBF18" s="820"/>
      <c r="VBG18" s="820"/>
      <c r="VBH18" s="820"/>
      <c r="VBI18" s="820"/>
      <c r="VBJ18" s="820"/>
      <c r="VBK18" s="820"/>
      <c r="VBL18" s="820"/>
      <c r="VBM18" s="820"/>
      <c r="VBN18" s="820"/>
      <c r="VBO18" s="820"/>
      <c r="VBP18" s="820"/>
      <c r="VBQ18" s="820"/>
      <c r="VBR18" s="820"/>
      <c r="VBS18" s="820"/>
      <c r="VBT18" s="820"/>
      <c r="VBU18" s="820"/>
      <c r="VBV18" s="820"/>
      <c r="VBW18" s="820"/>
      <c r="VBX18" s="820"/>
      <c r="VBY18" s="820"/>
      <c r="VBZ18" s="820"/>
      <c r="VCA18" s="820"/>
      <c r="VCB18" s="820"/>
      <c r="VCC18" s="820"/>
      <c r="VCD18" s="820"/>
      <c r="VCE18" s="820"/>
      <c r="VCF18" s="820"/>
      <c r="VCG18" s="820"/>
      <c r="VCH18" s="820"/>
      <c r="VCI18" s="820"/>
      <c r="VCJ18" s="820"/>
      <c r="VCK18" s="820"/>
      <c r="VCL18" s="820"/>
      <c r="VCM18" s="820"/>
      <c r="VCN18" s="820"/>
      <c r="VCO18" s="820"/>
      <c r="VCP18" s="820"/>
      <c r="VCQ18" s="820"/>
      <c r="VCR18" s="820"/>
      <c r="VCS18" s="820"/>
      <c r="VCT18" s="820"/>
      <c r="VCU18" s="820"/>
      <c r="VCV18" s="820"/>
      <c r="VCW18" s="820"/>
      <c r="VCX18" s="820"/>
      <c r="VCY18" s="820"/>
      <c r="VCZ18" s="820"/>
      <c r="VDA18" s="820"/>
      <c r="VDB18" s="820"/>
      <c r="VDC18" s="820"/>
      <c r="VDD18" s="820"/>
      <c r="VDE18" s="820"/>
      <c r="VDF18" s="820"/>
      <c r="VDG18" s="820"/>
      <c r="VDH18" s="820"/>
      <c r="VDI18" s="820"/>
      <c r="VDJ18" s="820"/>
      <c r="VDK18" s="820"/>
      <c r="VDL18" s="820"/>
      <c r="VDM18" s="820"/>
      <c r="VDN18" s="820"/>
      <c r="VDO18" s="820"/>
      <c r="VDP18" s="820"/>
      <c r="VDQ18" s="820"/>
      <c r="VDR18" s="820"/>
      <c r="VDS18" s="820"/>
      <c r="VDT18" s="820"/>
      <c r="VDU18" s="820"/>
      <c r="VDV18" s="820"/>
      <c r="VDW18" s="820"/>
      <c r="VDX18" s="820"/>
      <c r="VDY18" s="820"/>
      <c r="VDZ18" s="820"/>
      <c r="VEA18" s="820"/>
      <c r="VEB18" s="820"/>
      <c r="VEC18" s="820"/>
      <c r="VED18" s="820"/>
      <c r="VEE18" s="820"/>
      <c r="VEF18" s="820"/>
      <c r="VEG18" s="820"/>
      <c r="VEH18" s="820"/>
      <c r="VEI18" s="820"/>
      <c r="VEJ18" s="820"/>
      <c r="VEK18" s="820"/>
      <c r="VEL18" s="820"/>
      <c r="VEM18" s="820"/>
      <c r="VEN18" s="820"/>
      <c r="VEO18" s="820"/>
      <c r="VEP18" s="820"/>
      <c r="VEQ18" s="820"/>
      <c r="VER18" s="820"/>
      <c r="VES18" s="820"/>
      <c r="VET18" s="820"/>
      <c r="VEU18" s="820"/>
      <c r="VEV18" s="820"/>
      <c r="VEW18" s="820"/>
      <c r="VEX18" s="820"/>
      <c r="VEY18" s="820"/>
      <c r="VEZ18" s="820"/>
      <c r="VFA18" s="820"/>
      <c r="VFB18" s="820"/>
      <c r="VFC18" s="820"/>
      <c r="VFD18" s="820"/>
      <c r="VFE18" s="820"/>
      <c r="VFF18" s="820"/>
      <c r="VFG18" s="820"/>
      <c r="VFH18" s="820"/>
      <c r="VFI18" s="820"/>
      <c r="VFJ18" s="820"/>
      <c r="VFK18" s="820"/>
      <c r="VFL18" s="820"/>
      <c r="VFM18" s="820"/>
      <c r="VFN18" s="820"/>
      <c r="VFO18" s="820"/>
      <c r="VFP18" s="820"/>
      <c r="VFQ18" s="820"/>
      <c r="VFR18" s="820"/>
      <c r="VFS18" s="820"/>
      <c r="VFT18" s="820"/>
      <c r="VFU18" s="820"/>
      <c r="VFV18" s="820"/>
      <c r="VFW18" s="820"/>
      <c r="VFX18" s="820"/>
      <c r="VFY18" s="820"/>
      <c r="VFZ18" s="820"/>
      <c r="VGA18" s="820"/>
      <c r="VGB18" s="820"/>
      <c r="VGC18" s="820"/>
      <c r="VGD18" s="820"/>
      <c r="VGE18" s="820"/>
      <c r="VGF18" s="820"/>
      <c r="VGG18" s="820"/>
      <c r="VGH18" s="820"/>
      <c r="VGI18" s="820"/>
      <c r="VGJ18" s="820"/>
      <c r="VGK18" s="820"/>
      <c r="VGL18" s="820"/>
      <c r="VGM18" s="820"/>
      <c r="VGN18" s="820"/>
      <c r="VGO18" s="820"/>
      <c r="VGP18" s="820"/>
      <c r="VGQ18" s="820"/>
      <c r="VGR18" s="820"/>
      <c r="VGS18" s="820"/>
      <c r="VGT18" s="820"/>
      <c r="VGU18" s="820"/>
      <c r="VGV18" s="820"/>
      <c r="VGW18" s="820"/>
      <c r="VGX18" s="820"/>
      <c r="VGY18" s="820"/>
      <c r="VGZ18" s="820"/>
      <c r="VHA18" s="820"/>
      <c r="VHB18" s="820"/>
      <c r="VHC18" s="820"/>
      <c r="VHD18" s="820"/>
      <c r="VHE18" s="820"/>
      <c r="VHF18" s="820"/>
      <c r="VHG18" s="820"/>
      <c r="VHH18" s="820"/>
      <c r="VHI18" s="820"/>
      <c r="VHJ18" s="820"/>
      <c r="VHK18" s="820"/>
      <c r="VHL18" s="820"/>
      <c r="VHM18" s="820"/>
      <c r="VHN18" s="820"/>
      <c r="VHO18" s="820"/>
      <c r="VHP18" s="820"/>
      <c r="VHQ18" s="820"/>
      <c r="VHR18" s="820"/>
      <c r="VHS18" s="820"/>
      <c r="VHT18" s="820"/>
      <c r="VHU18" s="820"/>
      <c r="VHV18" s="820"/>
      <c r="VHW18" s="820"/>
      <c r="VHX18" s="820"/>
      <c r="VHY18" s="820"/>
      <c r="VHZ18" s="820"/>
      <c r="VIA18" s="820"/>
      <c r="VIB18" s="820"/>
      <c r="VIC18" s="820"/>
      <c r="VID18" s="820"/>
      <c r="VIE18" s="820"/>
      <c r="VIF18" s="820"/>
      <c r="VIG18" s="820"/>
      <c r="VIH18" s="820"/>
      <c r="VII18" s="820"/>
      <c r="VIJ18" s="820"/>
      <c r="VIK18" s="820"/>
      <c r="VIL18" s="820"/>
      <c r="VIM18" s="820"/>
      <c r="VIN18" s="820"/>
      <c r="VIO18" s="820"/>
      <c r="VIP18" s="820"/>
      <c r="VIQ18" s="820"/>
      <c r="VIR18" s="820"/>
      <c r="VIS18" s="820"/>
      <c r="VIT18" s="820"/>
      <c r="VIU18" s="820"/>
      <c r="VIV18" s="820"/>
      <c r="VIW18" s="820"/>
      <c r="VIX18" s="820"/>
      <c r="VIY18" s="820"/>
      <c r="VIZ18" s="820"/>
      <c r="VJA18" s="820"/>
      <c r="VJB18" s="820"/>
      <c r="VJC18" s="820"/>
      <c r="VJD18" s="820"/>
      <c r="VJE18" s="820"/>
      <c r="VJF18" s="820"/>
      <c r="VJG18" s="820"/>
      <c r="VJH18" s="820"/>
      <c r="VJI18" s="820"/>
      <c r="VJJ18" s="820"/>
      <c r="VJK18" s="820"/>
      <c r="VJL18" s="820"/>
      <c r="VJM18" s="820"/>
      <c r="VJN18" s="820"/>
      <c r="VJO18" s="820"/>
      <c r="VJP18" s="820"/>
      <c r="VJQ18" s="820"/>
      <c r="VJR18" s="820"/>
      <c r="VJS18" s="820"/>
      <c r="VJT18" s="820"/>
      <c r="VJU18" s="820"/>
      <c r="VJV18" s="820"/>
      <c r="VJW18" s="820"/>
      <c r="VJX18" s="820"/>
      <c r="VJY18" s="820"/>
      <c r="VJZ18" s="820"/>
      <c r="VKA18" s="820"/>
      <c r="VKB18" s="820"/>
      <c r="VKC18" s="820"/>
      <c r="VKD18" s="820"/>
      <c r="VKE18" s="820"/>
      <c r="VKF18" s="820"/>
      <c r="VKG18" s="820"/>
      <c r="VKH18" s="820"/>
      <c r="VKI18" s="820"/>
      <c r="VKJ18" s="820"/>
      <c r="VKK18" s="820"/>
      <c r="VKL18" s="820"/>
      <c r="VKM18" s="820"/>
      <c r="VKN18" s="820"/>
      <c r="VKO18" s="820"/>
      <c r="VKP18" s="820"/>
      <c r="VKQ18" s="820"/>
      <c r="VKR18" s="820"/>
      <c r="VKS18" s="820"/>
      <c r="VKT18" s="820"/>
      <c r="VKU18" s="820"/>
      <c r="VKV18" s="820"/>
      <c r="VKW18" s="820"/>
      <c r="VKX18" s="820"/>
      <c r="VKY18" s="820"/>
      <c r="VKZ18" s="820"/>
      <c r="VLA18" s="820"/>
      <c r="VLB18" s="820"/>
      <c r="VLC18" s="820"/>
      <c r="VLD18" s="820"/>
      <c r="VLE18" s="820"/>
      <c r="VLF18" s="820"/>
      <c r="VLG18" s="820"/>
      <c r="VLH18" s="820"/>
      <c r="VLI18" s="820"/>
      <c r="VLJ18" s="820"/>
      <c r="VLK18" s="820"/>
      <c r="VLL18" s="820"/>
      <c r="VLM18" s="820"/>
      <c r="VLN18" s="820"/>
      <c r="VLO18" s="820"/>
      <c r="VLP18" s="820"/>
      <c r="VLQ18" s="820"/>
      <c r="VLR18" s="820"/>
      <c r="VLS18" s="820"/>
      <c r="VLT18" s="820"/>
      <c r="VLU18" s="820"/>
      <c r="VLV18" s="820"/>
      <c r="VLW18" s="820"/>
      <c r="VLX18" s="820"/>
      <c r="VLY18" s="820"/>
      <c r="VLZ18" s="820"/>
      <c r="VMA18" s="820"/>
      <c r="VMB18" s="820"/>
      <c r="VMC18" s="820"/>
      <c r="VMD18" s="820"/>
      <c r="VME18" s="820"/>
      <c r="VMF18" s="820"/>
      <c r="VMG18" s="820"/>
      <c r="VMH18" s="820"/>
      <c r="VMI18" s="820"/>
      <c r="VMJ18" s="820"/>
      <c r="VMK18" s="820"/>
      <c r="VML18" s="820"/>
      <c r="VMM18" s="820"/>
      <c r="VMN18" s="820"/>
      <c r="VMO18" s="820"/>
      <c r="VMP18" s="820"/>
      <c r="VMQ18" s="820"/>
      <c r="VMR18" s="820"/>
      <c r="VMS18" s="820"/>
      <c r="VMT18" s="820"/>
      <c r="VMU18" s="820"/>
      <c r="VMV18" s="820"/>
      <c r="VMW18" s="820"/>
      <c r="VMX18" s="820"/>
      <c r="VMY18" s="820"/>
      <c r="VMZ18" s="820"/>
      <c r="VNA18" s="820"/>
      <c r="VNB18" s="820"/>
      <c r="VNC18" s="820"/>
      <c r="VND18" s="820"/>
      <c r="VNE18" s="820"/>
      <c r="VNF18" s="820"/>
      <c r="VNG18" s="820"/>
      <c r="VNH18" s="820"/>
      <c r="VNI18" s="820"/>
      <c r="VNJ18" s="820"/>
      <c r="VNK18" s="820"/>
      <c r="VNL18" s="820"/>
      <c r="VNM18" s="820"/>
      <c r="VNN18" s="820"/>
      <c r="VNO18" s="820"/>
      <c r="VNP18" s="820"/>
      <c r="VNQ18" s="820"/>
      <c r="VNR18" s="820"/>
      <c r="VNS18" s="820"/>
      <c r="VNT18" s="820"/>
      <c r="VNU18" s="820"/>
      <c r="VNV18" s="820"/>
      <c r="VNW18" s="820"/>
      <c r="VNX18" s="820"/>
      <c r="VNY18" s="820"/>
      <c r="VNZ18" s="820"/>
      <c r="VOA18" s="820"/>
      <c r="VOB18" s="820"/>
      <c r="VOC18" s="820"/>
      <c r="VOD18" s="820"/>
      <c r="VOE18" s="820"/>
      <c r="VOF18" s="820"/>
      <c r="VOG18" s="820"/>
      <c r="VOH18" s="820"/>
      <c r="VOI18" s="820"/>
      <c r="VOJ18" s="820"/>
      <c r="VOK18" s="820"/>
      <c r="VOL18" s="820"/>
      <c r="VOM18" s="820"/>
      <c r="VON18" s="820"/>
      <c r="VOO18" s="820"/>
      <c r="VOP18" s="820"/>
      <c r="VOQ18" s="820"/>
      <c r="VOR18" s="820"/>
      <c r="VOS18" s="820"/>
      <c r="VOT18" s="820"/>
      <c r="VOU18" s="820"/>
      <c r="VOV18" s="820"/>
      <c r="VOW18" s="820"/>
      <c r="VOX18" s="820"/>
      <c r="VOY18" s="820"/>
      <c r="VOZ18" s="820"/>
      <c r="VPA18" s="820"/>
      <c r="VPB18" s="820"/>
      <c r="VPC18" s="820"/>
      <c r="VPD18" s="820"/>
      <c r="VPE18" s="820"/>
      <c r="VPF18" s="820"/>
      <c r="VPG18" s="820"/>
      <c r="VPH18" s="820"/>
      <c r="VPI18" s="820"/>
      <c r="VPJ18" s="820"/>
      <c r="VPK18" s="820"/>
      <c r="VPL18" s="820"/>
      <c r="VPM18" s="820"/>
      <c r="VPN18" s="820"/>
      <c r="VPO18" s="820"/>
      <c r="VPP18" s="820"/>
      <c r="VPQ18" s="820"/>
      <c r="VPR18" s="820"/>
      <c r="VPS18" s="820"/>
      <c r="VPT18" s="820"/>
      <c r="VPU18" s="820"/>
      <c r="VPV18" s="820"/>
      <c r="VPW18" s="820"/>
      <c r="VPX18" s="820"/>
      <c r="VPY18" s="820"/>
      <c r="VPZ18" s="820"/>
      <c r="VQA18" s="820"/>
      <c r="VQB18" s="820"/>
      <c r="VQC18" s="820"/>
      <c r="VQD18" s="820"/>
      <c r="VQE18" s="820"/>
      <c r="VQF18" s="820"/>
      <c r="VQG18" s="820"/>
      <c r="VQH18" s="820"/>
      <c r="VQI18" s="820"/>
      <c r="VQJ18" s="820"/>
      <c r="VQK18" s="820"/>
      <c r="VQL18" s="820"/>
      <c r="VQM18" s="820"/>
      <c r="VQN18" s="820"/>
      <c r="VQO18" s="820"/>
      <c r="VQP18" s="820"/>
      <c r="VQQ18" s="820"/>
      <c r="VQR18" s="820"/>
      <c r="VQS18" s="820"/>
      <c r="VQT18" s="820"/>
      <c r="VQU18" s="820"/>
      <c r="VQV18" s="820"/>
      <c r="VQW18" s="820"/>
      <c r="VQX18" s="820"/>
      <c r="VQY18" s="820"/>
      <c r="VQZ18" s="820"/>
      <c r="VRA18" s="820"/>
      <c r="VRB18" s="820"/>
      <c r="VRC18" s="820"/>
      <c r="VRD18" s="820"/>
      <c r="VRE18" s="820"/>
      <c r="VRF18" s="820"/>
      <c r="VRG18" s="820"/>
      <c r="VRH18" s="820"/>
      <c r="VRI18" s="820"/>
      <c r="VRJ18" s="820"/>
      <c r="VRK18" s="820"/>
      <c r="VRL18" s="820"/>
      <c r="VRM18" s="820"/>
      <c r="VRN18" s="820"/>
      <c r="VRO18" s="820"/>
      <c r="VRP18" s="820"/>
      <c r="VRQ18" s="820"/>
      <c r="VRR18" s="820"/>
      <c r="VRS18" s="820"/>
      <c r="VRT18" s="820"/>
      <c r="VRU18" s="820"/>
      <c r="VRV18" s="820"/>
      <c r="VRW18" s="820"/>
      <c r="VRX18" s="820"/>
      <c r="VRY18" s="820"/>
      <c r="VRZ18" s="820"/>
      <c r="VSA18" s="820"/>
      <c r="VSB18" s="820"/>
      <c r="VSC18" s="820"/>
      <c r="VSD18" s="820"/>
      <c r="VSE18" s="820"/>
      <c r="VSF18" s="820"/>
      <c r="VSG18" s="820"/>
      <c r="VSH18" s="820"/>
      <c r="VSI18" s="820"/>
      <c r="VSJ18" s="820"/>
      <c r="VSK18" s="820"/>
      <c r="VSL18" s="820"/>
      <c r="VSM18" s="820"/>
      <c r="VSN18" s="820"/>
      <c r="VSO18" s="820"/>
      <c r="VSP18" s="820"/>
      <c r="VSQ18" s="820"/>
      <c r="VSR18" s="820"/>
      <c r="VSS18" s="820"/>
      <c r="VST18" s="820"/>
      <c r="VSU18" s="820"/>
      <c r="VSV18" s="820"/>
      <c r="VSW18" s="820"/>
      <c r="VSX18" s="820"/>
      <c r="VSY18" s="820"/>
      <c r="VSZ18" s="820"/>
      <c r="VTA18" s="820"/>
      <c r="VTB18" s="820"/>
      <c r="VTC18" s="820"/>
      <c r="VTD18" s="820"/>
      <c r="VTE18" s="820"/>
      <c r="VTF18" s="820"/>
      <c r="VTG18" s="820"/>
      <c r="VTH18" s="820"/>
      <c r="VTI18" s="820"/>
      <c r="VTJ18" s="820"/>
      <c r="VTK18" s="820"/>
      <c r="VTL18" s="820"/>
      <c r="VTM18" s="820"/>
      <c r="VTN18" s="820"/>
      <c r="VTO18" s="820"/>
      <c r="VTP18" s="820"/>
      <c r="VTQ18" s="820"/>
      <c r="VTR18" s="820"/>
      <c r="VTS18" s="820"/>
      <c r="VTT18" s="820"/>
      <c r="VTU18" s="820"/>
      <c r="VTV18" s="820"/>
      <c r="VTW18" s="820"/>
      <c r="VTX18" s="820"/>
      <c r="VTY18" s="820"/>
      <c r="VTZ18" s="820"/>
      <c r="VUA18" s="820"/>
      <c r="VUB18" s="820"/>
      <c r="VUC18" s="820"/>
      <c r="VUD18" s="820"/>
      <c r="VUE18" s="820"/>
      <c r="VUF18" s="820"/>
      <c r="VUG18" s="820"/>
      <c r="VUH18" s="820"/>
      <c r="VUI18" s="820"/>
      <c r="VUJ18" s="820"/>
      <c r="VUK18" s="820"/>
      <c r="VUL18" s="820"/>
      <c r="VUM18" s="820"/>
      <c r="VUN18" s="820"/>
      <c r="VUO18" s="820"/>
      <c r="VUP18" s="820"/>
      <c r="VUQ18" s="820"/>
      <c r="VUR18" s="820"/>
      <c r="VUS18" s="820"/>
      <c r="VUT18" s="820"/>
      <c r="VUU18" s="820"/>
      <c r="VUV18" s="820"/>
      <c r="VUW18" s="820"/>
      <c r="VUX18" s="820"/>
      <c r="VUY18" s="820"/>
      <c r="VUZ18" s="820"/>
      <c r="VVA18" s="820"/>
      <c r="VVB18" s="820"/>
      <c r="VVC18" s="820"/>
      <c r="VVD18" s="820"/>
      <c r="VVE18" s="820"/>
      <c r="VVF18" s="820"/>
      <c r="VVG18" s="820"/>
      <c r="VVH18" s="820"/>
      <c r="VVI18" s="820"/>
      <c r="VVJ18" s="820"/>
      <c r="VVK18" s="820"/>
      <c r="VVL18" s="820"/>
      <c r="VVM18" s="820"/>
      <c r="VVN18" s="820"/>
      <c r="VVO18" s="820"/>
      <c r="VVP18" s="820"/>
      <c r="VVQ18" s="820"/>
      <c r="VVR18" s="820"/>
      <c r="VVS18" s="820"/>
      <c r="VVT18" s="820"/>
      <c r="VVU18" s="820"/>
      <c r="VVV18" s="820"/>
      <c r="VVW18" s="820"/>
      <c r="VVX18" s="820"/>
      <c r="VVY18" s="820"/>
      <c r="VVZ18" s="820"/>
      <c r="VWA18" s="820"/>
      <c r="VWB18" s="820"/>
      <c r="VWC18" s="820"/>
      <c r="VWD18" s="820"/>
      <c r="VWE18" s="820"/>
      <c r="VWF18" s="820"/>
      <c r="VWG18" s="820"/>
      <c r="VWH18" s="820"/>
      <c r="VWI18" s="820"/>
      <c r="VWJ18" s="820"/>
      <c r="VWK18" s="820"/>
      <c r="VWL18" s="820"/>
      <c r="VWM18" s="820"/>
      <c r="VWN18" s="820"/>
      <c r="VWO18" s="820"/>
      <c r="VWP18" s="820"/>
      <c r="VWQ18" s="820"/>
      <c r="VWR18" s="820"/>
      <c r="VWS18" s="820"/>
      <c r="VWT18" s="820"/>
      <c r="VWU18" s="820"/>
      <c r="VWV18" s="820"/>
      <c r="VWW18" s="820"/>
      <c r="VWX18" s="820"/>
      <c r="VWY18" s="820"/>
      <c r="VWZ18" s="820"/>
      <c r="VXA18" s="820"/>
      <c r="VXB18" s="820"/>
      <c r="VXC18" s="820"/>
      <c r="VXD18" s="820"/>
      <c r="VXE18" s="820"/>
      <c r="VXF18" s="820"/>
      <c r="VXG18" s="820"/>
      <c r="VXH18" s="820"/>
      <c r="VXI18" s="820"/>
      <c r="VXJ18" s="820"/>
      <c r="VXK18" s="820"/>
      <c r="VXL18" s="820"/>
      <c r="VXM18" s="820"/>
      <c r="VXN18" s="820"/>
      <c r="VXO18" s="820"/>
      <c r="VXP18" s="820"/>
      <c r="VXQ18" s="820"/>
      <c r="VXR18" s="820"/>
      <c r="VXS18" s="820"/>
      <c r="VXT18" s="820"/>
      <c r="VXU18" s="820"/>
      <c r="VXV18" s="820"/>
      <c r="VXW18" s="820"/>
      <c r="VXX18" s="820"/>
      <c r="VXY18" s="820"/>
      <c r="VXZ18" s="820"/>
      <c r="VYA18" s="820"/>
      <c r="VYB18" s="820"/>
      <c r="VYC18" s="820"/>
      <c r="VYD18" s="820"/>
      <c r="VYE18" s="820"/>
      <c r="VYF18" s="820"/>
      <c r="VYG18" s="820"/>
      <c r="VYH18" s="820"/>
      <c r="VYI18" s="820"/>
      <c r="VYJ18" s="820"/>
      <c r="VYK18" s="820"/>
      <c r="VYL18" s="820"/>
      <c r="VYM18" s="820"/>
      <c r="VYN18" s="820"/>
      <c r="VYO18" s="820"/>
      <c r="VYP18" s="820"/>
      <c r="VYQ18" s="820"/>
      <c r="VYR18" s="820"/>
      <c r="VYS18" s="820"/>
      <c r="VYT18" s="820"/>
      <c r="VYU18" s="820"/>
      <c r="VYV18" s="820"/>
      <c r="VYW18" s="820"/>
      <c r="VYX18" s="820"/>
      <c r="VYY18" s="820"/>
      <c r="VYZ18" s="820"/>
      <c r="VZA18" s="820"/>
      <c r="VZB18" s="820"/>
      <c r="VZC18" s="820"/>
      <c r="VZD18" s="820"/>
      <c r="VZE18" s="820"/>
      <c r="VZF18" s="820"/>
      <c r="VZG18" s="820"/>
      <c r="VZH18" s="820"/>
      <c r="VZI18" s="820"/>
      <c r="VZJ18" s="820"/>
      <c r="VZK18" s="820"/>
      <c r="VZL18" s="820"/>
      <c r="VZM18" s="820"/>
      <c r="VZN18" s="820"/>
      <c r="VZO18" s="820"/>
      <c r="VZP18" s="820"/>
      <c r="VZQ18" s="820"/>
      <c r="VZR18" s="820"/>
      <c r="VZS18" s="820"/>
      <c r="VZT18" s="820"/>
      <c r="VZU18" s="820"/>
      <c r="VZV18" s="820"/>
      <c r="VZW18" s="820"/>
      <c r="VZX18" s="820"/>
      <c r="VZY18" s="820"/>
      <c r="VZZ18" s="820"/>
      <c r="WAA18" s="820"/>
      <c r="WAB18" s="820"/>
      <c r="WAC18" s="820"/>
      <c r="WAD18" s="820"/>
      <c r="WAE18" s="820"/>
      <c r="WAF18" s="820"/>
      <c r="WAG18" s="820"/>
      <c r="WAH18" s="820"/>
      <c r="WAI18" s="820"/>
      <c r="WAJ18" s="820"/>
      <c r="WAK18" s="820"/>
      <c r="WAL18" s="820"/>
      <c r="WAM18" s="820"/>
      <c r="WAN18" s="820"/>
      <c r="WAO18" s="820"/>
      <c r="WAP18" s="820"/>
      <c r="WAQ18" s="820"/>
      <c r="WAR18" s="820"/>
      <c r="WAS18" s="820"/>
      <c r="WAT18" s="820"/>
      <c r="WAU18" s="820"/>
      <c r="WAV18" s="820"/>
      <c r="WAW18" s="820"/>
      <c r="WAX18" s="820"/>
      <c r="WAY18" s="820"/>
      <c r="WAZ18" s="820"/>
      <c r="WBA18" s="820"/>
      <c r="WBB18" s="820"/>
      <c r="WBC18" s="820"/>
      <c r="WBD18" s="820"/>
      <c r="WBE18" s="820"/>
      <c r="WBF18" s="820"/>
      <c r="WBG18" s="820"/>
      <c r="WBH18" s="820"/>
      <c r="WBI18" s="820"/>
      <c r="WBJ18" s="820"/>
      <c r="WBK18" s="820"/>
      <c r="WBL18" s="820"/>
      <c r="WBM18" s="820"/>
      <c r="WBN18" s="820"/>
      <c r="WBO18" s="820"/>
      <c r="WBP18" s="820"/>
      <c r="WBQ18" s="820"/>
      <c r="WBR18" s="820"/>
      <c r="WBS18" s="820"/>
      <c r="WBT18" s="820"/>
      <c r="WBU18" s="820"/>
      <c r="WBV18" s="820"/>
      <c r="WBW18" s="820"/>
      <c r="WBX18" s="820"/>
      <c r="WBY18" s="820"/>
      <c r="WBZ18" s="820"/>
      <c r="WCA18" s="820"/>
      <c r="WCB18" s="820"/>
      <c r="WCC18" s="820"/>
      <c r="WCD18" s="820"/>
      <c r="WCE18" s="820"/>
      <c r="WCF18" s="820"/>
      <c r="WCG18" s="820"/>
      <c r="WCH18" s="820"/>
      <c r="WCI18" s="820"/>
      <c r="WCJ18" s="820"/>
      <c r="WCK18" s="820"/>
      <c r="WCL18" s="820"/>
      <c r="WCM18" s="820"/>
      <c r="WCN18" s="820"/>
      <c r="WCO18" s="820"/>
      <c r="WCP18" s="820"/>
      <c r="WCQ18" s="820"/>
      <c r="WCR18" s="820"/>
      <c r="WCS18" s="820"/>
      <c r="WCT18" s="820"/>
      <c r="WCU18" s="820"/>
      <c r="WCV18" s="820"/>
      <c r="WCW18" s="820"/>
      <c r="WCX18" s="820"/>
      <c r="WCY18" s="820"/>
      <c r="WCZ18" s="820"/>
      <c r="WDA18" s="820"/>
      <c r="WDB18" s="820"/>
      <c r="WDC18" s="820"/>
      <c r="WDD18" s="820"/>
      <c r="WDE18" s="820"/>
      <c r="WDF18" s="820"/>
      <c r="WDG18" s="820"/>
      <c r="WDH18" s="820"/>
      <c r="WDI18" s="820"/>
      <c r="WDJ18" s="820"/>
      <c r="WDK18" s="820"/>
      <c r="WDL18" s="820"/>
      <c r="WDM18" s="820"/>
      <c r="WDN18" s="820"/>
      <c r="WDO18" s="820"/>
      <c r="WDP18" s="820"/>
      <c r="WDQ18" s="820"/>
      <c r="WDR18" s="820"/>
      <c r="WDS18" s="820"/>
      <c r="WDT18" s="820"/>
      <c r="WDU18" s="820"/>
      <c r="WDV18" s="820"/>
      <c r="WDW18" s="820"/>
      <c r="WDX18" s="820"/>
      <c r="WDY18" s="820"/>
      <c r="WDZ18" s="820"/>
      <c r="WEA18" s="820"/>
      <c r="WEB18" s="820"/>
      <c r="WEC18" s="820"/>
      <c r="WED18" s="820"/>
      <c r="WEE18" s="820"/>
      <c r="WEF18" s="820"/>
      <c r="WEG18" s="820"/>
      <c r="WEH18" s="820"/>
      <c r="WEI18" s="820"/>
      <c r="WEJ18" s="820"/>
      <c r="WEK18" s="820"/>
      <c r="WEL18" s="820"/>
      <c r="WEM18" s="820"/>
      <c r="WEN18" s="820"/>
      <c r="WEO18" s="820"/>
      <c r="WEP18" s="820"/>
      <c r="WEQ18" s="820"/>
      <c r="WER18" s="820"/>
      <c r="WES18" s="820"/>
      <c r="WET18" s="820"/>
      <c r="WEU18" s="820"/>
      <c r="WEV18" s="820"/>
      <c r="WEW18" s="820"/>
      <c r="WEX18" s="820"/>
      <c r="WEY18" s="820"/>
      <c r="WEZ18" s="820"/>
      <c r="WFA18" s="820"/>
      <c r="WFB18" s="820"/>
      <c r="WFC18" s="820"/>
      <c r="WFD18" s="820"/>
      <c r="WFE18" s="820"/>
      <c r="WFF18" s="820"/>
      <c r="WFG18" s="820"/>
      <c r="WFH18" s="820"/>
      <c r="WFI18" s="820"/>
      <c r="WFJ18" s="820"/>
      <c r="WFK18" s="820"/>
      <c r="WFL18" s="820"/>
      <c r="WFM18" s="820"/>
      <c r="WFN18" s="820"/>
      <c r="WFO18" s="820"/>
      <c r="WFP18" s="820"/>
      <c r="WFQ18" s="820"/>
      <c r="WFR18" s="820"/>
      <c r="WFS18" s="820"/>
      <c r="WFT18" s="820"/>
      <c r="WFU18" s="820"/>
      <c r="WFV18" s="820"/>
      <c r="WFW18" s="820"/>
      <c r="WFX18" s="820"/>
      <c r="WFY18" s="820"/>
      <c r="WFZ18" s="820"/>
      <c r="WGA18" s="820"/>
      <c r="WGB18" s="820"/>
      <c r="WGC18" s="820"/>
      <c r="WGD18" s="820"/>
      <c r="WGE18" s="820"/>
      <c r="WGF18" s="820"/>
      <c r="WGG18" s="820"/>
      <c r="WGH18" s="820"/>
      <c r="WGI18" s="820"/>
      <c r="WGJ18" s="820"/>
      <c r="WGK18" s="820"/>
      <c r="WGL18" s="820"/>
      <c r="WGM18" s="820"/>
      <c r="WGN18" s="820"/>
      <c r="WGO18" s="820"/>
      <c r="WGP18" s="820"/>
      <c r="WGQ18" s="820"/>
      <c r="WGR18" s="820"/>
      <c r="WGS18" s="820"/>
      <c r="WGT18" s="820"/>
      <c r="WGU18" s="820"/>
      <c r="WGV18" s="820"/>
      <c r="WGW18" s="820"/>
      <c r="WGX18" s="820"/>
      <c r="WGY18" s="820"/>
      <c r="WGZ18" s="820"/>
      <c r="WHA18" s="820"/>
      <c r="WHB18" s="820"/>
      <c r="WHC18" s="820"/>
      <c r="WHD18" s="820"/>
      <c r="WHE18" s="820"/>
      <c r="WHF18" s="820"/>
      <c r="WHG18" s="820"/>
      <c r="WHH18" s="820"/>
      <c r="WHI18" s="820"/>
      <c r="WHJ18" s="820"/>
      <c r="WHK18" s="820"/>
      <c r="WHL18" s="820"/>
      <c r="WHM18" s="820"/>
      <c r="WHN18" s="820"/>
      <c r="WHO18" s="820"/>
      <c r="WHP18" s="820"/>
      <c r="WHQ18" s="820"/>
      <c r="WHR18" s="820"/>
      <c r="WHS18" s="820"/>
      <c r="WHT18" s="820"/>
      <c r="WHU18" s="820"/>
      <c r="WHV18" s="820"/>
      <c r="WHW18" s="820"/>
      <c r="WHX18" s="820"/>
      <c r="WHY18" s="820"/>
      <c r="WHZ18" s="820"/>
      <c r="WIA18" s="820"/>
      <c r="WIB18" s="820"/>
      <c r="WIC18" s="820"/>
      <c r="WID18" s="820"/>
      <c r="WIE18" s="820"/>
      <c r="WIF18" s="820"/>
      <c r="WIG18" s="820"/>
      <c r="WIH18" s="820"/>
      <c r="WII18" s="820"/>
      <c r="WIJ18" s="820"/>
      <c r="WIK18" s="820"/>
      <c r="WIL18" s="820"/>
      <c r="WIM18" s="820"/>
      <c r="WIN18" s="820"/>
      <c r="WIO18" s="820"/>
      <c r="WIP18" s="820"/>
      <c r="WIQ18" s="820"/>
      <c r="WIR18" s="820"/>
      <c r="WIS18" s="820"/>
      <c r="WIT18" s="820"/>
      <c r="WIU18" s="820"/>
      <c r="WIV18" s="820"/>
      <c r="WIW18" s="820"/>
      <c r="WIX18" s="820"/>
      <c r="WIY18" s="820"/>
      <c r="WIZ18" s="820"/>
      <c r="WJA18" s="820"/>
      <c r="WJB18" s="820"/>
      <c r="WJC18" s="820"/>
      <c r="WJD18" s="820"/>
      <c r="WJE18" s="820"/>
      <c r="WJF18" s="820"/>
      <c r="WJG18" s="820"/>
      <c r="WJH18" s="820"/>
      <c r="WJI18" s="820"/>
      <c r="WJJ18" s="820"/>
      <c r="WJK18" s="820"/>
      <c r="WJL18" s="820"/>
      <c r="WJM18" s="820"/>
      <c r="WJN18" s="820"/>
      <c r="WJO18" s="820"/>
      <c r="WJP18" s="820"/>
      <c r="WJQ18" s="820"/>
      <c r="WJR18" s="820"/>
      <c r="WJS18" s="820"/>
      <c r="WJT18" s="820"/>
      <c r="WJU18" s="820"/>
      <c r="WJV18" s="820"/>
      <c r="WJW18" s="820"/>
      <c r="WJX18" s="820"/>
      <c r="WJY18" s="820"/>
      <c r="WJZ18" s="820"/>
      <c r="WKA18" s="820"/>
      <c r="WKB18" s="820"/>
      <c r="WKC18" s="820"/>
      <c r="WKD18" s="820"/>
      <c r="WKE18" s="820"/>
      <c r="WKF18" s="820"/>
      <c r="WKG18" s="820"/>
      <c r="WKH18" s="820"/>
      <c r="WKI18" s="820"/>
      <c r="WKJ18" s="820"/>
      <c r="WKK18" s="820"/>
      <c r="WKL18" s="820"/>
      <c r="WKM18" s="820"/>
      <c r="WKN18" s="820"/>
      <c r="WKO18" s="820"/>
      <c r="WKP18" s="820"/>
      <c r="WKQ18" s="820"/>
      <c r="WKR18" s="820"/>
      <c r="WKS18" s="820"/>
      <c r="WKT18" s="820"/>
      <c r="WKU18" s="820"/>
      <c r="WKV18" s="820"/>
      <c r="WKW18" s="820"/>
      <c r="WKX18" s="820"/>
      <c r="WKY18" s="820"/>
      <c r="WKZ18" s="820"/>
      <c r="WLA18" s="820"/>
      <c r="WLB18" s="820"/>
      <c r="WLC18" s="820"/>
      <c r="WLD18" s="820"/>
      <c r="WLE18" s="820"/>
      <c r="WLF18" s="820"/>
      <c r="WLG18" s="820"/>
      <c r="WLH18" s="820"/>
      <c r="WLI18" s="820"/>
      <c r="WLJ18" s="820"/>
      <c r="WLK18" s="820"/>
      <c r="WLL18" s="820"/>
      <c r="WLM18" s="820"/>
      <c r="WLN18" s="820"/>
      <c r="WLO18" s="820"/>
      <c r="WLP18" s="820"/>
      <c r="WLQ18" s="820"/>
      <c r="WLR18" s="820"/>
      <c r="WLS18" s="820"/>
      <c r="WLT18" s="820"/>
      <c r="WLU18" s="820"/>
      <c r="WLV18" s="820"/>
      <c r="WLW18" s="820"/>
      <c r="WLX18" s="820"/>
      <c r="WLY18" s="820"/>
      <c r="WLZ18" s="820"/>
      <c r="WMA18" s="820"/>
      <c r="WMB18" s="820"/>
      <c r="WMC18" s="820"/>
      <c r="WMD18" s="820"/>
      <c r="WME18" s="820"/>
      <c r="WMF18" s="820"/>
      <c r="WMG18" s="820"/>
      <c r="WMH18" s="820"/>
      <c r="WMI18" s="820"/>
      <c r="WMJ18" s="820"/>
      <c r="WMK18" s="820"/>
      <c r="WML18" s="820"/>
      <c r="WMM18" s="820"/>
      <c r="WMN18" s="820"/>
      <c r="WMO18" s="820"/>
      <c r="WMP18" s="820"/>
      <c r="WMQ18" s="820"/>
      <c r="WMR18" s="820"/>
      <c r="WMS18" s="820"/>
      <c r="WMT18" s="820"/>
      <c r="WMU18" s="820"/>
      <c r="WMV18" s="820"/>
      <c r="WMW18" s="820"/>
      <c r="WMX18" s="820"/>
      <c r="WMY18" s="820"/>
      <c r="WMZ18" s="820"/>
      <c r="WNA18" s="820"/>
      <c r="WNB18" s="820"/>
      <c r="WNC18" s="820"/>
      <c r="WND18" s="820"/>
      <c r="WNE18" s="820"/>
      <c r="WNF18" s="820"/>
      <c r="WNG18" s="820"/>
      <c r="WNH18" s="820"/>
      <c r="WNI18" s="820"/>
      <c r="WNJ18" s="820"/>
      <c r="WNK18" s="820"/>
      <c r="WNL18" s="820"/>
      <c r="WNM18" s="820"/>
      <c r="WNN18" s="820"/>
      <c r="WNO18" s="820"/>
      <c r="WNP18" s="820"/>
      <c r="WNQ18" s="820"/>
      <c r="WNR18" s="820"/>
      <c r="WNS18" s="820"/>
      <c r="WNT18" s="820"/>
      <c r="WNU18" s="820"/>
      <c r="WNV18" s="820"/>
      <c r="WNW18" s="820"/>
      <c r="WNX18" s="820"/>
      <c r="WNY18" s="820"/>
      <c r="WNZ18" s="820"/>
      <c r="WOA18" s="820"/>
      <c r="WOB18" s="820"/>
      <c r="WOC18" s="820"/>
      <c r="WOD18" s="820"/>
      <c r="WOE18" s="820"/>
      <c r="WOF18" s="820"/>
      <c r="WOG18" s="820"/>
      <c r="WOH18" s="820"/>
      <c r="WOI18" s="820"/>
      <c r="WOJ18" s="820"/>
      <c r="WOK18" s="820"/>
      <c r="WOL18" s="820"/>
      <c r="WOM18" s="820"/>
      <c r="WON18" s="820"/>
      <c r="WOO18" s="820"/>
      <c r="WOP18" s="820"/>
      <c r="WOQ18" s="820"/>
      <c r="WOR18" s="820"/>
      <c r="WOS18" s="820"/>
      <c r="WOT18" s="820"/>
      <c r="WOU18" s="820"/>
      <c r="WOV18" s="820"/>
      <c r="WOW18" s="820"/>
      <c r="WOX18" s="820"/>
      <c r="WOY18" s="820"/>
      <c r="WOZ18" s="820"/>
      <c r="WPA18" s="820"/>
      <c r="WPB18" s="820"/>
      <c r="WPC18" s="820"/>
      <c r="WPD18" s="820"/>
      <c r="WPE18" s="820"/>
      <c r="WPF18" s="820"/>
      <c r="WPG18" s="820"/>
      <c r="WPH18" s="820"/>
      <c r="WPI18" s="820"/>
      <c r="WPJ18" s="820"/>
      <c r="WPK18" s="820"/>
      <c r="WPL18" s="820"/>
      <c r="WPM18" s="820"/>
      <c r="WPN18" s="820"/>
      <c r="WPO18" s="820"/>
      <c r="WPP18" s="820"/>
      <c r="WPQ18" s="820"/>
      <c r="WPR18" s="820"/>
      <c r="WPS18" s="820"/>
      <c r="WPT18" s="820"/>
      <c r="WPU18" s="820"/>
      <c r="WPV18" s="820"/>
      <c r="WPW18" s="820"/>
      <c r="WPX18" s="820"/>
      <c r="WPY18" s="820"/>
      <c r="WPZ18" s="820"/>
      <c r="WQA18" s="820"/>
      <c r="WQB18" s="820"/>
      <c r="WQC18" s="820"/>
      <c r="WQD18" s="820"/>
      <c r="WQE18" s="820"/>
      <c r="WQF18" s="820"/>
      <c r="WQG18" s="820"/>
      <c r="WQH18" s="820"/>
      <c r="WQI18" s="820"/>
      <c r="WQJ18" s="820"/>
      <c r="WQK18" s="820"/>
      <c r="WQL18" s="820"/>
      <c r="WQM18" s="820"/>
      <c r="WQN18" s="820"/>
      <c r="WQO18" s="820"/>
      <c r="WQP18" s="820"/>
      <c r="WQQ18" s="820"/>
      <c r="WQR18" s="820"/>
      <c r="WQS18" s="820"/>
      <c r="WQT18" s="820"/>
      <c r="WQU18" s="820"/>
      <c r="WQV18" s="820"/>
      <c r="WQW18" s="820"/>
      <c r="WQX18" s="820"/>
      <c r="WQY18" s="820"/>
      <c r="WQZ18" s="820"/>
      <c r="WRA18" s="820"/>
      <c r="WRB18" s="820"/>
      <c r="WRC18" s="820"/>
      <c r="WRD18" s="820"/>
      <c r="WRE18" s="820"/>
      <c r="WRF18" s="820"/>
      <c r="WRG18" s="820"/>
      <c r="WRH18" s="820"/>
      <c r="WRI18" s="820"/>
      <c r="WRJ18" s="820"/>
      <c r="WRK18" s="820"/>
      <c r="WRL18" s="820"/>
      <c r="WRM18" s="820"/>
      <c r="WRN18" s="820"/>
      <c r="WRO18" s="820"/>
      <c r="WRP18" s="820"/>
      <c r="WRQ18" s="820"/>
      <c r="WRR18" s="820"/>
      <c r="WRS18" s="820"/>
      <c r="WRT18" s="820"/>
      <c r="WRU18" s="820"/>
      <c r="WRV18" s="820"/>
      <c r="WRW18" s="820"/>
      <c r="WRX18" s="820"/>
      <c r="WRY18" s="820"/>
      <c r="WRZ18" s="820"/>
      <c r="WSA18" s="820"/>
      <c r="WSB18" s="820"/>
      <c r="WSC18" s="820"/>
      <c r="WSD18" s="820"/>
      <c r="WSE18" s="820"/>
      <c r="WSF18" s="820"/>
      <c r="WSG18" s="820"/>
      <c r="WSH18" s="820"/>
      <c r="WSI18" s="820"/>
      <c r="WSJ18" s="820"/>
      <c r="WSK18" s="820"/>
      <c r="WSL18" s="820"/>
      <c r="WSM18" s="820"/>
      <c r="WSN18" s="820"/>
      <c r="WSO18" s="820"/>
      <c r="WSP18" s="820"/>
      <c r="WSQ18" s="820"/>
      <c r="WSR18" s="820"/>
      <c r="WSS18" s="820"/>
      <c r="WST18" s="820"/>
      <c r="WSU18" s="820"/>
      <c r="WSV18" s="820"/>
      <c r="WSW18" s="820"/>
      <c r="WSX18" s="820"/>
      <c r="WSY18" s="820"/>
      <c r="WSZ18" s="820"/>
      <c r="WTA18" s="820"/>
      <c r="WTB18" s="820"/>
      <c r="WTC18" s="820"/>
      <c r="WTD18" s="820"/>
      <c r="WTE18" s="820"/>
      <c r="WTF18" s="820"/>
      <c r="WTG18" s="820"/>
      <c r="WTH18" s="820"/>
      <c r="WTI18" s="820"/>
      <c r="WTJ18" s="820"/>
      <c r="WTK18" s="820"/>
      <c r="WTL18" s="820"/>
      <c r="WTM18" s="820"/>
      <c r="WTN18" s="820"/>
      <c r="WTO18" s="820"/>
      <c r="WTP18" s="820"/>
      <c r="WTQ18" s="820"/>
      <c r="WTR18" s="820"/>
      <c r="WTS18" s="820"/>
      <c r="WTT18" s="820"/>
      <c r="WTU18" s="820"/>
      <c r="WTV18" s="820"/>
      <c r="WTW18" s="820"/>
      <c r="WTX18" s="820"/>
      <c r="WTY18" s="820"/>
      <c r="WTZ18" s="820"/>
      <c r="WUA18" s="820"/>
      <c r="WUB18" s="820"/>
      <c r="WUC18" s="820"/>
      <c r="WUD18" s="820"/>
      <c r="WUE18" s="820"/>
      <c r="WUF18" s="820"/>
      <c r="WUG18" s="820"/>
      <c r="WUH18" s="820"/>
      <c r="WUI18" s="820"/>
      <c r="WUJ18" s="820"/>
      <c r="WUK18" s="820"/>
      <c r="WUL18" s="820"/>
      <c r="WUM18" s="820"/>
      <c r="WUN18" s="820"/>
      <c r="WUO18" s="820"/>
      <c r="WUP18" s="820"/>
      <c r="WUQ18" s="820"/>
      <c r="WUR18" s="820"/>
      <c r="WUS18" s="820"/>
      <c r="WUT18" s="820"/>
      <c r="WUU18" s="820"/>
      <c r="WUV18" s="820"/>
      <c r="WUW18" s="820"/>
      <c r="WUX18" s="820"/>
      <c r="WUY18" s="820"/>
      <c r="WUZ18" s="820"/>
      <c r="WVA18" s="820"/>
      <c r="WVB18" s="820"/>
      <c r="WVC18" s="820"/>
      <c r="WVD18" s="820"/>
      <c r="WVE18" s="820"/>
      <c r="WVF18" s="820"/>
      <c r="WVG18" s="820"/>
      <c r="WVH18" s="820"/>
      <c r="WVI18" s="820"/>
      <c r="WVJ18" s="820"/>
      <c r="WVK18" s="820"/>
      <c r="WVL18" s="820"/>
      <c r="WVM18" s="820"/>
      <c r="WVN18" s="820"/>
      <c r="WVO18" s="820"/>
      <c r="WVP18" s="820"/>
      <c r="WVQ18" s="820"/>
      <c r="WVR18" s="820"/>
      <c r="WVS18" s="820"/>
      <c r="WVT18" s="820"/>
      <c r="WVU18" s="820"/>
      <c r="WVV18" s="820"/>
      <c r="WVW18" s="820"/>
      <c r="WVX18" s="820"/>
      <c r="WVY18" s="820"/>
      <c r="WVZ18" s="820"/>
      <c r="WWA18" s="820"/>
      <c r="WWB18" s="820"/>
      <c r="WWC18" s="820"/>
      <c r="WWD18" s="820"/>
      <c r="WWE18" s="820"/>
      <c r="WWF18" s="820"/>
      <c r="WWG18" s="820"/>
      <c r="WWH18" s="820"/>
      <c r="WWI18" s="820"/>
      <c r="WWJ18" s="820"/>
      <c r="WWK18" s="820"/>
      <c r="WWL18" s="820"/>
      <c r="WWM18" s="820"/>
      <c r="WWN18" s="820"/>
      <c r="WWO18" s="820"/>
      <c r="WWP18" s="820"/>
      <c r="WWQ18" s="820"/>
      <c r="WWR18" s="820"/>
      <c r="WWS18" s="820"/>
      <c r="WWT18" s="820"/>
      <c r="WWU18" s="820"/>
      <c r="WWV18" s="820"/>
      <c r="WWW18" s="820"/>
      <c r="WWX18" s="820"/>
      <c r="WWY18" s="820"/>
      <c r="WWZ18" s="820"/>
      <c r="WXA18" s="820"/>
      <c r="WXB18" s="820"/>
      <c r="WXC18" s="820"/>
      <c r="WXD18" s="820"/>
      <c r="WXE18" s="820"/>
      <c r="WXF18" s="820"/>
      <c r="WXG18" s="820"/>
      <c r="WXH18" s="820"/>
      <c r="WXI18" s="820"/>
      <c r="WXJ18" s="820"/>
      <c r="WXK18" s="820"/>
      <c r="WXL18" s="820"/>
      <c r="WXM18" s="820"/>
      <c r="WXN18" s="820"/>
      <c r="WXO18" s="820"/>
      <c r="WXP18" s="820"/>
      <c r="WXQ18" s="820"/>
      <c r="WXR18" s="820"/>
      <c r="WXS18" s="820"/>
      <c r="WXT18" s="820"/>
      <c r="WXU18" s="820"/>
      <c r="WXV18" s="820"/>
      <c r="WXW18" s="820"/>
      <c r="WXX18" s="820"/>
      <c r="WXY18" s="820"/>
      <c r="WXZ18" s="820"/>
      <c r="WYA18" s="820"/>
      <c r="WYB18" s="820"/>
      <c r="WYC18" s="820"/>
      <c r="WYD18" s="820"/>
      <c r="WYE18" s="820"/>
      <c r="WYF18" s="820"/>
      <c r="WYG18" s="820"/>
      <c r="WYH18" s="820"/>
      <c r="WYI18" s="820"/>
      <c r="WYJ18" s="820"/>
      <c r="WYK18" s="820"/>
      <c r="WYL18" s="820"/>
      <c r="WYM18" s="820"/>
      <c r="WYN18" s="820"/>
      <c r="WYO18" s="820"/>
      <c r="WYP18" s="820"/>
      <c r="WYQ18" s="820"/>
      <c r="WYR18" s="820"/>
      <c r="WYS18" s="820"/>
      <c r="WYT18" s="820"/>
      <c r="WYU18" s="820"/>
      <c r="WYV18" s="820"/>
      <c r="WYW18" s="820"/>
      <c r="WYX18" s="820"/>
      <c r="WYY18" s="820"/>
      <c r="WYZ18" s="820"/>
      <c r="WZA18" s="820"/>
      <c r="WZB18" s="820"/>
      <c r="WZC18" s="820"/>
      <c r="WZD18" s="820"/>
      <c r="WZE18" s="820"/>
      <c r="WZF18" s="820"/>
      <c r="WZG18" s="820"/>
      <c r="WZH18" s="820"/>
      <c r="WZI18" s="820"/>
      <c r="WZJ18" s="820"/>
      <c r="WZK18" s="820"/>
      <c r="WZL18" s="820"/>
      <c r="WZM18" s="820"/>
      <c r="WZN18" s="820"/>
      <c r="WZO18" s="820"/>
      <c r="WZP18" s="820"/>
      <c r="WZQ18" s="820"/>
      <c r="WZR18" s="820"/>
      <c r="WZS18" s="820"/>
      <c r="WZT18" s="820"/>
      <c r="WZU18" s="820"/>
      <c r="WZV18" s="820"/>
      <c r="WZW18" s="820"/>
      <c r="WZX18" s="820"/>
      <c r="WZY18" s="820"/>
      <c r="WZZ18" s="820"/>
      <c r="XAA18" s="820"/>
      <c r="XAB18" s="820"/>
      <c r="XAC18" s="820"/>
      <c r="XAD18" s="820"/>
      <c r="XAE18" s="820"/>
      <c r="XAF18" s="820"/>
      <c r="XAG18" s="820"/>
      <c r="XAH18" s="820"/>
      <c r="XAI18" s="820"/>
      <c r="XAJ18" s="820"/>
      <c r="XAK18" s="820"/>
      <c r="XAL18" s="820"/>
      <c r="XAM18" s="820"/>
      <c r="XAN18" s="820"/>
      <c r="XAO18" s="820"/>
      <c r="XAP18" s="820"/>
      <c r="XAQ18" s="820"/>
      <c r="XAR18" s="820"/>
      <c r="XAS18" s="820"/>
      <c r="XAT18" s="820"/>
      <c r="XAU18" s="820"/>
      <c r="XAV18" s="820"/>
      <c r="XAW18" s="820"/>
      <c r="XAX18" s="820"/>
      <c r="XAY18" s="820"/>
      <c r="XAZ18" s="820"/>
      <c r="XBA18" s="820"/>
      <c r="XBB18" s="820"/>
      <c r="XBC18" s="820"/>
      <c r="XBD18" s="820"/>
      <c r="XBE18" s="820"/>
      <c r="XBF18" s="820"/>
      <c r="XBG18" s="820"/>
      <c r="XBH18" s="820"/>
      <c r="XBI18" s="820"/>
      <c r="XBJ18" s="820"/>
      <c r="XBK18" s="820"/>
      <c r="XBL18" s="820"/>
      <c r="XBM18" s="820"/>
      <c r="XBN18" s="820"/>
      <c r="XBO18" s="820"/>
      <c r="XBP18" s="820"/>
      <c r="XBQ18" s="820"/>
      <c r="XBR18" s="820"/>
      <c r="XBS18" s="820"/>
      <c r="XBT18" s="820"/>
      <c r="XBU18" s="820"/>
      <c r="XBV18" s="820"/>
      <c r="XBW18" s="820"/>
      <c r="XBX18" s="820"/>
      <c r="XBY18" s="820"/>
      <c r="XBZ18" s="820"/>
      <c r="XCA18" s="820"/>
      <c r="XCB18" s="820"/>
      <c r="XCC18" s="820"/>
      <c r="XCD18" s="820"/>
      <c r="XCE18" s="820"/>
      <c r="XCF18" s="820"/>
      <c r="XCG18" s="820"/>
      <c r="XCH18" s="820"/>
      <c r="XCI18" s="820"/>
      <c r="XCJ18" s="820"/>
      <c r="XCK18" s="820"/>
      <c r="XCL18" s="820"/>
      <c r="XCM18" s="820"/>
      <c r="XCN18" s="820"/>
      <c r="XCO18" s="820"/>
      <c r="XCP18" s="820"/>
      <c r="XCQ18" s="820"/>
      <c r="XCR18" s="820"/>
      <c r="XCS18" s="820"/>
      <c r="XCT18" s="820"/>
      <c r="XCU18" s="820"/>
      <c r="XCV18" s="820"/>
      <c r="XCW18" s="820"/>
      <c r="XCX18" s="820"/>
      <c r="XCY18" s="820"/>
      <c r="XCZ18" s="820"/>
      <c r="XDA18" s="820"/>
      <c r="XDB18" s="820"/>
      <c r="XDC18" s="820"/>
      <c r="XDD18" s="820"/>
      <c r="XDE18" s="820"/>
      <c r="XDF18" s="820"/>
      <c r="XDG18" s="820"/>
      <c r="XDH18" s="820"/>
      <c r="XDI18" s="820"/>
      <c r="XDJ18" s="820"/>
      <c r="XDK18" s="820"/>
      <c r="XDL18" s="820"/>
      <c r="XDM18" s="820"/>
      <c r="XDN18" s="820"/>
      <c r="XDO18" s="820"/>
      <c r="XDP18" s="820"/>
      <c r="XDQ18" s="820"/>
      <c r="XDR18" s="820"/>
      <c r="XDS18" s="820"/>
      <c r="XDT18" s="820"/>
      <c r="XDU18" s="820"/>
      <c r="XDV18" s="820"/>
      <c r="XDW18" s="820"/>
      <c r="XDX18" s="820"/>
      <c r="XDY18" s="820"/>
      <c r="XDZ18" s="820"/>
      <c r="XEA18" s="820"/>
      <c r="XEB18" s="820"/>
      <c r="XEC18" s="820"/>
      <c r="XED18" s="820"/>
      <c r="XEE18" s="820"/>
      <c r="XEF18" s="820"/>
      <c r="XEG18" s="820"/>
      <c r="XEH18" s="820"/>
      <c r="XEI18" s="820"/>
      <c r="XEJ18" s="820"/>
      <c r="XEK18" s="820"/>
      <c r="XEL18" s="820"/>
      <c r="XEM18" s="820"/>
      <c r="XEN18" s="820"/>
      <c r="XEO18" s="820"/>
      <c r="XEP18" s="820"/>
      <c r="XEQ18" s="820"/>
      <c r="XER18" s="820"/>
      <c r="XES18" s="820"/>
      <c r="XET18" s="820"/>
      <c r="XEU18" s="820"/>
      <c r="XEV18" s="820"/>
      <c r="XEW18" s="820"/>
      <c r="XEX18" s="820"/>
      <c r="XEY18" s="820"/>
      <c r="XEZ18" s="820"/>
      <c r="XFA18" s="820"/>
      <c r="XFB18" s="820"/>
      <c r="XFC18" s="820"/>
      <c r="XFD18" s="820"/>
    </row>
    <row r="19" spans="1:16384" s="807" customFormat="1" ht="19.5" customHeight="1" x14ac:dyDescent="0.3">
      <c r="A19" s="820"/>
      <c r="B19" s="830" t="s">
        <v>68</v>
      </c>
      <c r="C19" s="827"/>
      <c r="D19" s="825">
        <f>'Provider Relief'!D11</f>
        <v>0</v>
      </c>
      <c r="E19" s="829">
        <f>'Provider Relief'!E11</f>
        <v>0</v>
      </c>
      <c r="F19" s="829">
        <f>'Provider Relief'!F11</f>
        <v>0</v>
      </c>
      <c r="G19" s="829">
        <f>'Provider Relief'!G11</f>
        <v>0</v>
      </c>
      <c r="H19" s="829">
        <f>'Provider Relief'!H11</f>
        <v>0</v>
      </c>
      <c r="I19" s="829">
        <f>'Provider Relief'!I11</f>
        <v>0</v>
      </c>
      <c r="J19" s="829">
        <f>'Provider Relief'!J11</f>
        <v>160.9</v>
      </c>
      <c r="K19" s="829">
        <f>'Provider Relief'!K11</f>
        <v>58.4</v>
      </c>
      <c r="L19" s="829">
        <f>'Provider Relief'!L11</f>
        <v>34.5</v>
      </c>
      <c r="M19" s="829">
        <f>'Provider Relief'!M11</f>
        <v>42.8</v>
      </c>
      <c r="N19" s="829">
        <f>'Provider Relief'!N11</f>
        <v>26.6</v>
      </c>
      <c r="O19" s="829">
        <f>'Provider Relief'!O11</f>
        <v>37.4</v>
      </c>
      <c r="P19" s="829">
        <f>'Provider Relief'!P11</f>
        <v>64.400000000000006</v>
      </c>
      <c r="Q19" s="1087">
        <f>'Provider Relief'!Q11</f>
        <v>47.962761830876651</v>
      </c>
      <c r="R19" s="841">
        <f>'Provider Relief'!R11</f>
        <v>0</v>
      </c>
      <c r="S19" s="841">
        <f>'Provider Relief'!S11</f>
        <v>0</v>
      </c>
      <c r="T19" s="841">
        <f>'Provider Relief'!T11</f>
        <v>0</v>
      </c>
      <c r="U19" s="841">
        <f>'Provider Relief'!U11</f>
        <v>0</v>
      </c>
      <c r="V19" s="841">
        <f>'Provider Relief'!V11</f>
        <v>0</v>
      </c>
      <c r="W19" s="841">
        <f>'Provider Relief'!W11</f>
        <v>0</v>
      </c>
      <c r="X19" s="841">
        <f>'Provider Relief'!X11</f>
        <v>0</v>
      </c>
      <c r="Y19" s="841">
        <f>'Provider Relief'!Y11</f>
        <v>0</v>
      </c>
      <c r="Z19" s="841">
        <f>'Provider Relief'!Z11</f>
        <v>0</v>
      </c>
      <c r="AA19" s="841">
        <f>'Provider Relief'!AA11</f>
        <v>0</v>
      </c>
      <c r="AB19" s="841">
        <f>'Provider Relief'!AB11</f>
        <v>0</v>
      </c>
      <c r="AC19" s="842">
        <f>'Provider Relief'!AC11</f>
        <v>0</v>
      </c>
      <c r="AD19" s="827"/>
      <c r="AE19" s="827"/>
      <c r="AF19" s="827"/>
      <c r="AG19" s="827"/>
      <c r="AH19" s="827"/>
      <c r="AI19" s="827"/>
      <c r="AJ19" s="827"/>
      <c r="AK19" s="827"/>
      <c r="AL19" s="827"/>
      <c r="AM19" s="827"/>
      <c r="AN19" s="827"/>
      <c r="AO19" s="827"/>
      <c r="AP19" s="827"/>
      <c r="AQ19" s="827"/>
      <c r="AR19" s="827"/>
      <c r="AS19" s="827"/>
      <c r="AT19" s="827"/>
      <c r="AU19" s="827"/>
      <c r="AV19" s="827"/>
      <c r="AW19" s="827"/>
      <c r="AX19" s="827"/>
      <c r="AY19" s="827"/>
      <c r="AZ19" s="827"/>
      <c r="BA19" s="827"/>
      <c r="BB19" s="827"/>
      <c r="BC19" s="827"/>
      <c r="BD19" s="827"/>
      <c r="BE19" s="827"/>
      <c r="BF19" s="827"/>
      <c r="BG19" s="827"/>
      <c r="BH19" s="827"/>
      <c r="BI19" s="827"/>
      <c r="BJ19" s="827"/>
      <c r="BK19" s="827"/>
      <c r="BL19" s="827"/>
      <c r="BM19" s="827"/>
      <c r="BN19" s="827"/>
      <c r="BO19" s="827"/>
      <c r="BP19" s="827"/>
      <c r="BQ19" s="827"/>
      <c r="BR19" s="827"/>
      <c r="BS19" s="827"/>
      <c r="BT19" s="827"/>
      <c r="BU19" s="827"/>
      <c r="BV19" s="827"/>
      <c r="BW19" s="827"/>
      <c r="BX19" s="827"/>
      <c r="BY19" s="827"/>
      <c r="BZ19" s="827"/>
      <c r="CA19" s="827"/>
      <c r="CB19" s="827"/>
      <c r="CC19" s="827"/>
      <c r="CD19" s="827"/>
      <c r="CE19" s="827"/>
      <c r="CF19" s="827"/>
      <c r="CG19" s="827"/>
      <c r="CH19" s="827"/>
      <c r="CI19" s="827"/>
      <c r="CJ19" s="827"/>
      <c r="CK19" s="827"/>
      <c r="CL19" s="827"/>
      <c r="CM19" s="827"/>
      <c r="CN19" s="827"/>
      <c r="CO19" s="827"/>
      <c r="CP19" s="827"/>
      <c r="CQ19" s="827"/>
      <c r="CR19" s="827"/>
      <c r="CS19" s="827"/>
      <c r="CT19" s="827"/>
      <c r="CU19" s="827"/>
      <c r="CV19" s="827"/>
      <c r="CW19" s="827"/>
      <c r="CX19" s="820"/>
      <c r="CY19" s="820"/>
      <c r="CZ19" s="820"/>
      <c r="DA19" s="820"/>
      <c r="DB19" s="820"/>
      <c r="DC19" s="820"/>
      <c r="DD19" s="820"/>
      <c r="DE19" s="820"/>
      <c r="DF19" s="820"/>
      <c r="DG19" s="820"/>
      <c r="DH19" s="820"/>
      <c r="DI19" s="820"/>
      <c r="DJ19" s="820"/>
      <c r="DK19" s="820"/>
      <c r="DL19" s="820"/>
      <c r="DM19" s="820"/>
      <c r="DN19" s="820"/>
      <c r="DO19" s="820"/>
      <c r="DP19" s="820"/>
      <c r="DQ19" s="820"/>
      <c r="DR19" s="820"/>
      <c r="DS19" s="820"/>
      <c r="DT19" s="820"/>
      <c r="DU19" s="820"/>
      <c r="DV19" s="820"/>
      <c r="DW19" s="820"/>
      <c r="DX19" s="820"/>
      <c r="DY19" s="820"/>
      <c r="DZ19" s="820"/>
      <c r="EA19" s="820"/>
      <c r="EB19" s="820"/>
      <c r="EC19" s="820"/>
      <c r="ED19" s="820"/>
      <c r="EE19" s="820"/>
      <c r="EF19" s="820"/>
      <c r="EG19" s="820"/>
      <c r="EH19" s="820"/>
      <c r="EI19" s="820"/>
      <c r="EJ19" s="820"/>
      <c r="EK19" s="820"/>
      <c r="EL19" s="820"/>
      <c r="EM19" s="820"/>
      <c r="EN19" s="820"/>
      <c r="EO19" s="820"/>
      <c r="EP19" s="820"/>
      <c r="EQ19" s="820"/>
      <c r="ER19" s="820"/>
      <c r="ES19" s="820"/>
      <c r="ET19" s="820"/>
      <c r="EU19" s="820"/>
      <c r="EV19" s="820"/>
      <c r="EW19" s="820"/>
      <c r="EX19" s="820"/>
      <c r="EY19" s="820"/>
      <c r="EZ19" s="820"/>
      <c r="FA19" s="820"/>
      <c r="FB19" s="820"/>
      <c r="FC19" s="820"/>
      <c r="FD19" s="820"/>
      <c r="FE19" s="820"/>
      <c r="FF19" s="820"/>
      <c r="FG19" s="820"/>
      <c r="FH19" s="820"/>
      <c r="FI19" s="820"/>
      <c r="FJ19" s="820"/>
      <c r="FK19" s="820"/>
      <c r="FL19" s="820"/>
      <c r="FM19" s="820"/>
      <c r="FN19" s="820"/>
      <c r="FO19" s="820"/>
      <c r="FP19" s="820"/>
      <c r="FQ19" s="820"/>
      <c r="FR19" s="820"/>
      <c r="FS19" s="820"/>
      <c r="FT19" s="820"/>
      <c r="FU19" s="820"/>
      <c r="FV19" s="820"/>
      <c r="FW19" s="820"/>
      <c r="FX19" s="820"/>
      <c r="FY19" s="820"/>
      <c r="FZ19" s="820"/>
      <c r="GA19" s="820"/>
      <c r="GB19" s="820"/>
      <c r="GC19" s="820"/>
      <c r="GD19" s="820"/>
      <c r="GE19" s="820"/>
      <c r="GF19" s="820"/>
      <c r="GG19" s="820"/>
      <c r="GH19" s="820"/>
      <c r="GI19" s="820"/>
      <c r="GJ19" s="820"/>
      <c r="GK19" s="820"/>
      <c r="GL19" s="820"/>
      <c r="GM19" s="820"/>
      <c r="GN19" s="820"/>
      <c r="GO19" s="820"/>
      <c r="GP19" s="820"/>
      <c r="GQ19" s="820"/>
      <c r="GR19" s="820"/>
      <c r="GS19" s="820"/>
      <c r="GT19" s="820"/>
      <c r="GU19" s="820"/>
      <c r="GV19" s="820"/>
      <c r="GW19" s="820"/>
      <c r="GX19" s="820"/>
      <c r="GY19" s="820"/>
      <c r="GZ19" s="820"/>
      <c r="HA19" s="820"/>
      <c r="HB19" s="820"/>
      <c r="HC19" s="820"/>
      <c r="HD19" s="820"/>
      <c r="HE19" s="820"/>
      <c r="HF19" s="820"/>
      <c r="HG19" s="820"/>
      <c r="HH19" s="820"/>
      <c r="HI19" s="820"/>
      <c r="HJ19" s="820"/>
      <c r="HK19" s="820"/>
      <c r="HL19" s="820"/>
      <c r="HM19" s="820"/>
      <c r="HN19" s="820"/>
      <c r="HO19" s="820"/>
      <c r="HP19" s="820"/>
      <c r="HQ19" s="820"/>
      <c r="HR19" s="820"/>
      <c r="HS19" s="820"/>
      <c r="HT19" s="820"/>
      <c r="HU19" s="820"/>
      <c r="HV19" s="820"/>
      <c r="HW19" s="820"/>
      <c r="HX19" s="820"/>
      <c r="HY19" s="820"/>
      <c r="HZ19" s="820"/>
      <c r="IA19" s="820"/>
      <c r="IB19" s="820"/>
      <c r="IC19" s="820"/>
      <c r="ID19" s="820"/>
      <c r="IE19" s="820"/>
      <c r="IF19" s="820"/>
      <c r="IG19" s="820"/>
      <c r="IH19" s="820"/>
      <c r="II19" s="820"/>
      <c r="IJ19" s="820"/>
      <c r="IK19" s="820"/>
      <c r="IL19" s="820"/>
      <c r="IM19" s="820"/>
      <c r="IN19" s="820"/>
      <c r="IO19" s="820"/>
      <c r="IP19" s="820"/>
      <c r="IQ19" s="820"/>
      <c r="IR19" s="820"/>
      <c r="IS19" s="820"/>
      <c r="IT19" s="820"/>
      <c r="IU19" s="820"/>
      <c r="IV19" s="820"/>
      <c r="IW19" s="820"/>
      <c r="IX19" s="820"/>
      <c r="IY19" s="820"/>
      <c r="IZ19" s="820"/>
      <c r="JA19" s="820"/>
      <c r="JB19" s="820"/>
      <c r="JC19" s="820"/>
      <c r="JD19" s="820"/>
      <c r="JE19" s="820"/>
      <c r="JF19" s="820"/>
      <c r="JG19" s="820"/>
      <c r="JH19" s="820"/>
      <c r="JI19" s="820"/>
      <c r="JJ19" s="820"/>
      <c r="JK19" s="820"/>
      <c r="JL19" s="820"/>
      <c r="JM19" s="820"/>
      <c r="JN19" s="820"/>
      <c r="JO19" s="820"/>
      <c r="JP19" s="820"/>
      <c r="JQ19" s="820"/>
      <c r="JR19" s="820"/>
      <c r="JS19" s="820"/>
      <c r="JT19" s="820"/>
      <c r="JU19" s="820"/>
      <c r="JV19" s="820"/>
      <c r="JW19" s="820"/>
      <c r="JX19" s="820"/>
      <c r="JY19" s="820"/>
      <c r="JZ19" s="820"/>
      <c r="KA19" s="820"/>
      <c r="KB19" s="820"/>
      <c r="KC19" s="820"/>
      <c r="KD19" s="820"/>
      <c r="KE19" s="820"/>
      <c r="KF19" s="820"/>
      <c r="KG19" s="820"/>
      <c r="KH19" s="820"/>
      <c r="KI19" s="820"/>
      <c r="KJ19" s="820"/>
      <c r="KK19" s="820"/>
      <c r="KL19" s="820"/>
      <c r="KM19" s="820"/>
      <c r="KN19" s="820"/>
      <c r="KO19" s="820"/>
      <c r="KP19" s="820"/>
      <c r="KQ19" s="820"/>
      <c r="KR19" s="820"/>
      <c r="KS19" s="820"/>
      <c r="KT19" s="820"/>
      <c r="KU19" s="820"/>
      <c r="KV19" s="820"/>
      <c r="KW19" s="820"/>
      <c r="KX19" s="820"/>
      <c r="KY19" s="820"/>
      <c r="KZ19" s="820"/>
      <c r="LA19" s="820"/>
      <c r="LB19" s="820"/>
      <c r="LC19" s="820"/>
      <c r="LD19" s="820"/>
      <c r="LE19" s="820"/>
      <c r="LF19" s="820"/>
      <c r="LG19" s="820"/>
      <c r="LH19" s="820"/>
      <c r="LI19" s="820"/>
      <c r="LJ19" s="820"/>
      <c r="LK19" s="820"/>
      <c r="LL19" s="820"/>
      <c r="LM19" s="820"/>
      <c r="LN19" s="820"/>
      <c r="LO19" s="820"/>
      <c r="LP19" s="820"/>
      <c r="LQ19" s="820"/>
      <c r="LR19" s="820"/>
      <c r="LS19" s="820"/>
      <c r="LT19" s="820"/>
      <c r="LU19" s="820"/>
      <c r="LV19" s="820"/>
      <c r="LW19" s="820"/>
      <c r="LX19" s="820"/>
      <c r="LY19" s="820"/>
      <c r="LZ19" s="820"/>
      <c r="MA19" s="820"/>
      <c r="MB19" s="820"/>
      <c r="MC19" s="820"/>
      <c r="MD19" s="820"/>
      <c r="ME19" s="820"/>
      <c r="MF19" s="820"/>
      <c r="MG19" s="820"/>
      <c r="MH19" s="820"/>
      <c r="MI19" s="820"/>
      <c r="MJ19" s="820"/>
      <c r="MK19" s="820"/>
      <c r="ML19" s="820"/>
      <c r="MM19" s="820"/>
      <c r="MN19" s="820"/>
      <c r="MO19" s="820"/>
      <c r="MP19" s="820"/>
      <c r="MQ19" s="820"/>
      <c r="MR19" s="820"/>
      <c r="MS19" s="820"/>
      <c r="MT19" s="820"/>
      <c r="MU19" s="820"/>
      <c r="MV19" s="820"/>
      <c r="MW19" s="820"/>
      <c r="MX19" s="820"/>
      <c r="MY19" s="820"/>
      <c r="MZ19" s="820"/>
      <c r="NA19" s="820"/>
      <c r="NB19" s="820"/>
      <c r="NC19" s="820"/>
      <c r="ND19" s="820"/>
      <c r="NE19" s="820"/>
      <c r="NF19" s="820"/>
      <c r="NG19" s="820"/>
      <c r="NH19" s="820"/>
      <c r="NI19" s="820"/>
      <c r="NJ19" s="820"/>
      <c r="NK19" s="820"/>
      <c r="NL19" s="820"/>
      <c r="NM19" s="820"/>
      <c r="NN19" s="820"/>
      <c r="NO19" s="820"/>
      <c r="NP19" s="820"/>
      <c r="NQ19" s="820"/>
      <c r="NR19" s="820"/>
      <c r="NS19" s="820"/>
      <c r="NT19" s="820"/>
      <c r="NU19" s="820"/>
      <c r="NV19" s="820"/>
      <c r="NW19" s="820"/>
      <c r="NX19" s="820"/>
      <c r="NY19" s="820"/>
      <c r="NZ19" s="820"/>
      <c r="OA19" s="820"/>
      <c r="OB19" s="820"/>
      <c r="OC19" s="820"/>
      <c r="OD19" s="820"/>
      <c r="OE19" s="820"/>
      <c r="OF19" s="820"/>
      <c r="OG19" s="820"/>
      <c r="OH19" s="820"/>
      <c r="OI19" s="820"/>
      <c r="OJ19" s="820"/>
      <c r="OK19" s="820"/>
      <c r="OL19" s="820"/>
      <c r="OM19" s="820"/>
      <c r="ON19" s="820"/>
      <c r="OO19" s="820"/>
      <c r="OP19" s="820"/>
      <c r="OQ19" s="820"/>
      <c r="OR19" s="820"/>
      <c r="OS19" s="820"/>
      <c r="OT19" s="820"/>
      <c r="OU19" s="820"/>
      <c r="OV19" s="820"/>
      <c r="OW19" s="820"/>
      <c r="OX19" s="820"/>
      <c r="OY19" s="820"/>
      <c r="OZ19" s="820"/>
      <c r="PA19" s="820"/>
      <c r="PB19" s="820"/>
      <c r="PC19" s="820"/>
      <c r="PD19" s="820"/>
      <c r="PE19" s="820"/>
      <c r="PF19" s="820"/>
      <c r="PG19" s="820"/>
      <c r="PH19" s="820"/>
      <c r="PI19" s="820"/>
      <c r="PJ19" s="820"/>
      <c r="PK19" s="820"/>
      <c r="PL19" s="820"/>
      <c r="PM19" s="820"/>
      <c r="PN19" s="820"/>
      <c r="PO19" s="820"/>
      <c r="PP19" s="820"/>
      <c r="PQ19" s="820"/>
      <c r="PR19" s="820"/>
      <c r="PS19" s="820"/>
      <c r="PT19" s="820"/>
      <c r="PU19" s="820"/>
      <c r="PV19" s="820"/>
      <c r="PW19" s="820"/>
      <c r="PX19" s="820"/>
      <c r="PY19" s="820"/>
      <c r="PZ19" s="820"/>
      <c r="QA19" s="820"/>
      <c r="QB19" s="820"/>
      <c r="QC19" s="820"/>
      <c r="QD19" s="820"/>
      <c r="QE19" s="820"/>
      <c r="QF19" s="820"/>
      <c r="QG19" s="820"/>
      <c r="QH19" s="820"/>
      <c r="QI19" s="820"/>
      <c r="QJ19" s="820"/>
      <c r="QK19" s="820"/>
      <c r="QL19" s="820"/>
      <c r="QM19" s="820"/>
      <c r="QN19" s="820"/>
      <c r="QO19" s="820"/>
      <c r="QP19" s="820"/>
      <c r="QQ19" s="820"/>
      <c r="QR19" s="820"/>
      <c r="QS19" s="820"/>
      <c r="QT19" s="820"/>
      <c r="QU19" s="820"/>
      <c r="QV19" s="820"/>
      <c r="QW19" s="820"/>
      <c r="QX19" s="820"/>
      <c r="QY19" s="820"/>
      <c r="QZ19" s="820"/>
      <c r="RA19" s="820"/>
      <c r="RB19" s="820"/>
      <c r="RC19" s="820"/>
      <c r="RD19" s="820"/>
      <c r="RE19" s="820"/>
      <c r="RF19" s="820"/>
      <c r="RG19" s="820"/>
      <c r="RH19" s="820"/>
      <c r="RI19" s="820"/>
      <c r="RJ19" s="820"/>
      <c r="RK19" s="820"/>
      <c r="RL19" s="820"/>
      <c r="RM19" s="820"/>
      <c r="RN19" s="820"/>
      <c r="RO19" s="820"/>
      <c r="RP19" s="820"/>
      <c r="RQ19" s="820"/>
      <c r="RR19" s="820"/>
      <c r="RS19" s="820"/>
      <c r="RT19" s="820"/>
      <c r="RU19" s="820"/>
      <c r="RV19" s="820"/>
      <c r="RW19" s="820"/>
      <c r="RX19" s="820"/>
      <c r="RY19" s="820"/>
      <c r="RZ19" s="820"/>
      <c r="SA19" s="820"/>
      <c r="SB19" s="820"/>
      <c r="SC19" s="820"/>
      <c r="SD19" s="820"/>
      <c r="SE19" s="820"/>
      <c r="SF19" s="820"/>
      <c r="SG19" s="820"/>
      <c r="SH19" s="820"/>
      <c r="SI19" s="820"/>
      <c r="SJ19" s="820"/>
      <c r="SK19" s="820"/>
      <c r="SL19" s="820"/>
      <c r="SM19" s="820"/>
      <c r="SN19" s="820"/>
      <c r="SO19" s="820"/>
      <c r="SP19" s="820"/>
      <c r="SQ19" s="820"/>
      <c r="SR19" s="820"/>
      <c r="SS19" s="820"/>
      <c r="ST19" s="820"/>
      <c r="SU19" s="820"/>
      <c r="SV19" s="820"/>
      <c r="SW19" s="820"/>
      <c r="SX19" s="820"/>
      <c r="SY19" s="820"/>
      <c r="SZ19" s="820"/>
      <c r="TA19" s="820"/>
      <c r="TB19" s="820"/>
      <c r="TC19" s="820"/>
      <c r="TD19" s="820"/>
      <c r="TE19" s="820"/>
      <c r="TF19" s="820"/>
      <c r="TG19" s="820"/>
      <c r="TH19" s="820"/>
      <c r="TI19" s="820"/>
      <c r="TJ19" s="820"/>
      <c r="TK19" s="820"/>
      <c r="TL19" s="820"/>
      <c r="TM19" s="820"/>
      <c r="TN19" s="820"/>
      <c r="TO19" s="820"/>
      <c r="TP19" s="820"/>
      <c r="TQ19" s="820"/>
      <c r="TR19" s="820"/>
      <c r="TS19" s="820"/>
      <c r="TT19" s="820"/>
      <c r="TU19" s="820"/>
      <c r="TV19" s="820"/>
      <c r="TW19" s="820"/>
      <c r="TX19" s="820"/>
      <c r="TY19" s="820"/>
      <c r="TZ19" s="820"/>
      <c r="UA19" s="820"/>
      <c r="UB19" s="820"/>
      <c r="UC19" s="820"/>
      <c r="UD19" s="820"/>
      <c r="UE19" s="820"/>
      <c r="UF19" s="820"/>
      <c r="UG19" s="820"/>
      <c r="UH19" s="820"/>
      <c r="UI19" s="820"/>
      <c r="UJ19" s="820"/>
      <c r="UK19" s="820"/>
      <c r="UL19" s="820"/>
      <c r="UM19" s="820"/>
      <c r="UN19" s="820"/>
      <c r="UO19" s="820"/>
      <c r="UP19" s="820"/>
      <c r="UQ19" s="820"/>
      <c r="UR19" s="820"/>
      <c r="US19" s="820"/>
      <c r="UT19" s="820"/>
      <c r="UU19" s="820"/>
      <c r="UV19" s="820"/>
      <c r="UW19" s="820"/>
      <c r="UX19" s="820"/>
      <c r="UY19" s="820"/>
      <c r="UZ19" s="820"/>
      <c r="VA19" s="820"/>
      <c r="VB19" s="820"/>
      <c r="VC19" s="820"/>
      <c r="VD19" s="820"/>
      <c r="VE19" s="820"/>
      <c r="VF19" s="820"/>
      <c r="VG19" s="820"/>
      <c r="VH19" s="820"/>
      <c r="VI19" s="820"/>
      <c r="VJ19" s="820"/>
      <c r="VK19" s="820"/>
      <c r="VL19" s="820"/>
      <c r="VM19" s="820"/>
      <c r="VN19" s="820"/>
      <c r="VO19" s="820"/>
      <c r="VP19" s="820"/>
      <c r="VQ19" s="820"/>
      <c r="VR19" s="820"/>
      <c r="VS19" s="820"/>
      <c r="VT19" s="820"/>
      <c r="VU19" s="820"/>
      <c r="VV19" s="820"/>
      <c r="VW19" s="820"/>
      <c r="VX19" s="820"/>
      <c r="VY19" s="820"/>
      <c r="VZ19" s="820"/>
      <c r="WA19" s="820"/>
      <c r="WB19" s="820"/>
      <c r="WC19" s="820"/>
      <c r="WD19" s="820"/>
      <c r="WE19" s="820"/>
      <c r="WF19" s="820"/>
      <c r="WG19" s="820"/>
      <c r="WH19" s="820"/>
      <c r="WI19" s="820"/>
      <c r="WJ19" s="820"/>
      <c r="WK19" s="820"/>
      <c r="WL19" s="820"/>
      <c r="WM19" s="820"/>
      <c r="WN19" s="820"/>
      <c r="WO19" s="820"/>
      <c r="WP19" s="820"/>
      <c r="WQ19" s="820"/>
      <c r="WR19" s="820"/>
      <c r="WS19" s="820"/>
      <c r="WT19" s="820"/>
      <c r="WU19" s="820"/>
      <c r="WV19" s="820"/>
      <c r="WW19" s="820"/>
      <c r="WX19" s="820"/>
      <c r="WY19" s="820"/>
      <c r="WZ19" s="820"/>
      <c r="XA19" s="820"/>
      <c r="XB19" s="820"/>
      <c r="XC19" s="820"/>
      <c r="XD19" s="820"/>
      <c r="XE19" s="820"/>
      <c r="XF19" s="820"/>
      <c r="XG19" s="820"/>
      <c r="XH19" s="820"/>
      <c r="XI19" s="820"/>
      <c r="XJ19" s="820"/>
      <c r="XK19" s="820"/>
      <c r="XL19" s="820"/>
      <c r="XM19" s="820"/>
      <c r="XN19" s="820"/>
      <c r="XO19" s="820"/>
      <c r="XP19" s="820"/>
      <c r="XQ19" s="820"/>
      <c r="XR19" s="820"/>
      <c r="XS19" s="820"/>
      <c r="XT19" s="820"/>
      <c r="XU19" s="820"/>
      <c r="XV19" s="820"/>
      <c r="XW19" s="820"/>
      <c r="XX19" s="820"/>
      <c r="XY19" s="820"/>
      <c r="XZ19" s="820"/>
      <c r="YA19" s="820"/>
      <c r="YB19" s="820"/>
      <c r="YC19" s="820"/>
      <c r="YD19" s="820"/>
      <c r="YE19" s="820"/>
      <c r="YF19" s="820"/>
      <c r="YG19" s="820"/>
      <c r="YH19" s="820"/>
      <c r="YI19" s="820"/>
      <c r="YJ19" s="820"/>
      <c r="YK19" s="820"/>
      <c r="YL19" s="820"/>
      <c r="YM19" s="820"/>
      <c r="YN19" s="820"/>
      <c r="YO19" s="820"/>
      <c r="YP19" s="820"/>
      <c r="YQ19" s="820"/>
      <c r="YR19" s="820"/>
      <c r="YS19" s="820"/>
      <c r="YT19" s="820"/>
      <c r="YU19" s="820"/>
      <c r="YV19" s="820"/>
      <c r="YW19" s="820"/>
      <c r="YX19" s="820"/>
      <c r="YY19" s="820"/>
      <c r="YZ19" s="820"/>
      <c r="ZA19" s="820"/>
      <c r="ZB19" s="820"/>
      <c r="ZC19" s="820"/>
      <c r="ZD19" s="820"/>
      <c r="ZE19" s="820"/>
      <c r="ZF19" s="820"/>
      <c r="ZG19" s="820"/>
      <c r="ZH19" s="820"/>
      <c r="ZI19" s="820"/>
      <c r="ZJ19" s="820"/>
      <c r="ZK19" s="820"/>
      <c r="ZL19" s="820"/>
      <c r="ZM19" s="820"/>
      <c r="ZN19" s="820"/>
      <c r="ZO19" s="820"/>
      <c r="ZP19" s="820"/>
      <c r="ZQ19" s="820"/>
      <c r="ZR19" s="820"/>
      <c r="ZS19" s="820"/>
      <c r="ZT19" s="820"/>
      <c r="ZU19" s="820"/>
      <c r="ZV19" s="820"/>
      <c r="ZW19" s="820"/>
      <c r="ZX19" s="820"/>
      <c r="ZY19" s="820"/>
      <c r="ZZ19" s="820"/>
      <c r="AAA19" s="820"/>
      <c r="AAB19" s="820"/>
      <c r="AAC19" s="820"/>
      <c r="AAD19" s="820"/>
      <c r="AAE19" s="820"/>
      <c r="AAF19" s="820"/>
      <c r="AAG19" s="820"/>
      <c r="AAH19" s="820"/>
      <c r="AAI19" s="820"/>
      <c r="AAJ19" s="820"/>
      <c r="AAK19" s="820"/>
      <c r="AAL19" s="820"/>
      <c r="AAM19" s="820"/>
      <c r="AAN19" s="820"/>
      <c r="AAO19" s="820"/>
      <c r="AAP19" s="820"/>
      <c r="AAQ19" s="820"/>
      <c r="AAR19" s="820"/>
      <c r="AAS19" s="820"/>
      <c r="AAT19" s="820"/>
      <c r="AAU19" s="820"/>
      <c r="AAV19" s="820"/>
      <c r="AAW19" s="820"/>
      <c r="AAX19" s="820"/>
      <c r="AAY19" s="820"/>
      <c r="AAZ19" s="820"/>
      <c r="ABA19" s="820"/>
      <c r="ABB19" s="820"/>
      <c r="ABC19" s="820"/>
      <c r="ABD19" s="820"/>
      <c r="ABE19" s="820"/>
      <c r="ABF19" s="820"/>
      <c r="ABG19" s="820"/>
      <c r="ABH19" s="820"/>
      <c r="ABI19" s="820"/>
      <c r="ABJ19" s="820"/>
      <c r="ABK19" s="820"/>
      <c r="ABL19" s="820"/>
      <c r="ABM19" s="820"/>
      <c r="ABN19" s="820"/>
      <c r="ABO19" s="820"/>
      <c r="ABP19" s="820"/>
      <c r="ABQ19" s="820"/>
      <c r="ABR19" s="820"/>
      <c r="ABS19" s="820"/>
      <c r="ABT19" s="820"/>
      <c r="ABU19" s="820"/>
      <c r="ABV19" s="820"/>
      <c r="ABW19" s="820"/>
      <c r="ABX19" s="820"/>
      <c r="ABY19" s="820"/>
      <c r="ABZ19" s="820"/>
      <c r="ACA19" s="820"/>
      <c r="ACB19" s="820"/>
      <c r="ACC19" s="820"/>
      <c r="ACD19" s="820"/>
      <c r="ACE19" s="820"/>
      <c r="ACF19" s="820"/>
      <c r="ACG19" s="820"/>
      <c r="ACH19" s="820"/>
      <c r="ACI19" s="820"/>
      <c r="ACJ19" s="820"/>
      <c r="ACK19" s="820"/>
      <c r="ACL19" s="820"/>
      <c r="ACM19" s="820"/>
      <c r="ACN19" s="820"/>
      <c r="ACO19" s="820"/>
      <c r="ACP19" s="820"/>
      <c r="ACQ19" s="820"/>
      <c r="ACR19" s="820"/>
      <c r="ACS19" s="820"/>
      <c r="ACT19" s="820"/>
      <c r="ACU19" s="820"/>
      <c r="ACV19" s="820"/>
      <c r="ACW19" s="820"/>
      <c r="ACX19" s="820"/>
      <c r="ACY19" s="820"/>
      <c r="ACZ19" s="820"/>
      <c r="ADA19" s="820"/>
      <c r="ADB19" s="820"/>
      <c r="ADC19" s="820"/>
      <c r="ADD19" s="820"/>
      <c r="ADE19" s="820"/>
      <c r="ADF19" s="820"/>
      <c r="ADG19" s="820"/>
      <c r="ADH19" s="820"/>
      <c r="ADI19" s="820"/>
      <c r="ADJ19" s="820"/>
      <c r="ADK19" s="820"/>
      <c r="ADL19" s="820"/>
      <c r="ADM19" s="820"/>
      <c r="ADN19" s="820"/>
      <c r="ADO19" s="820"/>
      <c r="ADP19" s="820"/>
      <c r="ADQ19" s="820"/>
      <c r="ADR19" s="820"/>
      <c r="ADS19" s="820"/>
      <c r="ADT19" s="820"/>
      <c r="ADU19" s="820"/>
      <c r="ADV19" s="820"/>
      <c r="ADW19" s="820"/>
      <c r="ADX19" s="820"/>
      <c r="ADY19" s="820"/>
      <c r="ADZ19" s="820"/>
      <c r="AEA19" s="820"/>
      <c r="AEB19" s="820"/>
      <c r="AEC19" s="820"/>
      <c r="AED19" s="820"/>
      <c r="AEE19" s="820"/>
      <c r="AEF19" s="820"/>
      <c r="AEG19" s="820"/>
      <c r="AEH19" s="820"/>
      <c r="AEI19" s="820"/>
      <c r="AEJ19" s="820"/>
      <c r="AEK19" s="820"/>
      <c r="AEL19" s="820"/>
      <c r="AEM19" s="820"/>
      <c r="AEN19" s="820"/>
      <c r="AEO19" s="820"/>
      <c r="AEP19" s="820"/>
      <c r="AEQ19" s="820"/>
      <c r="AER19" s="820"/>
      <c r="AES19" s="820"/>
      <c r="AET19" s="820"/>
      <c r="AEU19" s="820"/>
      <c r="AEV19" s="820"/>
      <c r="AEW19" s="820"/>
      <c r="AEX19" s="820"/>
      <c r="AEY19" s="820"/>
      <c r="AEZ19" s="820"/>
      <c r="AFA19" s="820"/>
      <c r="AFB19" s="820"/>
      <c r="AFC19" s="820"/>
      <c r="AFD19" s="820"/>
      <c r="AFE19" s="820"/>
      <c r="AFF19" s="820"/>
      <c r="AFG19" s="820"/>
      <c r="AFH19" s="820"/>
      <c r="AFI19" s="820"/>
      <c r="AFJ19" s="820"/>
      <c r="AFK19" s="820"/>
      <c r="AFL19" s="820"/>
      <c r="AFM19" s="820"/>
      <c r="AFN19" s="820"/>
      <c r="AFO19" s="820"/>
      <c r="AFP19" s="820"/>
      <c r="AFQ19" s="820"/>
      <c r="AFR19" s="820"/>
      <c r="AFS19" s="820"/>
      <c r="AFT19" s="820"/>
      <c r="AFU19" s="820"/>
      <c r="AFV19" s="820"/>
      <c r="AFW19" s="820"/>
      <c r="AFX19" s="820"/>
      <c r="AFY19" s="820"/>
      <c r="AFZ19" s="820"/>
      <c r="AGA19" s="820"/>
      <c r="AGB19" s="820"/>
      <c r="AGC19" s="820"/>
      <c r="AGD19" s="820"/>
      <c r="AGE19" s="820"/>
      <c r="AGF19" s="820"/>
      <c r="AGG19" s="820"/>
      <c r="AGH19" s="820"/>
      <c r="AGI19" s="820"/>
      <c r="AGJ19" s="820"/>
      <c r="AGK19" s="820"/>
      <c r="AGL19" s="820"/>
      <c r="AGM19" s="820"/>
      <c r="AGN19" s="820"/>
      <c r="AGO19" s="820"/>
      <c r="AGP19" s="820"/>
      <c r="AGQ19" s="820"/>
      <c r="AGR19" s="820"/>
      <c r="AGS19" s="820"/>
      <c r="AGT19" s="820"/>
      <c r="AGU19" s="820"/>
      <c r="AGV19" s="820"/>
      <c r="AGW19" s="820"/>
      <c r="AGX19" s="820"/>
      <c r="AGY19" s="820"/>
      <c r="AGZ19" s="820"/>
      <c r="AHA19" s="820"/>
      <c r="AHB19" s="820"/>
      <c r="AHC19" s="820"/>
      <c r="AHD19" s="820"/>
      <c r="AHE19" s="820"/>
      <c r="AHF19" s="820"/>
      <c r="AHG19" s="820"/>
      <c r="AHH19" s="820"/>
      <c r="AHI19" s="820"/>
      <c r="AHJ19" s="820"/>
      <c r="AHK19" s="820"/>
      <c r="AHL19" s="820"/>
      <c r="AHM19" s="820"/>
      <c r="AHN19" s="820"/>
      <c r="AHO19" s="820"/>
      <c r="AHP19" s="820"/>
      <c r="AHQ19" s="820"/>
      <c r="AHR19" s="820"/>
      <c r="AHS19" s="820"/>
      <c r="AHT19" s="820"/>
      <c r="AHU19" s="820"/>
      <c r="AHV19" s="820"/>
      <c r="AHW19" s="820"/>
      <c r="AHX19" s="820"/>
      <c r="AHY19" s="820"/>
      <c r="AHZ19" s="820"/>
      <c r="AIA19" s="820"/>
      <c r="AIB19" s="820"/>
      <c r="AIC19" s="820"/>
      <c r="AID19" s="820"/>
      <c r="AIE19" s="820"/>
      <c r="AIF19" s="820"/>
      <c r="AIG19" s="820"/>
      <c r="AIH19" s="820"/>
      <c r="AII19" s="820"/>
      <c r="AIJ19" s="820"/>
      <c r="AIK19" s="820"/>
      <c r="AIL19" s="820"/>
      <c r="AIM19" s="820"/>
      <c r="AIN19" s="820"/>
      <c r="AIO19" s="820"/>
      <c r="AIP19" s="820"/>
      <c r="AIQ19" s="820"/>
      <c r="AIR19" s="820"/>
      <c r="AIS19" s="820"/>
      <c r="AIT19" s="820"/>
      <c r="AIU19" s="820"/>
      <c r="AIV19" s="820"/>
      <c r="AIW19" s="820"/>
      <c r="AIX19" s="820"/>
      <c r="AIY19" s="820"/>
      <c r="AIZ19" s="820"/>
      <c r="AJA19" s="820"/>
      <c r="AJB19" s="820"/>
      <c r="AJC19" s="820"/>
      <c r="AJD19" s="820"/>
      <c r="AJE19" s="820"/>
      <c r="AJF19" s="820"/>
      <c r="AJG19" s="820"/>
      <c r="AJH19" s="820"/>
      <c r="AJI19" s="820"/>
      <c r="AJJ19" s="820"/>
      <c r="AJK19" s="820"/>
      <c r="AJL19" s="820"/>
      <c r="AJM19" s="820"/>
      <c r="AJN19" s="820"/>
      <c r="AJO19" s="820"/>
      <c r="AJP19" s="820"/>
      <c r="AJQ19" s="820"/>
      <c r="AJR19" s="820"/>
      <c r="AJS19" s="820"/>
      <c r="AJT19" s="820"/>
      <c r="AJU19" s="820"/>
      <c r="AJV19" s="820"/>
      <c r="AJW19" s="820"/>
      <c r="AJX19" s="820"/>
      <c r="AJY19" s="820"/>
      <c r="AJZ19" s="820"/>
      <c r="AKA19" s="820"/>
      <c r="AKB19" s="820"/>
      <c r="AKC19" s="820"/>
      <c r="AKD19" s="820"/>
      <c r="AKE19" s="820"/>
      <c r="AKF19" s="820"/>
      <c r="AKG19" s="820"/>
      <c r="AKH19" s="820"/>
      <c r="AKI19" s="820"/>
      <c r="AKJ19" s="820"/>
      <c r="AKK19" s="820"/>
      <c r="AKL19" s="820"/>
      <c r="AKM19" s="820"/>
      <c r="AKN19" s="820"/>
      <c r="AKO19" s="820"/>
      <c r="AKP19" s="820"/>
      <c r="AKQ19" s="820"/>
      <c r="AKR19" s="820"/>
      <c r="AKS19" s="820"/>
      <c r="AKT19" s="820"/>
      <c r="AKU19" s="820"/>
      <c r="AKV19" s="820"/>
      <c r="AKW19" s="820"/>
      <c r="AKX19" s="820"/>
      <c r="AKY19" s="820"/>
      <c r="AKZ19" s="820"/>
      <c r="ALA19" s="820"/>
      <c r="ALB19" s="820"/>
      <c r="ALC19" s="820"/>
      <c r="ALD19" s="820"/>
      <c r="ALE19" s="820"/>
      <c r="ALF19" s="820"/>
      <c r="ALG19" s="820"/>
      <c r="ALH19" s="820"/>
      <c r="ALI19" s="820"/>
      <c r="ALJ19" s="820"/>
      <c r="ALK19" s="820"/>
      <c r="ALL19" s="820"/>
      <c r="ALM19" s="820"/>
      <c r="ALN19" s="820"/>
      <c r="ALO19" s="820"/>
      <c r="ALP19" s="820"/>
      <c r="ALQ19" s="820"/>
      <c r="ALR19" s="820"/>
      <c r="ALS19" s="820"/>
      <c r="ALT19" s="820"/>
      <c r="ALU19" s="820"/>
      <c r="ALV19" s="820"/>
      <c r="ALW19" s="820"/>
      <c r="ALX19" s="820"/>
      <c r="ALY19" s="820"/>
      <c r="ALZ19" s="820"/>
      <c r="AMA19" s="820"/>
      <c r="AMB19" s="820"/>
      <c r="AMC19" s="820"/>
      <c r="AMD19" s="820"/>
      <c r="AME19" s="820"/>
      <c r="AMF19" s="820"/>
      <c r="AMG19" s="820"/>
      <c r="AMH19" s="820"/>
      <c r="AMI19" s="820"/>
      <c r="AMJ19" s="820"/>
      <c r="AMK19" s="820"/>
      <c r="AML19" s="820"/>
      <c r="AMM19" s="820"/>
      <c r="AMN19" s="820"/>
      <c r="AMO19" s="820"/>
      <c r="AMP19" s="820"/>
      <c r="AMQ19" s="820"/>
      <c r="AMR19" s="820"/>
      <c r="AMS19" s="820"/>
      <c r="AMT19" s="820"/>
      <c r="AMU19" s="820"/>
      <c r="AMV19" s="820"/>
      <c r="AMW19" s="820"/>
      <c r="AMX19" s="820"/>
      <c r="AMY19" s="820"/>
      <c r="AMZ19" s="820"/>
      <c r="ANA19" s="820"/>
      <c r="ANB19" s="820"/>
      <c r="ANC19" s="820"/>
      <c r="AND19" s="820"/>
      <c r="ANE19" s="820"/>
      <c r="ANF19" s="820"/>
      <c r="ANG19" s="820"/>
      <c r="ANH19" s="820"/>
      <c r="ANI19" s="820"/>
      <c r="ANJ19" s="820"/>
      <c r="ANK19" s="820"/>
      <c r="ANL19" s="820"/>
      <c r="ANM19" s="820"/>
      <c r="ANN19" s="820"/>
      <c r="ANO19" s="820"/>
      <c r="ANP19" s="820"/>
      <c r="ANQ19" s="820"/>
      <c r="ANR19" s="820"/>
      <c r="ANS19" s="820"/>
      <c r="ANT19" s="820"/>
      <c r="ANU19" s="820"/>
      <c r="ANV19" s="820"/>
      <c r="ANW19" s="820"/>
      <c r="ANX19" s="820"/>
      <c r="ANY19" s="820"/>
      <c r="ANZ19" s="820"/>
      <c r="AOA19" s="820"/>
      <c r="AOB19" s="820"/>
      <c r="AOC19" s="820"/>
      <c r="AOD19" s="820"/>
      <c r="AOE19" s="820"/>
      <c r="AOF19" s="820"/>
      <c r="AOG19" s="820"/>
      <c r="AOH19" s="820"/>
      <c r="AOI19" s="820"/>
      <c r="AOJ19" s="820"/>
      <c r="AOK19" s="820"/>
      <c r="AOL19" s="820"/>
      <c r="AOM19" s="820"/>
      <c r="AON19" s="820"/>
      <c r="AOO19" s="820"/>
      <c r="AOP19" s="820"/>
      <c r="AOQ19" s="820"/>
      <c r="AOR19" s="820"/>
      <c r="AOS19" s="820"/>
      <c r="AOT19" s="820"/>
      <c r="AOU19" s="820"/>
      <c r="AOV19" s="820"/>
      <c r="AOW19" s="820"/>
      <c r="AOX19" s="820"/>
      <c r="AOY19" s="820"/>
      <c r="AOZ19" s="820"/>
      <c r="APA19" s="820"/>
      <c r="APB19" s="820"/>
      <c r="APC19" s="820"/>
      <c r="APD19" s="820"/>
      <c r="APE19" s="820"/>
      <c r="APF19" s="820"/>
      <c r="APG19" s="820"/>
      <c r="APH19" s="820"/>
      <c r="API19" s="820"/>
      <c r="APJ19" s="820"/>
      <c r="APK19" s="820"/>
      <c r="APL19" s="820"/>
      <c r="APM19" s="820"/>
      <c r="APN19" s="820"/>
      <c r="APO19" s="820"/>
      <c r="APP19" s="820"/>
      <c r="APQ19" s="820"/>
      <c r="APR19" s="820"/>
      <c r="APS19" s="820"/>
      <c r="APT19" s="820"/>
      <c r="APU19" s="820"/>
      <c r="APV19" s="820"/>
      <c r="APW19" s="820"/>
      <c r="APX19" s="820"/>
      <c r="APY19" s="820"/>
      <c r="APZ19" s="820"/>
      <c r="AQA19" s="820"/>
      <c r="AQB19" s="820"/>
      <c r="AQC19" s="820"/>
      <c r="AQD19" s="820"/>
      <c r="AQE19" s="820"/>
      <c r="AQF19" s="820"/>
      <c r="AQG19" s="820"/>
      <c r="AQH19" s="820"/>
      <c r="AQI19" s="820"/>
      <c r="AQJ19" s="820"/>
      <c r="AQK19" s="820"/>
      <c r="AQL19" s="820"/>
      <c r="AQM19" s="820"/>
      <c r="AQN19" s="820"/>
      <c r="AQO19" s="820"/>
      <c r="AQP19" s="820"/>
      <c r="AQQ19" s="820"/>
      <c r="AQR19" s="820"/>
      <c r="AQS19" s="820"/>
      <c r="AQT19" s="820"/>
      <c r="AQU19" s="820"/>
      <c r="AQV19" s="820"/>
      <c r="AQW19" s="820"/>
      <c r="AQX19" s="820"/>
      <c r="AQY19" s="820"/>
      <c r="AQZ19" s="820"/>
      <c r="ARA19" s="820"/>
      <c r="ARB19" s="820"/>
      <c r="ARC19" s="820"/>
      <c r="ARD19" s="820"/>
      <c r="ARE19" s="820"/>
      <c r="ARF19" s="820"/>
      <c r="ARG19" s="820"/>
      <c r="ARH19" s="820"/>
      <c r="ARI19" s="820"/>
      <c r="ARJ19" s="820"/>
      <c r="ARK19" s="820"/>
      <c r="ARL19" s="820"/>
      <c r="ARM19" s="820"/>
      <c r="ARN19" s="820"/>
      <c r="ARO19" s="820"/>
      <c r="ARP19" s="820"/>
      <c r="ARQ19" s="820"/>
      <c r="ARR19" s="820"/>
      <c r="ARS19" s="820"/>
      <c r="ART19" s="820"/>
      <c r="ARU19" s="820"/>
      <c r="ARV19" s="820"/>
      <c r="ARW19" s="820"/>
      <c r="ARX19" s="820"/>
      <c r="ARY19" s="820"/>
      <c r="ARZ19" s="820"/>
      <c r="ASA19" s="820"/>
      <c r="ASB19" s="820"/>
      <c r="ASC19" s="820"/>
      <c r="ASD19" s="820"/>
      <c r="ASE19" s="820"/>
      <c r="ASF19" s="820"/>
      <c r="ASG19" s="820"/>
      <c r="ASH19" s="820"/>
      <c r="ASI19" s="820"/>
      <c r="ASJ19" s="820"/>
      <c r="ASK19" s="820"/>
      <c r="ASL19" s="820"/>
      <c r="ASM19" s="820"/>
      <c r="ASN19" s="820"/>
      <c r="ASO19" s="820"/>
      <c r="ASP19" s="820"/>
      <c r="ASQ19" s="820"/>
      <c r="ASR19" s="820"/>
      <c r="ASS19" s="820"/>
      <c r="AST19" s="820"/>
      <c r="ASU19" s="820"/>
      <c r="ASV19" s="820"/>
      <c r="ASW19" s="820"/>
      <c r="ASX19" s="820"/>
      <c r="ASY19" s="820"/>
      <c r="ASZ19" s="820"/>
      <c r="ATA19" s="820"/>
      <c r="ATB19" s="820"/>
      <c r="ATC19" s="820"/>
      <c r="ATD19" s="820"/>
      <c r="ATE19" s="820"/>
      <c r="ATF19" s="820"/>
      <c r="ATG19" s="820"/>
      <c r="ATH19" s="820"/>
      <c r="ATI19" s="820"/>
      <c r="ATJ19" s="820"/>
      <c r="ATK19" s="820"/>
      <c r="ATL19" s="820"/>
      <c r="ATM19" s="820"/>
      <c r="ATN19" s="820"/>
      <c r="ATO19" s="820"/>
      <c r="ATP19" s="820"/>
      <c r="ATQ19" s="820"/>
      <c r="ATR19" s="820"/>
      <c r="ATS19" s="820"/>
      <c r="ATT19" s="820"/>
      <c r="ATU19" s="820"/>
      <c r="ATV19" s="820"/>
      <c r="ATW19" s="820"/>
      <c r="ATX19" s="820"/>
      <c r="ATY19" s="820"/>
      <c r="ATZ19" s="820"/>
      <c r="AUA19" s="820"/>
      <c r="AUB19" s="820"/>
      <c r="AUC19" s="820"/>
      <c r="AUD19" s="820"/>
      <c r="AUE19" s="820"/>
      <c r="AUF19" s="820"/>
      <c r="AUG19" s="820"/>
      <c r="AUH19" s="820"/>
      <c r="AUI19" s="820"/>
      <c r="AUJ19" s="820"/>
      <c r="AUK19" s="820"/>
      <c r="AUL19" s="820"/>
      <c r="AUM19" s="820"/>
      <c r="AUN19" s="820"/>
      <c r="AUO19" s="820"/>
      <c r="AUP19" s="820"/>
      <c r="AUQ19" s="820"/>
      <c r="AUR19" s="820"/>
      <c r="AUS19" s="820"/>
      <c r="AUT19" s="820"/>
      <c r="AUU19" s="820"/>
      <c r="AUV19" s="820"/>
      <c r="AUW19" s="820"/>
      <c r="AUX19" s="820"/>
      <c r="AUY19" s="820"/>
      <c r="AUZ19" s="820"/>
      <c r="AVA19" s="820"/>
      <c r="AVB19" s="820"/>
      <c r="AVC19" s="820"/>
      <c r="AVD19" s="820"/>
      <c r="AVE19" s="820"/>
      <c r="AVF19" s="820"/>
      <c r="AVG19" s="820"/>
      <c r="AVH19" s="820"/>
      <c r="AVI19" s="820"/>
      <c r="AVJ19" s="820"/>
      <c r="AVK19" s="820"/>
      <c r="AVL19" s="820"/>
      <c r="AVM19" s="820"/>
      <c r="AVN19" s="820"/>
      <c r="AVO19" s="820"/>
      <c r="AVP19" s="820"/>
      <c r="AVQ19" s="820"/>
      <c r="AVR19" s="820"/>
      <c r="AVS19" s="820"/>
      <c r="AVT19" s="820"/>
      <c r="AVU19" s="820"/>
      <c r="AVV19" s="820"/>
      <c r="AVW19" s="820"/>
      <c r="AVX19" s="820"/>
      <c r="AVY19" s="820"/>
      <c r="AVZ19" s="820"/>
      <c r="AWA19" s="820"/>
      <c r="AWB19" s="820"/>
      <c r="AWC19" s="820"/>
      <c r="AWD19" s="820"/>
      <c r="AWE19" s="820"/>
      <c r="AWF19" s="820"/>
      <c r="AWG19" s="820"/>
      <c r="AWH19" s="820"/>
      <c r="AWI19" s="820"/>
      <c r="AWJ19" s="820"/>
      <c r="AWK19" s="820"/>
      <c r="AWL19" s="820"/>
      <c r="AWM19" s="820"/>
      <c r="AWN19" s="820"/>
      <c r="AWO19" s="820"/>
      <c r="AWP19" s="820"/>
      <c r="AWQ19" s="820"/>
      <c r="AWR19" s="820"/>
      <c r="AWS19" s="820"/>
      <c r="AWT19" s="820"/>
      <c r="AWU19" s="820"/>
      <c r="AWV19" s="820"/>
      <c r="AWW19" s="820"/>
      <c r="AWX19" s="820"/>
      <c r="AWY19" s="820"/>
      <c r="AWZ19" s="820"/>
      <c r="AXA19" s="820"/>
      <c r="AXB19" s="820"/>
      <c r="AXC19" s="820"/>
      <c r="AXD19" s="820"/>
      <c r="AXE19" s="820"/>
      <c r="AXF19" s="820"/>
      <c r="AXG19" s="820"/>
      <c r="AXH19" s="820"/>
      <c r="AXI19" s="820"/>
      <c r="AXJ19" s="820"/>
      <c r="AXK19" s="820"/>
      <c r="AXL19" s="820"/>
      <c r="AXM19" s="820"/>
      <c r="AXN19" s="820"/>
      <c r="AXO19" s="820"/>
      <c r="AXP19" s="820"/>
      <c r="AXQ19" s="820"/>
      <c r="AXR19" s="820"/>
      <c r="AXS19" s="820"/>
      <c r="AXT19" s="820"/>
      <c r="AXU19" s="820"/>
      <c r="AXV19" s="820"/>
      <c r="AXW19" s="820"/>
      <c r="AXX19" s="820"/>
      <c r="AXY19" s="820"/>
      <c r="AXZ19" s="820"/>
      <c r="AYA19" s="820"/>
      <c r="AYB19" s="820"/>
      <c r="AYC19" s="820"/>
      <c r="AYD19" s="820"/>
      <c r="AYE19" s="820"/>
      <c r="AYF19" s="820"/>
      <c r="AYG19" s="820"/>
      <c r="AYH19" s="820"/>
      <c r="AYI19" s="820"/>
      <c r="AYJ19" s="820"/>
      <c r="AYK19" s="820"/>
      <c r="AYL19" s="820"/>
      <c r="AYM19" s="820"/>
      <c r="AYN19" s="820"/>
      <c r="AYO19" s="820"/>
      <c r="AYP19" s="820"/>
      <c r="AYQ19" s="820"/>
      <c r="AYR19" s="820"/>
      <c r="AYS19" s="820"/>
      <c r="AYT19" s="820"/>
      <c r="AYU19" s="820"/>
      <c r="AYV19" s="820"/>
      <c r="AYW19" s="820"/>
      <c r="AYX19" s="820"/>
      <c r="AYY19" s="820"/>
      <c r="AYZ19" s="820"/>
      <c r="AZA19" s="820"/>
      <c r="AZB19" s="820"/>
      <c r="AZC19" s="820"/>
      <c r="AZD19" s="820"/>
      <c r="AZE19" s="820"/>
      <c r="AZF19" s="820"/>
      <c r="AZG19" s="820"/>
      <c r="AZH19" s="820"/>
      <c r="AZI19" s="820"/>
      <c r="AZJ19" s="820"/>
      <c r="AZK19" s="820"/>
      <c r="AZL19" s="820"/>
      <c r="AZM19" s="820"/>
      <c r="AZN19" s="820"/>
      <c r="AZO19" s="820"/>
      <c r="AZP19" s="820"/>
      <c r="AZQ19" s="820"/>
      <c r="AZR19" s="820"/>
      <c r="AZS19" s="820"/>
      <c r="AZT19" s="820"/>
      <c r="AZU19" s="820"/>
      <c r="AZV19" s="820"/>
      <c r="AZW19" s="820"/>
      <c r="AZX19" s="820"/>
      <c r="AZY19" s="820"/>
      <c r="AZZ19" s="820"/>
      <c r="BAA19" s="820"/>
      <c r="BAB19" s="820"/>
      <c r="BAC19" s="820"/>
      <c r="BAD19" s="820"/>
      <c r="BAE19" s="820"/>
      <c r="BAF19" s="820"/>
      <c r="BAG19" s="820"/>
      <c r="BAH19" s="820"/>
      <c r="BAI19" s="820"/>
      <c r="BAJ19" s="820"/>
      <c r="BAK19" s="820"/>
      <c r="BAL19" s="820"/>
      <c r="BAM19" s="820"/>
      <c r="BAN19" s="820"/>
      <c r="BAO19" s="820"/>
      <c r="BAP19" s="820"/>
      <c r="BAQ19" s="820"/>
      <c r="BAR19" s="820"/>
      <c r="BAS19" s="820"/>
      <c r="BAT19" s="820"/>
      <c r="BAU19" s="820"/>
      <c r="BAV19" s="820"/>
      <c r="BAW19" s="820"/>
      <c r="BAX19" s="820"/>
      <c r="BAY19" s="820"/>
      <c r="BAZ19" s="820"/>
      <c r="BBA19" s="820"/>
      <c r="BBB19" s="820"/>
      <c r="BBC19" s="820"/>
      <c r="BBD19" s="820"/>
      <c r="BBE19" s="820"/>
      <c r="BBF19" s="820"/>
      <c r="BBG19" s="820"/>
      <c r="BBH19" s="820"/>
      <c r="BBI19" s="820"/>
      <c r="BBJ19" s="820"/>
      <c r="BBK19" s="820"/>
      <c r="BBL19" s="820"/>
      <c r="BBM19" s="820"/>
      <c r="BBN19" s="820"/>
      <c r="BBO19" s="820"/>
      <c r="BBP19" s="820"/>
      <c r="BBQ19" s="820"/>
      <c r="BBR19" s="820"/>
      <c r="BBS19" s="820"/>
      <c r="BBT19" s="820"/>
      <c r="BBU19" s="820"/>
      <c r="BBV19" s="820"/>
      <c r="BBW19" s="820"/>
      <c r="BBX19" s="820"/>
      <c r="BBY19" s="820"/>
      <c r="BBZ19" s="820"/>
      <c r="BCA19" s="820"/>
      <c r="BCB19" s="820"/>
      <c r="BCC19" s="820"/>
      <c r="BCD19" s="820"/>
      <c r="BCE19" s="820"/>
      <c r="BCF19" s="820"/>
      <c r="BCG19" s="820"/>
      <c r="BCH19" s="820"/>
      <c r="BCI19" s="820"/>
      <c r="BCJ19" s="820"/>
      <c r="BCK19" s="820"/>
      <c r="BCL19" s="820"/>
      <c r="BCM19" s="820"/>
      <c r="BCN19" s="820"/>
      <c r="BCO19" s="820"/>
      <c r="BCP19" s="820"/>
      <c r="BCQ19" s="820"/>
      <c r="BCR19" s="820"/>
      <c r="BCS19" s="820"/>
      <c r="BCT19" s="820"/>
      <c r="BCU19" s="820"/>
      <c r="BCV19" s="820"/>
      <c r="BCW19" s="820"/>
      <c r="BCX19" s="820"/>
      <c r="BCY19" s="820"/>
      <c r="BCZ19" s="820"/>
      <c r="BDA19" s="820"/>
      <c r="BDB19" s="820"/>
      <c r="BDC19" s="820"/>
      <c r="BDD19" s="820"/>
      <c r="BDE19" s="820"/>
      <c r="BDF19" s="820"/>
      <c r="BDG19" s="820"/>
      <c r="BDH19" s="820"/>
      <c r="BDI19" s="820"/>
      <c r="BDJ19" s="820"/>
      <c r="BDK19" s="820"/>
      <c r="BDL19" s="820"/>
      <c r="BDM19" s="820"/>
      <c r="BDN19" s="820"/>
      <c r="BDO19" s="820"/>
      <c r="BDP19" s="820"/>
      <c r="BDQ19" s="820"/>
      <c r="BDR19" s="820"/>
      <c r="BDS19" s="820"/>
      <c r="BDT19" s="820"/>
      <c r="BDU19" s="820"/>
      <c r="BDV19" s="820"/>
      <c r="BDW19" s="820"/>
      <c r="BDX19" s="820"/>
      <c r="BDY19" s="820"/>
      <c r="BDZ19" s="820"/>
      <c r="BEA19" s="820"/>
      <c r="BEB19" s="820"/>
      <c r="BEC19" s="820"/>
      <c r="BED19" s="820"/>
      <c r="BEE19" s="820"/>
      <c r="BEF19" s="820"/>
      <c r="BEG19" s="820"/>
      <c r="BEH19" s="820"/>
      <c r="BEI19" s="820"/>
      <c r="BEJ19" s="820"/>
      <c r="BEK19" s="820"/>
      <c r="BEL19" s="820"/>
      <c r="BEM19" s="820"/>
      <c r="BEN19" s="820"/>
      <c r="BEO19" s="820"/>
      <c r="BEP19" s="820"/>
      <c r="BEQ19" s="820"/>
      <c r="BER19" s="820"/>
      <c r="BES19" s="820"/>
      <c r="BET19" s="820"/>
      <c r="BEU19" s="820"/>
      <c r="BEV19" s="820"/>
      <c r="BEW19" s="820"/>
      <c r="BEX19" s="820"/>
      <c r="BEY19" s="820"/>
      <c r="BEZ19" s="820"/>
      <c r="BFA19" s="820"/>
      <c r="BFB19" s="820"/>
      <c r="BFC19" s="820"/>
      <c r="BFD19" s="820"/>
      <c r="BFE19" s="820"/>
      <c r="BFF19" s="820"/>
      <c r="BFG19" s="820"/>
      <c r="BFH19" s="820"/>
      <c r="BFI19" s="820"/>
      <c r="BFJ19" s="820"/>
      <c r="BFK19" s="820"/>
      <c r="BFL19" s="820"/>
      <c r="BFM19" s="820"/>
      <c r="BFN19" s="820"/>
      <c r="BFO19" s="820"/>
      <c r="BFP19" s="820"/>
      <c r="BFQ19" s="820"/>
      <c r="BFR19" s="820"/>
      <c r="BFS19" s="820"/>
      <c r="BFT19" s="820"/>
      <c r="BFU19" s="820"/>
      <c r="BFV19" s="820"/>
      <c r="BFW19" s="820"/>
      <c r="BFX19" s="820"/>
      <c r="BFY19" s="820"/>
      <c r="BFZ19" s="820"/>
      <c r="BGA19" s="820"/>
      <c r="BGB19" s="820"/>
      <c r="BGC19" s="820"/>
      <c r="BGD19" s="820"/>
      <c r="BGE19" s="820"/>
      <c r="BGF19" s="820"/>
      <c r="BGG19" s="820"/>
      <c r="BGH19" s="820"/>
      <c r="BGI19" s="820"/>
      <c r="BGJ19" s="820"/>
      <c r="BGK19" s="820"/>
      <c r="BGL19" s="820"/>
      <c r="BGM19" s="820"/>
      <c r="BGN19" s="820"/>
      <c r="BGO19" s="820"/>
      <c r="BGP19" s="820"/>
      <c r="BGQ19" s="820"/>
      <c r="BGR19" s="820"/>
      <c r="BGS19" s="820"/>
      <c r="BGT19" s="820"/>
      <c r="BGU19" s="820"/>
      <c r="BGV19" s="820"/>
      <c r="BGW19" s="820"/>
      <c r="BGX19" s="820"/>
      <c r="BGY19" s="820"/>
      <c r="BGZ19" s="820"/>
      <c r="BHA19" s="820"/>
      <c r="BHB19" s="820"/>
      <c r="BHC19" s="820"/>
      <c r="BHD19" s="820"/>
      <c r="BHE19" s="820"/>
      <c r="BHF19" s="820"/>
      <c r="BHG19" s="820"/>
      <c r="BHH19" s="820"/>
      <c r="BHI19" s="820"/>
      <c r="BHJ19" s="820"/>
      <c r="BHK19" s="820"/>
      <c r="BHL19" s="820"/>
      <c r="BHM19" s="820"/>
      <c r="BHN19" s="820"/>
      <c r="BHO19" s="820"/>
      <c r="BHP19" s="820"/>
      <c r="BHQ19" s="820"/>
      <c r="BHR19" s="820"/>
      <c r="BHS19" s="820"/>
      <c r="BHT19" s="820"/>
      <c r="BHU19" s="820"/>
      <c r="BHV19" s="820"/>
      <c r="BHW19" s="820"/>
      <c r="BHX19" s="820"/>
      <c r="BHY19" s="820"/>
      <c r="BHZ19" s="820"/>
      <c r="BIA19" s="820"/>
      <c r="BIB19" s="820"/>
      <c r="BIC19" s="820"/>
      <c r="BID19" s="820"/>
      <c r="BIE19" s="820"/>
      <c r="BIF19" s="820"/>
      <c r="BIG19" s="820"/>
      <c r="BIH19" s="820"/>
      <c r="BII19" s="820"/>
      <c r="BIJ19" s="820"/>
      <c r="BIK19" s="820"/>
      <c r="BIL19" s="820"/>
      <c r="BIM19" s="820"/>
      <c r="BIN19" s="820"/>
      <c r="BIO19" s="820"/>
      <c r="BIP19" s="820"/>
      <c r="BIQ19" s="820"/>
      <c r="BIR19" s="820"/>
      <c r="BIS19" s="820"/>
      <c r="BIT19" s="820"/>
      <c r="BIU19" s="820"/>
      <c r="BIV19" s="820"/>
      <c r="BIW19" s="820"/>
      <c r="BIX19" s="820"/>
      <c r="BIY19" s="820"/>
      <c r="BIZ19" s="820"/>
      <c r="BJA19" s="820"/>
      <c r="BJB19" s="820"/>
      <c r="BJC19" s="820"/>
      <c r="BJD19" s="820"/>
      <c r="BJE19" s="820"/>
      <c r="BJF19" s="820"/>
      <c r="BJG19" s="820"/>
      <c r="BJH19" s="820"/>
      <c r="BJI19" s="820"/>
      <c r="BJJ19" s="820"/>
      <c r="BJK19" s="820"/>
      <c r="BJL19" s="820"/>
      <c r="BJM19" s="820"/>
      <c r="BJN19" s="820"/>
      <c r="BJO19" s="820"/>
      <c r="BJP19" s="820"/>
      <c r="BJQ19" s="820"/>
      <c r="BJR19" s="820"/>
      <c r="BJS19" s="820"/>
      <c r="BJT19" s="820"/>
      <c r="BJU19" s="820"/>
      <c r="BJV19" s="820"/>
      <c r="BJW19" s="820"/>
      <c r="BJX19" s="820"/>
      <c r="BJY19" s="820"/>
      <c r="BJZ19" s="820"/>
      <c r="BKA19" s="820"/>
      <c r="BKB19" s="820"/>
      <c r="BKC19" s="820"/>
      <c r="BKD19" s="820"/>
      <c r="BKE19" s="820"/>
      <c r="BKF19" s="820"/>
      <c r="BKG19" s="820"/>
      <c r="BKH19" s="820"/>
      <c r="BKI19" s="820"/>
      <c r="BKJ19" s="820"/>
      <c r="BKK19" s="820"/>
      <c r="BKL19" s="820"/>
      <c r="BKM19" s="820"/>
      <c r="BKN19" s="820"/>
      <c r="BKO19" s="820"/>
      <c r="BKP19" s="820"/>
      <c r="BKQ19" s="820"/>
      <c r="BKR19" s="820"/>
      <c r="BKS19" s="820"/>
      <c r="BKT19" s="820"/>
      <c r="BKU19" s="820"/>
      <c r="BKV19" s="820"/>
      <c r="BKW19" s="820"/>
      <c r="BKX19" s="820"/>
      <c r="BKY19" s="820"/>
      <c r="BKZ19" s="820"/>
      <c r="BLA19" s="820"/>
      <c r="BLB19" s="820"/>
      <c r="BLC19" s="820"/>
      <c r="BLD19" s="820"/>
      <c r="BLE19" s="820"/>
      <c r="BLF19" s="820"/>
      <c r="BLG19" s="820"/>
      <c r="BLH19" s="820"/>
      <c r="BLI19" s="820"/>
      <c r="BLJ19" s="820"/>
      <c r="BLK19" s="820"/>
      <c r="BLL19" s="820"/>
      <c r="BLM19" s="820"/>
      <c r="BLN19" s="820"/>
      <c r="BLO19" s="820"/>
      <c r="BLP19" s="820"/>
      <c r="BLQ19" s="820"/>
      <c r="BLR19" s="820"/>
      <c r="BLS19" s="820"/>
      <c r="BLT19" s="820"/>
      <c r="BLU19" s="820"/>
      <c r="BLV19" s="820"/>
      <c r="BLW19" s="820"/>
      <c r="BLX19" s="820"/>
      <c r="BLY19" s="820"/>
      <c r="BLZ19" s="820"/>
      <c r="BMA19" s="820"/>
      <c r="BMB19" s="820"/>
      <c r="BMC19" s="820"/>
      <c r="BMD19" s="820"/>
      <c r="BME19" s="820"/>
      <c r="BMF19" s="820"/>
      <c r="BMG19" s="820"/>
      <c r="BMH19" s="820"/>
      <c r="BMI19" s="820"/>
      <c r="BMJ19" s="820"/>
      <c r="BMK19" s="820"/>
      <c r="BML19" s="820"/>
      <c r="BMM19" s="820"/>
      <c r="BMN19" s="820"/>
      <c r="BMO19" s="820"/>
      <c r="BMP19" s="820"/>
      <c r="BMQ19" s="820"/>
      <c r="BMR19" s="820"/>
      <c r="BMS19" s="820"/>
      <c r="BMT19" s="820"/>
      <c r="BMU19" s="820"/>
      <c r="BMV19" s="820"/>
      <c r="BMW19" s="820"/>
      <c r="BMX19" s="820"/>
      <c r="BMY19" s="820"/>
      <c r="BMZ19" s="820"/>
      <c r="BNA19" s="820"/>
      <c r="BNB19" s="820"/>
      <c r="BNC19" s="820"/>
      <c r="BND19" s="820"/>
      <c r="BNE19" s="820"/>
      <c r="BNF19" s="820"/>
      <c r="BNG19" s="820"/>
      <c r="BNH19" s="820"/>
      <c r="BNI19" s="820"/>
      <c r="BNJ19" s="820"/>
      <c r="BNK19" s="820"/>
      <c r="BNL19" s="820"/>
      <c r="BNM19" s="820"/>
      <c r="BNN19" s="820"/>
      <c r="BNO19" s="820"/>
      <c r="BNP19" s="820"/>
      <c r="BNQ19" s="820"/>
      <c r="BNR19" s="820"/>
      <c r="BNS19" s="820"/>
      <c r="BNT19" s="820"/>
      <c r="BNU19" s="820"/>
      <c r="BNV19" s="820"/>
      <c r="BNW19" s="820"/>
      <c r="BNX19" s="820"/>
      <c r="BNY19" s="820"/>
      <c r="BNZ19" s="820"/>
      <c r="BOA19" s="820"/>
      <c r="BOB19" s="820"/>
      <c r="BOC19" s="820"/>
      <c r="BOD19" s="820"/>
      <c r="BOE19" s="820"/>
      <c r="BOF19" s="820"/>
      <c r="BOG19" s="820"/>
      <c r="BOH19" s="820"/>
      <c r="BOI19" s="820"/>
      <c r="BOJ19" s="820"/>
      <c r="BOK19" s="820"/>
      <c r="BOL19" s="820"/>
      <c r="BOM19" s="820"/>
      <c r="BON19" s="820"/>
      <c r="BOO19" s="820"/>
      <c r="BOP19" s="820"/>
      <c r="BOQ19" s="820"/>
      <c r="BOR19" s="820"/>
      <c r="BOS19" s="820"/>
      <c r="BOT19" s="820"/>
      <c r="BOU19" s="820"/>
      <c r="BOV19" s="820"/>
      <c r="BOW19" s="820"/>
      <c r="BOX19" s="820"/>
      <c r="BOY19" s="820"/>
      <c r="BOZ19" s="820"/>
      <c r="BPA19" s="820"/>
      <c r="BPB19" s="820"/>
      <c r="BPC19" s="820"/>
      <c r="BPD19" s="820"/>
      <c r="BPE19" s="820"/>
      <c r="BPF19" s="820"/>
      <c r="BPG19" s="820"/>
      <c r="BPH19" s="820"/>
      <c r="BPI19" s="820"/>
      <c r="BPJ19" s="820"/>
      <c r="BPK19" s="820"/>
      <c r="BPL19" s="820"/>
      <c r="BPM19" s="820"/>
      <c r="BPN19" s="820"/>
      <c r="BPO19" s="820"/>
      <c r="BPP19" s="820"/>
      <c r="BPQ19" s="820"/>
      <c r="BPR19" s="820"/>
      <c r="BPS19" s="820"/>
      <c r="BPT19" s="820"/>
      <c r="BPU19" s="820"/>
      <c r="BPV19" s="820"/>
      <c r="BPW19" s="820"/>
      <c r="BPX19" s="820"/>
      <c r="BPY19" s="820"/>
      <c r="BPZ19" s="820"/>
      <c r="BQA19" s="820"/>
      <c r="BQB19" s="820"/>
      <c r="BQC19" s="820"/>
      <c r="BQD19" s="820"/>
      <c r="BQE19" s="820"/>
      <c r="BQF19" s="820"/>
      <c r="BQG19" s="820"/>
      <c r="BQH19" s="820"/>
      <c r="BQI19" s="820"/>
      <c r="BQJ19" s="820"/>
      <c r="BQK19" s="820"/>
      <c r="BQL19" s="820"/>
      <c r="BQM19" s="820"/>
      <c r="BQN19" s="820"/>
      <c r="BQO19" s="820"/>
      <c r="BQP19" s="820"/>
      <c r="BQQ19" s="820"/>
      <c r="BQR19" s="820"/>
      <c r="BQS19" s="820"/>
      <c r="BQT19" s="820"/>
      <c r="BQU19" s="820"/>
      <c r="BQV19" s="820"/>
      <c r="BQW19" s="820"/>
      <c r="BQX19" s="820"/>
      <c r="BQY19" s="820"/>
      <c r="BQZ19" s="820"/>
      <c r="BRA19" s="820"/>
      <c r="BRB19" s="820"/>
      <c r="BRC19" s="820"/>
      <c r="BRD19" s="820"/>
      <c r="BRE19" s="820"/>
      <c r="BRF19" s="820"/>
      <c r="BRG19" s="820"/>
      <c r="BRH19" s="820"/>
      <c r="BRI19" s="820"/>
      <c r="BRJ19" s="820"/>
      <c r="BRK19" s="820"/>
      <c r="BRL19" s="820"/>
      <c r="BRM19" s="820"/>
      <c r="BRN19" s="820"/>
      <c r="BRO19" s="820"/>
      <c r="BRP19" s="820"/>
      <c r="BRQ19" s="820"/>
      <c r="BRR19" s="820"/>
      <c r="BRS19" s="820"/>
      <c r="BRT19" s="820"/>
      <c r="BRU19" s="820"/>
      <c r="BRV19" s="820"/>
      <c r="BRW19" s="820"/>
      <c r="BRX19" s="820"/>
      <c r="BRY19" s="820"/>
      <c r="BRZ19" s="820"/>
      <c r="BSA19" s="820"/>
      <c r="BSB19" s="820"/>
      <c r="BSC19" s="820"/>
      <c r="BSD19" s="820"/>
      <c r="BSE19" s="820"/>
      <c r="BSF19" s="820"/>
      <c r="BSG19" s="820"/>
      <c r="BSH19" s="820"/>
      <c r="BSI19" s="820"/>
      <c r="BSJ19" s="820"/>
      <c r="BSK19" s="820"/>
      <c r="BSL19" s="820"/>
      <c r="BSM19" s="820"/>
      <c r="BSN19" s="820"/>
      <c r="BSO19" s="820"/>
      <c r="BSP19" s="820"/>
      <c r="BSQ19" s="820"/>
      <c r="BSR19" s="820"/>
      <c r="BSS19" s="820"/>
      <c r="BST19" s="820"/>
      <c r="BSU19" s="820"/>
      <c r="BSV19" s="820"/>
      <c r="BSW19" s="820"/>
      <c r="BSX19" s="820"/>
      <c r="BSY19" s="820"/>
      <c r="BSZ19" s="820"/>
      <c r="BTA19" s="820"/>
      <c r="BTB19" s="820"/>
      <c r="BTC19" s="820"/>
      <c r="BTD19" s="820"/>
      <c r="BTE19" s="820"/>
      <c r="BTF19" s="820"/>
      <c r="BTG19" s="820"/>
      <c r="BTH19" s="820"/>
      <c r="BTI19" s="820"/>
      <c r="BTJ19" s="820"/>
      <c r="BTK19" s="820"/>
      <c r="BTL19" s="820"/>
      <c r="BTM19" s="820"/>
      <c r="BTN19" s="820"/>
      <c r="BTO19" s="820"/>
      <c r="BTP19" s="820"/>
      <c r="BTQ19" s="820"/>
      <c r="BTR19" s="820"/>
      <c r="BTS19" s="820"/>
      <c r="BTT19" s="820"/>
      <c r="BTU19" s="820"/>
      <c r="BTV19" s="820"/>
      <c r="BTW19" s="820"/>
      <c r="BTX19" s="820"/>
      <c r="BTY19" s="820"/>
      <c r="BTZ19" s="820"/>
      <c r="BUA19" s="820"/>
      <c r="BUB19" s="820"/>
      <c r="BUC19" s="820"/>
      <c r="BUD19" s="820"/>
      <c r="BUE19" s="820"/>
      <c r="BUF19" s="820"/>
      <c r="BUG19" s="820"/>
      <c r="BUH19" s="820"/>
      <c r="BUI19" s="820"/>
      <c r="BUJ19" s="820"/>
      <c r="BUK19" s="820"/>
      <c r="BUL19" s="820"/>
      <c r="BUM19" s="820"/>
      <c r="BUN19" s="820"/>
      <c r="BUO19" s="820"/>
      <c r="BUP19" s="820"/>
      <c r="BUQ19" s="820"/>
      <c r="BUR19" s="820"/>
      <c r="BUS19" s="820"/>
      <c r="BUT19" s="820"/>
      <c r="BUU19" s="820"/>
      <c r="BUV19" s="820"/>
      <c r="BUW19" s="820"/>
      <c r="BUX19" s="820"/>
      <c r="BUY19" s="820"/>
      <c r="BUZ19" s="820"/>
      <c r="BVA19" s="820"/>
      <c r="BVB19" s="820"/>
      <c r="BVC19" s="820"/>
      <c r="BVD19" s="820"/>
      <c r="BVE19" s="820"/>
      <c r="BVF19" s="820"/>
      <c r="BVG19" s="820"/>
      <c r="BVH19" s="820"/>
      <c r="BVI19" s="820"/>
      <c r="BVJ19" s="820"/>
      <c r="BVK19" s="820"/>
      <c r="BVL19" s="820"/>
      <c r="BVM19" s="820"/>
      <c r="BVN19" s="820"/>
      <c r="BVO19" s="820"/>
      <c r="BVP19" s="820"/>
      <c r="BVQ19" s="820"/>
      <c r="BVR19" s="820"/>
      <c r="BVS19" s="820"/>
      <c r="BVT19" s="820"/>
      <c r="BVU19" s="820"/>
      <c r="BVV19" s="820"/>
      <c r="BVW19" s="820"/>
      <c r="BVX19" s="820"/>
      <c r="BVY19" s="820"/>
      <c r="BVZ19" s="820"/>
      <c r="BWA19" s="820"/>
      <c r="BWB19" s="820"/>
      <c r="BWC19" s="820"/>
      <c r="BWD19" s="820"/>
      <c r="BWE19" s="820"/>
      <c r="BWF19" s="820"/>
      <c r="BWG19" s="820"/>
      <c r="BWH19" s="820"/>
      <c r="BWI19" s="820"/>
      <c r="BWJ19" s="820"/>
      <c r="BWK19" s="820"/>
      <c r="BWL19" s="820"/>
      <c r="BWM19" s="820"/>
      <c r="BWN19" s="820"/>
      <c r="BWO19" s="820"/>
      <c r="BWP19" s="820"/>
      <c r="BWQ19" s="820"/>
      <c r="BWR19" s="820"/>
      <c r="BWS19" s="820"/>
      <c r="BWT19" s="820"/>
      <c r="BWU19" s="820"/>
      <c r="BWV19" s="820"/>
      <c r="BWW19" s="820"/>
      <c r="BWX19" s="820"/>
      <c r="BWY19" s="820"/>
      <c r="BWZ19" s="820"/>
      <c r="BXA19" s="820"/>
      <c r="BXB19" s="820"/>
      <c r="BXC19" s="820"/>
      <c r="BXD19" s="820"/>
      <c r="BXE19" s="820"/>
      <c r="BXF19" s="820"/>
      <c r="BXG19" s="820"/>
      <c r="BXH19" s="820"/>
      <c r="BXI19" s="820"/>
      <c r="BXJ19" s="820"/>
      <c r="BXK19" s="820"/>
      <c r="BXL19" s="820"/>
      <c r="BXM19" s="820"/>
      <c r="BXN19" s="820"/>
      <c r="BXO19" s="820"/>
      <c r="BXP19" s="820"/>
      <c r="BXQ19" s="820"/>
      <c r="BXR19" s="820"/>
      <c r="BXS19" s="820"/>
      <c r="BXT19" s="820"/>
      <c r="BXU19" s="820"/>
      <c r="BXV19" s="820"/>
      <c r="BXW19" s="820"/>
      <c r="BXX19" s="820"/>
      <c r="BXY19" s="820"/>
      <c r="BXZ19" s="820"/>
      <c r="BYA19" s="820"/>
      <c r="BYB19" s="820"/>
      <c r="BYC19" s="820"/>
      <c r="BYD19" s="820"/>
      <c r="BYE19" s="820"/>
      <c r="BYF19" s="820"/>
      <c r="BYG19" s="820"/>
      <c r="BYH19" s="820"/>
      <c r="BYI19" s="820"/>
      <c r="BYJ19" s="820"/>
      <c r="BYK19" s="820"/>
      <c r="BYL19" s="820"/>
      <c r="BYM19" s="820"/>
      <c r="BYN19" s="820"/>
      <c r="BYO19" s="820"/>
      <c r="BYP19" s="820"/>
      <c r="BYQ19" s="820"/>
      <c r="BYR19" s="820"/>
      <c r="BYS19" s="820"/>
      <c r="BYT19" s="820"/>
      <c r="BYU19" s="820"/>
      <c r="BYV19" s="820"/>
      <c r="BYW19" s="820"/>
      <c r="BYX19" s="820"/>
      <c r="BYY19" s="820"/>
      <c r="BYZ19" s="820"/>
      <c r="BZA19" s="820"/>
      <c r="BZB19" s="820"/>
      <c r="BZC19" s="820"/>
      <c r="BZD19" s="820"/>
      <c r="BZE19" s="820"/>
      <c r="BZF19" s="820"/>
      <c r="BZG19" s="820"/>
      <c r="BZH19" s="820"/>
      <c r="BZI19" s="820"/>
      <c r="BZJ19" s="820"/>
      <c r="BZK19" s="820"/>
      <c r="BZL19" s="820"/>
      <c r="BZM19" s="820"/>
      <c r="BZN19" s="820"/>
      <c r="BZO19" s="820"/>
      <c r="BZP19" s="820"/>
      <c r="BZQ19" s="820"/>
      <c r="BZR19" s="820"/>
      <c r="BZS19" s="820"/>
      <c r="BZT19" s="820"/>
      <c r="BZU19" s="820"/>
      <c r="BZV19" s="820"/>
      <c r="BZW19" s="820"/>
      <c r="BZX19" s="820"/>
      <c r="BZY19" s="820"/>
      <c r="BZZ19" s="820"/>
      <c r="CAA19" s="820"/>
      <c r="CAB19" s="820"/>
      <c r="CAC19" s="820"/>
      <c r="CAD19" s="820"/>
      <c r="CAE19" s="820"/>
      <c r="CAF19" s="820"/>
      <c r="CAG19" s="820"/>
      <c r="CAH19" s="820"/>
      <c r="CAI19" s="820"/>
      <c r="CAJ19" s="820"/>
      <c r="CAK19" s="820"/>
      <c r="CAL19" s="820"/>
      <c r="CAM19" s="820"/>
      <c r="CAN19" s="820"/>
      <c r="CAO19" s="820"/>
      <c r="CAP19" s="820"/>
      <c r="CAQ19" s="820"/>
      <c r="CAR19" s="820"/>
      <c r="CAS19" s="820"/>
      <c r="CAT19" s="820"/>
      <c r="CAU19" s="820"/>
      <c r="CAV19" s="820"/>
      <c r="CAW19" s="820"/>
      <c r="CAX19" s="820"/>
      <c r="CAY19" s="820"/>
      <c r="CAZ19" s="820"/>
      <c r="CBA19" s="820"/>
      <c r="CBB19" s="820"/>
      <c r="CBC19" s="820"/>
      <c r="CBD19" s="820"/>
      <c r="CBE19" s="820"/>
      <c r="CBF19" s="820"/>
      <c r="CBG19" s="820"/>
      <c r="CBH19" s="820"/>
      <c r="CBI19" s="820"/>
      <c r="CBJ19" s="820"/>
      <c r="CBK19" s="820"/>
      <c r="CBL19" s="820"/>
      <c r="CBM19" s="820"/>
      <c r="CBN19" s="820"/>
      <c r="CBO19" s="820"/>
      <c r="CBP19" s="820"/>
      <c r="CBQ19" s="820"/>
      <c r="CBR19" s="820"/>
      <c r="CBS19" s="820"/>
      <c r="CBT19" s="820"/>
      <c r="CBU19" s="820"/>
      <c r="CBV19" s="820"/>
      <c r="CBW19" s="820"/>
      <c r="CBX19" s="820"/>
      <c r="CBY19" s="820"/>
      <c r="CBZ19" s="820"/>
      <c r="CCA19" s="820"/>
      <c r="CCB19" s="820"/>
      <c r="CCC19" s="820"/>
      <c r="CCD19" s="820"/>
      <c r="CCE19" s="820"/>
      <c r="CCF19" s="820"/>
      <c r="CCG19" s="820"/>
      <c r="CCH19" s="820"/>
      <c r="CCI19" s="820"/>
      <c r="CCJ19" s="820"/>
      <c r="CCK19" s="820"/>
      <c r="CCL19" s="820"/>
      <c r="CCM19" s="820"/>
      <c r="CCN19" s="820"/>
      <c r="CCO19" s="820"/>
      <c r="CCP19" s="820"/>
      <c r="CCQ19" s="820"/>
      <c r="CCR19" s="820"/>
      <c r="CCS19" s="820"/>
      <c r="CCT19" s="820"/>
      <c r="CCU19" s="820"/>
      <c r="CCV19" s="820"/>
      <c r="CCW19" s="820"/>
      <c r="CCX19" s="820"/>
      <c r="CCY19" s="820"/>
      <c r="CCZ19" s="820"/>
      <c r="CDA19" s="820"/>
      <c r="CDB19" s="820"/>
      <c r="CDC19" s="820"/>
      <c r="CDD19" s="820"/>
      <c r="CDE19" s="820"/>
      <c r="CDF19" s="820"/>
      <c r="CDG19" s="820"/>
      <c r="CDH19" s="820"/>
      <c r="CDI19" s="820"/>
      <c r="CDJ19" s="820"/>
      <c r="CDK19" s="820"/>
      <c r="CDL19" s="820"/>
      <c r="CDM19" s="820"/>
      <c r="CDN19" s="820"/>
      <c r="CDO19" s="820"/>
      <c r="CDP19" s="820"/>
      <c r="CDQ19" s="820"/>
      <c r="CDR19" s="820"/>
      <c r="CDS19" s="820"/>
      <c r="CDT19" s="820"/>
      <c r="CDU19" s="820"/>
      <c r="CDV19" s="820"/>
      <c r="CDW19" s="820"/>
      <c r="CDX19" s="820"/>
      <c r="CDY19" s="820"/>
      <c r="CDZ19" s="820"/>
      <c r="CEA19" s="820"/>
      <c r="CEB19" s="820"/>
      <c r="CEC19" s="820"/>
      <c r="CED19" s="820"/>
      <c r="CEE19" s="820"/>
      <c r="CEF19" s="820"/>
      <c r="CEG19" s="820"/>
      <c r="CEH19" s="820"/>
      <c r="CEI19" s="820"/>
      <c r="CEJ19" s="820"/>
      <c r="CEK19" s="820"/>
      <c r="CEL19" s="820"/>
      <c r="CEM19" s="820"/>
      <c r="CEN19" s="820"/>
      <c r="CEO19" s="820"/>
      <c r="CEP19" s="820"/>
      <c r="CEQ19" s="820"/>
      <c r="CER19" s="820"/>
      <c r="CES19" s="820"/>
      <c r="CET19" s="820"/>
      <c r="CEU19" s="820"/>
      <c r="CEV19" s="820"/>
      <c r="CEW19" s="820"/>
      <c r="CEX19" s="820"/>
      <c r="CEY19" s="820"/>
      <c r="CEZ19" s="820"/>
      <c r="CFA19" s="820"/>
      <c r="CFB19" s="820"/>
      <c r="CFC19" s="820"/>
      <c r="CFD19" s="820"/>
      <c r="CFE19" s="820"/>
      <c r="CFF19" s="820"/>
      <c r="CFG19" s="820"/>
      <c r="CFH19" s="820"/>
      <c r="CFI19" s="820"/>
      <c r="CFJ19" s="820"/>
      <c r="CFK19" s="820"/>
      <c r="CFL19" s="820"/>
      <c r="CFM19" s="820"/>
      <c r="CFN19" s="820"/>
      <c r="CFO19" s="820"/>
      <c r="CFP19" s="820"/>
      <c r="CFQ19" s="820"/>
      <c r="CFR19" s="820"/>
      <c r="CFS19" s="820"/>
      <c r="CFT19" s="820"/>
      <c r="CFU19" s="820"/>
      <c r="CFV19" s="820"/>
      <c r="CFW19" s="820"/>
      <c r="CFX19" s="820"/>
      <c r="CFY19" s="820"/>
      <c r="CFZ19" s="820"/>
      <c r="CGA19" s="820"/>
      <c r="CGB19" s="820"/>
      <c r="CGC19" s="820"/>
      <c r="CGD19" s="820"/>
      <c r="CGE19" s="820"/>
      <c r="CGF19" s="820"/>
      <c r="CGG19" s="820"/>
      <c r="CGH19" s="820"/>
      <c r="CGI19" s="820"/>
      <c r="CGJ19" s="820"/>
      <c r="CGK19" s="820"/>
      <c r="CGL19" s="820"/>
      <c r="CGM19" s="820"/>
      <c r="CGN19" s="820"/>
      <c r="CGO19" s="820"/>
      <c r="CGP19" s="820"/>
      <c r="CGQ19" s="820"/>
      <c r="CGR19" s="820"/>
      <c r="CGS19" s="820"/>
      <c r="CGT19" s="820"/>
      <c r="CGU19" s="820"/>
      <c r="CGV19" s="820"/>
      <c r="CGW19" s="820"/>
      <c r="CGX19" s="820"/>
      <c r="CGY19" s="820"/>
      <c r="CGZ19" s="820"/>
      <c r="CHA19" s="820"/>
      <c r="CHB19" s="820"/>
      <c r="CHC19" s="820"/>
      <c r="CHD19" s="820"/>
      <c r="CHE19" s="820"/>
      <c r="CHF19" s="820"/>
      <c r="CHG19" s="820"/>
      <c r="CHH19" s="820"/>
      <c r="CHI19" s="820"/>
      <c r="CHJ19" s="820"/>
      <c r="CHK19" s="820"/>
      <c r="CHL19" s="820"/>
      <c r="CHM19" s="820"/>
      <c r="CHN19" s="820"/>
      <c r="CHO19" s="820"/>
      <c r="CHP19" s="820"/>
      <c r="CHQ19" s="820"/>
      <c r="CHR19" s="820"/>
      <c r="CHS19" s="820"/>
      <c r="CHT19" s="820"/>
      <c r="CHU19" s="820"/>
      <c r="CHV19" s="820"/>
      <c r="CHW19" s="820"/>
      <c r="CHX19" s="820"/>
      <c r="CHY19" s="820"/>
      <c r="CHZ19" s="820"/>
      <c r="CIA19" s="820"/>
      <c r="CIB19" s="820"/>
      <c r="CIC19" s="820"/>
      <c r="CID19" s="820"/>
      <c r="CIE19" s="820"/>
      <c r="CIF19" s="820"/>
      <c r="CIG19" s="820"/>
      <c r="CIH19" s="820"/>
      <c r="CII19" s="820"/>
      <c r="CIJ19" s="820"/>
      <c r="CIK19" s="820"/>
      <c r="CIL19" s="820"/>
      <c r="CIM19" s="820"/>
      <c r="CIN19" s="820"/>
      <c r="CIO19" s="820"/>
      <c r="CIP19" s="820"/>
      <c r="CIQ19" s="820"/>
      <c r="CIR19" s="820"/>
      <c r="CIS19" s="820"/>
      <c r="CIT19" s="820"/>
      <c r="CIU19" s="820"/>
      <c r="CIV19" s="820"/>
      <c r="CIW19" s="820"/>
      <c r="CIX19" s="820"/>
      <c r="CIY19" s="820"/>
      <c r="CIZ19" s="820"/>
      <c r="CJA19" s="820"/>
      <c r="CJB19" s="820"/>
      <c r="CJC19" s="820"/>
      <c r="CJD19" s="820"/>
      <c r="CJE19" s="820"/>
      <c r="CJF19" s="820"/>
      <c r="CJG19" s="820"/>
      <c r="CJH19" s="820"/>
      <c r="CJI19" s="820"/>
      <c r="CJJ19" s="820"/>
      <c r="CJK19" s="820"/>
      <c r="CJL19" s="820"/>
      <c r="CJM19" s="820"/>
      <c r="CJN19" s="820"/>
      <c r="CJO19" s="820"/>
      <c r="CJP19" s="820"/>
      <c r="CJQ19" s="820"/>
      <c r="CJR19" s="820"/>
      <c r="CJS19" s="820"/>
      <c r="CJT19" s="820"/>
      <c r="CJU19" s="820"/>
      <c r="CJV19" s="820"/>
      <c r="CJW19" s="820"/>
      <c r="CJX19" s="820"/>
      <c r="CJY19" s="820"/>
      <c r="CJZ19" s="820"/>
      <c r="CKA19" s="820"/>
      <c r="CKB19" s="820"/>
      <c r="CKC19" s="820"/>
      <c r="CKD19" s="820"/>
      <c r="CKE19" s="820"/>
      <c r="CKF19" s="820"/>
      <c r="CKG19" s="820"/>
      <c r="CKH19" s="820"/>
      <c r="CKI19" s="820"/>
      <c r="CKJ19" s="820"/>
      <c r="CKK19" s="820"/>
      <c r="CKL19" s="820"/>
      <c r="CKM19" s="820"/>
      <c r="CKN19" s="820"/>
      <c r="CKO19" s="820"/>
      <c r="CKP19" s="820"/>
      <c r="CKQ19" s="820"/>
      <c r="CKR19" s="820"/>
      <c r="CKS19" s="820"/>
      <c r="CKT19" s="820"/>
      <c r="CKU19" s="820"/>
      <c r="CKV19" s="820"/>
      <c r="CKW19" s="820"/>
      <c r="CKX19" s="820"/>
      <c r="CKY19" s="820"/>
      <c r="CKZ19" s="820"/>
      <c r="CLA19" s="820"/>
      <c r="CLB19" s="820"/>
      <c r="CLC19" s="820"/>
      <c r="CLD19" s="820"/>
      <c r="CLE19" s="820"/>
      <c r="CLF19" s="820"/>
      <c r="CLG19" s="820"/>
      <c r="CLH19" s="820"/>
      <c r="CLI19" s="820"/>
      <c r="CLJ19" s="820"/>
      <c r="CLK19" s="820"/>
      <c r="CLL19" s="820"/>
      <c r="CLM19" s="820"/>
      <c r="CLN19" s="820"/>
      <c r="CLO19" s="820"/>
      <c r="CLP19" s="820"/>
      <c r="CLQ19" s="820"/>
      <c r="CLR19" s="820"/>
      <c r="CLS19" s="820"/>
      <c r="CLT19" s="820"/>
      <c r="CLU19" s="820"/>
      <c r="CLV19" s="820"/>
      <c r="CLW19" s="820"/>
      <c r="CLX19" s="820"/>
      <c r="CLY19" s="820"/>
      <c r="CLZ19" s="820"/>
      <c r="CMA19" s="820"/>
      <c r="CMB19" s="820"/>
      <c r="CMC19" s="820"/>
      <c r="CMD19" s="820"/>
      <c r="CME19" s="820"/>
      <c r="CMF19" s="820"/>
      <c r="CMG19" s="820"/>
      <c r="CMH19" s="820"/>
      <c r="CMI19" s="820"/>
      <c r="CMJ19" s="820"/>
      <c r="CMK19" s="820"/>
      <c r="CML19" s="820"/>
      <c r="CMM19" s="820"/>
      <c r="CMN19" s="820"/>
      <c r="CMO19" s="820"/>
      <c r="CMP19" s="820"/>
      <c r="CMQ19" s="820"/>
      <c r="CMR19" s="820"/>
      <c r="CMS19" s="820"/>
      <c r="CMT19" s="820"/>
      <c r="CMU19" s="820"/>
      <c r="CMV19" s="820"/>
      <c r="CMW19" s="820"/>
      <c r="CMX19" s="820"/>
      <c r="CMY19" s="820"/>
      <c r="CMZ19" s="820"/>
      <c r="CNA19" s="820"/>
      <c r="CNB19" s="820"/>
      <c r="CNC19" s="820"/>
      <c r="CND19" s="820"/>
      <c r="CNE19" s="820"/>
      <c r="CNF19" s="820"/>
      <c r="CNG19" s="820"/>
      <c r="CNH19" s="820"/>
      <c r="CNI19" s="820"/>
      <c r="CNJ19" s="820"/>
      <c r="CNK19" s="820"/>
      <c r="CNL19" s="820"/>
      <c r="CNM19" s="820"/>
      <c r="CNN19" s="820"/>
      <c r="CNO19" s="820"/>
      <c r="CNP19" s="820"/>
      <c r="CNQ19" s="820"/>
      <c r="CNR19" s="820"/>
      <c r="CNS19" s="820"/>
      <c r="CNT19" s="820"/>
      <c r="CNU19" s="820"/>
      <c r="CNV19" s="820"/>
      <c r="CNW19" s="820"/>
      <c r="CNX19" s="820"/>
      <c r="CNY19" s="820"/>
      <c r="CNZ19" s="820"/>
      <c r="COA19" s="820"/>
      <c r="COB19" s="820"/>
      <c r="COC19" s="820"/>
      <c r="COD19" s="820"/>
      <c r="COE19" s="820"/>
      <c r="COF19" s="820"/>
      <c r="COG19" s="820"/>
      <c r="COH19" s="820"/>
      <c r="COI19" s="820"/>
      <c r="COJ19" s="820"/>
      <c r="COK19" s="820"/>
      <c r="COL19" s="820"/>
      <c r="COM19" s="820"/>
      <c r="CON19" s="820"/>
      <c r="COO19" s="820"/>
      <c r="COP19" s="820"/>
      <c r="COQ19" s="820"/>
      <c r="COR19" s="820"/>
      <c r="COS19" s="820"/>
      <c r="COT19" s="820"/>
      <c r="COU19" s="820"/>
      <c r="COV19" s="820"/>
      <c r="COW19" s="820"/>
      <c r="COX19" s="820"/>
      <c r="COY19" s="820"/>
      <c r="COZ19" s="820"/>
      <c r="CPA19" s="820"/>
      <c r="CPB19" s="820"/>
      <c r="CPC19" s="820"/>
      <c r="CPD19" s="820"/>
      <c r="CPE19" s="820"/>
      <c r="CPF19" s="820"/>
      <c r="CPG19" s="820"/>
      <c r="CPH19" s="820"/>
      <c r="CPI19" s="820"/>
      <c r="CPJ19" s="820"/>
      <c r="CPK19" s="820"/>
      <c r="CPL19" s="820"/>
      <c r="CPM19" s="820"/>
      <c r="CPN19" s="820"/>
      <c r="CPO19" s="820"/>
      <c r="CPP19" s="820"/>
      <c r="CPQ19" s="820"/>
      <c r="CPR19" s="820"/>
      <c r="CPS19" s="820"/>
      <c r="CPT19" s="820"/>
      <c r="CPU19" s="820"/>
      <c r="CPV19" s="820"/>
      <c r="CPW19" s="820"/>
      <c r="CPX19" s="820"/>
      <c r="CPY19" s="820"/>
      <c r="CPZ19" s="820"/>
      <c r="CQA19" s="820"/>
      <c r="CQB19" s="820"/>
      <c r="CQC19" s="820"/>
      <c r="CQD19" s="820"/>
      <c r="CQE19" s="820"/>
      <c r="CQF19" s="820"/>
      <c r="CQG19" s="820"/>
      <c r="CQH19" s="820"/>
      <c r="CQI19" s="820"/>
      <c r="CQJ19" s="820"/>
      <c r="CQK19" s="820"/>
      <c r="CQL19" s="820"/>
      <c r="CQM19" s="820"/>
      <c r="CQN19" s="820"/>
      <c r="CQO19" s="820"/>
      <c r="CQP19" s="820"/>
      <c r="CQQ19" s="820"/>
      <c r="CQR19" s="820"/>
      <c r="CQS19" s="820"/>
      <c r="CQT19" s="820"/>
      <c r="CQU19" s="820"/>
      <c r="CQV19" s="820"/>
      <c r="CQW19" s="820"/>
      <c r="CQX19" s="820"/>
      <c r="CQY19" s="820"/>
      <c r="CQZ19" s="820"/>
      <c r="CRA19" s="820"/>
      <c r="CRB19" s="820"/>
      <c r="CRC19" s="820"/>
      <c r="CRD19" s="820"/>
      <c r="CRE19" s="820"/>
      <c r="CRF19" s="820"/>
      <c r="CRG19" s="820"/>
      <c r="CRH19" s="820"/>
      <c r="CRI19" s="820"/>
      <c r="CRJ19" s="820"/>
      <c r="CRK19" s="820"/>
      <c r="CRL19" s="820"/>
      <c r="CRM19" s="820"/>
      <c r="CRN19" s="820"/>
      <c r="CRO19" s="820"/>
      <c r="CRP19" s="820"/>
      <c r="CRQ19" s="820"/>
      <c r="CRR19" s="820"/>
      <c r="CRS19" s="820"/>
      <c r="CRT19" s="820"/>
      <c r="CRU19" s="820"/>
      <c r="CRV19" s="820"/>
      <c r="CRW19" s="820"/>
      <c r="CRX19" s="820"/>
      <c r="CRY19" s="820"/>
      <c r="CRZ19" s="820"/>
      <c r="CSA19" s="820"/>
      <c r="CSB19" s="820"/>
      <c r="CSC19" s="820"/>
      <c r="CSD19" s="820"/>
      <c r="CSE19" s="820"/>
      <c r="CSF19" s="820"/>
      <c r="CSG19" s="820"/>
      <c r="CSH19" s="820"/>
      <c r="CSI19" s="820"/>
      <c r="CSJ19" s="820"/>
      <c r="CSK19" s="820"/>
      <c r="CSL19" s="820"/>
      <c r="CSM19" s="820"/>
      <c r="CSN19" s="820"/>
      <c r="CSO19" s="820"/>
      <c r="CSP19" s="820"/>
      <c r="CSQ19" s="820"/>
      <c r="CSR19" s="820"/>
      <c r="CSS19" s="820"/>
      <c r="CST19" s="820"/>
      <c r="CSU19" s="820"/>
      <c r="CSV19" s="820"/>
      <c r="CSW19" s="820"/>
      <c r="CSX19" s="820"/>
      <c r="CSY19" s="820"/>
      <c r="CSZ19" s="820"/>
      <c r="CTA19" s="820"/>
      <c r="CTB19" s="820"/>
      <c r="CTC19" s="820"/>
      <c r="CTD19" s="820"/>
      <c r="CTE19" s="820"/>
      <c r="CTF19" s="820"/>
      <c r="CTG19" s="820"/>
      <c r="CTH19" s="820"/>
      <c r="CTI19" s="820"/>
      <c r="CTJ19" s="820"/>
      <c r="CTK19" s="820"/>
      <c r="CTL19" s="820"/>
      <c r="CTM19" s="820"/>
      <c r="CTN19" s="820"/>
      <c r="CTO19" s="820"/>
      <c r="CTP19" s="820"/>
      <c r="CTQ19" s="820"/>
      <c r="CTR19" s="820"/>
      <c r="CTS19" s="820"/>
      <c r="CTT19" s="820"/>
      <c r="CTU19" s="820"/>
      <c r="CTV19" s="820"/>
      <c r="CTW19" s="820"/>
      <c r="CTX19" s="820"/>
      <c r="CTY19" s="820"/>
      <c r="CTZ19" s="820"/>
      <c r="CUA19" s="820"/>
      <c r="CUB19" s="820"/>
      <c r="CUC19" s="820"/>
      <c r="CUD19" s="820"/>
      <c r="CUE19" s="820"/>
      <c r="CUF19" s="820"/>
      <c r="CUG19" s="820"/>
      <c r="CUH19" s="820"/>
      <c r="CUI19" s="820"/>
      <c r="CUJ19" s="820"/>
      <c r="CUK19" s="820"/>
      <c r="CUL19" s="820"/>
      <c r="CUM19" s="820"/>
      <c r="CUN19" s="820"/>
      <c r="CUO19" s="820"/>
      <c r="CUP19" s="820"/>
      <c r="CUQ19" s="820"/>
      <c r="CUR19" s="820"/>
      <c r="CUS19" s="820"/>
      <c r="CUT19" s="820"/>
      <c r="CUU19" s="820"/>
      <c r="CUV19" s="820"/>
      <c r="CUW19" s="820"/>
      <c r="CUX19" s="820"/>
      <c r="CUY19" s="820"/>
      <c r="CUZ19" s="820"/>
      <c r="CVA19" s="820"/>
      <c r="CVB19" s="820"/>
      <c r="CVC19" s="820"/>
      <c r="CVD19" s="820"/>
      <c r="CVE19" s="820"/>
      <c r="CVF19" s="820"/>
      <c r="CVG19" s="820"/>
      <c r="CVH19" s="820"/>
      <c r="CVI19" s="820"/>
      <c r="CVJ19" s="820"/>
      <c r="CVK19" s="820"/>
      <c r="CVL19" s="820"/>
      <c r="CVM19" s="820"/>
      <c r="CVN19" s="820"/>
      <c r="CVO19" s="820"/>
      <c r="CVP19" s="820"/>
      <c r="CVQ19" s="820"/>
      <c r="CVR19" s="820"/>
      <c r="CVS19" s="820"/>
      <c r="CVT19" s="820"/>
      <c r="CVU19" s="820"/>
      <c r="CVV19" s="820"/>
      <c r="CVW19" s="820"/>
      <c r="CVX19" s="820"/>
      <c r="CVY19" s="820"/>
      <c r="CVZ19" s="820"/>
      <c r="CWA19" s="820"/>
      <c r="CWB19" s="820"/>
      <c r="CWC19" s="820"/>
      <c r="CWD19" s="820"/>
      <c r="CWE19" s="820"/>
      <c r="CWF19" s="820"/>
      <c r="CWG19" s="820"/>
      <c r="CWH19" s="820"/>
      <c r="CWI19" s="820"/>
      <c r="CWJ19" s="820"/>
      <c r="CWK19" s="820"/>
      <c r="CWL19" s="820"/>
      <c r="CWM19" s="820"/>
      <c r="CWN19" s="820"/>
      <c r="CWO19" s="820"/>
      <c r="CWP19" s="820"/>
      <c r="CWQ19" s="820"/>
      <c r="CWR19" s="820"/>
      <c r="CWS19" s="820"/>
      <c r="CWT19" s="820"/>
      <c r="CWU19" s="820"/>
      <c r="CWV19" s="820"/>
      <c r="CWW19" s="820"/>
      <c r="CWX19" s="820"/>
      <c r="CWY19" s="820"/>
      <c r="CWZ19" s="820"/>
      <c r="CXA19" s="820"/>
      <c r="CXB19" s="820"/>
      <c r="CXC19" s="820"/>
      <c r="CXD19" s="820"/>
      <c r="CXE19" s="820"/>
      <c r="CXF19" s="820"/>
      <c r="CXG19" s="820"/>
      <c r="CXH19" s="820"/>
      <c r="CXI19" s="820"/>
      <c r="CXJ19" s="820"/>
      <c r="CXK19" s="820"/>
      <c r="CXL19" s="820"/>
      <c r="CXM19" s="820"/>
      <c r="CXN19" s="820"/>
      <c r="CXO19" s="820"/>
      <c r="CXP19" s="820"/>
      <c r="CXQ19" s="820"/>
      <c r="CXR19" s="820"/>
      <c r="CXS19" s="820"/>
      <c r="CXT19" s="820"/>
      <c r="CXU19" s="820"/>
      <c r="CXV19" s="820"/>
      <c r="CXW19" s="820"/>
      <c r="CXX19" s="820"/>
      <c r="CXY19" s="820"/>
      <c r="CXZ19" s="820"/>
      <c r="CYA19" s="820"/>
      <c r="CYB19" s="820"/>
      <c r="CYC19" s="820"/>
      <c r="CYD19" s="820"/>
      <c r="CYE19" s="820"/>
      <c r="CYF19" s="820"/>
      <c r="CYG19" s="820"/>
      <c r="CYH19" s="820"/>
      <c r="CYI19" s="820"/>
      <c r="CYJ19" s="820"/>
      <c r="CYK19" s="820"/>
      <c r="CYL19" s="820"/>
      <c r="CYM19" s="820"/>
      <c r="CYN19" s="820"/>
      <c r="CYO19" s="820"/>
      <c r="CYP19" s="820"/>
      <c r="CYQ19" s="820"/>
      <c r="CYR19" s="820"/>
      <c r="CYS19" s="820"/>
      <c r="CYT19" s="820"/>
      <c r="CYU19" s="820"/>
      <c r="CYV19" s="820"/>
      <c r="CYW19" s="820"/>
      <c r="CYX19" s="820"/>
      <c r="CYY19" s="820"/>
      <c r="CYZ19" s="820"/>
      <c r="CZA19" s="820"/>
      <c r="CZB19" s="820"/>
      <c r="CZC19" s="820"/>
      <c r="CZD19" s="820"/>
      <c r="CZE19" s="820"/>
      <c r="CZF19" s="820"/>
      <c r="CZG19" s="820"/>
      <c r="CZH19" s="820"/>
      <c r="CZI19" s="820"/>
      <c r="CZJ19" s="820"/>
      <c r="CZK19" s="820"/>
      <c r="CZL19" s="820"/>
      <c r="CZM19" s="820"/>
      <c r="CZN19" s="820"/>
      <c r="CZO19" s="820"/>
      <c r="CZP19" s="820"/>
      <c r="CZQ19" s="820"/>
      <c r="CZR19" s="820"/>
      <c r="CZS19" s="820"/>
      <c r="CZT19" s="820"/>
      <c r="CZU19" s="820"/>
      <c r="CZV19" s="820"/>
      <c r="CZW19" s="820"/>
      <c r="CZX19" s="820"/>
      <c r="CZY19" s="820"/>
      <c r="CZZ19" s="820"/>
      <c r="DAA19" s="820"/>
      <c r="DAB19" s="820"/>
      <c r="DAC19" s="820"/>
      <c r="DAD19" s="820"/>
      <c r="DAE19" s="820"/>
      <c r="DAF19" s="820"/>
      <c r="DAG19" s="820"/>
      <c r="DAH19" s="820"/>
      <c r="DAI19" s="820"/>
      <c r="DAJ19" s="820"/>
      <c r="DAK19" s="820"/>
      <c r="DAL19" s="820"/>
      <c r="DAM19" s="820"/>
      <c r="DAN19" s="820"/>
      <c r="DAO19" s="820"/>
      <c r="DAP19" s="820"/>
      <c r="DAQ19" s="820"/>
      <c r="DAR19" s="820"/>
      <c r="DAS19" s="820"/>
      <c r="DAT19" s="820"/>
      <c r="DAU19" s="820"/>
      <c r="DAV19" s="820"/>
      <c r="DAW19" s="820"/>
      <c r="DAX19" s="820"/>
      <c r="DAY19" s="820"/>
      <c r="DAZ19" s="820"/>
      <c r="DBA19" s="820"/>
      <c r="DBB19" s="820"/>
      <c r="DBC19" s="820"/>
      <c r="DBD19" s="820"/>
      <c r="DBE19" s="820"/>
      <c r="DBF19" s="820"/>
      <c r="DBG19" s="820"/>
      <c r="DBH19" s="820"/>
      <c r="DBI19" s="820"/>
      <c r="DBJ19" s="820"/>
      <c r="DBK19" s="820"/>
      <c r="DBL19" s="820"/>
      <c r="DBM19" s="820"/>
      <c r="DBN19" s="820"/>
      <c r="DBO19" s="820"/>
      <c r="DBP19" s="820"/>
      <c r="DBQ19" s="820"/>
      <c r="DBR19" s="820"/>
      <c r="DBS19" s="820"/>
      <c r="DBT19" s="820"/>
      <c r="DBU19" s="820"/>
      <c r="DBV19" s="820"/>
      <c r="DBW19" s="820"/>
      <c r="DBX19" s="820"/>
      <c r="DBY19" s="820"/>
      <c r="DBZ19" s="820"/>
      <c r="DCA19" s="820"/>
      <c r="DCB19" s="820"/>
      <c r="DCC19" s="820"/>
      <c r="DCD19" s="820"/>
      <c r="DCE19" s="820"/>
      <c r="DCF19" s="820"/>
      <c r="DCG19" s="820"/>
      <c r="DCH19" s="820"/>
      <c r="DCI19" s="820"/>
      <c r="DCJ19" s="820"/>
      <c r="DCK19" s="820"/>
      <c r="DCL19" s="820"/>
      <c r="DCM19" s="820"/>
      <c r="DCN19" s="820"/>
      <c r="DCO19" s="820"/>
      <c r="DCP19" s="820"/>
      <c r="DCQ19" s="820"/>
      <c r="DCR19" s="820"/>
      <c r="DCS19" s="820"/>
      <c r="DCT19" s="820"/>
      <c r="DCU19" s="820"/>
      <c r="DCV19" s="820"/>
      <c r="DCW19" s="820"/>
      <c r="DCX19" s="820"/>
      <c r="DCY19" s="820"/>
      <c r="DCZ19" s="820"/>
      <c r="DDA19" s="820"/>
      <c r="DDB19" s="820"/>
      <c r="DDC19" s="820"/>
      <c r="DDD19" s="820"/>
      <c r="DDE19" s="820"/>
      <c r="DDF19" s="820"/>
      <c r="DDG19" s="820"/>
      <c r="DDH19" s="820"/>
      <c r="DDI19" s="820"/>
      <c r="DDJ19" s="820"/>
      <c r="DDK19" s="820"/>
      <c r="DDL19" s="820"/>
      <c r="DDM19" s="820"/>
      <c r="DDN19" s="820"/>
      <c r="DDO19" s="820"/>
      <c r="DDP19" s="820"/>
      <c r="DDQ19" s="820"/>
      <c r="DDR19" s="820"/>
      <c r="DDS19" s="820"/>
      <c r="DDT19" s="820"/>
      <c r="DDU19" s="820"/>
      <c r="DDV19" s="820"/>
      <c r="DDW19" s="820"/>
      <c r="DDX19" s="820"/>
      <c r="DDY19" s="820"/>
      <c r="DDZ19" s="820"/>
      <c r="DEA19" s="820"/>
      <c r="DEB19" s="820"/>
      <c r="DEC19" s="820"/>
      <c r="DED19" s="820"/>
      <c r="DEE19" s="820"/>
      <c r="DEF19" s="820"/>
      <c r="DEG19" s="820"/>
      <c r="DEH19" s="820"/>
      <c r="DEI19" s="820"/>
      <c r="DEJ19" s="820"/>
      <c r="DEK19" s="820"/>
      <c r="DEL19" s="820"/>
      <c r="DEM19" s="820"/>
      <c r="DEN19" s="820"/>
      <c r="DEO19" s="820"/>
      <c r="DEP19" s="820"/>
      <c r="DEQ19" s="820"/>
      <c r="DER19" s="820"/>
      <c r="DES19" s="820"/>
      <c r="DET19" s="820"/>
      <c r="DEU19" s="820"/>
      <c r="DEV19" s="820"/>
      <c r="DEW19" s="820"/>
      <c r="DEX19" s="820"/>
      <c r="DEY19" s="820"/>
      <c r="DEZ19" s="820"/>
      <c r="DFA19" s="820"/>
      <c r="DFB19" s="820"/>
      <c r="DFC19" s="820"/>
      <c r="DFD19" s="820"/>
      <c r="DFE19" s="820"/>
      <c r="DFF19" s="820"/>
      <c r="DFG19" s="820"/>
      <c r="DFH19" s="820"/>
      <c r="DFI19" s="820"/>
      <c r="DFJ19" s="820"/>
      <c r="DFK19" s="820"/>
      <c r="DFL19" s="820"/>
      <c r="DFM19" s="820"/>
      <c r="DFN19" s="820"/>
      <c r="DFO19" s="820"/>
      <c r="DFP19" s="820"/>
      <c r="DFQ19" s="820"/>
      <c r="DFR19" s="820"/>
      <c r="DFS19" s="820"/>
      <c r="DFT19" s="820"/>
      <c r="DFU19" s="820"/>
      <c r="DFV19" s="820"/>
      <c r="DFW19" s="820"/>
      <c r="DFX19" s="820"/>
      <c r="DFY19" s="820"/>
      <c r="DFZ19" s="820"/>
      <c r="DGA19" s="820"/>
      <c r="DGB19" s="820"/>
      <c r="DGC19" s="820"/>
      <c r="DGD19" s="820"/>
      <c r="DGE19" s="820"/>
      <c r="DGF19" s="820"/>
      <c r="DGG19" s="820"/>
      <c r="DGH19" s="820"/>
      <c r="DGI19" s="820"/>
      <c r="DGJ19" s="820"/>
      <c r="DGK19" s="820"/>
      <c r="DGL19" s="820"/>
      <c r="DGM19" s="820"/>
      <c r="DGN19" s="820"/>
      <c r="DGO19" s="820"/>
      <c r="DGP19" s="820"/>
      <c r="DGQ19" s="820"/>
      <c r="DGR19" s="820"/>
      <c r="DGS19" s="820"/>
      <c r="DGT19" s="820"/>
      <c r="DGU19" s="820"/>
      <c r="DGV19" s="820"/>
      <c r="DGW19" s="820"/>
      <c r="DGX19" s="820"/>
      <c r="DGY19" s="820"/>
      <c r="DGZ19" s="820"/>
      <c r="DHA19" s="820"/>
      <c r="DHB19" s="820"/>
      <c r="DHC19" s="820"/>
      <c r="DHD19" s="820"/>
      <c r="DHE19" s="820"/>
      <c r="DHF19" s="820"/>
      <c r="DHG19" s="820"/>
      <c r="DHH19" s="820"/>
      <c r="DHI19" s="820"/>
      <c r="DHJ19" s="820"/>
      <c r="DHK19" s="820"/>
      <c r="DHL19" s="820"/>
      <c r="DHM19" s="820"/>
      <c r="DHN19" s="820"/>
      <c r="DHO19" s="820"/>
      <c r="DHP19" s="820"/>
      <c r="DHQ19" s="820"/>
      <c r="DHR19" s="820"/>
      <c r="DHS19" s="820"/>
      <c r="DHT19" s="820"/>
      <c r="DHU19" s="820"/>
      <c r="DHV19" s="820"/>
      <c r="DHW19" s="820"/>
      <c r="DHX19" s="820"/>
      <c r="DHY19" s="820"/>
      <c r="DHZ19" s="820"/>
      <c r="DIA19" s="820"/>
      <c r="DIB19" s="820"/>
      <c r="DIC19" s="820"/>
      <c r="DID19" s="820"/>
      <c r="DIE19" s="820"/>
      <c r="DIF19" s="820"/>
      <c r="DIG19" s="820"/>
      <c r="DIH19" s="820"/>
      <c r="DII19" s="820"/>
      <c r="DIJ19" s="820"/>
      <c r="DIK19" s="820"/>
      <c r="DIL19" s="820"/>
      <c r="DIM19" s="820"/>
      <c r="DIN19" s="820"/>
      <c r="DIO19" s="820"/>
      <c r="DIP19" s="820"/>
      <c r="DIQ19" s="820"/>
      <c r="DIR19" s="820"/>
      <c r="DIS19" s="820"/>
      <c r="DIT19" s="820"/>
      <c r="DIU19" s="820"/>
      <c r="DIV19" s="820"/>
      <c r="DIW19" s="820"/>
      <c r="DIX19" s="820"/>
      <c r="DIY19" s="820"/>
      <c r="DIZ19" s="820"/>
      <c r="DJA19" s="820"/>
      <c r="DJB19" s="820"/>
      <c r="DJC19" s="820"/>
      <c r="DJD19" s="820"/>
      <c r="DJE19" s="820"/>
      <c r="DJF19" s="820"/>
      <c r="DJG19" s="820"/>
      <c r="DJH19" s="820"/>
      <c r="DJI19" s="820"/>
      <c r="DJJ19" s="820"/>
      <c r="DJK19" s="820"/>
      <c r="DJL19" s="820"/>
      <c r="DJM19" s="820"/>
      <c r="DJN19" s="820"/>
      <c r="DJO19" s="820"/>
      <c r="DJP19" s="820"/>
      <c r="DJQ19" s="820"/>
      <c r="DJR19" s="820"/>
      <c r="DJS19" s="820"/>
      <c r="DJT19" s="820"/>
      <c r="DJU19" s="820"/>
      <c r="DJV19" s="820"/>
      <c r="DJW19" s="820"/>
      <c r="DJX19" s="820"/>
      <c r="DJY19" s="820"/>
      <c r="DJZ19" s="820"/>
      <c r="DKA19" s="820"/>
      <c r="DKB19" s="820"/>
      <c r="DKC19" s="820"/>
      <c r="DKD19" s="820"/>
      <c r="DKE19" s="820"/>
      <c r="DKF19" s="820"/>
      <c r="DKG19" s="820"/>
      <c r="DKH19" s="820"/>
      <c r="DKI19" s="820"/>
      <c r="DKJ19" s="820"/>
      <c r="DKK19" s="820"/>
      <c r="DKL19" s="820"/>
      <c r="DKM19" s="820"/>
      <c r="DKN19" s="820"/>
      <c r="DKO19" s="820"/>
      <c r="DKP19" s="820"/>
      <c r="DKQ19" s="820"/>
      <c r="DKR19" s="820"/>
      <c r="DKS19" s="820"/>
      <c r="DKT19" s="820"/>
      <c r="DKU19" s="820"/>
      <c r="DKV19" s="820"/>
      <c r="DKW19" s="820"/>
      <c r="DKX19" s="820"/>
      <c r="DKY19" s="820"/>
      <c r="DKZ19" s="820"/>
      <c r="DLA19" s="820"/>
      <c r="DLB19" s="820"/>
      <c r="DLC19" s="820"/>
      <c r="DLD19" s="820"/>
      <c r="DLE19" s="820"/>
      <c r="DLF19" s="820"/>
      <c r="DLG19" s="820"/>
      <c r="DLH19" s="820"/>
      <c r="DLI19" s="820"/>
      <c r="DLJ19" s="820"/>
      <c r="DLK19" s="820"/>
      <c r="DLL19" s="820"/>
      <c r="DLM19" s="820"/>
      <c r="DLN19" s="820"/>
      <c r="DLO19" s="820"/>
      <c r="DLP19" s="820"/>
      <c r="DLQ19" s="820"/>
      <c r="DLR19" s="820"/>
      <c r="DLS19" s="820"/>
      <c r="DLT19" s="820"/>
      <c r="DLU19" s="820"/>
      <c r="DLV19" s="820"/>
      <c r="DLW19" s="820"/>
      <c r="DLX19" s="820"/>
      <c r="DLY19" s="820"/>
      <c r="DLZ19" s="820"/>
      <c r="DMA19" s="820"/>
      <c r="DMB19" s="820"/>
      <c r="DMC19" s="820"/>
      <c r="DMD19" s="820"/>
      <c r="DME19" s="820"/>
      <c r="DMF19" s="820"/>
      <c r="DMG19" s="820"/>
      <c r="DMH19" s="820"/>
      <c r="DMI19" s="820"/>
      <c r="DMJ19" s="820"/>
      <c r="DMK19" s="820"/>
      <c r="DML19" s="820"/>
      <c r="DMM19" s="820"/>
      <c r="DMN19" s="820"/>
      <c r="DMO19" s="820"/>
      <c r="DMP19" s="820"/>
      <c r="DMQ19" s="820"/>
      <c r="DMR19" s="820"/>
      <c r="DMS19" s="820"/>
      <c r="DMT19" s="820"/>
      <c r="DMU19" s="820"/>
      <c r="DMV19" s="820"/>
      <c r="DMW19" s="820"/>
      <c r="DMX19" s="820"/>
      <c r="DMY19" s="820"/>
      <c r="DMZ19" s="820"/>
      <c r="DNA19" s="820"/>
      <c r="DNB19" s="820"/>
      <c r="DNC19" s="820"/>
      <c r="DND19" s="820"/>
      <c r="DNE19" s="820"/>
      <c r="DNF19" s="820"/>
      <c r="DNG19" s="820"/>
      <c r="DNH19" s="820"/>
      <c r="DNI19" s="820"/>
      <c r="DNJ19" s="820"/>
      <c r="DNK19" s="820"/>
      <c r="DNL19" s="820"/>
      <c r="DNM19" s="820"/>
      <c r="DNN19" s="820"/>
      <c r="DNO19" s="820"/>
      <c r="DNP19" s="820"/>
      <c r="DNQ19" s="820"/>
      <c r="DNR19" s="820"/>
      <c r="DNS19" s="820"/>
      <c r="DNT19" s="820"/>
      <c r="DNU19" s="820"/>
      <c r="DNV19" s="820"/>
      <c r="DNW19" s="820"/>
      <c r="DNX19" s="820"/>
      <c r="DNY19" s="820"/>
      <c r="DNZ19" s="820"/>
      <c r="DOA19" s="820"/>
      <c r="DOB19" s="820"/>
      <c r="DOC19" s="820"/>
      <c r="DOD19" s="820"/>
      <c r="DOE19" s="820"/>
      <c r="DOF19" s="820"/>
      <c r="DOG19" s="820"/>
      <c r="DOH19" s="820"/>
      <c r="DOI19" s="820"/>
      <c r="DOJ19" s="820"/>
      <c r="DOK19" s="820"/>
      <c r="DOL19" s="820"/>
      <c r="DOM19" s="820"/>
      <c r="DON19" s="820"/>
      <c r="DOO19" s="820"/>
      <c r="DOP19" s="820"/>
      <c r="DOQ19" s="820"/>
      <c r="DOR19" s="820"/>
      <c r="DOS19" s="820"/>
      <c r="DOT19" s="820"/>
      <c r="DOU19" s="820"/>
      <c r="DOV19" s="820"/>
      <c r="DOW19" s="820"/>
      <c r="DOX19" s="820"/>
      <c r="DOY19" s="820"/>
      <c r="DOZ19" s="820"/>
      <c r="DPA19" s="820"/>
      <c r="DPB19" s="820"/>
      <c r="DPC19" s="820"/>
      <c r="DPD19" s="820"/>
      <c r="DPE19" s="820"/>
      <c r="DPF19" s="820"/>
      <c r="DPG19" s="820"/>
      <c r="DPH19" s="820"/>
      <c r="DPI19" s="820"/>
      <c r="DPJ19" s="820"/>
      <c r="DPK19" s="820"/>
      <c r="DPL19" s="820"/>
      <c r="DPM19" s="820"/>
      <c r="DPN19" s="820"/>
      <c r="DPO19" s="820"/>
      <c r="DPP19" s="820"/>
      <c r="DPQ19" s="820"/>
      <c r="DPR19" s="820"/>
      <c r="DPS19" s="820"/>
      <c r="DPT19" s="820"/>
      <c r="DPU19" s="820"/>
      <c r="DPV19" s="820"/>
      <c r="DPW19" s="820"/>
      <c r="DPX19" s="820"/>
      <c r="DPY19" s="820"/>
      <c r="DPZ19" s="820"/>
      <c r="DQA19" s="820"/>
      <c r="DQB19" s="820"/>
      <c r="DQC19" s="820"/>
      <c r="DQD19" s="820"/>
      <c r="DQE19" s="820"/>
      <c r="DQF19" s="820"/>
      <c r="DQG19" s="820"/>
      <c r="DQH19" s="820"/>
      <c r="DQI19" s="820"/>
      <c r="DQJ19" s="820"/>
      <c r="DQK19" s="820"/>
      <c r="DQL19" s="820"/>
      <c r="DQM19" s="820"/>
      <c r="DQN19" s="820"/>
      <c r="DQO19" s="820"/>
      <c r="DQP19" s="820"/>
      <c r="DQQ19" s="820"/>
      <c r="DQR19" s="820"/>
      <c r="DQS19" s="820"/>
      <c r="DQT19" s="820"/>
      <c r="DQU19" s="820"/>
      <c r="DQV19" s="820"/>
      <c r="DQW19" s="820"/>
      <c r="DQX19" s="820"/>
      <c r="DQY19" s="820"/>
      <c r="DQZ19" s="820"/>
      <c r="DRA19" s="820"/>
      <c r="DRB19" s="820"/>
      <c r="DRC19" s="820"/>
      <c r="DRD19" s="820"/>
      <c r="DRE19" s="820"/>
      <c r="DRF19" s="820"/>
      <c r="DRG19" s="820"/>
      <c r="DRH19" s="820"/>
      <c r="DRI19" s="820"/>
      <c r="DRJ19" s="820"/>
      <c r="DRK19" s="820"/>
      <c r="DRL19" s="820"/>
      <c r="DRM19" s="820"/>
      <c r="DRN19" s="820"/>
      <c r="DRO19" s="820"/>
      <c r="DRP19" s="820"/>
      <c r="DRQ19" s="820"/>
      <c r="DRR19" s="820"/>
      <c r="DRS19" s="820"/>
      <c r="DRT19" s="820"/>
      <c r="DRU19" s="820"/>
      <c r="DRV19" s="820"/>
      <c r="DRW19" s="820"/>
      <c r="DRX19" s="820"/>
      <c r="DRY19" s="820"/>
      <c r="DRZ19" s="820"/>
      <c r="DSA19" s="820"/>
      <c r="DSB19" s="820"/>
      <c r="DSC19" s="820"/>
      <c r="DSD19" s="820"/>
      <c r="DSE19" s="820"/>
      <c r="DSF19" s="820"/>
      <c r="DSG19" s="820"/>
      <c r="DSH19" s="820"/>
      <c r="DSI19" s="820"/>
      <c r="DSJ19" s="820"/>
      <c r="DSK19" s="820"/>
      <c r="DSL19" s="820"/>
      <c r="DSM19" s="820"/>
      <c r="DSN19" s="820"/>
      <c r="DSO19" s="820"/>
      <c r="DSP19" s="820"/>
      <c r="DSQ19" s="820"/>
      <c r="DSR19" s="820"/>
      <c r="DSS19" s="820"/>
      <c r="DST19" s="820"/>
      <c r="DSU19" s="820"/>
      <c r="DSV19" s="820"/>
      <c r="DSW19" s="820"/>
      <c r="DSX19" s="820"/>
      <c r="DSY19" s="820"/>
      <c r="DSZ19" s="820"/>
      <c r="DTA19" s="820"/>
      <c r="DTB19" s="820"/>
      <c r="DTC19" s="820"/>
      <c r="DTD19" s="820"/>
      <c r="DTE19" s="820"/>
      <c r="DTF19" s="820"/>
      <c r="DTG19" s="820"/>
      <c r="DTH19" s="820"/>
      <c r="DTI19" s="820"/>
      <c r="DTJ19" s="820"/>
      <c r="DTK19" s="820"/>
      <c r="DTL19" s="820"/>
      <c r="DTM19" s="820"/>
      <c r="DTN19" s="820"/>
      <c r="DTO19" s="820"/>
      <c r="DTP19" s="820"/>
      <c r="DTQ19" s="820"/>
      <c r="DTR19" s="820"/>
      <c r="DTS19" s="820"/>
      <c r="DTT19" s="820"/>
      <c r="DTU19" s="820"/>
      <c r="DTV19" s="820"/>
      <c r="DTW19" s="820"/>
      <c r="DTX19" s="820"/>
      <c r="DTY19" s="820"/>
      <c r="DTZ19" s="820"/>
      <c r="DUA19" s="820"/>
      <c r="DUB19" s="820"/>
      <c r="DUC19" s="820"/>
      <c r="DUD19" s="820"/>
      <c r="DUE19" s="820"/>
      <c r="DUF19" s="820"/>
      <c r="DUG19" s="820"/>
      <c r="DUH19" s="820"/>
      <c r="DUI19" s="820"/>
      <c r="DUJ19" s="820"/>
      <c r="DUK19" s="820"/>
      <c r="DUL19" s="820"/>
      <c r="DUM19" s="820"/>
      <c r="DUN19" s="820"/>
      <c r="DUO19" s="820"/>
      <c r="DUP19" s="820"/>
      <c r="DUQ19" s="820"/>
      <c r="DUR19" s="820"/>
      <c r="DUS19" s="820"/>
      <c r="DUT19" s="820"/>
      <c r="DUU19" s="820"/>
      <c r="DUV19" s="820"/>
      <c r="DUW19" s="820"/>
      <c r="DUX19" s="820"/>
      <c r="DUY19" s="820"/>
      <c r="DUZ19" s="820"/>
      <c r="DVA19" s="820"/>
      <c r="DVB19" s="820"/>
      <c r="DVC19" s="820"/>
      <c r="DVD19" s="820"/>
      <c r="DVE19" s="820"/>
      <c r="DVF19" s="820"/>
      <c r="DVG19" s="820"/>
      <c r="DVH19" s="820"/>
      <c r="DVI19" s="820"/>
      <c r="DVJ19" s="820"/>
      <c r="DVK19" s="820"/>
      <c r="DVL19" s="820"/>
      <c r="DVM19" s="820"/>
      <c r="DVN19" s="820"/>
      <c r="DVO19" s="820"/>
      <c r="DVP19" s="820"/>
      <c r="DVQ19" s="820"/>
      <c r="DVR19" s="820"/>
      <c r="DVS19" s="820"/>
      <c r="DVT19" s="820"/>
      <c r="DVU19" s="820"/>
      <c r="DVV19" s="820"/>
      <c r="DVW19" s="820"/>
      <c r="DVX19" s="820"/>
      <c r="DVY19" s="820"/>
      <c r="DVZ19" s="820"/>
      <c r="DWA19" s="820"/>
      <c r="DWB19" s="820"/>
      <c r="DWC19" s="820"/>
      <c r="DWD19" s="820"/>
      <c r="DWE19" s="820"/>
      <c r="DWF19" s="820"/>
      <c r="DWG19" s="820"/>
      <c r="DWH19" s="820"/>
      <c r="DWI19" s="820"/>
      <c r="DWJ19" s="820"/>
      <c r="DWK19" s="820"/>
      <c r="DWL19" s="820"/>
      <c r="DWM19" s="820"/>
      <c r="DWN19" s="820"/>
      <c r="DWO19" s="820"/>
      <c r="DWP19" s="820"/>
      <c r="DWQ19" s="820"/>
      <c r="DWR19" s="820"/>
      <c r="DWS19" s="820"/>
      <c r="DWT19" s="820"/>
      <c r="DWU19" s="820"/>
      <c r="DWV19" s="820"/>
      <c r="DWW19" s="820"/>
      <c r="DWX19" s="820"/>
      <c r="DWY19" s="820"/>
      <c r="DWZ19" s="820"/>
      <c r="DXA19" s="820"/>
      <c r="DXB19" s="820"/>
      <c r="DXC19" s="820"/>
      <c r="DXD19" s="820"/>
      <c r="DXE19" s="820"/>
      <c r="DXF19" s="820"/>
      <c r="DXG19" s="820"/>
      <c r="DXH19" s="820"/>
      <c r="DXI19" s="820"/>
      <c r="DXJ19" s="820"/>
      <c r="DXK19" s="820"/>
      <c r="DXL19" s="820"/>
      <c r="DXM19" s="820"/>
      <c r="DXN19" s="820"/>
      <c r="DXO19" s="820"/>
      <c r="DXP19" s="820"/>
      <c r="DXQ19" s="820"/>
      <c r="DXR19" s="820"/>
      <c r="DXS19" s="820"/>
      <c r="DXT19" s="820"/>
      <c r="DXU19" s="820"/>
      <c r="DXV19" s="820"/>
      <c r="DXW19" s="820"/>
      <c r="DXX19" s="820"/>
      <c r="DXY19" s="820"/>
      <c r="DXZ19" s="820"/>
      <c r="DYA19" s="820"/>
      <c r="DYB19" s="820"/>
      <c r="DYC19" s="820"/>
      <c r="DYD19" s="820"/>
      <c r="DYE19" s="820"/>
      <c r="DYF19" s="820"/>
      <c r="DYG19" s="820"/>
      <c r="DYH19" s="820"/>
      <c r="DYI19" s="820"/>
      <c r="DYJ19" s="820"/>
      <c r="DYK19" s="820"/>
      <c r="DYL19" s="820"/>
      <c r="DYM19" s="820"/>
      <c r="DYN19" s="820"/>
      <c r="DYO19" s="820"/>
      <c r="DYP19" s="820"/>
      <c r="DYQ19" s="820"/>
      <c r="DYR19" s="820"/>
      <c r="DYS19" s="820"/>
      <c r="DYT19" s="820"/>
      <c r="DYU19" s="820"/>
      <c r="DYV19" s="820"/>
      <c r="DYW19" s="820"/>
      <c r="DYX19" s="820"/>
      <c r="DYY19" s="820"/>
      <c r="DYZ19" s="820"/>
      <c r="DZA19" s="820"/>
      <c r="DZB19" s="820"/>
      <c r="DZC19" s="820"/>
      <c r="DZD19" s="820"/>
      <c r="DZE19" s="820"/>
      <c r="DZF19" s="820"/>
      <c r="DZG19" s="820"/>
      <c r="DZH19" s="820"/>
      <c r="DZI19" s="820"/>
      <c r="DZJ19" s="820"/>
      <c r="DZK19" s="820"/>
      <c r="DZL19" s="820"/>
      <c r="DZM19" s="820"/>
      <c r="DZN19" s="820"/>
      <c r="DZO19" s="820"/>
      <c r="DZP19" s="820"/>
      <c r="DZQ19" s="820"/>
      <c r="DZR19" s="820"/>
      <c r="DZS19" s="820"/>
      <c r="DZT19" s="820"/>
      <c r="DZU19" s="820"/>
      <c r="DZV19" s="820"/>
      <c r="DZW19" s="820"/>
      <c r="DZX19" s="820"/>
      <c r="DZY19" s="820"/>
      <c r="DZZ19" s="820"/>
      <c r="EAA19" s="820"/>
      <c r="EAB19" s="820"/>
      <c r="EAC19" s="820"/>
      <c r="EAD19" s="820"/>
      <c r="EAE19" s="820"/>
      <c r="EAF19" s="820"/>
      <c r="EAG19" s="820"/>
      <c r="EAH19" s="820"/>
      <c r="EAI19" s="820"/>
      <c r="EAJ19" s="820"/>
      <c r="EAK19" s="820"/>
      <c r="EAL19" s="820"/>
      <c r="EAM19" s="820"/>
      <c r="EAN19" s="820"/>
      <c r="EAO19" s="820"/>
      <c r="EAP19" s="820"/>
      <c r="EAQ19" s="820"/>
      <c r="EAR19" s="820"/>
      <c r="EAS19" s="820"/>
      <c r="EAT19" s="820"/>
      <c r="EAU19" s="820"/>
      <c r="EAV19" s="820"/>
      <c r="EAW19" s="820"/>
      <c r="EAX19" s="820"/>
      <c r="EAY19" s="820"/>
      <c r="EAZ19" s="820"/>
      <c r="EBA19" s="820"/>
      <c r="EBB19" s="820"/>
      <c r="EBC19" s="820"/>
      <c r="EBD19" s="820"/>
      <c r="EBE19" s="820"/>
      <c r="EBF19" s="820"/>
      <c r="EBG19" s="820"/>
      <c r="EBH19" s="820"/>
      <c r="EBI19" s="820"/>
      <c r="EBJ19" s="820"/>
      <c r="EBK19" s="820"/>
      <c r="EBL19" s="820"/>
      <c r="EBM19" s="820"/>
      <c r="EBN19" s="820"/>
      <c r="EBO19" s="820"/>
      <c r="EBP19" s="820"/>
      <c r="EBQ19" s="820"/>
      <c r="EBR19" s="820"/>
      <c r="EBS19" s="820"/>
      <c r="EBT19" s="820"/>
      <c r="EBU19" s="820"/>
      <c r="EBV19" s="820"/>
      <c r="EBW19" s="820"/>
      <c r="EBX19" s="820"/>
      <c r="EBY19" s="820"/>
      <c r="EBZ19" s="820"/>
      <c r="ECA19" s="820"/>
      <c r="ECB19" s="820"/>
      <c r="ECC19" s="820"/>
      <c r="ECD19" s="820"/>
      <c r="ECE19" s="820"/>
      <c r="ECF19" s="820"/>
      <c r="ECG19" s="820"/>
      <c r="ECH19" s="820"/>
      <c r="ECI19" s="820"/>
      <c r="ECJ19" s="820"/>
      <c r="ECK19" s="820"/>
      <c r="ECL19" s="820"/>
      <c r="ECM19" s="820"/>
      <c r="ECN19" s="820"/>
      <c r="ECO19" s="820"/>
      <c r="ECP19" s="820"/>
      <c r="ECQ19" s="820"/>
      <c r="ECR19" s="820"/>
      <c r="ECS19" s="820"/>
      <c r="ECT19" s="820"/>
      <c r="ECU19" s="820"/>
      <c r="ECV19" s="820"/>
      <c r="ECW19" s="820"/>
      <c r="ECX19" s="820"/>
      <c r="ECY19" s="820"/>
      <c r="ECZ19" s="820"/>
      <c r="EDA19" s="820"/>
      <c r="EDB19" s="820"/>
      <c r="EDC19" s="820"/>
      <c r="EDD19" s="820"/>
      <c r="EDE19" s="820"/>
      <c r="EDF19" s="820"/>
      <c r="EDG19" s="820"/>
      <c r="EDH19" s="820"/>
      <c r="EDI19" s="820"/>
      <c r="EDJ19" s="820"/>
      <c r="EDK19" s="820"/>
      <c r="EDL19" s="820"/>
      <c r="EDM19" s="820"/>
      <c r="EDN19" s="820"/>
      <c r="EDO19" s="820"/>
      <c r="EDP19" s="820"/>
      <c r="EDQ19" s="820"/>
      <c r="EDR19" s="820"/>
      <c r="EDS19" s="820"/>
      <c r="EDT19" s="820"/>
      <c r="EDU19" s="820"/>
      <c r="EDV19" s="820"/>
      <c r="EDW19" s="820"/>
      <c r="EDX19" s="820"/>
      <c r="EDY19" s="820"/>
      <c r="EDZ19" s="820"/>
      <c r="EEA19" s="820"/>
      <c r="EEB19" s="820"/>
      <c r="EEC19" s="820"/>
      <c r="EED19" s="820"/>
      <c r="EEE19" s="820"/>
      <c r="EEF19" s="820"/>
      <c r="EEG19" s="820"/>
      <c r="EEH19" s="820"/>
      <c r="EEI19" s="820"/>
      <c r="EEJ19" s="820"/>
      <c r="EEK19" s="820"/>
      <c r="EEL19" s="820"/>
      <c r="EEM19" s="820"/>
      <c r="EEN19" s="820"/>
      <c r="EEO19" s="820"/>
      <c r="EEP19" s="820"/>
      <c r="EEQ19" s="820"/>
      <c r="EER19" s="820"/>
      <c r="EES19" s="820"/>
      <c r="EET19" s="820"/>
      <c r="EEU19" s="820"/>
      <c r="EEV19" s="820"/>
      <c r="EEW19" s="820"/>
      <c r="EEX19" s="820"/>
      <c r="EEY19" s="820"/>
      <c r="EEZ19" s="820"/>
      <c r="EFA19" s="820"/>
      <c r="EFB19" s="820"/>
      <c r="EFC19" s="820"/>
      <c r="EFD19" s="820"/>
      <c r="EFE19" s="820"/>
      <c r="EFF19" s="820"/>
      <c r="EFG19" s="820"/>
      <c r="EFH19" s="820"/>
      <c r="EFI19" s="820"/>
      <c r="EFJ19" s="820"/>
      <c r="EFK19" s="820"/>
      <c r="EFL19" s="820"/>
      <c r="EFM19" s="820"/>
      <c r="EFN19" s="820"/>
      <c r="EFO19" s="820"/>
      <c r="EFP19" s="820"/>
      <c r="EFQ19" s="820"/>
      <c r="EFR19" s="820"/>
      <c r="EFS19" s="820"/>
      <c r="EFT19" s="820"/>
      <c r="EFU19" s="820"/>
      <c r="EFV19" s="820"/>
      <c r="EFW19" s="820"/>
      <c r="EFX19" s="820"/>
      <c r="EFY19" s="820"/>
      <c r="EFZ19" s="820"/>
      <c r="EGA19" s="820"/>
      <c r="EGB19" s="820"/>
      <c r="EGC19" s="820"/>
      <c r="EGD19" s="820"/>
      <c r="EGE19" s="820"/>
      <c r="EGF19" s="820"/>
      <c r="EGG19" s="820"/>
      <c r="EGH19" s="820"/>
      <c r="EGI19" s="820"/>
      <c r="EGJ19" s="820"/>
      <c r="EGK19" s="820"/>
      <c r="EGL19" s="820"/>
      <c r="EGM19" s="820"/>
      <c r="EGN19" s="820"/>
      <c r="EGO19" s="820"/>
      <c r="EGP19" s="820"/>
      <c r="EGQ19" s="820"/>
      <c r="EGR19" s="820"/>
      <c r="EGS19" s="820"/>
      <c r="EGT19" s="820"/>
      <c r="EGU19" s="820"/>
      <c r="EGV19" s="820"/>
      <c r="EGW19" s="820"/>
      <c r="EGX19" s="820"/>
      <c r="EGY19" s="820"/>
      <c r="EGZ19" s="820"/>
      <c r="EHA19" s="820"/>
      <c r="EHB19" s="820"/>
      <c r="EHC19" s="820"/>
      <c r="EHD19" s="820"/>
      <c r="EHE19" s="820"/>
      <c r="EHF19" s="820"/>
      <c r="EHG19" s="820"/>
      <c r="EHH19" s="820"/>
      <c r="EHI19" s="820"/>
      <c r="EHJ19" s="820"/>
      <c r="EHK19" s="820"/>
      <c r="EHL19" s="820"/>
      <c r="EHM19" s="820"/>
      <c r="EHN19" s="820"/>
      <c r="EHO19" s="820"/>
      <c r="EHP19" s="820"/>
      <c r="EHQ19" s="820"/>
      <c r="EHR19" s="820"/>
      <c r="EHS19" s="820"/>
      <c r="EHT19" s="820"/>
      <c r="EHU19" s="820"/>
      <c r="EHV19" s="820"/>
      <c r="EHW19" s="820"/>
      <c r="EHX19" s="820"/>
      <c r="EHY19" s="820"/>
      <c r="EHZ19" s="820"/>
      <c r="EIA19" s="820"/>
      <c r="EIB19" s="820"/>
      <c r="EIC19" s="820"/>
      <c r="EID19" s="820"/>
      <c r="EIE19" s="820"/>
      <c r="EIF19" s="820"/>
      <c r="EIG19" s="820"/>
      <c r="EIH19" s="820"/>
      <c r="EII19" s="820"/>
      <c r="EIJ19" s="820"/>
      <c r="EIK19" s="820"/>
      <c r="EIL19" s="820"/>
      <c r="EIM19" s="820"/>
      <c r="EIN19" s="820"/>
      <c r="EIO19" s="820"/>
      <c r="EIP19" s="820"/>
      <c r="EIQ19" s="820"/>
      <c r="EIR19" s="820"/>
      <c r="EIS19" s="820"/>
      <c r="EIT19" s="820"/>
      <c r="EIU19" s="820"/>
      <c r="EIV19" s="820"/>
      <c r="EIW19" s="820"/>
      <c r="EIX19" s="820"/>
      <c r="EIY19" s="820"/>
      <c r="EIZ19" s="820"/>
      <c r="EJA19" s="820"/>
      <c r="EJB19" s="820"/>
      <c r="EJC19" s="820"/>
      <c r="EJD19" s="820"/>
      <c r="EJE19" s="820"/>
      <c r="EJF19" s="820"/>
      <c r="EJG19" s="820"/>
      <c r="EJH19" s="820"/>
      <c r="EJI19" s="820"/>
      <c r="EJJ19" s="820"/>
      <c r="EJK19" s="820"/>
      <c r="EJL19" s="820"/>
      <c r="EJM19" s="820"/>
      <c r="EJN19" s="820"/>
      <c r="EJO19" s="820"/>
      <c r="EJP19" s="820"/>
      <c r="EJQ19" s="820"/>
      <c r="EJR19" s="820"/>
      <c r="EJS19" s="820"/>
      <c r="EJT19" s="820"/>
      <c r="EJU19" s="820"/>
      <c r="EJV19" s="820"/>
      <c r="EJW19" s="820"/>
      <c r="EJX19" s="820"/>
      <c r="EJY19" s="820"/>
      <c r="EJZ19" s="820"/>
      <c r="EKA19" s="820"/>
      <c r="EKB19" s="820"/>
      <c r="EKC19" s="820"/>
      <c r="EKD19" s="820"/>
      <c r="EKE19" s="820"/>
      <c r="EKF19" s="820"/>
      <c r="EKG19" s="820"/>
      <c r="EKH19" s="820"/>
      <c r="EKI19" s="820"/>
      <c r="EKJ19" s="820"/>
      <c r="EKK19" s="820"/>
      <c r="EKL19" s="820"/>
      <c r="EKM19" s="820"/>
      <c r="EKN19" s="820"/>
      <c r="EKO19" s="820"/>
      <c r="EKP19" s="820"/>
      <c r="EKQ19" s="820"/>
      <c r="EKR19" s="820"/>
      <c r="EKS19" s="820"/>
      <c r="EKT19" s="820"/>
      <c r="EKU19" s="820"/>
      <c r="EKV19" s="820"/>
      <c r="EKW19" s="820"/>
      <c r="EKX19" s="820"/>
      <c r="EKY19" s="820"/>
      <c r="EKZ19" s="820"/>
      <c r="ELA19" s="820"/>
      <c r="ELB19" s="820"/>
      <c r="ELC19" s="820"/>
      <c r="ELD19" s="820"/>
      <c r="ELE19" s="820"/>
      <c r="ELF19" s="820"/>
      <c r="ELG19" s="820"/>
      <c r="ELH19" s="820"/>
      <c r="ELI19" s="820"/>
      <c r="ELJ19" s="820"/>
      <c r="ELK19" s="820"/>
      <c r="ELL19" s="820"/>
      <c r="ELM19" s="820"/>
      <c r="ELN19" s="820"/>
      <c r="ELO19" s="820"/>
      <c r="ELP19" s="820"/>
      <c r="ELQ19" s="820"/>
      <c r="ELR19" s="820"/>
      <c r="ELS19" s="820"/>
      <c r="ELT19" s="820"/>
      <c r="ELU19" s="820"/>
      <c r="ELV19" s="820"/>
      <c r="ELW19" s="820"/>
      <c r="ELX19" s="820"/>
      <c r="ELY19" s="820"/>
      <c r="ELZ19" s="820"/>
      <c r="EMA19" s="820"/>
      <c r="EMB19" s="820"/>
      <c r="EMC19" s="820"/>
      <c r="EMD19" s="820"/>
      <c r="EME19" s="820"/>
      <c r="EMF19" s="820"/>
      <c r="EMG19" s="820"/>
      <c r="EMH19" s="820"/>
      <c r="EMI19" s="820"/>
      <c r="EMJ19" s="820"/>
      <c r="EMK19" s="820"/>
      <c r="EML19" s="820"/>
      <c r="EMM19" s="820"/>
      <c r="EMN19" s="820"/>
      <c r="EMO19" s="820"/>
      <c r="EMP19" s="820"/>
      <c r="EMQ19" s="820"/>
      <c r="EMR19" s="820"/>
      <c r="EMS19" s="820"/>
      <c r="EMT19" s="820"/>
      <c r="EMU19" s="820"/>
      <c r="EMV19" s="820"/>
      <c r="EMW19" s="820"/>
      <c r="EMX19" s="820"/>
      <c r="EMY19" s="820"/>
      <c r="EMZ19" s="820"/>
      <c r="ENA19" s="820"/>
      <c r="ENB19" s="820"/>
      <c r="ENC19" s="820"/>
      <c r="END19" s="820"/>
      <c r="ENE19" s="820"/>
      <c r="ENF19" s="820"/>
      <c r="ENG19" s="820"/>
      <c r="ENH19" s="820"/>
      <c r="ENI19" s="820"/>
      <c r="ENJ19" s="820"/>
      <c r="ENK19" s="820"/>
      <c r="ENL19" s="820"/>
      <c r="ENM19" s="820"/>
      <c r="ENN19" s="820"/>
      <c r="ENO19" s="820"/>
      <c r="ENP19" s="820"/>
      <c r="ENQ19" s="820"/>
      <c r="ENR19" s="820"/>
      <c r="ENS19" s="820"/>
      <c r="ENT19" s="820"/>
      <c r="ENU19" s="820"/>
      <c r="ENV19" s="820"/>
      <c r="ENW19" s="820"/>
      <c r="ENX19" s="820"/>
      <c r="ENY19" s="820"/>
      <c r="ENZ19" s="820"/>
      <c r="EOA19" s="820"/>
      <c r="EOB19" s="820"/>
      <c r="EOC19" s="820"/>
      <c r="EOD19" s="820"/>
      <c r="EOE19" s="820"/>
      <c r="EOF19" s="820"/>
      <c r="EOG19" s="820"/>
      <c r="EOH19" s="820"/>
      <c r="EOI19" s="820"/>
      <c r="EOJ19" s="820"/>
      <c r="EOK19" s="820"/>
      <c r="EOL19" s="820"/>
      <c r="EOM19" s="820"/>
      <c r="EON19" s="820"/>
      <c r="EOO19" s="820"/>
      <c r="EOP19" s="820"/>
      <c r="EOQ19" s="820"/>
      <c r="EOR19" s="820"/>
      <c r="EOS19" s="820"/>
      <c r="EOT19" s="820"/>
      <c r="EOU19" s="820"/>
      <c r="EOV19" s="820"/>
      <c r="EOW19" s="820"/>
      <c r="EOX19" s="820"/>
      <c r="EOY19" s="820"/>
      <c r="EOZ19" s="820"/>
      <c r="EPA19" s="820"/>
      <c r="EPB19" s="820"/>
      <c r="EPC19" s="820"/>
      <c r="EPD19" s="820"/>
      <c r="EPE19" s="820"/>
      <c r="EPF19" s="820"/>
      <c r="EPG19" s="820"/>
      <c r="EPH19" s="820"/>
      <c r="EPI19" s="820"/>
      <c r="EPJ19" s="820"/>
      <c r="EPK19" s="820"/>
      <c r="EPL19" s="820"/>
      <c r="EPM19" s="820"/>
      <c r="EPN19" s="820"/>
      <c r="EPO19" s="820"/>
      <c r="EPP19" s="820"/>
      <c r="EPQ19" s="820"/>
      <c r="EPR19" s="820"/>
      <c r="EPS19" s="820"/>
      <c r="EPT19" s="820"/>
      <c r="EPU19" s="820"/>
      <c r="EPV19" s="820"/>
      <c r="EPW19" s="820"/>
      <c r="EPX19" s="820"/>
      <c r="EPY19" s="820"/>
      <c r="EPZ19" s="820"/>
      <c r="EQA19" s="820"/>
      <c r="EQB19" s="820"/>
      <c r="EQC19" s="820"/>
      <c r="EQD19" s="820"/>
      <c r="EQE19" s="820"/>
      <c r="EQF19" s="820"/>
      <c r="EQG19" s="820"/>
      <c r="EQH19" s="820"/>
      <c r="EQI19" s="820"/>
      <c r="EQJ19" s="820"/>
      <c r="EQK19" s="820"/>
      <c r="EQL19" s="820"/>
      <c r="EQM19" s="820"/>
      <c r="EQN19" s="820"/>
      <c r="EQO19" s="820"/>
      <c r="EQP19" s="820"/>
      <c r="EQQ19" s="820"/>
      <c r="EQR19" s="820"/>
      <c r="EQS19" s="820"/>
      <c r="EQT19" s="820"/>
      <c r="EQU19" s="820"/>
      <c r="EQV19" s="820"/>
      <c r="EQW19" s="820"/>
      <c r="EQX19" s="820"/>
      <c r="EQY19" s="820"/>
      <c r="EQZ19" s="820"/>
      <c r="ERA19" s="820"/>
      <c r="ERB19" s="820"/>
      <c r="ERC19" s="820"/>
      <c r="ERD19" s="820"/>
      <c r="ERE19" s="820"/>
      <c r="ERF19" s="820"/>
      <c r="ERG19" s="820"/>
      <c r="ERH19" s="820"/>
      <c r="ERI19" s="820"/>
      <c r="ERJ19" s="820"/>
      <c r="ERK19" s="820"/>
      <c r="ERL19" s="820"/>
      <c r="ERM19" s="820"/>
      <c r="ERN19" s="820"/>
      <c r="ERO19" s="820"/>
      <c r="ERP19" s="820"/>
      <c r="ERQ19" s="820"/>
      <c r="ERR19" s="820"/>
      <c r="ERS19" s="820"/>
      <c r="ERT19" s="820"/>
      <c r="ERU19" s="820"/>
      <c r="ERV19" s="820"/>
      <c r="ERW19" s="820"/>
      <c r="ERX19" s="820"/>
      <c r="ERY19" s="820"/>
      <c r="ERZ19" s="820"/>
      <c r="ESA19" s="820"/>
      <c r="ESB19" s="820"/>
      <c r="ESC19" s="820"/>
      <c r="ESD19" s="820"/>
      <c r="ESE19" s="820"/>
      <c r="ESF19" s="820"/>
      <c r="ESG19" s="820"/>
      <c r="ESH19" s="820"/>
      <c r="ESI19" s="820"/>
      <c r="ESJ19" s="820"/>
      <c r="ESK19" s="820"/>
      <c r="ESL19" s="820"/>
      <c r="ESM19" s="820"/>
      <c r="ESN19" s="820"/>
      <c r="ESO19" s="820"/>
      <c r="ESP19" s="820"/>
      <c r="ESQ19" s="820"/>
      <c r="ESR19" s="820"/>
      <c r="ESS19" s="820"/>
      <c r="EST19" s="820"/>
      <c r="ESU19" s="820"/>
      <c r="ESV19" s="820"/>
      <c r="ESW19" s="820"/>
      <c r="ESX19" s="820"/>
      <c r="ESY19" s="820"/>
      <c r="ESZ19" s="820"/>
      <c r="ETA19" s="820"/>
      <c r="ETB19" s="820"/>
      <c r="ETC19" s="820"/>
      <c r="ETD19" s="820"/>
      <c r="ETE19" s="820"/>
      <c r="ETF19" s="820"/>
      <c r="ETG19" s="820"/>
      <c r="ETH19" s="820"/>
      <c r="ETI19" s="820"/>
      <c r="ETJ19" s="820"/>
      <c r="ETK19" s="820"/>
      <c r="ETL19" s="820"/>
      <c r="ETM19" s="820"/>
      <c r="ETN19" s="820"/>
      <c r="ETO19" s="820"/>
      <c r="ETP19" s="820"/>
      <c r="ETQ19" s="820"/>
      <c r="ETR19" s="820"/>
      <c r="ETS19" s="820"/>
      <c r="ETT19" s="820"/>
      <c r="ETU19" s="820"/>
      <c r="ETV19" s="820"/>
      <c r="ETW19" s="820"/>
      <c r="ETX19" s="820"/>
      <c r="ETY19" s="820"/>
      <c r="ETZ19" s="820"/>
      <c r="EUA19" s="820"/>
      <c r="EUB19" s="820"/>
      <c r="EUC19" s="820"/>
      <c r="EUD19" s="820"/>
      <c r="EUE19" s="820"/>
      <c r="EUF19" s="820"/>
      <c r="EUG19" s="820"/>
      <c r="EUH19" s="820"/>
      <c r="EUI19" s="820"/>
      <c r="EUJ19" s="820"/>
      <c r="EUK19" s="820"/>
      <c r="EUL19" s="820"/>
      <c r="EUM19" s="820"/>
      <c r="EUN19" s="820"/>
      <c r="EUO19" s="820"/>
      <c r="EUP19" s="820"/>
      <c r="EUQ19" s="820"/>
      <c r="EUR19" s="820"/>
      <c r="EUS19" s="820"/>
      <c r="EUT19" s="820"/>
      <c r="EUU19" s="820"/>
      <c r="EUV19" s="820"/>
      <c r="EUW19" s="820"/>
      <c r="EUX19" s="820"/>
      <c r="EUY19" s="820"/>
      <c r="EUZ19" s="820"/>
      <c r="EVA19" s="820"/>
      <c r="EVB19" s="820"/>
      <c r="EVC19" s="820"/>
      <c r="EVD19" s="820"/>
      <c r="EVE19" s="820"/>
      <c r="EVF19" s="820"/>
      <c r="EVG19" s="820"/>
      <c r="EVH19" s="820"/>
      <c r="EVI19" s="820"/>
      <c r="EVJ19" s="820"/>
      <c r="EVK19" s="820"/>
      <c r="EVL19" s="820"/>
      <c r="EVM19" s="820"/>
      <c r="EVN19" s="820"/>
      <c r="EVO19" s="820"/>
      <c r="EVP19" s="820"/>
      <c r="EVQ19" s="820"/>
      <c r="EVR19" s="820"/>
      <c r="EVS19" s="820"/>
      <c r="EVT19" s="820"/>
      <c r="EVU19" s="820"/>
      <c r="EVV19" s="820"/>
      <c r="EVW19" s="820"/>
      <c r="EVX19" s="820"/>
      <c r="EVY19" s="820"/>
      <c r="EVZ19" s="820"/>
      <c r="EWA19" s="820"/>
      <c r="EWB19" s="820"/>
      <c r="EWC19" s="820"/>
      <c r="EWD19" s="820"/>
      <c r="EWE19" s="820"/>
      <c r="EWF19" s="820"/>
      <c r="EWG19" s="820"/>
      <c r="EWH19" s="820"/>
      <c r="EWI19" s="820"/>
      <c r="EWJ19" s="820"/>
      <c r="EWK19" s="820"/>
      <c r="EWL19" s="820"/>
      <c r="EWM19" s="820"/>
      <c r="EWN19" s="820"/>
      <c r="EWO19" s="820"/>
      <c r="EWP19" s="820"/>
      <c r="EWQ19" s="820"/>
      <c r="EWR19" s="820"/>
      <c r="EWS19" s="820"/>
      <c r="EWT19" s="820"/>
      <c r="EWU19" s="820"/>
      <c r="EWV19" s="820"/>
      <c r="EWW19" s="820"/>
      <c r="EWX19" s="820"/>
      <c r="EWY19" s="820"/>
      <c r="EWZ19" s="820"/>
      <c r="EXA19" s="820"/>
      <c r="EXB19" s="820"/>
      <c r="EXC19" s="820"/>
      <c r="EXD19" s="820"/>
      <c r="EXE19" s="820"/>
      <c r="EXF19" s="820"/>
      <c r="EXG19" s="820"/>
      <c r="EXH19" s="820"/>
      <c r="EXI19" s="820"/>
      <c r="EXJ19" s="820"/>
      <c r="EXK19" s="820"/>
      <c r="EXL19" s="820"/>
      <c r="EXM19" s="820"/>
      <c r="EXN19" s="820"/>
      <c r="EXO19" s="820"/>
      <c r="EXP19" s="820"/>
      <c r="EXQ19" s="820"/>
      <c r="EXR19" s="820"/>
      <c r="EXS19" s="820"/>
      <c r="EXT19" s="820"/>
      <c r="EXU19" s="820"/>
      <c r="EXV19" s="820"/>
      <c r="EXW19" s="820"/>
      <c r="EXX19" s="820"/>
      <c r="EXY19" s="820"/>
      <c r="EXZ19" s="820"/>
      <c r="EYA19" s="820"/>
      <c r="EYB19" s="820"/>
      <c r="EYC19" s="820"/>
      <c r="EYD19" s="820"/>
      <c r="EYE19" s="820"/>
      <c r="EYF19" s="820"/>
      <c r="EYG19" s="820"/>
      <c r="EYH19" s="820"/>
      <c r="EYI19" s="820"/>
      <c r="EYJ19" s="820"/>
      <c r="EYK19" s="820"/>
      <c r="EYL19" s="820"/>
      <c r="EYM19" s="820"/>
      <c r="EYN19" s="820"/>
      <c r="EYO19" s="820"/>
      <c r="EYP19" s="820"/>
      <c r="EYQ19" s="820"/>
      <c r="EYR19" s="820"/>
      <c r="EYS19" s="820"/>
      <c r="EYT19" s="820"/>
      <c r="EYU19" s="820"/>
      <c r="EYV19" s="820"/>
      <c r="EYW19" s="820"/>
      <c r="EYX19" s="820"/>
      <c r="EYY19" s="820"/>
      <c r="EYZ19" s="820"/>
      <c r="EZA19" s="820"/>
      <c r="EZB19" s="820"/>
      <c r="EZC19" s="820"/>
      <c r="EZD19" s="820"/>
      <c r="EZE19" s="820"/>
      <c r="EZF19" s="820"/>
      <c r="EZG19" s="820"/>
      <c r="EZH19" s="820"/>
      <c r="EZI19" s="820"/>
      <c r="EZJ19" s="820"/>
      <c r="EZK19" s="820"/>
      <c r="EZL19" s="820"/>
      <c r="EZM19" s="820"/>
      <c r="EZN19" s="820"/>
      <c r="EZO19" s="820"/>
      <c r="EZP19" s="820"/>
      <c r="EZQ19" s="820"/>
      <c r="EZR19" s="820"/>
      <c r="EZS19" s="820"/>
      <c r="EZT19" s="820"/>
      <c r="EZU19" s="820"/>
      <c r="EZV19" s="820"/>
      <c r="EZW19" s="820"/>
      <c r="EZX19" s="820"/>
      <c r="EZY19" s="820"/>
      <c r="EZZ19" s="820"/>
      <c r="FAA19" s="820"/>
      <c r="FAB19" s="820"/>
      <c r="FAC19" s="820"/>
      <c r="FAD19" s="820"/>
      <c r="FAE19" s="820"/>
      <c r="FAF19" s="820"/>
      <c r="FAG19" s="820"/>
      <c r="FAH19" s="820"/>
      <c r="FAI19" s="820"/>
      <c r="FAJ19" s="820"/>
      <c r="FAK19" s="820"/>
      <c r="FAL19" s="820"/>
      <c r="FAM19" s="820"/>
      <c r="FAN19" s="820"/>
      <c r="FAO19" s="820"/>
      <c r="FAP19" s="820"/>
      <c r="FAQ19" s="820"/>
      <c r="FAR19" s="820"/>
      <c r="FAS19" s="820"/>
      <c r="FAT19" s="820"/>
      <c r="FAU19" s="820"/>
      <c r="FAV19" s="820"/>
      <c r="FAW19" s="820"/>
      <c r="FAX19" s="820"/>
      <c r="FAY19" s="820"/>
      <c r="FAZ19" s="820"/>
      <c r="FBA19" s="820"/>
      <c r="FBB19" s="820"/>
      <c r="FBC19" s="820"/>
      <c r="FBD19" s="820"/>
      <c r="FBE19" s="820"/>
      <c r="FBF19" s="820"/>
      <c r="FBG19" s="820"/>
      <c r="FBH19" s="820"/>
      <c r="FBI19" s="820"/>
      <c r="FBJ19" s="820"/>
      <c r="FBK19" s="820"/>
      <c r="FBL19" s="820"/>
      <c r="FBM19" s="820"/>
      <c r="FBN19" s="820"/>
      <c r="FBO19" s="820"/>
      <c r="FBP19" s="820"/>
      <c r="FBQ19" s="820"/>
      <c r="FBR19" s="820"/>
      <c r="FBS19" s="820"/>
      <c r="FBT19" s="820"/>
      <c r="FBU19" s="820"/>
      <c r="FBV19" s="820"/>
      <c r="FBW19" s="820"/>
      <c r="FBX19" s="820"/>
      <c r="FBY19" s="820"/>
      <c r="FBZ19" s="820"/>
      <c r="FCA19" s="820"/>
      <c r="FCB19" s="820"/>
      <c r="FCC19" s="820"/>
      <c r="FCD19" s="820"/>
      <c r="FCE19" s="820"/>
      <c r="FCF19" s="820"/>
      <c r="FCG19" s="820"/>
      <c r="FCH19" s="820"/>
      <c r="FCI19" s="820"/>
      <c r="FCJ19" s="820"/>
      <c r="FCK19" s="820"/>
      <c r="FCL19" s="820"/>
      <c r="FCM19" s="820"/>
      <c r="FCN19" s="820"/>
      <c r="FCO19" s="820"/>
      <c r="FCP19" s="820"/>
      <c r="FCQ19" s="820"/>
      <c r="FCR19" s="820"/>
      <c r="FCS19" s="820"/>
      <c r="FCT19" s="820"/>
      <c r="FCU19" s="820"/>
      <c r="FCV19" s="820"/>
      <c r="FCW19" s="820"/>
      <c r="FCX19" s="820"/>
      <c r="FCY19" s="820"/>
      <c r="FCZ19" s="820"/>
      <c r="FDA19" s="820"/>
      <c r="FDB19" s="820"/>
      <c r="FDC19" s="820"/>
      <c r="FDD19" s="820"/>
      <c r="FDE19" s="820"/>
      <c r="FDF19" s="820"/>
      <c r="FDG19" s="820"/>
      <c r="FDH19" s="820"/>
      <c r="FDI19" s="820"/>
      <c r="FDJ19" s="820"/>
      <c r="FDK19" s="820"/>
      <c r="FDL19" s="820"/>
      <c r="FDM19" s="820"/>
      <c r="FDN19" s="820"/>
      <c r="FDO19" s="820"/>
      <c r="FDP19" s="820"/>
      <c r="FDQ19" s="820"/>
      <c r="FDR19" s="820"/>
      <c r="FDS19" s="820"/>
      <c r="FDT19" s="820"/>
      <c r="FDU19" s="820"/>
      <c r="FDV19" s="820"/>
      <c r="FDW19" s="820"/>
      <c r="FDX19" s="820"/>
      <c r="FDY19" s="820"/>
      <c r="FDZ19" s="820"/>
      <c r="FEA19" s="820"/>
      <c r="FEB19" s="820"/>
      <c r="FEC19" s="820"/>
      <c r="FED19" s="820"/>
      <c r="FEE19" s="820"/>
      <c r="FEF19" s="820"/>
      <c r="FEG19" s="820"/>
      <c r="FEH19" s="820"/>
      <c r="FEI19" s="820"/>
      <c r="FEJ19" s="820"/>
      <c r="FEK19" s="820"/>
      <c r="FEL19" s="820"/>
      <c r="FEM19" s="820"/>
      <c r="FEN19" s="820"/>
      <c r="FEO19" s="820"/>
      <c r="FEP19" s="820"/>
      <c r="FEQ19" s="820"/>
      <c r="FER19" s="820"/>
      <c r="FES19" s="820"/>
      <c r="FET19" s="820"/>
      <c r="FEU19" s="820"/>
      <c r="FEV19" s="820"/>
      <c r="FEW19" s="820"/>
      <c r="FEX19" s="820"/>
      <c r="FEY19" s="820"/>
      <c r="FEZ19" s="820"/>
      <c r="FFA19" s="820"/>
      <c r="FFB19" s="820"/>
      <c r="FFC19" s="820"/>
      <c r="FFD19" s="820"/>
      <c r="FFE19" s="820"/>
      <c r="FFF19" s="820"/>
      <c r="FFG19" s="820"/>
      <c r="FFH19" s="820"/>
      <c r="FFI19" s="820"/>
      <c r="FFJ19" s="820"/>
      <c r="FFK19" s="820"/>
      <c r="FFL19" s="820"/>
      <c r="FFM19" s="820"/>
      <c r="FFN19" s="820"/>
      <c r="FFO19" s="820"/>
      <c r="FFP19" s="820"/>
      <c r="FFQ19" s="820"/>
      <c r="FFR19" s="820"/>
      <c r="FFS19" s="820"/>
      <c r="FFT19" s="820"/>
      <c r="FFU19" s="820"/>
      <c r="FFV19" s="820"/>
      <c r="FFW19" s="820"/>
      <c r="FFX19" s="820"/>
      <c r="FFY19" s="820"/>
      <c r="FFZ19" s="820"/>
      <c r="FGA19" s="820"/>
      <c r="FGB19" s="820"/>
      <c r="FGC19" s="820"/>
      <c r="FGD19" s="820"/>
      <c r="FGE19" s="820"/>
      <c r="FGF19" s="820"/>
      <c r="FGG19" s="820"/>
      <c r="FGH19" s="820"/>
      <c r="FGI19" s="820"/>
      <c r="FGJ19" s="820"/>
      <c r="FGK19" s="820"/>
      <c r="FGL19" s="820"/>
      <c r="FGM19" s="820"/>
      <c r="FGN19" s="820"/>
      <c r="FGO19" s="820"/>
      <c r="FGP19" s="820"/>
      <c r="FGQ19" s="820"/>
      <c r="FGR19" s="820"/>
      <c r="FGS19" s="820"/>
      <c r="FGT19" s="820"/>
      <c r="FGU19" s="820"/>
      <c r="FGV19" s="820"/>
      <c r="FGW19" s="820"/>
      <c r="FGX19" s="820"/>
      <c r="FGY19" s="820"/>
      <c r="FGZ19" s="820"/>
      <c r="FHA19" s="820"/>
      <c r="FHB19" s="820"/>
      <c r="FHC19" s="820"/>
      <c r="FHD19" s="820"/>
      <c r="FHE19" s="820"/>
      <c r="FHF19" s="820"/>
      <c r="FHG19" s="820"/>
      <c r="FHH19" s="820"/>
      <c r="FHI19" s="820"/>
      <c r="FHJ19" s="820"/>
      <c r="FHK19" s="820"/>
      <c r="FHL19" s="820"/>
      <c r="FHM19" s="820"/>
      <c r="FHN19" s="820"/>
      <c r="FHO19" s="820"/>
      <c r="FHP19" s="820"/>
      <c r="FHQ19" s="820"/>
      <c r="FHR19" s="820"/>
      <c r="FHS19" s="820"/>
      <c r="FHT19" s="820"/>
      <c r="FHU19" s="820"/>
      <c r="FHV19" s="820"/>
      <c r="FHW19" s="820"/>
      <c r="FHX19" s="820"/>
      <c r="FHY19" s="820"/>
      <c r="FHZ19" s="820"/>
      <c r="FIA19" s="820"/>
      <c r="FIB19" s="820"/>
      <c r="FIC19" s="820"/>
      <c r="FID19" s="820"/>
      <c r="FIE19" s="820"/>
      <c r="FIF19" s="820"/>
      <c r="FIG19" s="820"/>
      <c r="FIH19" s="820"/>
      <c r="FII19" s="820"/>
      <c r="FIJ19" s="820"/>
      <c r="FIK19" s="820"/>
      <c r="FIL19" s="820"/>
      <c r="FIM19" s="820"/>
      <c r="FIN19" s="820"/>
      <c r="FIO19" s="820"/>
      <c r="FIP19" s="820"/>
      <c r="FIQ19" s="820"/>
      <c r="FIR19" s="820"/>
      <c r="FIS19" s="820"/>
      <c r="FIT19" s="820"/>
      <c r="FIU19" s="820"/>
      <c r="FIV19" s="820"/>
      <c r="FIW19" s="820"/>
      <c r="FIX19" s="820"/>
      <c r="FIY19" s="820"/>
      <c r="FIZ19" s="820"/>
      <c r="FJA19" s="820"/>
      <c r="FJB19" s="820"/>
      <c r="FJC19" s="820"/>
      <c r="FJD19" s="820"/>
      <c r="FJE19" s="820"/>
      <c r="FJF19" s="820"/>
      <c r="FJG19" s="820"/>
      <c r="FJH19" s="820"/>
      <c r="FJI19" s="820"/>
      <c r="FJJ19" s="820"/>
      <c r="FJK19" s="820"/>
      <c r="FJL19" s="820"/>
      <c r="FJM19" s="820"/>
      <c r="FJN19" s="820"/>
      <c r="FJO19" s="820"/>
      <c r="FJP19" s="820"/>
      <c r="FJQ19" s="820"/>
      <c r="FJR19" s="820"/>
      <c r="FJS19" s="820"/>
      <c r="FJT19" s="820"/>
      <c r="FJU19" s="820"/>
      <c r="FJV19" s="820"/>
      <c r="FJW19" s="820"/>
      <c r="FJX19" s="820"/>
      <c r="FJY19" s="820"/>
      <c r="FJZ19" s="820"/>
      <c r="FKA19" s="820"/>
      <c r="FKB19" s="820"/>
      <c r="FKC19" s="820"/>
      <c r="FKD19" s="820"/>
      <c r="FKE19" s="820"/>
      <c r="FKF19" s="820"/>
      <c r="FKG19" s="820"/>
      <c r="FKH19" s="820"/>
      <c r="FKI19" s="820"/>
      <c r="FKJ19" s="820"/>
      <c r="FKK19" s="820"/>
      <c r="FKL19" s="820"/>
      <c r="FKM19" s="820"/>
      <c r="FKN19" s="820"/>
      <c r="FKO19" s="820"/>
      <c r="FKP19" s="820"/>
      <c r="FKQ19" s="820"/>
      <c r="FKR19" s="820"/>
      <c r="FKS19" s="820"/>
      <c r="FKT19" s="820"/>
      <c r="FKU19" s="820"/>
      <c r="FKV19" s="820"/>
      <c r="FKW19" s="820"/>
      <c r="FKX19" s="820"/>
      <c r="FKY19" s="820"/>
      <c r="FKZ19" s="820"/>
      <c r="FLA19" s="820"/>
      <c r="FLB19" s="820"/>
      <c r="FLC19" s="820"/>
      <c r="FLD19" s="820"/>
      <c r="FLE19" s="820"/>
      <c r="FLF19" s="820"/>
      <c r="FLG19" s="820"/>
      <c r="FLH19" s="820"/>
      <c r="FLI19" s="820"/>
      <c r="FLJ19" s="820"/>
      <c r="FLK19" s="820"/>
      <c r="FLL19" s="820"/>
      <c r="FLM19" s="820"/>
      <c r="FLN19" s="820"/>
      <c r="FLO19" s="820"/>
      <c r="FLP19" s="820"/>
      <c r="FLQ19" s="820"/>
      <c r="FLR19" s="820"/>
      <c r="FLS19" s="820"/>
      <c r="FLT19" s="820"/>
      <c r="FLU19" s="820"/>
      <c r="FLV19" s="820"/>
      <c r="FLW19" s="820"/>
      <c r="FLX19" s="820"/>
      <c r="FLY19" s="820"/>
      <c r="FLZ19" s="820"/>
      <c r="FMA19" s="820"/>
      <c r="FMB19" s="820"/>
      <c r="FMC19" s="820"/>
      <c r="FMD19" s="820"/>
      <c r="FME19" s="820"/>
      <c r="FMF19" s="820"/>
      <c r="FMG19" s="820"/>
      <c r="FMH19" s="820"/>
      <c r="FMI19" s="820"/>
      <c r="FMJ19" s="820"/>
      <c r="FMK19" s="820"/>
      <c r="FML19" s="820"/>
      <c r="FMM19" s="820"/>
      <c r="FMN19" s="820"/>
      <c r="FMO19" s="820"/>
      <c r="FMP19" s="820"/>
      <c r="FMQ19" s="820"/>
      <c r="FMR19" s="820"/>
      <c r="FMS19" s="820"/>
      <c r="FMT19" s="820"/>
      <c r="FMU19" s="820"/>
      <c r="FMV19" s="820"/>
      <c r="FMW19" s="820"/>
      <c r="FMX19" s="820"/>
      <c r="FMY19" s="820"/>
      <c r="FMZ19" s="820"/>
      <c r="FNA19" s="820"/>
      <c r="FNB19" s="820"/>
      <c r="FNC19" s="820"/>
      <c r="FND19" s="820"/>
      <c r="FNE19" s="820"/>
      <c r="FNF19" s="820"/>
      <c r="FNG19" s="820"/>
      <c r="FNH19" s="820"/>
      <c r="FNI19" s="820"/>
      <c r="FNJ19" s="820"/>
      <c r="FNK19" s="820"/>
      <c r="FNL19" s="820"/>
      <c r="FNM19" s="820"/>
      <c r="FNN19" s="820"/>
      <c r="FNO19" s="820"/>
      <c r="FNP19" s="820"/>
      <c r="FNQ19" s="820"/>
      <c r="FNR19" s="820"/>
      <c r="FNS19" s="820"/>
      <c r="FNT19" s="820"/>
      <c r="FNU19" s="820"/>
      <c r="FNV19" s="820"/>
      <c r="FNW19" s="820"/>
      <c r="FNX19" s="820"/>
      <c r="FNY19" s="820"/>
      <c r="FNZ19" s="820"/>
      <c r="FOA19" s="820"/>
      <c r="FOB19" s="820"/>
      <c r="FOC19" s="820"/>
      <c r="FOD19" s="820"/>
      <c r="FOE19" s="820"/>
      <c r="FOF19" s="820"/>
      <c r="FOG19" s="820"/>
      <c r="FOH19" s="820"/>
      <c r="FOI19" s="820"/>
      <c r="FOJ19" s="820"/>
      <c r="FOK19" s="820"/>
      <c r="FOL19" s="820"/>
      <c r="FOM19" s="820"/>
      <c r="FON19" s="820"/>
      <c r="FOO19" s="820"/>
      <c r="FOP19" s="820"/>
      <c r="FOQ19" s="820"/>
      <c r="FOR19" s="820"/>
      <c r="FOS19" s="820"/>
      <c r="FOT19" s="820"/>
      <c r="FOU19" s="820"/>
      <c r="FOV19" s="820"/>
      <c r="FOW19" s="820"/>
      <c r="FOX19" s="820"/>
      <c r="FOY19" s="820"/>
      <c r="FOZ19" s="820"/>
      <c r="FPA19" s="820"/>
      <c r="FPB19" s="820"/>
      <c r="FPC19" s="820"/>
      <c r="FPD19" s="820"/>
      <c r="FPE19" s="820"/>
      <c r="FPF19" s="820"/>
      <c r="FPG19" s="820"/>
      <c r="FPH19" s="820"/>
      <c r="FPI19" s="820"/>
      <c r="FPJ19" s="820"/>
      <c r="FPK19" s="820"/>
      <c r="FPL19" s="820"/>
      <c r="FPM19" s="820"/>
      <c r="FPN19" s="820"/>
      <c r="FPO19" s="820"/>
      <c r="FPP19" s="820"/>
      <c r="FPQ19" s="820"/>
      <c r="FPR19" s="820"/>
      <c r="FPS19" s="820"/>
      <c r="FPT19" s="820"/>
      <c r="FPU19" s="820"/>
      <c r="FPV19" s="820"/>
      <c r="FPW19" s="820"/>
      <c r="FPX19" s="820"/>
      <c r="FPY19" s="820"/>
      <c r="FPZ19" s="820"/>
      <c r="FQA19" s="820"/>
      <c r="FQB19" s="820"/>
      <c r="FQC19" s="820"/>
      <c r="FQD19" s="820"/>
      <c r="FQE19" s="820"/>
      <c r="FQF19" s="820"/>
      <c r="FQG19" s="820"/>
      <c r="FQH19" s="820"/>
      <c r="FQI19" s="820"/>
      <c r="FQJ19" s="820"/>
      <c r="FQK19" s="820"/>
      <c r="FQL19" s="820"/>
      <c r="FQM19" s="820"/>
      <c r="FQN19" s="820"/>
      <c r="FQO19" s="820"/>
      <c r="FQP19" s="820"/>
      <c r="FQQ19" s="820"/>
      <c r="FQR19" s="820"/>
      <c r="FQS19" s="820"/>
      <c r="FQT19" s="820"/>
      <c r="FQU19" s="820"/>
      <c r="FQV19" s="820"/>
      <c r="FQW19" s="820"/>
      <c r="FQX19" s="820"/>
      <c r="FQY19" s="820"/>
      <c r="FQZ19" s="820"/>
      <c r="FRA19" s="820"/>
      <c r="FRB19" s="820"/>
      <c r="FRC19" s="820"/>
      <c r="FRD19" s="820"/>
      <c r="FRE19" s="820"/>
      <c r="FRF19" s="820"/>
      <c r="FRG19" s="820"/>
      <c r="FRH19" s="820"/>
      <c r="FRI19" s="820"/>
      <c r="FRJ19" s="820"/>
      <c r="FRK19" s="820"/>
      <c r="FRL19" s="820"/>
      <c r="FRM19" s="820"/>
      <c r="FRN19" s="820"/>
      <c r="FRO19" s="820"/>
      <c r="FRP19" s="820"/>
      <c r="FRQ19" s="820"/>
      <c r="FRR19" s="820"/>
      <c r="FRS19" s="820"/>
      <c r="FRT19" s="820"/>
      <c r="FRU19" s="820"/>
      <c r="FRV19" s="820"/>
      <c r="FRW19" s="820"/>
      <c r="FRX19" s="820"/>
      <c r="FRY19" s="820"/>
      <c r="FRZ19" s="820"/>
      <c r="FSA19" s="820"/>
      <c r="FSB19" s="820"/>
      <c r="FSC19" s="820"/>
      <c r="FSD19" s="820"/>
      <c r="FSE19" s="820"/>
      <c r="FSF19" s="820"/>
      <c r="FSG19" s="820"/>
      <c r="FSH19" s="820"/>
      <c r="FSI19" s="820"/>
      <c r="FSJ19" s="820"/>
      <c r="FSK19" s="820"/>
      <c r="FSL19" s="820"/>
      <c r="FSM19" s="820"/>
      <c r="FSN19" s="820"/>
      <c r="FSO19" s="820"/>
      <c r="FSP19" s="820"/>
      <c r="FSQ19" s="820"/>
      <c r="FSR19" s="820"/>
      <c r="FSS19" s="820"/>
      <c r="FST19" s="820"/>
      <c r="FSU19" s="820"/>
      <c r="FSV19" s="820"/>
      <c r="FSW19" s="820"/>
      <c r="FSX19" s="820"/>
      <c r="FSY19" s="820"/>
      <c r="FSZ19" s="820"/>
      <c r="FTA19" s="820"/>
      <c r="FTB19" s="820"/>
      <c r="FTC19" s="820"/>
      <c r="FTD19" s="820"/>
      <c r="FTE19" s="820"/>
      <c r="FTF19" s="820"/>
      <c r="FTG19" s="820"/>
      <c r="FTH19" s="820"/>
      <c r="FTI19" s="820"/>
      <c r="FTJ19" s="820"/>
      <c r="FTK19" s="820"/>
      <c r="FTL19" s="820"/>
      <c r="FTM19" s="820"/>
      <c r="FTN19" s="820"/>
      <c r="FTO19" s="820"/>
      <c r="FTP19" s="820"/>
      <c r="FTQ19" s="820"/>
      <c r="FTR19" s="820"/>
      <c r="FTS19" s="820"/>
      <c r="FTT19" s="820"/>
      <c r="FTU19" s="820"/>
      <c r="FTV19" s="820"/>
      <c r="FTW19" s="820"/>
      <c r="FTX19" s="820"/>
      <c r="FTY19" s="820"/>
      <c r="FTZ19" s="820"/>
      <c r="FUA19" s="820"/>
      <c r="FUB19" s="820"/>
      <c r="FUC19" s="820"/>
      <c r="FUD19" s="820"/>
      <c r="FUE19" s="820"/>
      <c r="FUF19" s="820"/>
      <c r="FUG19" s="820"/>
      <c r="FUH19" s="820"/>
      <c r="FUI19" s="820"/>
      <c r="FUJ19" s="820"/>
      <c r="FUK19" s="820"/>
      <c r="FUL19" s="820"/>
      <c r="FUM19" s="820"/>
      <c r="FUN19" s="820"/>
      <c r="FUO19" s="820"/>
      <c r="FUP19" s="820"/>
      <c r="FUQ19" s="820"/>
      <c r="FUR19" s="820"/>
      <c r="FUS19" s="820"/>
      <c r="FUT19" s="820"/>
      <c r="FUU19" s="820"/>
      <c r="FUV19" s="820"/>
      <c r="FUW19" s="820"/>
      <c r="FUX19" s="820"/>
      <c r="FUY19" s="820"/>
      <c r="FUZ19" s="820"/>
      <c r="FVA19" s="820"/>
      <c r="FVB19" s="820"/>
      <c r="FVC19" s="820"/>
      <c r="FVD19" s="820"/>
      <c r="FVE19" s="820"/>
      <c r="FVF19" s="820"/>
      <c r="FVG19" s="820"/>
      <c r="FVH19" s="820"/>
      <c r="FVI19" s="820"/>
      <c r="FVJ19" s="820"/>
      <c r="FVK19" s="820"/>
      <c r="FVL19" s="820"/>
      <c r="FVM19" s="820"/>
      <c r="FVN19" s="820"/>
      <c r="FVO19" s="820"/>
      <c r="FVP19" s="820"/>
      <c r="FVQ19" s="820"/>
      <c r="FVR19" s="820"/>
      <c r="FVS19" s="820"/>
      <c r="FVT19" s="820"/>
      <c r="FVU19" s="820"/>
      <c r="FVV19" s="820"/>
      <c r="FVW19" s="820"/>
      <c r="FVX19" s="820"/>
      <c r="FVY19" s="820"/>
      <c r="FVZ19" s="820"/>
      <c r="FWA19" s="820"/>
      <c r="FWB19" s="820"/>
      <c r="FWC19" s="820"/>
      <c r="FWD19" s="820"/>
      <c r="FWE19" s="820"/>
      <c r="FWF19" s="820"/>
      <c r="FWG19" s="820"/>
      <c r="FWH19" s="820"/>
      <c r="FWI19" s="820"/>
      <c r="FWJ19" s="820"/>
      <c r="FWK19" s="820"/>
      <c r="FWL19" s="820"/>
      <c r="FWM19" s="820"/>
      <c r="FWN19" s="820"/>
      <c r="FWO19" s="820"/>
      <c r="FWP19" s="820"/>
      <c r="FWQ19" s="820"/>
      <c r="FWR19" s="820"/>
      <c r="FWS19" s="820"/>
      <c r="FWT19" s="820"/>
      <c r="FWU19" s="820"/>
      <c r="FWV19" s="820"/>
      <c r="FWW19" s="820"/>
      <c r="FWX19" s="820"/>
      <c r="FWY19" s="820"/>
      <c r="FWZ19" s="820"/>
      <c r="FXA19" s="820"/>
      <c r="FXB19" s="820"/>
      <c r="FXC19" s="820"/>
      <c r="FXD19" s="820"/>
      <c r="FXE19" s="820"/>
      <c r="FXF19" s="820"/>
      <c r="FXG19" s="820"/>
      <c r="FXH19" s="820"/>
      <c r="FXI19" s="820"/>
      <c r="FXJ19" s="820"/>
      <c r="FXK19" s="820"/>
      <c r="FXL19" s="820"/>
      <c r="FXM19" s="820"/>
      <c r="FXN19" s="820"/>
      <c r="FXO19" s="820"/>
      <c r="FXP19" s="820"/>
      <c r="FXQ19" s="820"/>
      <c r="FXR19" s="820"/>
      <c r="FXS19" s="820"/>
      <c r="FXT19" s="820"/>
      <c r="FXU19" s="820"/>
      <c r="FXV19" s="820"/>
      <c r="FXW19" s="820"/>
      <c r="FXX19" s="820"/>
      <c r="FXY19" s="820"/>
      <c r="FXZ19" s="820"/>
      <c r="FYA19" s="820"/>
      <c r="FYB19" s="820"/>
      <c r="FYC19" s="820"/>
      <c r="FYD19" s="820"/>
      <c r="FYE19" s="820"/>
      <c r="FYF19" s="820"/>
      <c r="FYG19" s="820"/>
      <c r="FYH19" s="820"/>
      <c r="FYI19" s="820"/>
      <c r="FYJ19" s="820"/>
      <c r="FYK19" s="820"/>
      <c r="FYL19" s="820"/>
      <c r="FYM19" s="820"/>
      <c r="FYN19" s="820"/>
      <c r="FYO19" s="820"/>
      <c r="FYP19" s="820"/>
      <c r="FYQ19" s="820"/>
      <c r="FYR19" s="820"/>
      <c r="FYS19" s="820"/>
      <c r="FYT19" s="820"/>
      <c r="FYU19" s="820"/>
      <c r="FYV19" s="820"/>
      <c r="FYW19" s="820"/>
      <c r="FYX19" s="820"/>
      <c r="FYY19" s="820"/>
      <c r="FYZ19" s="820"/>
      <c r="FZA19" s="820"/>
      <c r="FZB19" s="820"/>
      <c r="FZC19" s="820"/>
      <c r="FZD19" s="820"/>
      <c r="FZE19" s="820"/>
      <c r="FZF19" s="820"/>
      <c r="FZG19" s="820"/>
      <c r="FZH19" s="820"/>
      <c r="FZI19" s="820"/>
      <c r="FZJ19" s="820"/>
      <c r="FZK19" s="820"/>
      <c r="FZL19" s="820"/>
      <c r="FZM19" s="820"/>
      <c r="FZN19" s="820"/>
      <c r="FZO19" s="820"/>
      <c r="FZP19" s="820"/>
      <c r="FZQ19" s="820"/>
      <c r="FZR19" s="820"/>
      <c r="FZS19" s="820"/>
      <c r="FZT19" s="820"/>
      <c r="FZU19" s="820"/>
      <c r="FZV19" s="820"/>
      <c r="FZW19" s="820"/>
      <c r="FZX19" s="820"/>
      <c r="FZY19" s="820"/>
      <c r="FZZ19" s="820"/>
      <c r="GAA19" s="820"/>
      <c r="GAB19" s="820"/>
      <c r="GAC19" s="820"/>
      <c r="GAD19" s="820"/>
      <c r="GAE19" s="820"/>
      <c r="GAF19" s="820"/>
      <c r="GAG19" s="820"/>
      <c r="GAH19" s="820"/>
      <c r="GAI19" s="820"/>
      <c r="GAJ19" s="820"/>
      <c r="GAK19" s="820"/>
      <c r="GAL19" s="820"/>
      <c r="GAM19" s="820"/>
      <c r="GAN19" s="820"/>
      <c r="GAO19" s="820"/>
      <c r="GAP19" s="820"/>
      <c r="GAQ19" s="820"/>
      <c r="GAR19" s="820"/>
      <c r="GAS19" s="820"/>
      <c r="GAT19" s="820"/>
      <c r="GAU19" s="820"/>
      <c r="GAV19" s="820"/>
      <c r="GAW19" s="820"/>
      <c r="GAX19" s="820"/>
      <c r="GAY19" s="820"/>
      <c r="GAZ19" s="820"/>
      <c r="GBA19" s="820"/>
      <c r="GBB19" s="820"/>
      <c r="GBC19" s="820"/>
      <c r="GBD19" s="820"/>
      <c r="GBE19" s="820"/>
      <c r="GBF19" s="820"/>
      <c r="GBG19" s="820"/>
      <c r="GBH19" s="820"/>
      <c r="GBI19" s="820"/>
      <c r="GBJ19" s="820"/>
      <c r="GBK19" s="820"/>
      <c r="GBL19" s="820"/>
      <c r="GBM19" s="820"/>
      <c r="GBN19" s="820"/>
      <c r="GBO19" s="820"/>
      <c r="GBP19" s="820"/>
      <c r="GBQ19" s="820"/>
      <c r="GBR19" s="820"/>
      <c r="GBS19" s="820"/>
      <c r="GBT19" s="820"/>
      <c r="GBU19" s="820"/>
      <c r="GBV19" s="820"/>
      <c r="GBW19" s="820"/>
      <c r="GBX19" s="820"/>
      <c r="GBY19" s="820"/>
      <c r="GBZ19" s="820"/>
      <c r="GCA19" s="820"/>
      <c r="GCB19" s="820"/>
      <c r="GCC19" s="820"/>
      <c r="GCD19" s="820"/>
      <c r="GCE19" s="820"/>
      <c r="GCF19" s="820"/>
      <c r="GCG19" s="820"/>
      <c r="GCH19" s="820"/>
      <c r="GCI19" s="820"/>
      <c r="GCJ19" s="820"/>
      <c r="GCK19" s="820"/>
      <c r="GCL19" s="820"/>
      <c r="GCM19" s="820"/>
      <c r="GCN19" s="820"/>
      <c r="GCO19" s="820"/>
      <c r="GCP19" s="820"/>
      <c r="GCQ19" s="820"/>
      <c r="GCR19" s="820"/>
      <c r="GCS19" s="820"/>
      <c r="GCT19" s="820"/>
      <c r="GCU19" s="820"/>
      <c r="GCV19" s="820"/>
      <c r="GCW19" s="820"/>
      <c r="GCX19" s="820"/>
      <c r="GCY19" s="820"/>
      <c r="GCZ19" s="820"/>
      <c r="GDA19" s="820"/>
      <c r="GDB19" s="820"/>
      <c r="GDC19" s="820"/>
      <c r="GDD19" s="820"/>
      <c r="GDE19" s="820"/>
      <c r="GDF19" s="820"/>
      <c r="GDG19" s="820"/>
      <c r="GDH19" s="820"/>
      <c r="GDI19" s="820"/>
      <c r="GDJ19" s="820"/>
      <c r="GDK19" s="820"/>
      <c r="GDL19" s="820"/>
      <c r="GDM19" s="820"/>
      <c r="GDN19" s="820"/>
      <c r="GDO19" s="820"/>
      <c r="GDP19" s="820"/>
      <c r="GDQ19" s="820"/>
      <c r="GDR19" s="820"/>
      <c r="GDS19" s="820"/>
      <c r="GDT19" s="820"/>
      <c r="GDU19" s="820"/>
      <c r="GDV19" s="820"/>
      <c r="GDW19" s="820"/>
      <c r="GDX19" s="820"/>
      <c r="GDY19" s="820"/>
      <c r="GDZ19" s="820"/>
      <c r="GEA19" s="820"/>
      <c r="GEB19" s="820"/>
      <c r="GEC19" s="820"/>
      <c r="GED19" s="820"/>
      <c r="GEE19" s="820"/>
      <c r="GEF19" s="820"/>
      <c r="GEG19" s="820"/>
      <c r="GEH19" s="820"/>
      <c r="GEI19" s="820"/>
      <c r="GEJ19" s="820"/>
      <c r="GEK19" s="820"/>
      <c r="GEL19" s="820"/>
      <c r="GEM19" s="820"/>
      <c r="GEN19" s="820"/>
      <c r="GEO19" s="820"/>
      <c r="GEP19" s="820"/>
      <c r="GEQ19" s="820"/>
      <c r="GER19" s="820"/>
      <c r="GES19" s="820"/>
      <c r="GET19" s="820"/>
      <c r="GEU19" s="820"/>
      <c r="GEV19" s="820"/>
      <c r="GEW19" s="820"/>
      <c r="GEX19" s="820"/>
      <c r="GEY19" s="820"/>
      <c r="GEZ19" s="820"/>
      <c r="GFA19" s="820"/>
      <c r="GFB19" s="820"/>
      <c r="GFC19" s="820"/>
      <c r="GFD19" s="820"/>
      <c r="GFE19" s="820"/>
      <c r="GFF19" s="820"/>
      <c r="GFG19" s="820"/>
      <c r="GFH19" s="820"/>
      <c r="GFI19" s="820"/>
      <c r="GFJ19" s="820"/>
      <c r="GFK19" s="820"/>
      <c r="GFL19" s="820"/>
      <c r="GFM19" s="820"/>
      <c r="GFN19" s="820"/>
      <c r="GFO19" s="820"/>
      <c r="GFP19" s="820"/>
      <c r="GFQ19" s="820"/>
      <c r="GFR19" s="820"/>
      <c r="GFS19" s="820"/>
      <c r="GFT19" s="820"/>
      <c r="GFU19" s="820"/>
      <c r="GFV19" s="820"/>
      <c r="GFW19" s="820"/>
      <c r="GFX19" s="820"/>
      <c r="GFY19" s="820"/>
      <c r="GFZ19" s="820"/>
      <c r="GGA19" s="820"/>
      <c r="GGB19" s="820"/>
      <c r="GGC19" s="820"/>
      <c r="GGD19" s="820"/>
      <c r="GGE19" s="820"/>
      <c r="GGF19" s="820"/>
      <c r="GGG19" s="820"/>
      <c r="GGH19" s="820"/>
      <c r="GGI19" s="820"/>
      <c r="GGJ19" s="820"/>
      <c r="GGK19" s="820"/>
      <c r="GGL19" s="820"/>
      <c r="GGM19" s="820"/>
      <c r="GGN19" s="820"/>
      <c r="GGO19" s="820"/>
      <c r="GGP19" s="820"/>
      <c r="GGQ19" s="820"/>
      <c r="GGR19" s="820"/>
      <c r="GGS19" s="820"/>
      <c r="GGT19" s="820"/>
      <c r="GGU19" s="820"/>
      <c r="GGV19" s="820"/>
      <c r="GGW19" s="820"/>
      <c r="GGX19" s="820"/>
      <c r="GGY19" s="820"/>
      <c r="GGZ19" s="820"/>
      <c r="GHA19" s="820"/>
      <c r="GHB19" s="820"/>
      <c r="GHC19" s="820"/>
      <c r="GHD19" s="820"/>
      <c r="GHE19" s="820"/>
      <c r="GHF19" s="820"/>
      <c r="GHG19" s="820"/>
      <c r="GHH19" s="820"/>
      <c r="GHI19" s="820"/>
      <c r="GHJ19" s="820"/>
      <c r="GHK19" s="820"/>
      <c r="GHL19" s="820"/>
      <c r="GHM19" s="820"/>
      <c r="GHN19" s="820"/>
      <c r="GHO19" s="820"/>
      <c r="GHP19" s="820"/>
      <c r="GHQ19" s="820"/>
      <c r="GHR19" s="820"/>
      <c r="GHS19" s="820"/>
      <c r="GHT19" s="820"/>
      <c r="GHU19" s="820"/>
      <c r="GHV19" s="820"/>
      <c r="GHW19" s="820"/>
      <c r="GHX19" s="820"/>
      <c r="GHY19" s="820"/>
      <c r="GHZ19" s="820"/>
      <c r="GIA19" s="820"/>
      <c r="GIB19" s="820"/>
      <c r="GIC19" s="820"/>
      <c r="GID19" s="820"/>
      <c r="GIE19" s="820"/>
      <c r="GIF19" s="820"/>
      <c r="GIG19" s="820"/>
      <c r="GIH19" s="820"/>
      <c r="GII19" s="820"/>
      <c r="GIJ19" s="820"/>
      <c r="GIK19" s="820"/>
      <c r="GIL19" s="820"/>
      <c r="GIM19" s="820"/>
      <c r="GIN19" s="820"/>
      <c r="GIO19" s="820"/>
      <c r="GIP19" s="820"/>
      <c r="GIQ19" s="820"/>
      <c r="GIR19" s="820"/>
      <c r="GIS19" s="820"/>
      <c r="GIT19" s="820"/>
      <c r="GIU19" s="820"/>
      <c r="GIV19" s="820"/>
      <c r="GIW19" s="820"/>
      <c r="GIX19" s="820"/>
      <c r="GIY19" s="820"/>
      <c r="GIZ19" s="820"/>
      <c r="GJA19" s="820"/>
      <c r="GJB19" s="820"/>
      <c r="GJC19" s="820"/>
      <c r="GJD19" s="820"/>
      <c r="GJE19" s="820"/>
      <c r="GJF19" s="820"/>
      <c r="GJG19" s="820"/>
      <c r="GJH19" s="820"/>
      <c r="GJI19" s="820"/>
      <c r="GJJ19" s="820"/>
      <c r="GJK19" s="820"/>
      <c r="GJL19" s="820"/>
      <c r="GJM19" s="820"/>
      <c r="GJN19" s="820"/>
      <c r="GJO19" s="820"/>
      <c r="GJP19" s="820"/>
      <c r="GJQ19" s="820"/>
      <c r="GJR19" s="820"/>
      <c r="GJS19" s="820"/>
      <c r="GJT19" s="820"/>
      <c r="GJU19" s="820"/>
      <c r="GJV19" s="820"/>
      <c r="GJW19" s="820"/>
      <c r="GJX19" s="820"/>
      <c r="GJY19" s="820"/>
      <c r="GJZ19" s="820"/>
      <c r="GKA19" s="820"/>
      <c r="GKB19" s="820"/>
      <c r="GKC19" s="820"/>
      <c r="GKD19" s="820"/>
      <c r="GKE19" s="820"/>
      <c r="GKF19" s="820"/>
      <c r="GKG19" s="820"/>
      <c r="GKH19" s="820"/>
      <c r="GKI19" s="820"/>
      <c r="GKJ19" s="820"/>
      <c r="GKK19" s="820"/>
      <c r="GKL19" s="820"/>
      <c r="GKM19" s="820"/>
      <c r="GKN19" s="820"/>
      <c r="GKO19" s="820"/>
      <c r="GKP19" s="820"/>
      <c r="GKQ19" s="820"/>
      <c r="GKR19" s="820"/>
      <c r="GKS19" s="820"/>
      <c r="GKT19" s="820"/>
      <c r="GKU19" s="820"/>
      <c r="GKV19" s="820"/>
      <c r="GKW19" s="820"/>
      <c r="GKX19" s="820"/>
      <c r="GKY19" s="820"/>
      <c r="GKZ19" s="820"/>
      <c r="GLA19" s="820"/>
      <c r="GLB19" s="820"/>
      <c r="GLC19" s="820"/>
      <c r="GLD19" s="820"/>
      <c r="GLE19" s="820"/>
      <c r="GLF19" s="820"/>
      <c r="GLG19" s="820"/>
      <c r="GLH19" s="820"/>
      <c r="GLI19" s="820"/>
      <c r="GLJ19" s="820"/>
      <c r="GLK19" s="820"/>
      <c r="GLL19" s="820"/>
      <c r="GLM19" s="820"/>
      <c r="GLN19" s="820"/>
      <c r="GLO19" s="820"/>
      <c r="GLP19" s="820"/>
      <c r="GLQ19" s="820"/>
      <c r="GLR19" s="820"/>
      <c r="GLS19" s="820"/>
      <c r="GLT19" s="820"/>
      <c r="GLU19" s="820"/>
      <c r="GLV19" s="820"/>
      <c r="GLW19" s="820"/>
      <c r="GLX19" s="820"/>
      <c r="GLY19" s="820"/>
      <c r="GLZ19" s="820"/>
      <c r="GMA19" s="820"/>
      <c r="GMB19" s="820"/>
      <c r="GMC19" s="820"/>
      <c r="GMD19" s="820"/>
      <c r="GME19" s="820"/>
      <c r="GMF19" s="820"/>
      <c r="GMG19" s="820"/>
      <c r="GMH19" s="820"/>
      <c r="GMI19" s="820"/>
      <c r="GMJ19" s="820"/>
      <c r="GMK19" s="820"/>
      <c r="GML19" s="820"/>
      <c r="GMM19" s="820"/>
      <c r="GMN19" s="820"/>
      <c r="GMO19" s="820"/>
      <c r="GMP19" s="820"/>
      <c r="GMQ19" s="820"/>
      <c r="GMR19" s="820"/>
      <c r="GMS19" s="820"/>
      <c r="GMT19" s="820"/>
      <c r="GMU19" s="820"/>
      <c r="GMV19" s="820"/>
      <c r="GMW19" s="820"/>
      <c r="GMX19" s="820"/>
      <c r="GMY19" s="820"/>
      <c r="GMZ19" s="820"/>
      <c r="GNA19" s="820"/>
      <c r="GNB19" s="820"/>
      <c r="GNC19" s="820"/>
      <c r="GND19" s="820"/>
      <c r="GNE19" s="820"/>
      <c r="GNF19" s="820"/>
      <c r="GNG19" s="820"/>
      <c r="GNH19" s="820"/>
      <c r="GNI19" s="820"/>
      <c r="GNJ19" s="820"/>
      <c r="GNK19" s="820"/>
      <c r="GNL19" s="820"/>
      <c r="GNM19" s="820"/>
      <c r="GNN19" s="820"/>
      <c r="GNO19" s="820"/>
      <c r="GNP19" s="820"/>
      <c r="GNQ19" s="820"/>
      <c r="GNR19" s="820"/>
      <c r="GNS19" s="820"/>
      <c r="GNT19" s="820"/>
      <c r="GNU19" s="820"/>
      <c r="GNV19" s="820"/>
      <c r="GNW19" s="820"/>
      <c r="GNX19" s="820"/>
      <c r="GNY19" s="820"/>
      <c r="GNZ19" s="820"/>
      <c r="GOA19" s="820"/>
      <c r="GOB19" s="820"/>
      <c r="GOC19" s="820"/>
      <c r="GOD19" s="820"/>
      <c r="GOE19" s="820"/>
      <c r="GOF19" s="820"/>
      <c r="GOG19" s="820"/>
      <c r="GOH19" s="820"/>
      <c r="GOI19" s="820"/>
      <c r="GOJ19" s="820"/>
      <c r="GOK19" s="820"/>
      <c r="GOL19" s="820"/>
      <c r="GOM19" s="820"/>
      <c r="GON19" s="820"/>
      <c r="GOO19" s="820"/>
      <c r="GOP19" s="820"/>
      <c r="GOQ19" s="820"/>
      <c r="GOR19" s="820"/>
      <c r="GOS19" s="820"/>
      <c r="GOT19" s="820"/>
      <c r="GOU19" s="820"/>
      <c r="GOV19" s="820"/>
      <c r="GOW19" s="820"/>
      <c r="GOX19" s="820"/>
      <c r="GOY19" s="820"/>
      <c r="GOZ19" s="820"/>
      <c r="GPA19" s="820"/>
      <c r="GPB19" s="820"/>
      <c r="GPC19" s="820"/>
      <c r="GPD19" s="820"/>
      <c r="GPE19" s="820"/>
      <c r="GPF19" s="820"/>
      <c r="GPG19" s="820"/>
      <c r="GPH19" s="820"/>
      <c r="GPI19" s="820"/>
      <c r="GPJ19" s="820"/>
      <c r="GPK19" s="820"/>
      <c r="GPL19" s="820"/>
      <c r="GPM19" s="820"/>
      <c r="GPN19" s="820"/>
      <c r="GPO19" s="820"/>
      <c r="GPP19" s="820"/>
      <c r="GPQ19" s="820"/>
      <c r="GPR19" s="820"/>
      <c r="GPS19" s="820"/>
      <c r="GPT19" s="820"/>
      <c r="GPU19" s="820"/>
      <c r="GPV19" s="820"/>
      <c r="GPW19" s="820"/>
      <c r="GPX19" s="820"/>
      <c r="GPY19" s="820"/>
      <c r="GPZ19" s="820"/>
      <c r="GQA19" s="820"/>
      <c r="GQB19" s="820"/>
      <c r="GQC19" s="820"/>
      <c r="GQD19" s="820"/>
      <c r="GQE19" s="820"/>
      <c r="GQF19" s="820"/>
      <c r="GQG19" s="820"/>
      <c r="GQH19" s="820"/>
      <c r="GQI19" s="820"/>
      <c r="GQJ19" s="820"/>
      <c r="GQK19" s="820"/>
      <c r="GQL19" s="820"/>
      <c r="GQM19" s="820"/>
      <c r="GQN19" s="820"/>
      <c r="GQO19" s="820"/>
      <c r="GQP19" s="820"/>
      <c r="GQQ19" s="820"/>
      <c r="GQR19" s="820"/>
      <c r="GQS19" s="820"/>
      <c r="GQT19" s="820"/>
      <c r="GQU19" s="820"/>
      <c r="GQV19" s="820"/>
      <c r="GQW19" s="820"/>
      <c r="GQX19" s="820"/>
      <c r="GQY19" s="820"/>
      <c r="GQZ19" s="820"/>
      <c r="GRA19" s="820"/>
      <c r="GRB19" s="820"/>
      <c r="GRC19" s="820"/>
      <c r="GRD19" s="820"/>
      <c r="GRE19" s="820"/>
      <c r="GRF19" s="820"/>
      <c r="GRG19" s="820"/>
      <c r="GRH19" s="820"/>
      <c r="GRI19" s="820"/>
      <c r="GRJ19" s="820"/>
      <c r="GRK19" s="820"/>
      <c r="GRL19" s="820"/>
      <c r="GRM19" s="820"/>
      <c r="GRN19" s="820"/>
      <c r="GRO19" s="820"/>
      <c r="GRP19" s="820"/>
      <c r="GRQ19" s="820"/>
      <c r="GRR19" s="820"/>
      <c r="GRS19" s="820"/>
      <c r="GRT19" s="820"/>
      <c r="GRU19" s="820"/>
      <c r="GRV19" s="820"/>
      <c r="GRW19" s="820"/>
      <c r="GRX19" s="820"/>
      <c r="GRY19" s="820"/>
      <c r="GRZ19" s="820"/>
      <c r="GSA19" s="820"/>
      <c r="GSB19" s="820"/>
      <c r="GSC19" s="820"/>
      <c r="GSD19" s="820"/>
      <c r="GSE19" s="820"/>
      <c r="GSF19" s="820"/>
      <c r="GSG19" s="820"/>
      <c r="GSH19" s="820"/>
      <c r="GSI19" s="820"/>
      <c r="GSJ19" s="820"/>
      <c r="GSK19" s="820"/>
      <c r="GSL19" s="820"/>
      <c r="GSM19" s="820"/>
      <c r="GSN19" s="820"/>
      <c r="GSO19" s="820"/>
      <c r="GSP19" s="820"/>
      <c r="GSQ19" s="820"/>
      <c r="GSR19" s="820"/>
      <c r="GSS19" s="820"/>
      <c r="GST19" s="820"/>
      <c r="GSU19" s="820"/>
      <c r="GSV19" s="820"/>
      <c r="GSW19" s="820"/>
      <c r="GSX19" s="820"/>
      <c r="GSY19" s="820"/>
      <c r="GSZ19" s="820"/>
      <c r="GTA19" s="820"/>
      <c r="GTB19" s="820"/>
      <c r="GTC19" s="820"/>
      <c r="GTD19" s="820"/>
      <c r="GTE19" s="820"/>
      <c r="GTF19" s="820"/>
      <c r="GTG19" s="820"/>
      <c r="GTH19" s="820"/>
      <c r="GTI19" s="820"/>
      <c r="GTJ19" s="820"/>
      <c r="GTK19" s="820"/>
      <c r="GTL19" s="820"/>
      <c r="GTM19" s="820"/>
      <c r="GTN19" s="820"/>
      <c r="GTO19" s="820"/>
      <c r="GTP19" s="820"/>
      <c r="GTQ19" s="820"/>
      <c r="GTR19" s="820"/>
      <c r="GTS19" s="820"/>
      <c r="GTT19" s="820"/>
      <c r="GTU19" s="820"/>
      <c r="GTV19" s="820"/>
      <c r="GTW19" s="820"/>
      <c r="GTX19" s="820"/>
      <c r="GTY19" s="820"/>
      <c r="GTZ19" s="820"/>
      <c r="GUA19" s="820"/>
      <c r="GUB19" s="820"/>
      <c r="GUC19" s="820"/>
      <c r="GUD19" s="820"/>
      <c r="GUE19" s="820"/>
      <c r="GUF19" s="820"/>
      <c r="GUG19" s="820"/>
      <c r="GUH19" s="820"/>
      <c r="GUI19" s="820"/>
      <c r="GUJ19" s="820"/>
      <c r="GUK19" s="820"/>
      <c r="GUL19" s="820"/>
      <c r="GUM19" s="820"/>
      <c r="GUN19" s="820"/>
      <c r="GUO19" s="820"/>
      <c r="GUP19" s="820"/>
      <c r="GUQ19" s="820"/>
      <c r="GUR19" s="820"/>
      <c r="GUS19" s="820"/>
      <c r="GUT19" s="820"/>
      <c r="GUU19" s="820"/>
      <c r="GUV19" s="820"/>
      <c r="GUW19" s="820"/>
      <c r="GUX19" s="820"/>
      <c r="GUY19" s="820"/>
      <c r="GUZ19" s="820"/>
      <c r="GVA19" s="820"/>
      <c r="GVB19" s="820"/>
      <c r="GVC19" s="820"/>
      <c r="GVD19" s="820"/>
      <c r="GVE19" s="820"/>
      <c r="GVF19" s="820"/>
      <c r="GVG19" s="820"/>
      <c r="GVH19" s="820"/>
      <c r="GVI19" s="820"/>
      <c r="GVJ19" s="820"/>
      <c r="GVK19" s="820"/>
      <c r="GVL19" s="820"/>
      <c r="GVM19" s="820"/>
      <c r="GVN19" s="820"/>
      <c r="GVO19" s="820"/>
      <c r="GVP19" s="820"/>
      <c r="GVQ19" s="820"/>
      <c r="GVR19" s="820"/>
      <c r="GVS19" s="820"/>
      <c r="GVT19" s="820"/>
      <c r="GVU19" s="820"/>
      <c r="GVV19" s="820"/>
      <c r="GVW19" s="820"/>
      <c r="GVX19" s="820"/>
      <c r="GVY19" s="820"/>
      <c r="GVZ19" s="820"/>
      <c r="GWA19" s="820"/>
      <c r="GWB19" s="820"/>
      <c r="GWC19" s="820"/>
      <c r="GWD19" s="820"/>
      <c r="GWE19" s="820"/>
      <c r="GWF19" s="820"/>
      <c r="GWG19" s="820"/>
      <c r="GWH19" s="820"/>
      <c r="GWI19" s="820"/>
      <c r="GWJ19" s="820"/>
      <c r="GWK19" s="820"/>
      <c r="GWL19" s="820"/>
      <c r="GWM19" s="820"/>
      <c r="GWN19" s="820"/>
      <c r="GWO19" s="820"/>
      <c r="GWP19" s="820"/>
      <c r="GWQ19" s="820"/>
      <c r="GWR19" s="820"/>
      <c r="GWS19" s="820"/>
      <c r="GWT19" s="820"/>
      <c r="GWU19" s="820"/>
      <c r="GWV19" s="820"/>
      <c r="GWW19" s="820"/>
      <c r="GWX19" s="820"/>
      <c r="GWY19" s="820"/>
      <c r="GWZ19" s="820"/>
      <c r="GXA19" s="820"/>
      <c r="GXB19" s="820"/>
      <c r="GXC19" s="820"/>
      <c r="GXD19" s="820"/>
      <c r="GXE19" s="820"/>
      <c r="GXF19" s="820"/>
      <c r="GXG19" s="820"/>
      <c r="GXH19" s="820"/>
      <c r="GXI19" s="820"/>
      <c r="GXJ19" s="820"/>
      <c r="GXK19" s="820"/>
      <c r="GXL19" s="820"/>
      <c r="GXM19" s="820"/>
      <c r="GXN19" s="820"/>
      <c r="GXO19" s="820"/>
      <c r="GXP19" s="820"/>
      <c r="GXQ19" s="820"/>
      <c r="GXR19" s="820"/>
      <c r="GXS19" s="820"/>
      <c r="GXT19" s="820"/>
      <c r="GXU19" s="820"/>
      <c r="GXV19" s="820"/>
      <c r="GXW19" s="820"/>
      <c r="GXX19" s="820"/>
      <c r="GXY19" s="820"/>
      <c r="GXZ19" s="820"/>
      <c r="GYA19" s="820"/>
      <c r="GYB19" s="820"/>
      <c r="GYC19" s="820"/>
      <c r="GYD19" s="820"/>
      <c r="GYE19" s="820"/>
      <c r="GYF19" s="820"/>
      <c r="GYG19" s="820"/>
      <c r="GYH19" s="820"/>
      <c r="GYI19" s="820"/>
      <c r="GYJ19" s="820"/>
      <c r="GYK19" s="820"/>
      <c r="GYL19" s="820"/>
      <c r="GYM19" s="820"/>
      <c r="GYN19" s="820"/>
      <c r="GYO19" s="820"/>
      <c r="GYP19" s="820"/>
      <c r="GYQ19" s="820"/>
      <c r="GYR19" s="820"/>
      <c r="GYS19" s="820"/>
      <c r="GYT19" s="820"/>
      <c r="GYU19" s="820"/>
      <c r="GYV19" s="820"/>
      <c r="GYW19" s="820"/>
      <c r="GYX19" s="820"/>
      <c r="GYY19" s="820"/>
      <c r="GYZ19" s="820"/>
      <c r="GZA19" s="820"/>
      <c r="GZB19" s="820"/>
      <c r="GZC19" s="820"/>
      <c r="GZD19" s="820"/>
      <c r="GZE19" s="820"/>
      <c r="GZF19" s="820"/>
      <c r="GZG19" s="820"/>
      <c r="GZH19" s="820"/>
      <c r="GZI19" s="820"/>
      <c r="GZJ19" s="820"/>
      <c r="GZK19" s="820"/>
      <c r="GZL19" s="820"/>
      <c r="GZM19" s="820"/>
      <c r="GZN19" s="820"/>
      <c r="GZO19" s="820"/>
      <c r="GZP19" s="820"/>
      <c r="GZQ19" s="820"/>
      <c r="GZR19" s="820"/>
      <c r="GZS19" s="820"/>
      <c r="GZT19" s="820"/>
      <c r="GZU19" s="820"/>
      <c r="GZV19" s="820"/>
      <c r="GZW19" s="820"/>
      <c r="GZX19" s="820"/>
      <c r="GZY19" s="820"/>
      <c r="GZZ19" s="820"/>
      <c r="HAA19" s="820"/>
      <c r="HAB19" s="820"/>
      <c r="HAC19" s="820"/>
      <c r="HAD19" s="820"/>
      <c r="HAE19" s="820"/>
      <c r="HAF19" s="820"/>
      <c r="HAG19" s="820"/>
      <c r="HAH19" s="820"/>
      <c r="HAI19" s="820"/>
      <c r="HAJ19" s="820"/>
      <c r="HAK19" s="820"/>
      <c r="HAL19" s="820"/>
      <c r="HAM19" s="820"/>
      <c r="HAN19" s="820"/>
      <c r="HAO19" s="820"/>
      <c r="HAP19" s="820"/>
      <c r="HAQ19" s="820"/>
      <c r="HAR19" s="820"/>
      <c r="HAS19" s="820"/>
      <c r="HAT19" s="820"/>
      <c r="HAU19" s="820"/>
      <c r="HAV19" s="820"/>
      <c r="HAW19" s="820"/>
      <c r="HAX19" s="820"/>
      <c r="HAY19" s="820"/>
      <c r="HAZ19" s="820"/>
      <c r="HBA19" s="820"/>
      <c r="HBB19" s="820"/>
      <c r="HBC19" s="820"/>
      <c r="HBD19" s="820"/>
      <c r="HBE19" s="820"/>
      <c r="HBF19" s="820"/>
      <c r="HBG19" s="820"/>
      <c r="HBH19" s="820"/>
      <c r="HBI19" s="820"/>
      <c r="HBJ19" s="820"/>
      <c r="HBK19" s="820"/>
      <c r="HBL19" s="820"/>
      <c r="HBM19" s="820"/>
      <c r="HBN19" s="820"/>
      <c r="HBO19" s="820"/>
      <c r="HBP19" s="820"/>
      <c r="HBQ19" s="820"/>
      <c r="HBR19" s="820"/>
      <c r="HBS19" s="820"/>
      <c r="HBT19" s="820"/>
      <c r="HBU19" s="820"/>
      <c r="HBV19" s="820"/>
      <c r="HBW19" s="820"/>
      <c r="HBX19" s="820"/>
      <c r="HBY19" s="820"/>
      <c r="HBZ19" s="820"/>
      <c r="HCA19" s="820"/>
      <c r="HCB19" s="820"/>
      <c r="HCC19" s="820"/>
      <c r="HCD19" s="820"/>
      <c r="HCE19" s="820"/>
      <c r="HCF19" s="820"/>
      <c r="HCG19" s="820"/>
      <c r="HCH19" s="820"/>
      <c r="HCI19" s="820"/>
      <c r="HCJ19" s="820"/>
      <c r="HCK19" s="820"/>
      <c r="HCL19" s="820"/>
      <c r="HCM19" s="820"/>
      <c r="HCN19" s="820"/>
      <c r="HCO19" s="820"/>
      <c r="HCP19" s="820"/>
      <c r="HCQ19" s="820"/>
      <c r="HCR19" s="820"/>
      <c r="HCS19" s="820"/>
      <c r="HCT19" s="820"/>
      <c r="HCU19" s="820"/>
      <c r="HCV19" s="820"/>
      <c r="HCW19" s="820"/>
      <c r="HCX19" s="820"/>
      <c r="HCY19" s="820"/>
      <c r="HCZ19" s="820"/>
      <c r="HDA19" s="820"/>
      <c r="HDB19" s="820"/>
      <c r="HDC19" s="820"/>
      <c r="HDD19" s="820"/>
      <c r="HDE19" s="820"/>
      <c r="HDF19" s="820"/>
      <c r="HDG19" s="820"/>
      <c r="HDH19" s="820"/>
      <c r="HDI19" s="820"/>
      <c r="HDJ19" s="820"/>
      <c r="HDK19" s="820"/>
      <c r="HDL19" s="820"/>
      <c r="HDM19" s="820"/>
      <c r="HDN19" s="820"/>
      <c r="HDO19" s="820"/>
      <c r="HDP19" s="820"/>
      <c r="HDQ19" s="820"/>
      <c r="HDR19" s="820"/>
      <c r="HDS19" s="820"/>
      <c r="HDT19" s="820"/>
      <c r="HDU19" s="820"/>
      <c r="HDV19" s="820"/>
      <c r="HDW19" s="820"/>
      <c r="HDX19" s="820"/>
      <c r="HDY19" s="820"/>
      <c r="HDZ19" s="820"/>
      <c r="HEA19" s="820"/>
      <c r="HEB19" s="820"/>
      <c r="HEC19" s="820"/>
      <c r="HED19" s="820"/>
      <c r="HEE19" s="820"/>
      <c r="HEF19" s="820"/>
      <c r="HEG19" s="820"/>
      <c r="HEH19" s="820"/>
      <c r="HEI19" s="820"/>
      <c r="HEJ19" s="820"/>
      <c r="HEK19" s="820"/>
      <c r="HEL19" s="820"/>
      <c r="HEM19" s="820"/>
      <c r="HEN19" s="820"/>
      <c r="HEO19" s="820"/>
      <c r="HEP19" s="820"/>
      <c r="HEQ19" s="820"/>
      <c r="HER19" s="820"/>
      <c r="HES19" s="820"/>
      <c r="HET19" s="820"/>
      <c r="HEU19" s="820"/>
      <c r="HEV19" s="820"/>
      <c r="HEW19" s="820"/>
      <c r="HEX19" s="820"/>
      <c r="HEY19" s="820"/>
      <c r="HEZ19" s="820"/>
      <c r="HFA19" s="820"/>
      <c r="HFB19" s="820"/>
      <c r="HFC19" s="820"/>
      <c r="HFD19" s="820"/>
      <c r="HFE19" s="820"/>
      <c r="HFF19" s="820"/>
      <c r="HFG19" s="820"/>
      <c r="HFH19" s="820"/>
      <c r="HFI19" s="820"/>
      <c r="HFJ19" s="820"/>
      <c r="HFK19" s="820"/>
      <c r="HFL19" s="820"/>
      <c r="HFM19" s="820"/>
      <c r="HFN19" s="820"/>
      <c r="HFO19" s="820"/>
      <c r="HFP19" s="820"/>
      <c r="HFQ19" s="820"/>
      <c r="HFR19" s="820"/>
      <c r="HFS19" s="820"/>
      <c r="HFT19" s="820"/>
      <c r="HFU19" s="820"/>
      <c r="HFV19" s="820"/>
      <c r="HFW19" s="820"/>
      <c r="HFX19" s="820"/>
      <c r="HFY19" s="820"/>
      <c r="HFZ19" s="820"/>
      <c r="HGA19" s="820"/>
      <c r="HGB19" s="820"/>
      <c r="HGC19" s="820"/>
      <c r="HGD19" s="820"/>
      <c r="HGE19" s="820"/>
      <c r="HGF19" s="820"/>
      <c r="HGG19" s="820"/>
      <c r="HGH19" s="820"/>
      <c r="HGI19" s="820"/>
      <c r="HGJ19" s="820"/>
      <c r="HGK19" s="820"/>
      <c r="HGL19" s="820"/>
      <c r="HGM19" s="820"/>
      <c r="HGN19" s="820"/>
      <c r="HGO19" s="820"/>
      <c r="HGP19" s="820"/>
      <c r="HGQ19" s="820"/>
      <c r="HGR19" s="820"/>
      <c r="HGS19" s="820"/>
      <c r="HGT19" s="820"/>
      <c r="HGU19" s="820"/>
      <c r="HGV19" s="820"/>
      <c r="HGW19" s="820"/>
      <c r="HGX19" s="820"/>
      <c r="HGY19" s="820"/>
      <c r="HGZ19" s="820"/>
      <c r="HHA19" s="820"/>
      <c r="HHB19" s="820"/>
      <c r="HHC19" s="820"/>
      <c r="HHD19" s="820"/>
      <c r="HHE19" s="820"/>
      <c r="HHF19" s="820"/>
      <c r="HHG19" s="820"/>
      <c r="HHH19" s="820"/>
      <c r="HHI19" s="820"/>
      <c r="HHJ19" s="820"/>
      <c r="HHK19" s="820"/>
      <c r="HHL19" s="820"/>
      <c r="HHM19" s="820"/>
      <c r="HHN19" s="820"/>
      <c r="HHO19" s="820"/>
      <c r="HHP19" s="820"/>
      <c r="HHQ19" s="820"/>
      <c r="HHR19" s="820"/>
      <c r="HHS19" s="820"/>
      <c r="HHT19" s="820"/>
      <c r="HHU19" s="820"/>
      <c r="HHV19" s="820"/>
      <c r="HHW19" s="820"/>
      <c r="HHX19" s="820"/>
      <c r="HHY19" s="820"/>
      <c r="HHZ19" s="820"/>
      <c r="HIA19" s="820"/>
      <c r="HIB19" s="820"/>
      <c r="HIC19" s="820"/>
      <c r="HID19" s="820"/>
      <c r="HIE19" s="820"/>
      <c r="HIF19" s="820"/>
      <c r="HIG19" s="820"/>
      <c r="HIH19" s="820"/>
      <c r="HII19" s="820"/>
      <c r="HIJ19" s="820"/>
      <c r="HIK19" s="820"/>
      <c r="HIL19" s="820"/>
      <c r="HIM19" s="820"/>
      <c r="HIN19" s="820"/>
      <c r="HIO19" s="820"/>
      <c r="HIP19" s="820"/>
      <c r="HIQ19" s="820"/>
      <c r="HIR19" s="820"/>
      <c r="HIS19" s="820"/>
      <c r="HIT19" s="820"/>
      <c r="HIU19" s="820"/>
      <c r="HIV19" s="820"/>
      <c r="HIW19" s="820"/>
      <c r="HIX19" s="820"/>
      <c r="HIY19" s="820"/>
      <c r="HIZ19" s="820"/>
      <c r="HJA19" s="820"/>
      <c r="HJB19" s="820"/>
      <c r="HJC19" s="820"/>
      <c r="HJD19" s="820"/>
      <c r="HJE19" s="820"/>
      <c r="HJF19" s="820"/>
      <c r="HJG19" s="820"/>
      <c r="HJH19" s="820"/>
      <c r="HJI19" s="820"/>
      <c r="HJJ19" s="820"/>
      <c r="HJK19" s="820"/>
      <c r="HJL19" s="820"/>
      <c r="HJM19" s="820"/>
      <c r="HJN19" s="820"/>
      <c r="HJO19" s="820"/>
      <c r="HJP19" s="820"/>
      <c r="HJQ19" s="820"/>
      <c r="HJR19" s="820"/>
      <c r="HJS19" s="820"/>
      <c r="HJT19" s="820"/>
      <c r="HJU19" s="820"/>
      <c r="HJV19" s="820"/>
      <c r="HJW19" s="820"/>
      <c r="HJX19" s="820"/>
      <c r="HJY19" s="820"/>
      <c r="HJZ19" s="820"/>
      <c r="HKA19" s="820"/>
      <c r="HKB19" s="820"/>
      <c r="HKC19" s="820"/>
      <c r="HKD19" s="820"/>
      <c r="HKE19" s="820"/>
      <c r="HKF19" s="820"/>
      <c r="HKG19" s="820"/>
      <c r="HKH19" s="820"/>
      <c r="HKI19" s="820"/>
      <c r="HKJ19" s="820"/>
      <c r="HKK19" s="820"/>
      <c r="HKL19" s="820"/>
      <c r="HKM19" s="820"/>
      <c r="HKN19" s="820"/>
      <c r="HKO19" s="820"/>
      <c r="HKP19" s="820"/>
      <c r="HKQ19" s="820"/>
      <c r="HKR19" s="820"/>
      <c r="HKS19" s="820"/>
      <c r="HKT19" s="820"/>
      <c r="HKU19" s="820"/>
      <c r="HKV19" s="820"/>
      <c r="HKW19" s="820"/>
      <c r="HKX19" s="820"/>
      <c r="HKY19" s="820"/>
      <c r="HKZ19" s="820"/>
      <c r="HLA19" s="820"/>
      <c r="HLB19" s="820"/>
      <c r="HLC19" s="820"/>
      <c r="HLD19" s="820"/>
      <c r="HLE19" s="820"/>
      <c r="HLF19" s="820"/>
      <c r="HLG19" s="820"/>
      <c r="HLH19" s="820"/>
      <c r="HLI19" s="820"/>
      <c r="HLJ19" s="820"/>
      <c r="HLK19" s="820"/>
      <c r="HLL19" s="820"/>
      <c r="HLM19" s="820"/>
      <c r="HLN19" s="820"/>
      <c r="HLO19" s="820"/>
      <c r="HLP19" s="820"/>
      <c r="HLQ19" s="820"/>
      <c r="HLR19" s="820"/>
      <c r="HLS19" s="820"/>
      <c r="HLT19" s="820"/>
      <c r="HLU19" s="820"/>
      <c r="HLV19" s="820"/>
      <c r="HLW19" s="820"/>
      <c r="HLX19" s="820"/>
      <c r="HLY19" s="820"/>
      <c r="HLZ19" s="820"/>
      <c r="HMA19" s="820"/>
      <c r="HMB19" s="820"/>
      <c r="HMC19" s="820"/>
      <c r="HMD19" s="820"/>
      <c r="HME19" s="820"/>
      <c r="HMF19" s="820"/>
      <c r="HMG19" s="820"/>
      <c r="HMH19" s="820"/>
      <c r="HMI19" s="820"/>
      <c r="HMJ19" s="820"/>
      <c r="HMK19" s="820"/>
      <c r="HML19" s="820"/>
      <c r="HMM19" s="820"/>
      <c r="HMN19" s="820"/>
      <c r="HMO19" s="820"/>
      <c r="HMP19" s="820"/>
      <c r="HMQ19" s="820"/>
      <c r="HMR19" s="820"/>
      <c r="HMS19" s="820"/>
      <c r="HMT19" s="820"/>
      <c r="HMU19" s="820"/>
      <c r="HMV19" s="820"/>
      <c r="HMW19" s="820"/>
      <c r="HMX19" s="820"/>
      <c r="HMY19" s="820"/>
      <c r="HMZ19" s="820"/>
      <c r="HNA19" s="820"/>
      <c r="HNB19" s="820"/>
      <c r="HNC19" s="820"/>
      <c r="HND19" s="820"/>
      <c r="HNE19" s="820"/>
      <c r="HNF19" s="820"/>
      <c r="HNG19" s="820"/>
      <c r="HNH19" s="820"/>
      <c r="HNI19" s="820"/>
      <c r="HNJ19" s="820"/>
      <c r="HNK19" s="820"/>
      <c r="HNL19" s="820"/>
      <c r="HNM19" s="820"/>
      <c r="HNN19" s="820"/>
      <c r="HNO19" s="820"/>
      <c r="HNP19" s="820"/>
      <c r="HNQ19" s="820"/>
      <c r="HNR19" s="820"/>
      <c r="HNS19" s="820"/>
      <c r="HNT19" s="820"/>
      <c r="HNU19" s="820"/>
      <c r="HNV19" s="820"/>
      <c r="HNW19" s="820"/>
      <c r="HNX19" s="820"/>
      <c r="HNY19" s="820"/>
      <c r="HNZ19" s="820"/>
      <c r="HOA19" s="820"/>
      <c r="HOB19" s="820"/>
      <c r="HOC19" s="820"/>
      <c r="HOD19" s="820"/>
      <c r="HOE19" s="820"/>
      <c r="HOF19" s="820"/>
      <c r="HOG19" s="820"/>
      <c r="HOH19" s="820"/>
      <c r="HOI19" s="820"/>
      <c r="HOJ19" s="820"/>
      <c r="HOK19" s="820"/>
      <c r="HOL19" s="820"/>
      <c r="HOM19" s="820"/>
      <c r="HON19" s="820"/>
      <c r="HOO19" s="820"/>
      <c r="HOP19" s="820"/>
      <c r="HOQ19" s="820"/>
      <c r="HOR19" s="820"/>
      <c r="HOS19" s="820"/>
      <c r="HOT19" s="820"/>
      <c r="HOU19" s="820"/>
      <c r="HOV19" s="820"/>
      <c r="HOW19" s="820"/>
      <c r="HOX19" s="820"/>
      <c r="HOY19" s="820"/>
      <c r="HOZ19" s="820"/>
      <c r="HPA19" s="820"/>
      <c r="HPB19" s="820"/>
      <c r="HPC19" s="820"/>
      <c r="HPD19" s="820"/>
      <c r="HPE19" s="820"/>
      <c r="HPF19" s="820"/>
      <c r="HPG19" s="820"/>
      <c r="HPH19" s="820"/>
      <c r="HPI19" s="820"/>
      <c r="HPJ19" s="820"/>
      <c r="HPK19" s="820"/>
      <c r="HPL19" s="820"/>
      <c r="HPM19" s="820"/>
      <c r="HPN19" s="820"/>
      <c r="HPO19" s="820"/>
      <c r="HPP19" s="820"/>
      <c r="HPQ19" s="820"/>
      <c r="HPR19" s="820"/>
      <c r="HPS19" s="820"/>
      <c r="HPT19" s="820"/>
      <c r="HPU19" s="820"/>
      <c r="HPV19" s="820"/>
      <c r="HPW19" s="820"/>
      <c r="HPX19" s="820"/>
      <c r="HPY19" s="820"/>
      <c r="HPZ19" s="820"/>
      <c r="HQA19" s="820"/>
      <c r="HQB19" s="820"/>
      <c r="HQC19" s="820"/>
      <c r="HQD19" s="820"/>
      <c r="HQE19" s="820"/>
      <c r="HQF19" s="820"/>
      <c r="HQG19" s="820"/>
      <c r="HQH19" s="820"/>
      <c r="HQI19" s="820"/>
      <c r="HQJ19" s="820"/>
      <c r="HQK19" s="820"/>
      <c r="HQL19" s="820"/>
      <c r="HQM19" s="820"/>
      <c r="HQN19" s="820"/>
      <c r="HQO19" s="820"/>
      <c r="HQP19" s="820"/>
      <c r="HQQ19" s="820"/>
      <c r="HQR19" s="820"/>
      <c r="HQS19" s="820"/>
      <c r="HQT19" s="820"/>
      <c r="HQU19" s="820"/>
      <c r="HQV19" s="820"/>
      <c r="HQW19" s="820"/>
      <c r="HQX19" s="820"/>
      <c r="HQY19" s="820"/>
      <c r="HQZ19" s="820"/>
      <c r="HRA19" s="820"/>
      <c r="HRB19" s="820"/>
      <c r="HRC19" s="820"/>
      <c r="HRD19" s="820"/>
      <c r="HRE19" s="820"/>
      <c r="HRF19" s="820"/>
      <c r="HRG19" s="820"/>
      <c r="HRH19" s="820"/>
      <c r="HRI19" s="820"/>
      <c r="HRJ19" s="820"/>
      <c r="HRK19" s="820"/>
      <c r="HRL19" s="820"/>
      <c r="HRM19" s="820"/>
      <c r="HRN19" s="820"/>
      <c r="HRO19" s="820"/>
      <c r="HRP19" s="820"/>
      <c r="HRQ19" s="820"/>
      <c r="HRR19" s="820"/>
      <c r="HRS19" s="820"/>
      <c r="HRT19" s="820"/>
      <c r="HRU19" s="820"/>
      <c r="HRV19" s="820"/>
      <c r="HRW19" s="820"/>
      <c r="HRX19" s="820"/>
      <c r="HRY19" s="820"/>
      <c r="HRZ19" s="820"/>
      <c r="HSA19" s="820"/>
      <c r="HSB19" s="820"/>
      <c r="HSC19" s="820"/>
      <c r="HSD19" s="820"/>
      <c r="HSE19" s="820"/>
      <c r="HSF19" s="820"/>
      <c r="HSG19" s="820"/>
      <c r="HSH19" s="820"/>
      <c r="HSI19" s="820"/>
      <c r="HSJ19" s="820"/>
      <c r="HSK19" s="820"/>
      <c r="HSL19" s="820"/>
      <c r="HSM19" s="820"/>
      <c r="HSN19" s="820"/>
      <c r="HSO19" s="820"/>
      <c r="HSP19" s="820"/>
      <c r="HSQ19" s="820"/>
      <c r="HSR19" s="820"/>
      <c r="HSS19" s="820"/>
      <c r="HST19" s="820"/>
      <c r="HSU19" s="820"/>
      <c r="HSV19" s="820"/>
      <c r="HSW19" s="820"/>
      <c r="HSX19" s="820"/>
      <c r="HSY19" s="820"/>
      <c r="HSZ19" s="820"/>
      <c r="HTA19" s="820"/>
      <c r="HTB19" s="820"/>
      <c r="HTC19" s="820"/>
      <c r="HTD19" s="820"/>
      <c r="HTE19" s="820"/>
      <c r="HTF19" s="820"/>
      <c r="HTG19" s="820"/>
      <c r="HTH19" s="820"/>
      <c r="HTI19" s="820"/>
      <c r="HTJ19" s="820"/>
      <c r="HTK19" s="820"/>
      <c r="HTL19" s="820"/>
      <c r="HTM19" s="820"/>
      <c r="HTN19" s="820"/>
      <c r="HTO19" s="820"/>
      <c r="HTP19" s="820"/>
      <c r="HTQ19" s="820"/>
      <c r="HTR19" s="820"/>
      <c r="HTS19" s="820"/>
      <c r="HTT19" s="820"/>
      <c r="HTU19" s="820"/>
      <c r="HTV19" s="820"/>
      <c r="HTW19" s="820"/>
      <c r="HTX19" s="820"/>
      <c r="HTY19" s="820"/>
      <c r="HTZ19" s="820"/>
      <c r="HUA19" s="820"/>
      <c r="HUB19" s="820"/>
      <c r="HUC19" s="820"/>
      <c r="HUD19" s="820"/>
      <c r="HUE19" s="820"/>
      <c r="HUF19" s="820"/>
      <c r="HUG19" s="820"/>
      <c r="HUH19" s="820"/>
      <c r="HUI19" s="820"/>
      <c r="HUJ19" s="820"/>
      <c r="HUK19" s="820"/>
      <c r="HUL19" s="820"/>
      <c r="HUM19" s="820"/>
      <c r="HUN19" s="820"/>
      <c r="HUO19" s="820"/>
      <c r="HUP19" s="820"/>
      <c r="HUQ19" s="820"/>
      <c r="HUR19" s="820"/>
      <c r="HUS19" s="820"/>
      <c r="HUT19" s="820"/>
      <c r="HUU19" s="820"/>
      <c r="HUV19" s="820"/>
      <c r="HUW19" s="820"/>
      <c r="HUX19" s="820"/>
      <c r="HUY19" s="820"/>
      <c r="HUZ19" s="820"/>
      <c r="HVA19" s="820"/>
      <c r="HVB19" s="820"/>
      <c r="HVC19" s="820"/>
      <c r="HVD19" s="820"/>
      <c r="HVE19" s="820"/>
      <c r="HVF19" s="820"/>
      <c r="HVG19" s="820"/>
      <c r="HVH19" s="820"/>
      <c r="HVI19" s="820"/>
      <c r="HVJ19" s="820"/>
      <c r="HVK19" s="820"/>
      <c r="HVL19" s="820"/>
      <c r="HVM19" s="820"/>
      <c r="HVN19" s="820"/>
      <c r="HVO19" s="820"/>
      <c r="HVP19" s="820"/>
      <c r="HVQ19" s="820"/>
      <c r="HVR19" s="820"/>
      <c r="HVS19" s="820"/>
      <c r="HVT19" s="820"/>
      <c r="HVU19" s="820"/>
      <c r="HVV19" s="820"/>
      <c r="HVW19" s="820"/>
      <c r="HVX19" s="820"/>
      <c r="HVY19" s="820"/>
      <c r="HVZ19" s="820"/>
      <c r="HWA19" s="820"/>
      <c r="HWB19" s="820"/>
      <c r="HWC19" s="820"/>
      <c r="HWD19" s="820"/>
      <c r="HWE19" s="820"/>
      <c r="HWF19" s="820"/>
      <c r="HWG19" s="820"/>
      <c r="HWH19" s="820"/>
      <c r="HWI19" s="820"/>
      <c r="HWJ19" s="820"/>
      <c r="HWK19" s="820"/>
      <c r="HWL19" s="820"/>
      <c r="HWM19" s="820"/>
      <c r="HWN19" s="820"/>
      <c r="HWO19" s="820"/>
      <c r="HWP19" s="820"/>
      <c r="HWQ19" s="820"/>
      <c r="HWR19" s="820"/>
      <c r="HWS19" s="820"/>
      <c r="HWT19" s="820"/>
      <c r="HWU19" s="820"/>
      <c r="HWV19" s="820"/>
      <c r="HWW19" s="820"/>
      <c r="HWX19" s="820"/>
      <c r="HWY19" s="820"/>
      <c r="HWZ19" s="820"/>
      <c r="HXA19" s="820"/>
      <c r="HXB19" s="820"/>
      <c r="HXC19" s="820"/>
      <c r="HXD19" s="820"/>
      <c r="HXE19" s="820"/>
      <c r="HXF19" s="820"/>
      <c r="HXG19" s="820"/>
      <c r="HXH19" s="820"/>
      <c r="HXI19" s="820"/>
      <c r="HXJ19" s="820"/>
      <c r="HXK19" s="820"/>
      <c r="HXL19" s="820"/>
      <c r="HXM19" s="820"/>
      <c r="HXN19" s="820"/>
      <c r="HXO19" s="820"/>
      <c r="HXP19" s="820"/>
      <c r="HXQ19" s="820"/>
      <c r="HXR19" s="820"/>
      <c r="HXS19" s="820"/>
      <c r="HXT19" s="820"/>
      <c r="HXU19" s="820"/>
      <c r="HXV19" s="820"/>
      <c r="HXW19" s="820"/>
      <c r="HXX19" s="820"/>
      <c r="HXY19" s="820"/>
      <c r="HXZ19" s="820"/>
      <c r="HYA19" s="820"/>
      <c r="HYB19" s="820"/>
      <c r="HYC19" s="820"/>
      <c r="HYD19" s="820"/>
      <c r="HYE19" s="820"/>
      <c r="HYF19" s="820"/>
      <c r="HYG19" s="820"/>
      <c r="HYH19" s="820"/>
      <c r="HYI19" s="820"/>
      <c r="HYJ19" s="820"/>
      <c r="HYK19" s="820"/>
      <c r="HYL19" s="820"/>
      <c r="HYM19" s="820"/>
      <c r="HYN19" s="820"/>
      <c r="HYO19" s="820"/>
      <c r="HYP19" s="820"/>
      <c r="HYQ19" s="820"/>
      <c r="HYR19" s="820"/>
      <c r="HYS19" s="820"/>
      <c r="HYT19" s="820"/>
      <c r="HYU19" s="820"/>
      <c r="HYV19" s="820"/>
      <c r="HYW19" s="820"/>
      <c r="HYX19" s="820"/>
      <c r="HYY19" s="820"/>
      <c r="HYZ19" s="820"/>
      <c r="HZA19" s="820"/>
      <c r="HZB19" s="820"/>
      <c r="HZC19" s="820"/>
      <c r="HZD19" s="820"/>
      <c r="HZE19" s="820"/>
      <c r="HZF19" s="820"/>
      <c r="HZG19" s="820"/>
      <c r="HZH19" s="820"/>
      <c r="HZI19" s="820"/>
      <c r="HZJ19" s="820"/>
      <c r="HZK19" s="820"/>
      <c r="HZL19" s="820"/>
      <c r="HZM19" s="820"/>
      <c r="HZN19" s="820"/>
      <c r="HZO19" s="820"/>
      <c r="HZP19" s="820"/>
      <c r="HZQ19" s="820"/>
      <c r="HZR19" s="820"/>
      <c r="HZS19" s="820"/>
      <c r="HZT19" s="820"/>
      <c r="HZU19" s="820"/>
      <c r="HZV19" s="820"/>
      <c r="HZW19" s="820"/>
      <c r="HZX19" s="820"/>
      <c r="HZY19" s="820"/>
      <c r="HZZ19" s="820"/>
      <c r="IAA19" s="820"/>
      <c r="IAB19" s="820"/>
      <c r="IAC19" s="820"/>
      <c r="IAD19" s="820"/>
      <c r="IAE19" s="820"/>
      <c r="IAF19" s="820"/>
      <c r="IAG19" s="820"/>
      <c r="IAH19" s="820"/>
      <c r="IAI19" s="820"/>
      <c r="IAJ19" s="820"/>
      <c r="IAK19" s="820"/>
      <c r="IAL19" s="820"/>
      <c r="IAM19" s="820"/>
      <c r="IAN19" s="820"/>
      <c r="IAO19" s="820"/>
      <c r="IAP19" s="820"/>
      <c r="IAQ19" s="820"/>
      <c r="IAR19" s="820"/>
      <c r="IAS19" s="820"/>
      <c r="IAT19" s="820"/>
      <c r="IAU19" s="820"/>
      <c r="IAV19" s="820"/>
      <c r="IAW19" s="820"/>
      <c r="IAX19" s="820"/>
      <c r="IAY19" s="820"/>
      <c r="IAZ19" s="820"/>
      <c r="IBA19" s="820"/>
      <c r="IBB19" s="820"/>
      <c r="IBC19" s="820"/>
      <c r="IBD19" s="820"/>
      <c r="IBE19" s="820"/>
      <c r="IBF19" s="820"/>
      <c r="IBG19" s="820"/>
      <c r="IBH19" s="820"/>
      <c r="IBI19" s="820"/>
      <c r="IBJ19" s="820"/>
      <c r="IBK19" s="820"/>
      <c r="IBL19" s="820"/>
      <c r="IBM19" s="820"/>
      <c r="IBN19" s="820"/>
      <c r="IBO19" s="820"/>
      <c r="IBP19" s="820"/>
      <c r="IBQ19" s="820"/>
      <c r="IBR19" s="820"/>
      <c r="IBS19" s="820"/>
      <c r="IBT19" s="820"/>
      <c r="IBU19" s="820"/>
      <c r="IBV19" s="820"/>
      <c r="IBW19" s="820"/>
      <c r="IBX19" s="820"/>
      <c r="IBY19" s="820"/>
      <c r="IBZ19" s="820"/>
      <c r="ICA19" s="820"/>
      <c r="ICB19" s="820"/>
      <c r="ICC19" s="820"/>
      <c r="ICD19" s="820"/>
      <c r="ICE19" s="820"/>
      <c r="ICF19" s="820"/>
      <c r="ICG19" s="820"/>
      <c r="ICH19" s="820"/>
      <c r="ICI19" s="820"/>
      <c r="ICJ19" s="820"/>
      <c r="ICK19" s="820"/>
      <c r="ICL19" s="820"/>
      <c r="ICM19" s="820"/>
      <c r="ICN19" s="820"/>
      <c r="ICO19" s="820"/>
      <c r="ICP19" s="820"/>
      <c r="ICQ19" s="820"/>
      <c r="ICR19" s="820"/>
      <c r="ICS19" s="820"/>
      <c r="ICT19" s="820"/>
      <c r="ICU19" s="820"/>
      <c r="ICV19" s="820"/>
      <c r="ICW19" s="820"/>
      <c r="ICX19" s="820"/>
      <c r="ICY19" s="820"/>
      <c r="ICZ19" s="820"/>
      <c r="IDA19" s="820"/>
      <c r="IDB19" s="820"/>
      <c r="IDC19" s="820"/>
      <c r="IDD19" s="820"/>
      <c r="IDE19" s="820"/>
      <c r="IDF19" s="820"/>
      <c r="IDG19" s="820"/>
      <c r="IDH19" s="820"/>
      <c r="IDI19" s="820"/>
      <c r="IDJ19" s="820"/>
      <c r="IDK19" s="820"/>
      <c r="IDL19" s="820"/>
      <c r="IDM19" s="820"/>
      <c r="IDN19" s="820"/>
      <c r="IDO19" s="820"/>
      <c r="IDP19" s="820"/>
      <c r="IDQ19" s="820"/>
      <c r="IDR19" s="820"/>
      <c r="IDS19" s="820"/>
      <c r="IDT19" s="820"/>
      <c r="IDU19" s="820"/>
      <c r="IDV19" s="820"/>
      <c r="IDW19" s="820"/>
      <c r="IDX19" s="820"/>
      <c r="IDY19" s="820"/>
      <c r="IDZ19" s="820"/>
      <c r="IEA19" s="820"/>
      <c r="IEB19" s="820"/>
      <c r="IEC19" s="820"/>
      <c r="IED19" s="820"/>
      <c r="IEE19" s="820"/>
      <c r="IEF19" s="820"/>
      <c r="IEG19" s="820"/>
      <c r="IEH19" s="820"/>
      <c r="IEI19" s="820"/>
      <c r="IEJ19" s="820"/>
      <c r="IEK19" s="820"/>
      <c r="IEL19" s="820"/>
      <c r="IEM19" s="820"/>
      <c r="IEN19" s="820"/>
      <c r="IEO19" s="820"/>
      <c r="IEP19" s="820"/>
      <c r="IEQ19" s="820"/>
      <c r="IER19" s="820"/>
      <c r="IES19" s="820"/>
      <c r="IET19" s="820"/>
      <c r="IEU19" s="820"/>
      <c r="IEV19" s="820"/>
      <c r="IEW19" s="820"/>
      <c r="IEX19" s="820"/>
      <c r="IEY19" s="820"/>
      <c r="IEZ19" s="820"/>
      <c r="IFA19" s="820"/>
      <c r="IFB19" s="820"/>
      <c r="IFC19" s="820"/>
      <c r="IFD19" s="820"/>
      <c r="IFE19" s="820"/>
      <c r="IFF19" s="820"/>
      <c r="IFG19" s="820"/>
      <c r="IFH19" s="820"/>
      <c r="IFI19" s="820"/>
      <c r="IFJ19" s="820"/>
      <c r="IFK19" s="820"/>
      <c r="IFL19" s="820"/>
      <c r="IFM19" s="820"/>
      <c r="IFN19" s="820"/>
      <c r="IFO19" s="820"/>
      <c r="IFP19" s="820"/>
      <c r="IFQ19" s="820"/>
      <c r="IFR19" s="820"/>
      <c r="IFS19" s="820"/>
      <c r="IFT19" s="820"/>
      <c r="IFU19" s="820"/>
      <c r="IFV19" s="820"/>
      <c r="IFW19" s="820"/>
      <c r="IFX19" s="820"/>
      <c r="IFY19" s="820"/>
      <c r="IFZ19" s="820"/>
      <c r="IGA19" s="820"/>
      <c r="IGB19" s="820"/>
      <c r="IGC19" s="820"/>
      <c r="IGD19" s="820"/>
      <c r="IGE19" s="820"/>
      <c r="IGF19" s="820"/>
      <c r="IGG19" s="820"/>
      <c r="IGH19" s="820"/>
      <c r="IGI19" s="820"/>
      <c r="IGJ19" s="820"/>
      <c r="IGK19" s="820"/>
      <c r="IGL19" s="820"/>
      <c r="IGM19" s="820"/>
      <c r="IGN19" s="820"/>
      <c r="IGO19" s="820"/>
      <c r="IGP19" s="820"/>
      <c r="IGQ19" s="820"/>
      <c r="IGR19" s="820"/>
      <c r="IGS19" s="820"/>
      <c r="IGT19" s="820"/>
      <c r="IGU19" s="820"/>
      <c r="IGV19" s="820"/>
      <c r="IGW19" s="820"/>
      <c r="IGX19" s="820"/>
      <c r="IGY19" s="820"/>
      <c r="IGZ19" s="820"/>
      <c r="IHA19" s="820"/>
      <c r="IHB19" s="820"/>
      <c r="IHC19" s="820"/>
      <c r="IHD19" s="820"/>
      <c r="IHE19" s="820"/>
      <c r="IHF19" s="820"/>
      <c r="IHG19" s="820"/>
      <c r="IHH19" s="820"/>
      <c r="IHI19" s="820"/>
      <c r="IHJ19" s="820"/>
      <c r="IHK19" s="820"/>
      <c r="IHL19" s="820"/>
      <c r="IHM19" s="820"/>
      <c r="IHN19" s="820"/>
      <c r="IHO19" s="820"/>
      <c r="IHP19" s="820"/>
      <c r="IHQ19" s="820"/>
      <c r="IHR19" s="820"/>
      <c r="IHS19" s="820"/>
      <c r="IHT19" s="820"/>
      <c r="IHU19" s="820"/>
      <c r="IHV19" s="820"/>
      <c r="IHW19" s="820"/>
      <c r="IHX19" s="820"/>
      <c r="IHY19" s="820"/>
      <c r="IHZ19" s="820"/>
      <c r="IIA19" s="820"/>
      <c r="IIB19" s="820"/>
      <c r="IIC19" s="820"/>
      <c r="IID19" s="820"/>
      <c r="IIE19" s="820"/>
      <c r="IIF19" s="820"/>
      <c r="IIG19" s="820"/>
      <c r="IIH19" s="820"/>
      <c r="III19" s="820"/>
      <c r="IIJ19" s="820"/>
      <c r="IIK19" s="820"/>
      <c r="IIL19" s="820"/>
      <c r="IIM19" s="820"/>
      <c r="IIN19" s="820"/>
      <c r="IIO19" s="820"/>
      <c r="IIP19" s="820"/>
      <c r="IIQ19" s="820"/>
      <c r="IIR19" s="820"/>
      <c r="IIS19" s="820"/>
      <c r="IIT19" s="820"/>
      <c r="IIU19" s="820"/>
      <c r="IIV19" s="820"/>
      <c r="IIW19" s="820"/>
      <c r="IIX19" s="820"/>
      <c r="IIY19" s="820"/>
      <c r="IIZ19" s="820"/>
      <c r="IJA19" s="820"/>
      <c r="IJB19" s="820"/>
      <c r="IJC19" s="820"/>
      <c r="IJD19" s="820"/>
      <c r="IJE19" s="820"/>
      <c r="IJF19" s="820"/>
      <c r="IJG19" s="820"/>
      <c r="IJH19" s="820"/>
      <c r="IJI19" s="820"/>
      <c r="IJJ19" s="820"/>
      <c r="IJK19" s="820"/>
      <c r="IJL19" s="820"/>
      <c r="IJM19" s="820"/>
      <c r="IJN19" s="820"/>
      <c r="IJO19" s="820"/>
      <c r="IJP19" s="820"/>
      <c r="IJQ19" s="820"/>
      <c r="IJR19" s="820"/>
      <c r="IJS19" s="820"/>
      <c r="IJT19" s="820"/>
      <c r="IJU19" s="820"/>
      <c r="IJV19" s="820"/>
      <c r="IJW19" s="820"/>
      <c r="IJX19" s="820"/>
      <c r="IJY19" s="820"/>
      <c r="IJZ19" s="820"/>
      <c r="IKA19" s="820"/>
      <c r="IKB19" s="820"/>
      <c r="IKC19" s="820"/>
      <c r="IKD19" s="820"/>
      <c r="IKE19" s="820"/>
      <c r="IKF19" s="820"/>
      <c r="IKG19" s="820"/>
      <c r="IKH19" s="820"/>
      <c r="IKI19" s="820"/>
      <c r="IKJ19" s="820"/>
      <c r="IKK19" s="820"/>
      <c r="IKL19" s="820"/>
      <c r="IKM19" s="820"/>
      <c r="IKN19" s="820"/>
      <c r="IKO19" s="820"/>
      <c r="IKP19" s="820"/>
      <c r="IKQ19" s="820"/>
      <c r="IKR19" s="820"/>
      <c r="IKS19" s="820"/>
      <c r="IKT19" s="820"/>
      <c r="IKU19" s="820"/>
      <c r="IKV19" s="820"/>
      <c r="IKW19" s="820"/>
      <c r="IKX19" s="820"/>
      <c r="IKY19" s="820"/>
      <c r="IKZ19" s="820"/>
      <c r="ILA19" s="820"/>
      <c r="ILB19" s="820"/>
      <c r="ILC19" s="820"/>
      <c r="ILD19" s="820"/>
      <c r="ILE19" s="820"/>
      <c r="ILF19" s="820"/>
      <c r="ILG19" s="820"/>
      <c r="ILH19" s="820"/>
      <c r="ILI19" s="820"/>
      <c r="ILJ19" s="820"/>
      <c r="ILK19" s="820"/>
      <c r="ILL19" s="820"/>
      <c r="ILM19" s="820"/>
      <c r="ILN19" s="820"/>
      <c r="ILO19" s="820"/>
      <c r="ILP19" s="820"/>
      <c r="ILQ19" s="820"/>
      <c r="ILR19" s="820"/>
      <c r="ILS19" s="820"/>
      <c r="ILT19" s="820"/>
      <c r="ILU19" s="820"/>
      <c r="ILV19" s="820"/>
      <c r="ILW19" s="820"/>
      <c r="ILX19" s="820"/>
      <c r="ILY19" s="820"/>
      <c r="ILZ19" s="820"/>
      <c r="IMA19" s="820"/>
      <c r="IMB19" s="820"/>
      <c r="IMC19" s="820"/>
      <c r="IMD19" s="820"/>
      <c r="IME19" s="820"/>
      <c r="IMF19" s="820"/>
      <c r="IMG19" s="820"/>
      <c r="IMH19" s="820"/>
      <c r="IMI19" s="820"/>
      <c r="IMJ19" s="820"/>
      <c r="IMK19" s="820"/>
      <c r="IML19" s="820"/>
      <c r="IMM19" s="820"/>
      <c r="IMN19" s="820"/>
      <c r="IMO19" s="820"/>
      <c r="IMP19" s="820"/>
      <c r="IMQ19" s="820"/>
      <c r="IMR19" s="820"/>
      <c r="IMS19" s="820"/>
      <c r="IMT19" s="820"/>
      <c r="IMU19" s="820"/>
      <c r="IMV19" s="820"/>
      <c r="IMW19" s="820"/>
      <c r="IMX19" s="820"/>
      <c r="IMY19" s="820"/>
      <c r="IMZ19" s="820"/>
      <c r="INA19" s="820"/>
      <c r="INB19" s="820"/>
      <c r="INC19" s="820"/>
      <c r="IND19" s="820"/>
      <c r="INE19" s="820"/>
      <c r="INF19" s="820"/>
      <c r="ING19" s="820"/>
      <c r="INH19" s="820"/>
      <c r="INI19" s="820"/>
      <c r="INJ19" s="820"/>
      <c r="INK19" s="820"/>
      <c r="INL19" s="820"/>
      <c r="INM19" s="820"/>
      <c r="INN19" s="820"/>
      <c r="INO19" s="820"/>
      <c r="INP19" s="820"/>
      <c r="INQ19" s="820"/>
      <c r="INR19" s="820"/>
      <c r="INS19" s="820"/>
      <c r="INT19" s="820"/>
      <c r="INU19" s="820"/>
      <c r="INV19" s="820"/>
      <c r="INW19" s="820"/>
      <c r="INX19" s="820"/>
      <c r="INY19" s="820"/>
      <c r="INZ19" s="820"/>
      <c r="IOA19" s="820"/>
      <c r="IOB19" s="820"/>
      <c r="IOC19" s="820"/>
      <c r="IOD19" s="820"/>
      <c r="IOE19" s="820"/>
      <c r="IOF19" s="820"/>
      <c r="IOG19" s="820"/>
      <c r="IOH19" s="820"/>
      <c r="IOI19" s="820"/>
      <c r="IOJ19" s="820"/>
      <c r="IOK19" s="820"/>
      <c r="IOL19" s="820"/>
      <c r="IOM19" s="820"/>
      <c r="ION19" s="820"/>
      <c r="IOO19" s="820"/>
      <c r="IOP19" s="820"/>
      <c r="IOQ19" s="820"/>
      <c r="IOR19" s="820"/>
      <c r="IOS19" s="820"/>
      <c r="IOT19" s="820"/>
      <c r="IOU19" s="820"/>
      <c r="IOV19" s="820"/>
      <c r="IOW19" s="820"/>
      <c r="IOX19" s="820"/>
      <c r="IOY19" s="820"/>
      <c r="IOZ19" s="820"/>
      <c r="IPA19" s="820"/>
      <c r="IPB19" s="820"/>
      <c r="IPC19" s="820"/>
      <c r="IPD19" s="820"/>
      <c r="IPE19" s="820"/>
      <c r="IPF19" s="820"/>
      <c r="IPG19" s="820"/>
      <c r="IPH19" s="820"/>
      <c r="IPI19" s="820"/>
      <c r="IPJ19" s="820"/>
      <c r="IPK19" s="820"/>
      <c r="IPL19" s="820"/>
      <c r="IPM19" s="820"/>
      <c r="IPN19" s="820"/>
      <c r="IPO19" s="820"/>
      <c r="IPP19" s="820"/>
      <c r="IPQ19" s="820"/>
      <c r="IPR19" s="820"/>
      <c r="IPS19" s="820"/>
      <c r="IPT19" s="820"/>
      <c r="IPU19" s="820"/>
      <c r="IPV19" s="820"/>
      <c r="IPW19" s="820"/>
      <c r="IPX19" s="820"/>
      <c r="IPY19" s="820"/>
      <c r="IPZ19" s="820"/>
      <c r="IQA19" s="820"/>
      <c r="IQB19" s="820"/>
      <c r="IQC19" s="820"/>
      <c r="IQD19" s="820"/>
      <c r="IQE19" s="820"/>
      <c r="IQF19" s="820"/>
      <c r="IQG19" s="820"/>
      <c r="IQH19" s="820"/>
      <c r="IQI19" s="820"/>
      <c r="IQJ19" s="820"/>
      <c r="IQK19" s="820"/>
      <c r="IQL19" s="820"/>
      <c r="IQM19" s="820"/>
      <c r="IQN19" s="820"/>
      <c r="IQO19" s="820"/>
      <c r="IQP19" s="820"/>
      <c r="IQQ19" s="820"/>
      <c r="IQR19" s="820"/>
      <c r="IQS19" s="820"/>
      <c r="IQT19" s="820"/>
      <c r="IQU19" s="820"/>
      <c r="IQV19" s="820"/>
      <c r="IQW19" s="820"/>
      <c r="IQX19" s="820"/>
      <c r="IQY19" s="820"/>
      <c r="IQZ19" s="820"/>
      <c r="IRA19" s="820"/>
      <c r="IRB19" s="820"/>
      <c r="IRC19" s="820"/>
      <c r="IRD19" s="820"/>
      <c r="IRE19" s="820"/>
      <c r="IRF19" s="820"/>
      <c r="IRG19" s="820"/>
      <c r="IRH19" s="820"/>
      <c r="IRI19" s="820"/>
      <c r="IRJ19" s="820"/>
      <c r="IRK19" s="820"/>
      <c r="IRL19" s="820"/>
      <c r="IRM19" s="820"/>
      <c r="IRN19" s="820"/>
      <c r="IRO19" s="820"/>
      <c r="IRP19" s="820"/>
      <c r="IRQ19" s="820"/>
      <c r="IRR19" s="820"/>
      <c r="IRS19" s="820"/>
      <c r="IRT19" s="820"/>
      <c r="IRU19" s="820"/>
      <c r="IRV19" s="820"/>
      <c r="IRW19" s="820"/>
      <c r="IRX19" s="820"/>
      <c r="IRY19" s="820"/>
      <c r="IRZ19" s="820"/>
      <c r="ISA19" s="820"/>
      <c r="ISB19" s="820"/>
      <c r="ISC19" s="820"/>
      <c r="ISD19" s="820"/>
      <c r="ISE19" s="820"/>
      <c r="ISF19" s="820"/>
      <c r="ISG19" s="820"/>
      <c r="ISH19" s="820"/>
      <c r="ISI19" s="820"/>
      <c r="ISJ19" s="820"/>
      <c r="ISK19" s="820"/>
      <c r="ISL19" s="820"/>
      <c r="ISM19" s="820"/>
      <c r="ISN19" s="820"/>
      <c r="ISO19" s="820"/>
      <c r="ISP19" s="820"/>
      <c r="ISQ19" s="820"/>
      <c r="ISR19" s="820"/>
      <c r="ISS19" s="820"/>
      <c r="IST19" s="820"/>
      <c r="ISU19" s="820"/>
      <c r="ISV19" s="820"/>
      <c r="ISW19" s="820"/>
      <c r="ISX19" s="820"/>
      <c r="ISY19" s="820"/>
      <c r="ISZ19" s="820"/>
      <c r="ITA19" s="820"/>
      <c r="ITB19" s="820"/>
      <c r="ITC19" s="820"/>
      <c r="ITD19" s="820"/>
      <c r="ITE19" s="820"/>
      <c r="ITF19" s="820"/>
      <c r="ITG19" s="820"/>
      <c r="ITH19" s="820"/>
      <c r="ITI19" s="820"/>
      <c r="ITJ19" s="820"/>
      <c r="ITK19" s="820"/>
      <c r="ITL19" s="820"/>
      <c r="ITM19" s="820"/>
      <c r="ITN19" s="820"/>
      <c r="ITO19" s="820"/>
      <c r="ITP19" s="820"/>
      <c r="ITQ19" s="820"/>
      <c r="ITR19" s="820"/>
      <c r="ITS19" s="820"/>
      <c r="ITT19" s="820"/>
      <c r="ITU19" s="820"/>
      <c r="ITV19" s="820"/>
      <c r="ITW19" s="820"/>
      <c r="ITX19" s="820"/>
      <c r="ITY19" s="820"/>
      <c r="ITZ19" s="820"/>
      <c r="IUA19" s="820"/>
      <c r="IUB19" s="820"/>
      <c r="IUC19" s="820"/>
      <c r="IUD19" s="820"/>
      <c r="IUE19" s="820"/>
      <c r="IUF19" s="820"/>
      <c r="IUG19" s="820"/>
      <c r="IUH19" s="820"/>
      <c r="IUI19" s="820"/>
      <c r="IUJ19" s="820"/>
      <c r="IUK19" s="820"/>
      <c r="IUL19" s="820"/>
      <c r="IUM19" s="820"/>
      <c r="IUN19" s="820"/>
      <c r="IUO19" s="820"/>
      <c r="IUP19" s="820"/>
      <c r="IUQ19" s="820"/>
      <c r="IUR19" s="820"/>
      <c r="IUS19" s="820"/>
      <c r="IUT19" s="820"/>
      <c r="IUU19" s="820"/>
      <c r="IUV19" s="820"/>
      <c r="IUW19" s="820"/>
      <c r="IUX19" s="820"/>
      <c r="IUY19" s="820"/>
      <c r="IUZ19" s="820"/>
      <c r="IVA19" s="820"/>
      <c r="IVB19" s="820"/>
      <c r="IVC19" s="820"/>
      <c r="IVD19" s="820"/>
      <c r="IVE19" s="820"/>
      <c r="IVF19" s="820"/>
      <c r="IVG19" s="820"/>
      <c r="IVH19" s="820"/>
      <c r="IVI19" s="820"/>
      <c r="IVJ19" s="820"/>
      <c r="IVK19" s="820"/>
      <c r="IVL19" s="820"/>
      <c r="IVM19" s="820"/>
      <c r="IVN19" s="820"/>
      <c r="IVO19" s="820"/>
      <c r="IVP19" s="820"/>
      <c r="IVQ19" s="820"/>
      <c r="IVR19" s="820"/>
      <c r="IVS19" s="820"/>
      <c r="IVT19" s="820"/>
      <c r="IVU19" s="820"/>
      <c r="IVV19" s="820"/>
      <c r="IVW19" s="820"/>
      <c r="IVX19" s="820"/>
      <c r="IVY19" s="820"/>
      <c r="IVZ19" s="820"/>
      <c r="IWA19" s="820"/>
      <c r="IWB19" s="820"/>
      <c r="IWC19" s="820"/>
      <c r="IWD19" s="820"/>
      <c r="IWE19" s="820"/>
      <c r="IWF19" s="820"/>
      <c r="IWG19" s="820"/>
      <c r="IWH19" s="820"/>
      <c r="IWI19" s="820"/>
      <c r="IWJ19" s="820"/>
      <c r="IWK19" s="820"/>
      <c r="IWL19" s="820"/>
      <c r="IWM19" s="820"/>
      <c r="IWN19" s="820"/>
      <c r="IWO19" s="820"/>
      <c r="IWP19" s="820"/>
      <c r="IWQ19" s="820"/>
      <c r="IWR19" s="820"/>
      <c r="IWS19" s="820"/>
      <c r="IWT19" s="820"/>
      <c r="IWU19" s="820"/>
      <c r="IWV19" s="820"/>
      <c r="IWW19" s="820"/>
      <c r="IWX19" s="820"/>
      <c r="IWY19" s="820"/>
      <c r="IWZ19" s="820"/>
      <c r="IXA19" s="820"/>
      <c r="IXB19" s="820"/>
      <c r="IXC19" s="820"/>
      <c r="IXD19" s="820"/>
      <c r="IXE19" s="820"/>
      <c r="IXF19" s="820"/>
      <c r="IXG19" s="820"/>
      <c r="IXH19" s="820"/>
      <c r="IXI19" s="820"/>
      <c r="IXJ19" s="820"/>
      <c r="IXK19" s="820"/>
      <c r="IXL19" s="820"/>
      <c r="IXM19" s="820"/>
      <c r="IXN19" s="820"/>
      <c r="IXO19" s="820"/>
      <c r="IXP19" s="820"/>
      <c r="IXQ19" s="820"/>
      <c r="IXR19" s="820"/>
      <c r="IXS19" s="820"/>
      <c r="IXT19" s="820"/>
      <c r="IXU19" s="820"/>
      <c r="IXV19" s="820"/>
      <c r="IXW19" s="820"/>
      <c r="IXX19" s="820"/>
      <c r="IXY19" s="820"/>
      <c r="IXZ19" s="820"/>
      <c r="IYA19" s="820"/>
      <c r="IYB19" s="820"/>
      <c r="IYC19" s="820"/>
      <c r="IYD19" s="820"/>
      <c r="IYE19" s="820"/>
      <c r="IYF19" s="820"/>
      <c r="IYG19" s="820"/>
      <c r="IYH19" s="820"/>
      <c r="IYI19" s="820"/>
      <c r="IYJ19" s="820"/>
      <c r="IYK19" s="820"/>
      <c r="IYL19" s="820"/>
      <c r="IYM19" s="820"/>
      <c r="IYN19" s="820"/>
      <c r="IYO19" s="820"/>
      <c r="IYP19" s="820"/>
      <c r="IYQ19" s="820"/>
      <c r="IYR19" s="820"/>
      <c r="IYS19" s="820"/>
      <c r="IYT19" s="820"/>
      <c r="IYU19" s="820"/>
      <c r="IYV19" s="820"/>
      <c r="IYW19" s="820"/>
      <c r="IYX19" s="820"/>
      <c r="IYY19" s="820"/>
      <c r="IYZ19" s="820"/>
      <c r="IZA19" s="820"/>
      <c r="IZB19" s="820"/>
      <c r="IZC19" s="820"/>
      <c r="IZD19" s="820"/>
      <c r="IZE19" s="820"/>
      <c r="IZF19" s="820"/>
      <c r="IZG19" s="820"/>
      <c r="IZH19" s="820"/>
      <c r="IZI19" s="820"/>
      <c r="IZJ19" s="820"/>
      <c r="IZK19" s="820"/>
      <c r="IZL19" s="820"/>
      <c r="IZM19" s="820"/>
      <c r="IZN19" s="820"/>
      <c r="IZO19" s="820"/>
      <c r="IZP19" s="820"/>
      <c r="IZQ19" s="820"/>
      <c r="IZR19" s="820"/>
      <c r="IZS19" s="820"/>
      <c r="IZT19" s="820"/>
      <c r="IZU19" s="820"/>
      <c r="IZV19" s="820"/>
      <c r="IZW19" s="820"/>
      <c r="IZX19" s="820"/>
      <c r="IZY19" s="820"/>
      <c r="IZZ19" s="820"/>
      <c r="JAA19" s="820"/>
      <c r="JAB19" s="820"/>
      <c r="JAC19" s="820"/>
      <c r="JAD19" s="820"/>
      <c r="JAE19" s="820"/>
      <c r="JAF19" s="820"/>
      <c r="JAG19" s="820"/>
      <c r="JAH19" s="820"/>
      <c r="JAI19" s="820"/>
      <c r="JAJ19" s="820"/>
      <c r="JAK19" s="820"/>
      <c r="JAL19" s="820"/>
      <c r="JAM19" s="820"/>
      <c r="JAN19" s="820"/>
      <c r="JAO19" s="820"/>
      <c r="JAP19" s="820"/>
      <c r="JAQ19" s="820"/>
      <c r="JAR19" s="820"/>
      <c r="JAS19" s="820"/>
      <c r="JAT19" s="820"/>
      <c r="JAU19" s="820"/>
      <c r="JAV19" s="820"/>
      <c r="JAW19" s="820"/>
      <c r="JAX19" s="820"/>
      <c r="JAY19" s="820"/>
      <c r="JAZ19" s="820"/>
      <c r="JBA19" s="820"/>
      <c r="JBB19" s="820"/>
      <c r="JBC19" s="820"/>
      <c r="JBD19" s="820"/>
      <c r="JBE19" s="820"/>
      <c r="JBF19" s="820"/>
      <c r="JBG19" s="820"/>
      <c r="JBH19" s="820"/>
      <c r="JBI19" s="820"/>
      <c r="JBJ19" s="820"/>
      <c r="JBK19" s="820"/>
      <c r="JBL19" s="820"/>
      <c r="JBM19" s="820"/>
      <c r="JBN19" s="820"/>
      <c r="JBO19" s="820"/>
      <c r="JBP19" s="820"/>
      <c r="JBQ19" s="820"/>
      <c r="JBR19" s="820"/>
      <c r="JBS19" s="820"/>
      <c r="JBT19" s="820"/>
      <c r="JBU19" s="820"/>
      <c r="JBV19" s="820"/>
      <c r="JBW19" s="820"/>
      <c r="JBX19" s="820"/>
      <c r="JBY19" s="820"/>
      <c r="JBZ19" s="820"/>
      <c r="JCA19" s="820"/>
      <c r="JCB19" s="820"/>
      <c r="JCC19" s="820"/>
      <c r="JCD19" s="820"/>
      <c r="JCE19" s="820"/>
      <c r="JCF19" s="820"/>
      <c r="JCG19" s="820"/>
      <c r="JCH19" s="820"/>
      <c r="JCI19" s="820"/>
      <c r="JCJ19" s="820"/>
      <c r="JCK19" s="820"/>
      <c r="JCL19" s="820"/>
      <c r="JCM19" s="820"/>
      <c r="JCN19" s="820"/>
      <c r="JCO19" s="820"/>
      <c r="JCP19" s="820"/>
      <c r="JCQ19" s="820"/>
      <c r="JCR19" s="820"/>
      <c r="JCS19" s="820"/>
      <c r="JCT19" s="820"/>
      <c r="JCU19" s="820"/>
      <c r="JCV19" s="820"/>
      <c r="JCW19" s="820"/>
      <c r="JCX19" s="820"/>
      <c r="JCY19" s="820"/>
      <c r="JCZ19" s="820"/>
      <c r="JDA19" s="820"/>
      <c r="JDB19" s="820"/>
      <c r="JDC19" s="820"/>
      <c r="JDD19" s="820"/>
      <c r="JDE19" s="820"/>
      <c r="JDF19" s="820"/>
      <c r="JDG19" s="820"/>
      <c r="JDH19" s="820"/>
      <c r="JDI19" s="820"/>
      <c r="JDJ19" s="820"/>
      <c r="JDK19" s="820"/>
      <c r="JDL19" s="820"/>
      <c r="JDM19" s="820"/>
      <c r="JDN19" s="820"/>
      <c r="JDO19" s="820"/>
      <c r="JDP19" s="820"/>
      <c r="JDQ19" s="820"/>
      <c r="JDR19" s="820"/>
      <c r="JDS19" s="820"/>
      <c r="JDT19" s="820"/>
      <c r="JDU19" s="820"/>
      <c r="JDV19" s="820"/>
      <c r="JDW19" s="820"/>
      <c r="JDX19" s="820"/>
      <c r="JDY19" s="820"/>
      <c r="JDZ19" s="820"/>
      <c r="JEA19" s="820"/>
      <c r="JEB19" s="820"/>
      <c r="JEC19" s="820"/>
      <c r="JED19" s="820"/>
      <c r="JEE19" s="820"/>
      <c r="JEF19" s="820"/>
      <c r="JEG19" s="820"/>
      <c r="JEH19" s="820"/>
      <c r="JEI19" s="820"/>
      <c r="JEJ19" s="820"/>
      <c r="JEK19" s="820"/>
      <c r="JEL19" s="820"/>
      <c r="JEM19" s="820"/>
      <c r="JEN19" s="820"/>
      <c r="JEO19" s="820"/>
      <c r="JEP19" s="820"/>
      <c r="JEQ19" s="820"/>
      <c r="JER19" s="820"/>
      <c r="JES19" s="820"/>
      <c r="JET19" s="820"/>
      <c r="JEU19" s="820"/>
      <c r="JEV19" s="820"/>
      <c r="JEW19" s="820"/>
      <c r="JEX19" s="820"/>
      <c r="JEY19" s="820"/>
      <c r="JEZ19" s="820"/>
      <c r="JFA19" s="820"/>
      <c r="JFB19" s="820"/>
      <c r="JFC19" s="820"/>
      <c r="JFD19" s="820"/>
      <c r="JFE19" s="820"/>
      <c r="JFF19" s="820"/>
      <c r="JFG19" s="820"/>
      <c r="JFH19" s="820"/>
      <c r="JFI19" s="820"/>
      <c r="JFJ19" s="820"/>
      <c r="JFK19" s="820"/>
      <c r="JFL19" s="820"/>
      <c r="JFM19" s="820"/>
      <c r="JFN19" s="820"/>
      <c r="JFO19" s="820"/>
      <c r="JFP19" s="820"/>
      <c r="JFQ19" s="820"/>
      <c r="JFR19" s="820"/>
      <c r="JFS19" s="820"/>
      <c r="JFT19" s="820"/>
      <c r="JFU19" s="820"/>
      <c r="JFV19" s="820"/>
      <c r="JFW19" s="820"/>
      <c r="JFX19" s="820"/>
      <c r="JFY19" s="820"/>
      <c r="JFZ19" s="820"/>
      <c r="JGA19" s="820"/>
      <c r="JGB19" s="820"/>
      <c r="JGC19" s="820"/>
      <c r="JGD19" s="820"/>
      <c r="JGE19" s="820"/>
      <c r="JGF19" s="820"/>
      <c r="JGG19" s="820"/>
      <c r="JGH19" s="820"/>
      <c r="JGI19" s="820"/>
      <c r="JGJ19" s="820"/>
      <c r="JGK19" s="820"/>
      <c r="JGL19" s="820"/>
      <c r="JGM19" s="820"/>
      <c r="JGN19" s="820"/>
      <c r="JGO19" s="820"/>
      <c r="JGP19" s="820"/>
      <c r="JGQ19" s="820"/>
      <c r="JGR19" s="820"/>
      <c r="JGS19" s="820"/>
      <c r="JGT19" s="820"/>
      <c r="JGU19" s="820"/>
      <c r="JGV19" s="820"/>
      <c r="JGW19" s="820"/>
      <c r="JGX19" s="820"/>
      <c r="JGY19" s="820"/>
      <c r="JGZ19" s="820"/>
      <c r="JHA19" s="820"/>
      <c r="JHB19" s="820"/>
      <c r="JHC19" s="820"/>
      <c r="JHD19" s="820"/>
      <c r="JHE19" s="820"/>
      <c r="JHF19" s="820"/>
      <c r="JHG19" s="820"/>
      <c r="JHH19" s="820"/>
      <c r="JHI19" s="820"/>
      <c r="JHJ19" s="820"/>
      <c r="JHK19" s="820"/>
      <c r="JHL19" s="820"/>
      <c r="JHM19" s="820"/>
      <c r="JHN19" s="820"/>
      <c r="JHO19" s="820"/>
      <c r="JHP19" s="820"/>
      <c r="JHQ19" s="820"/>
      <c r="JHR19" s="820"/>
      <c r="JHS19" s="820"/>
      <c r="JHT19" s="820"/>
      <c r="JHU19" s="820"/>
      <c r="JHV19" s="820"/>
      <c r="JHW19" s="820"/>
      <c r="JHX19" s="820"/>
      <c r="JHY19" s="820"/>
      <c r="JHZ19" s="820"/>
      <c r="JIA19" s="820"/>
      <c r="JIB19" s="820"/>
      <c r="JIC19" s="820"/>
      <c r="JID19" s="820"/>
      <c r="JIE19" s="820"/>
      <c r="JIF19" s="820"/>
      <c r="JIG19" s="820"/>
      <c r="JIH19" s="820"/>
      <c r="JII19" s="820"/>
      <c r="JIJ19" s="820"/>
      <c r="JIK19" s="820"/>
      <c r="JIL19" s="820"/>
      <c r="JIM19" s="820"/>
      <c r="JIN19" s="820"/>
      <c r="JIO19" s="820"/>
      <c r="JIP19" s="820"/>
      <c r="JIQ19" s="820"/>
      <c r="JIR19" s="820"/>
      <c r="JIS19" s="820"/>
      <c r="JIT19" s="820"/>
      <c r="JIU19" s="820"/>
      <c r="JIV19" s="820"/>
      <c r="JIW19" s="820"/>
      <c r="JIX19" s="820"/>
      <c r="JIY19" s="820"/>
      <c r="JIZ19" s="820"/>
      <c r="JJA19" s="820"/>
      <c r="JJB19" s="820"/>
      <c r="JJC19" s="820"/>
      <c r="JJD19" s="820"/>
      <c r="JJE19" s="820"/>
      <c r="JJF19" s="820"/>
      <c r="JJG19" s="820"/>
      <c r="JJH19" s="820"/>
      <c r="JJI19" s="820"/>
      <c r="JJJ19" s="820"/>
      <c r="JJK19" s="820"/>
      <c r="JJL19" s="820"/>
      <c r="JJM19" s="820"/>
      <c r="JJN19" s="820"/>
      <c r="JJO19" s="820"/>
      <c r="JJP19" s="820"/>
      <c r="JJQ19" s="820"/>
      <c r="JJR19" s="820"/>
      <c r="JJS19" s="820"/>
      <c r="JJT19" s="820"/>
      <c r="JJU19" s="820"/>
      <c r="JJV19" s="820"/>
      <c r="JJW19" s="820"/>
      <c r="JJX19" s="820"/>
      <c r="JJY19" s="820"/>
      <c r="JJZ19" s="820"/>
      <c r="JKA19" s="820"/>
      <c r="JKB19" s="820"/>
      <c r="JKC19" s="820"/>
      <c r="JKD19" s="820"/>
      <c r="JKE19" s="820"/>
      <c r="JKF19" s="820"/>
      <c r="JKG19" s="820"/>
      <c r="JKH19" s="820"/>
      <c r="JKI19" s="820"/>
      <c r="JKJ19" s="820"/>
      <c r="JKK19" s="820"/>
      <c r="JKL19" s="820"/>
      <c r="JKM19" s="820"/>
      <c r="JKN19" s="820"/>
      <c r="JKO19" s="820"/>
      <c r="JKP19" s="820"/>
      <c r="JKQ19" s="820"/>
      <c r="JKR19" s="820"/>
      <c r="JKS19" s="820"/>
      <c r="JKT19" s="820"/>
      <c r="JKU19" s="820"/>
      <c r="JKV19" s="820"/>
      <c r="JKW19" s="820"/>
      <c r="JKX19" s="820"/>
      <c r="JKY19" s="820"/>
      <c r="JKZ19" s="820"/>
      <c r="JLA19" s="820"/>
      <c r="JLB19" s="820"/>
      <c r="JLC19" s="820"/>
      <c r="JLD19" s="820"/>
      <c r="JLE19" s="820"/>
      <c r="JLF19" s="820"/>
      <c r="JLG19" s="820"/>
      <c r="JLH19" s="820"/>
      <c r="JLI19" s="820"/>
      <c r="JLJ19" s="820"/>
      <c r="JLK19" s="820"/>
      <c r="JLL19" s="820"/>
      <c r="JLM19" s="820"/>
      <c r="JLN19" s="820"/>
      <c r="JLO19" s="820"/>
      <c r="JLP19" s="820"/>
      <c r="JLQ19" s="820"/>
      <c r="JLR19" s="820"/>
      <c r="JLS19" s="820"/>
      <c r="JLT19" s="820"/>
      <c r="JLU19" s="820"/>
      <c r="JLV19" s="820"/>
      <c r="JLW19" s="820"/>
      <c r="JLX19" s="820"/>
      <c r="JLY19" s="820"/>
      <c r="JLZ19" s="820"/>
      <c r="JMA19" s="820"/>
      <c r="JMB19" s="820"/>
      <c r="JMC19" s="820"/>
      <c r="JMD19" s="820"/>
      <c r="JME19" s="820"/>
      <c r="JMF19" s="820"/>
      <c r="JMG19" s="820"/>
      <c r="JMH19" s="820"/>
      <c r="JMI19" s="820"/>
      <c r="JMJ19" s="820"/>
      <c r="JMK19" s="820"/>
      <c r="JML19" s="820"/>
      <c r="JMM19" s="820"/>
      <c r="JMN19" s="820"/>
      <c r="JMO19" s="820"/>
      <c r="JMP19" s="820"/>
      <c r="JMQ19" s="820"/>
      <c r="JMR19" s="820"/>
      <c r="JMS19" s="820"/>
      <c r="JMT19" s="820"/>
      <c r="JMU19" s="820"/>
      <c r="JMV19" s="820"/>
      <c r="JMW19" s="820"/>
      <c r="JMX19" s="820"/>
      <c r="JMY19" s="820"/>
      <c r="JMZ19" s="820"/>
      <c r="JNA19" s="820"/>
      <c r="JNB19" s="820"/>
      <c r="JNC19" s="820"/>
      <c r="JND19" s="820"/>
      <c r="JNE19" s="820"/>
      <c r="JNF19" s="820"/>
      <c r="JNG19" s="820"/>
      <c r="JNH19" s="820"/>
      <c r="JNI19" s="820"/>
      <c r="JNJ19" s="820"/>
      <c r="JNK19" s="820"/>
      <c r="JNL19" s="820"/>
      <c r="JNM19" s="820"/>
      <c r="JNN19" s="820"/>
      <c r="JNO19" s="820"/>
      <c r="JNP19" s="820"/>
      <c r="JNQ19" s="820"/>
      <c r="JNR19" s="820"/>
      <c r="JNS19" s="820"/>
      <c r="JNT19" s="820"/>
      <c r="JNU19" s="820"/>
      <c r="JNV19" s="820"/>
      <c r="JNW19" s="820"/>
      <c r="JNX19" s="820"/>
      <c r="JNY19" s="820"/>
      <c r="JNZ19" s="820"/>
      <c r="JOA19" s="820"/>
      <c r="JOB19" s="820"/>
      <c r="JOC19" s="820"/>
      <c r="JOD19" s="820"/>
      <c r="JOE19" s="820"/>
      <c r="JOF19" s="820"/>
      <c r="JOG19" s="820"/>
      <c r="JOH19" s="820"/>
      <c r="JOI19" s="820"/>
      <c r="JOJ19" s="820"/>
      <c r="JOK19" s="820"/>
      <c r="JOL19" s="820"/>
      <c r="JOM19" s="820"/>
      <c r="JON19" s="820"/>
      <c r="JOO19" s="820"/>
      <c r="JOP19" s="820"/>
      <c r="JOQ19" s="820"/>
      <c r="JOR19" s="820"/>
      <c r="JOS19" s="820"/>
      <c r="JOT19" s="820"/>
      <c r="JOU19" s="820"/>
      <c r="JOV19" s="820"/>
      <c r="JOW19" s="820"/>
      <c r="JOX19" s="820"/>
      <c r="JOY19" s="820"/>
      <c r="JOZ19" s="820"/>
      <c r="JPA19" s="820"/>
      <c r="JPB19" s="820"/>
      <c r="JPC19" s="820"/>
      <c r="JPD19" s="820"/>
      <c r="JPE19" s="820"/>
      <c r="JPF19" s="820"/>
      <c r="JPG19" s="820"/>
      <c r="JPH19" s="820"/>
      <c r="JPI19" s="820"/>
      <c r="JPJ19" s="820"/>
      <c r="JPK19" s="820"/>
      <c r="JPL19" s="820"/>
      <c r="JPM19" s="820"/>
      <c r="JPN19" s="820"/>
      <c r="JPO19" s="820"/>
      <c r="JPP19" s="820"/>
      <c r="JPQ19" s="820"/>
      <c r="JPR19" s="820"/>
      <c r="JPS19" s="820"/>
      <c r="JPT19" s="820"/>
      <c r="JPU19" s="820"/>
      <c r="JPV19" s="820"/>
      <c r="JPW19" s="820"/>
      <c r="JPX19" s="820"/>
      <c r="JPY19" s="820"/>
      <c r="JPZ19" s="820"/>
      <c r="JQA19" s="820"/>
      <c r="JQB19" s="820"/>
      <c r="JQC19" s="820"/>
      <c r="JQD19" s="820"/>
      <c r="JQE19" s="820"/>
      <c r="JQF19" s="820"/>
      <c r="JQG19" s="820"/>
      <c r="JQH19" s="820"/>
      <c r="JQI19" s="820"/>
      <c r="JQJ19" s="820"/>
      <c r="JQK19" s="820"/>
      <c r="JQL19" s="820"/>
      <c r="JQM19" s="820"/>
      <c r="JQN19" s="820"/>
      <c r="JQO19" s="820"/>
      <c r="JQP19" s="820"/>
      <c r="JQQ19" s="820"/>
      <c r="JQR19" s="820"/>
      <c r="JQS19" s="820"/>
      <c r="JQT19" s="820"/>
      <c r="JQU19" s="820"/>
      <c r="JQV19" s="820"/>
      <c r="JQW19" s="820"/>
      <c r="JQX19" s="820"/>
      <c r="JQY19" s="820"/>
      <c r="JQZ19" s="820"/>
      <c r="JRA19" s="820"/>
      <c r="JRB19" s="820"/>
      <c r="JRC19" s="820"/>
      <c r="JRD19" s="820"/>
      <c r="JRE19" s="820"/>
      <c r="JRF19" s="820"/>
      <c r="JRG19" s="820"/>
      <c r="JRH19" s="820"/>
      <c r="JRI19" s="820"/>
      <c r="JRJ19" s="820"/>
      <c r="JRK19" s="820"/>
      <c r="JRL19" s="820"/>
      <c r="JRM19" s="820"/>
      <c r="JRN19" s="820"/>
      <c r="JRO19" s="820"/>
      <c r="JRP19" s="820"/>
      <c r="JRQ19" s="820"/>
      <c r="JRR19" s="820"/>
      <c r="JRS19" s="820"/>
      <c r="JRT19" s="820"/>
      <c r="JRU19" s="820"/>
      <c r="JRV19" s="820"/>
      <c r="JRW19" s="820"/>
      <c r="JRX19" s="820"/>
      <c r="JRY19" s="820"/>
      <c r="JRZ19" s="820"/>
      <c r="JSA19" s="820"/>
      <c r="JSB19" s="820"/>
      <c r="JSC19" s="820"/>
      <c r="JSD19" s="820"/>
      <c r="JSE19" s="820"/>
      <c r="JSF19" s="820"/>
      <c r="JSG19" s="820"/>
      <c r="JSH19" s="820"/>
      <c r="JSI19" s="820"/>
      <c r="JSJ19" s="820"/>
      <c r="JSK19" s="820"/>
      <c r="JSL19" s="820"/>
      <c r="JSM19" s="820"/>
      <c r="JSN19" s="820"/>
      <c r="JSO19" s="820"/>
      <c r="JSP19" s="820"/>
      <c r="JSQ19" s="820"/>
      <c r="JSR19" s="820"/>
      <c r="JSS19" s="820"/>
      <c r="JST19" s="820"/>
      <c r="JSU19" s="820"/>
      <c r="JSV19" s="820"/>
      <c r="JSW19" s="820"/>
      <c r="JSX19" s="820"/>
      <c r="JSY19" s="820"/>
      <c r="JSZ19" s="820"/>
      <c r="JTA19" s="820"/>
      <c r="JTB19" s="820"/>
      <c r="JTC19" s="820"/>
      <c r="JTD19" s="820"/>
      <c r="JTE19" s="820"/>
      <c r="JTF19" s="820"/>
      <c r="JTG19" s="820"/>
      <c r="JTH19" s="820"/>
      <c r="JTI19" s="820"/>
      <c r="JTJ19" s="820"/>
      <c r="JTK19" s="820"/>
      <c r="JTL19" s="820"/>
      <c r="JTM19" s="820"/>
      <c r="JTN19" s="820"/>
      <c r="JTO19" s="820"/>
      <c r="JTP19" s="820"/>
      <c r="JTQ19" s="820"/>
      <c r="JTR19" s="820"/>
      <c r="JTS19" s="820"/>
      <c r="JTT19" s="820"/>
      <c r="JTU19" s="820"/>
      <c r="JTV19" s="820"/>
      <c r="JTW19" s="820"/>
      <c r="JTX19" s="820"/>
      <c r="JTY19" s="820"/>
      <c r="JTZ19" s="820"/>
      <c r="JUA19" s="820"/>
      <c r="JUB19" s="820"/>
      <c r="JUC19" s="820"/>
      <c r="JUD19" s="820"/>
      <c r="JUE19" s="820"/>
      <c r="JUF19" s="820"/>
      <c r="JUG19" s="820"/>
      <c r="JUH19" s="820"/>
      <c r="JUI19" s="820"/>
      <c r="JUJ19" s="820"/>
      <c r="JUK19" s="820"/>
      <c r="JUL19" s="820"/>
      <c r="JUM19" s="820"/>
      <c r="JUN19" s="820"/>
      <c r="JUO19" s="820"/>
      <c r="JUP19" s="820"/>
      <c r="JUQ19" s="820"/>
      <c r="JUR19" s="820"/>
      <c r="JUS19" s="820"/>
      <c r="JUT19" s="820"/>
      <c r="JUU19" s="820"/>
      <c r="JUV19" s="820"/>
      <c r="JUW19" s="820"/>
      <c r="JUX19" s="820"/>
      <c r="JUY19" s="820"/>
      <c r="JUZ19" s="820"/>
      <c r="JVA19" s="820"/>
      <c r="JVB19" s="820"/>
      <c r="JVC19" s="820"/>
      <c r="JVD19" s="820"/>
      <c r="JVE19" s="820"/>
      <c r="JVF19" s="820"/>
      <c r="JVG19" s="820"/>
      <c r="JVH19" s="820"/>
      <c r="JVI19" s="820"/>
      <c r="JVJ19" s="820"/>
      <c r="JVK19" s="820"/>
      <c r="JVL19" s="820"/>
      <c r="JVM19" s="820"/>
      <c r="JVN19" s="820"/>
      <c r="JVO19" s="820"/>
      <c r="JVP19" s="820"/>
      <c r="JVQ19" s="820"/>
      <c r="JVR19" s="820"/>
      <c r="JVS19" s="820"/>
      <c r="JVT19" s="820"/>
      <c r="JVU19" s="820"/>
      <c r="JVV19" s="820"/>
      <c r="JVW19" s="820"/>
      <c r="JVX19" s="820"/>
      <c r="JVY19" s="820"/>
      <c r="JVZ19" s="820"/>
      <c r="JWA19" s="820"/>
      <c r="JWB19" s="820"/>
      <c r="JWC19" s="820"/>
      <c r="JWD19" s="820"/>
      <c r="JWE19" s="820"/>
      <c r="JWF19" s="820"/>
      <c r="JWG19" s="820"/>
      <c r="JWH19" s="820"/>
      <c r="JWI19" s="820"/>
      <c r="JWJ19" s="820"/>
      <c r="JWK19" s="820"/>
      <c r="JWL19" s="820"/>
      <c r="JWM19" s="820"/>
      <c r="JWN19" s="820"/>
      <c r="JWO19" s="820"/>
      <c r="JWP19" s="820"/>
      <c r="JWQ19" s="820"/>
      <c r="JWR19" s="820"/>
      <c r="JWS19" s="820"/>
      <c r="JWT19" s="820"/>
      <c r="JWU19" s="820"/>
      <c r="JWV19" s="820"/>
      <c r="JWW19" s="820"/>
      <c r="JWX19" s="820"/>
      <c r="JWY19" s="820"/>
      <c r="JWZ19" s="820"/>
      <c r="JXA19" s="820"/>
      <c r="JXB19" s="820"/>
      <c r="JXC19" s="820"/>
      <c r="JXD19" s="820"/>
      <c r="JXE19" s="820"/>
      <c r="JXF19" s="820"/>
      <c r="JXG19" s="820"/>
      <c r="JXH19" s="820"/>
      <c r="JXI19" s="820"/>
      <c r="JXJ19" s="820"/>
      <c r="JXK19" s="820"/>
      <c r="JXL19" s="820"/>
      <c r="JXM19" s="820"/>
      <c r="JXN19" s="820"/>
      <c r="JXO19" s="820"/>
      <c r="JXP19" s="820"/>
      <c r="JXQ19" s="820"/>
      <c r="JXR19" s="820"/>
      <c r="JXS19" s="820"/>
      <c r="JXT19" s="820"/>
      <c r="JXU19" s="820"/>
      <c r="JXV19" s="820"/>
      <c r="JXW19" s="820"/>
      <c r="JXX19" s="820"/>
      <c r="JXY19" s="820"/>
      <c r="JXZ19" s="820"/>
      <c r="JYA19" s="820"/>
      <c r="JYB19" s="820"/>
      <c r="JYC19" s="820"/>
      <c r="JYD19" s="820"/>
      <c r="JYE19" s="820"/>
      <c r="JYF19" s="820"/>
      <c r="JYG19" s="820"/>
      <c r="JYH19" s="820"/>
      <c r="JYI19" s="820"/>
      <c r="JYJ19" s="820"/>
      <c r="JYK19" s="820"/>
      <c r="JYL19" s="820"/>
      <c r="JYM19" s="820"/>
      <c r="JYN19" s="820"/>
      <c r="JYO19" s="820"/>
      <c r="JYP19" s="820"/>
      <c r="JYQ19" s="820"/>
      <c r="JYR19" s="820"/>
      <c r="JYS19" s="820"/>
      <c r="JYT19" s="820"/>
      <c r="JYU19" s="820"/>
      <c r="JYV19" s="820"/>
      <c r="JYW19" s="820"/>
      <c r="JYX19" s="820"/>
      <c r="JYY19" s="820"/>
      <c r="JYZ19" s="820"/>
      <c r="JZA19" s="820"/>
      <c r="JZB19" s="820"/>
      <c r="JZC19" s="820"/>
      <c r="JZD19" s="820"/>
      <c r="JZE19" s="820"/>
      <c r="JZF19" s="820"/>
      <c r="JZG19" s="820"/>
      <c r="JZH19" s="820"/>
      <c r="JZI19" s="820"/>
      <c r="JZJ19" s="820"/>
      <c r="JZK19" s="820"/>
      <c r="JZL19" s="820"/>
      <c r="JZM19" s="820"/>
      <c r="JZN19" s="820"/>
      <c r="JZO19" s="820"/>
      <c r="JZP19" s="820"/>
      <c r="JZQ19" s="820"/>
      <c r="JZR19" s="820"/>
      <c r="JZS19" s="820"/>
      <c r="JZT19" s="820"/>
      <c r="JZU19" s="820"/>
      <c r="JZV19" s="820"/>
      <c r="JZW19" s="820"/>
      <c r="JZX19" s="820"/>
      <c r="JZY19" s="820"/>
      <c r="JZZ19" s="820"/>
      <c r="KAA19" s="820"/>
      <c r="KAB19" s="820"/>
      <c r="KAC19" s="820"/>
      <c r="KAD19" s="820"/>
      <c r="KAE19" s="820"/>
      <c r="KAF19" s="820"/>
      <c r="KAG19" s="820"/>
      <c r="KAH19" s="820"/>
      <c r="KAI19" s="820"/>
      <c r="KAJ19" s="820"/>
      <c r="KAK19" s="820"/>
      <c r="KAL19" s="820"/>
      <c r="KAM19" s="820"/>
      <c r="KAN19" s="820"/>
      <c r="KAO19" s="820"/>
      <c r="KAP19" s="820"/>
      <c r="KAQ19" s="820"/>
      <c r="KAR19" s="820"/>
      <c r="KAS19" s="820"/>
      <c r="KAT19" s="820"/>
      <c r="KAU19" s="820"/>
      <c r="KAV19" s="820"/>
      <c r="KAW19" s="820"/>
      <c r="KAX19" s="820"/>
      <c r="KAY19" s="820"/>
      <c r="KAZ19" s="820"/>
      <c r="KBA19" s="820"/>
      <c r="KBB19" s="820"/>
      <c r="KBC19" s="820"/>
      <c r="KBD19" s="820"/>
      <c r="KBE19" s="820"/>
      <c r="KBF19" s="820"/>
      <c r="KBG19" s="820"/>
      <c r="KBH19" s="820"/>
      <c r="KBI19" s="820"/>
      <c r="KBJ19" s="820"/>
      <c r="KBK19" s="820"/>
      <c r="KBL19" s="820"/>
      <c r="KBM19" s="820"/>
      <c r="KBN19" s="820"/>
      <c r="KBO19" s="820"/>
      <c r="KBP19" s="820"/>
      <c r="KBQ19" s="820"/>
      <c r="KBR19" s="820"/>
      <c r="KBS19" s="820"/>
      <c r="KBT19" s="820"/>
      <c r="KBU19" s="820"/>
      <c r="KBV19" s="820"/>
      <c r="KBW19" s="820"/>
      <c r="KBX19" s="820"/>
      <c r="KBY19" s="820"/>
      <c r="KBZ19" s="820"/>
      <c r="KCA19" s="820"/>
      <c r="KCB19" s="820"/>
      <c r="KCC19" s="820"/>
      <c r="KCD19" s="820"/>
      <c r="KCE19" s="820"/>
      <c r="KCF19" s="820"/>
      <c r="KCG19" s="820"/>
      <c r="KCH19" s="820"/>
      <c r="KCI19" s="820"/>
      <c r="KCJ19" s="820"/>
      <c r="KCK19" s="820"/>
      <c r="KCL19" s="820"/>
      <c r="KCM19" s="820"/>
      <c r="KCN19" s="820"/>
      <c r="KCO19" s="820"/>
      <c r="KCP19" s="820"/>
      <c r="KCQ19" s="820"/>
      <c r="KCR19" s="820"/>
      <c r="KCS19" s="820"/>
      <c r="KCT19" s="820"/>
      <c r="KCU19" s="820"/>
      <c r="KCV19" s="820"/>
      <c r="KCW19" s="820"/>
      <c r="KCX19" s="820"/>
      <c r="KCY19" s="820"/>
      <c r="KCZ19" s="820"/>
      <c r="KDA19" s="820"/>
      <c r="KDB19" s="820"/>
      <c r="KDC19" s="820"/>
      <c r="KDD19" s="820"/>
      <c r="KDE19" s="820"/>
      <c r="KDF19" s="820"/>
      <c r="KDG19" s="820"/>
      <c r="KDH19" s="820"/>
      <c r="KDI19" s="820"/>
      <c r="KDJ19" s="820"/>
      <c r="KDK19" s="820"/>
      <c r="KDL19" s="820"/>
      <c r="KDM19" s="820"/>
      <c r="KDN19" s="820"/>
      <c r="KDO19" s="820"/>
      <c r="KDP19" s="820"/>
      <c r="KDQ19" s="820"/>
      <c r="KDR19" s="820"/>
      <c r="KDS19" s="820"/>
      <c r="KDT19" s="820"/>
      <c r="KDU19" s="820"/>
      <c r="KDV19" s="820"/>
      <c r="KDW19" s="820"/>
      <c r="KDX19" s="820"/>
      <c r="KDY19" s="820"/>
      <c r="KDZ19" s="820"/>
      <c r="KEA19" s="820"/>
      <c r="KEB19" s="820"/>
      <c r="KEC19" s="820"/>
      <c r="KED19" s="820"/>
      <c r="KEE19" s="820"/>
      <c r="KEF19" s="820"/>
      <c r="KEG19" s="820"/>
      <c r="KEH19" s="820"/>
      <c r="KEI19" s="820"/>
      <c r="KEJ19" s="820"/>
      <c r="KEK19" s="820"/>
      <c r="KEL19" s="820"/>
      <c r="KEM19" s="820"/>
      <c r="KEN19" s="820"/>
      <c r="KEO19" s="820"/>
      <c r="KEP19" s="820"/>
      <c r="KEQ19" s="820"/>
      <c r="KER19" s="820"/>
      <c r="KES19" s="820"/>
      <c r="KET19" s="820"/>
      <c r="KEU19" s="820"/>
      <c r="KEV19" s="820"/>
      <c r="KEW19" s="820"/>
      <c r="KEX19" s="820"/>
      <c r="KEY19" s="820"/>
      <c r="KEZ19" s="820"/>
      <c r="KFA19" s="820"/>
      <c r="KFB19" s="820"/>
      <c r="KFC19" s="820"/>
      <c r="KFD19" s="820"/>
      <c r="KFE19" s="820"/>
      <c r="KFF19" s="820"/>
      <c r="KFG19" s="820"/>
      <c r="KFH19" s="820"/>
      <c r="KFI19" s="820"/>
      <c r="KFJ19" s="820"/>
      <c r="KFK19" s="820"/>
      <c r="KFL19" s="820"/>
      <c r="KFM19" s="820"/>
      <c r="KFN19" s="820"/>
      <c r="KFO19" s="820"/>
      <c r="KFP19" s="820"/>
      <c r="KFQ19" s="820"/>
      <c r="KFR19" s="820"/>
      <c r="KFS19" s="820"/>
      <c r="KFT19" s="820"/>
      <c r="KFU19" s="820"/>
      <c r="KFV19" s="820"/>
      <c r="KFW19" s="820"/>
      <c r="KFX19" s="820"/>
      <c r="KFY19" s="820"/>
      <c r="KFZ19" s="820"/>
      <c r="KGA19" s="820"/>
      <c r="KGB19" s="820"/>
      <c r="KGC19" s="820"/>
      <c r="KGD19" s="820"/>
      <c r="KGE19" s="820"/>
      <c r="KGF19" s="820"/>
      <c r="KGG19" s="820"/>
      <c r="KGH19" s="820"/>
      <c r="KGI19" s="820"/>
      <c r="KGJ19" s="820"/>
      <c r="KGK19" s="820"/>
      <c r="KGL19" s="820"/>
      <c r="KGM19" s="820"/>
      <c r="KGN19" s="820"/>
      <c r="KGO19" s="820"/>
      <c r="KGP19" s="820"/>
      <c r="KGQ19" s="820"/>
      <c r="KGR19" s="820"/>
      <c r="KGS19" s="820"/>
      <c r="KGT19" s="820"/>
      <c r="KGU19" s="820"/>
      <c r="KGV19" s="820"/>
      <c r="KGW19" s="820"/>
      <c r="KGX19" s="820"/>
      <c r="KGY19" s="820"/>
      <c r="KGZ19" s="820"/>
      <c r="KHA19" s="820"/>
      <c r="KHB19" s="820"/>
      <c r="KHC19" s="820"/>
      <c r="KHD19" s="820"/>
      <c r="KHE19" s="820"/>
      <c r="KHF19" s="820"/>
      <c r="KHG19" s="820"/>
      <c r="KHH19" s="820"/>
      <c r="KHI19" s="820"/>
      <c r="KHJ19" s="820"/>
      <c r="KHK19" s="820"/>
      <c r="KHL19" s="820"/>
      <c r="KHM19" s="820"/>
      <c r="KHN19" s="820"/>
      <c r="KHO19" s="820"/>
      <c r="KHP19" s="820"/>
      <c r="KHQ19" s="820"/>
      <c r="KHR19" s="820"/>
      <c r="KHS19" s="820"/>
      <c r="KHT19" s="820"/>
      <c r="KHU19" s="820"/>
      <c r="KHV19" s="820"/>
      <c r="KHW19" s="820"/>
      <c r="KHX19" s="820"/>
      <c r="KHY19" s="820"/>
      <c r="KHZ19" s="820"/>
      <c r="KIA19" s="820"/>
      <c r="KIB19" s="820"/>
      <c r="KIC19" s="820"/>
      <c r="KID19" s="820"/>
      <c r="KIE19" s="820"/>
      <c r="KIF19" s="820"/>
      <c r="KIG19" s="820"/>
      <c r="KIH19" s="820"/>
      <c r="KII19" s="820"/>
      <c r="KIJ19" s="820"/>
      <c r="KIK19" s="820"/>
      <c r="KIL19" s="820"/>
      <c r="KIM19" s="820"/>
      <c r="KIN19" s="820"/>
      <c r="KIO19" s="820"/>
      <c r="KIP19" s="820"/>
      <c r="KIQ19" s="820"/>
      <c r="KIR19" s="820"/>
      <c r="KIS19" s="820"/>
      <c r="KIT19" s="820"/>
      <c r="KIU19" s="820"/>
      <c r="KIV19" s="820"/>
      <c r="KIW19" s="820"/>
      <c r="KIX19" s="820"/>
      <c r="KIY19" s="820"/>
      <c r="KIZ19" s="820"/>
      <c r="KJA19" s="820"/>
      <c r="KJB19" s="820"/>
      <c r="KJC19" s="820"/>
      <c r="KJD19" s="820"/>
      <c r="KJE19" s="820"/>
      <c r="KJF19" s="820"/>
      <c r="KJG19" s="820"/>
      <c r="KJH19" s="820"/>
      <c r="KJI19" s="820"/>
      <c r="KJJ19" s="820"/>
      <c r="KJK19" s="820"/>
      <c r="KJL19" s="820"/>
      <c r="KJM19" s="820"/>
      <c r="KJN19" s="820"/>
      <c r="KJO19" s="820"/>
      <c r="KJP19" s="820"/>
      <c r="KJQ19" s="820"/>
      <c r="KJR19" s="820"/>
      <c r="KJS19" s="820"/>
      <c r="KJT19" s="820"/>
      <c r="KJU19" s="820"/>
      <c r="KJV19" s="820"/>
      <c r="KJW19" s="820"/>
      <c r="KJX19" s="820"/>
      <c r="KJY19" s="820"/>
      <c r="KJZ19" s="820"/>
      <c r="KKA19" s="820"/>
      <c r="KKB19" s="820"/>
      <c r="KKC19" s="820"/>
      <c r="KKD19" s="820"/>
      <c r="KKE19" s="820"/>
      <c r="KKF19" s="820"/>
      <c r="KKG19" s="820"/>
      <c r="KKH19" s="820"/>
      <c r="KKI19" s="820"/>
      <c r="KKJ19" s="820"/>
      <c r="KKK19" s="820"/>
      <c r="KKL19" s="820"/>
      <c r="KKM19" s="820"/>
      <c r="KKN19" s="820"/>
      <c r="KKO19" s="820"/>
      <c r="KKP19" s="820"/>
      <c r="KKQ19" s="820"/>
      <c r="KKR19" s="820"/>
      <c r="KKS19" s="820"/>
      <c r="KKT19" s="820"/>
      <c r="KKU19" s="820"/>
      <c r="KKV19" s="820"/>
      <c r="KKW19" s="820"/>
      <c r="KKX19" s="820"/>
      <c r="KKY19" s="820"/>
      <c r="KKZ19" s="820"/>
      <c r="KLA19" s="820"/>
      <c r="KLB19" s="820"/>
      <c r="KLC19" s="820"/>
      <c r="KLD19" s="820"/>
      <c r="KLE19" s="820"/>
      <c r="KLF19" s="820"/>
      <c r="KLG19" s="820"/>
      <c r="KLH19" s="820"/>
      <c r="KLI19" s="820"/>
      <c r="KLJ19" s="820"/>
      <c r="KLK19" s="820"/>
      <c r="KLL19" s="820"/>
      <c r="KLM19" s="820"/>
      <c r="KLN19" s="820"/>
      <c r="KLO19" s="820"/>
      <c r="KLP19" s="820"/>
      <c r="KLQ19" s="820"/>
      <c r="KLR19" s="820"/>
      <c r="KLS19" s="820"/>
      <c r="KLT19" s="820"/>
      <c r="KLU19" s="820"/>
      <c r="KLV19" s="820"/>
      <c r="KLW19" s="820"/>
      <c r="KLX19" s="820"/>
      <c r="KLY19" s="820"/>
      <c r="KLZ19" s="820"/>
      <c r="KMA19" s="820"/>
      <c r="KMB19" s="820"/>
      <c r="KMC19" s="820"/>
      <c r="KMD19" s="820"/>
      <c r="KME19" s="820"/>
      <c r="KMF19" s="820"/>
      <c r="KMG19" s="820"/>
      <c r="KMH19" s="820"/>
      <c r="KMI19" s="820"/>
      <c r="KMJ19" s="820"/>
      <c r="KMK19" s="820"/>
      <c r="KML19" s="820"/>
      <c r="KMM19" s="820"/>
      <c r="KMN19" s="820"/>
      <c r="KMO19" s="820"/>
      <c r="KMP19" s="820"/>
      <c r="KMQ19" s="820"/>
      <c r="KMR19" s="820"/>
      <c r="KMS19" s="820"/>
      <c r="KMT19" s="820"/>
      <c r="KMU19" s="820"/>
      <c r="KMV19" s="820"/>
      <c r="KMW19" s="820"/>
      <c r="KMX19" s="820"/>
      <c r="KMY19" s="820"/>
      <c r="KMZ19" s="820"/>
      <c r="KNA19" s="820"/>
      <c r="KNB19" s="820"/>
      <c r="KNC19" s="820"/>
      <c r="KND19" s="820"/>
      <c r="KNE19" s="820"/>
      <c r="KNF19" s="820"/>
      <c r="KNG19" s="820"/>
      <c r="KNH19" s="820"/>
      <c r="KNI19" s="820"/>
      <c r="KNJ19" s="820"/>
      <c r="KNK19" s="820"/>
      <c r="KNL19" s="820"/>
      <c r="KNM19" s="820"/>
      <c r="KNN19" s="820"/>
      <c r="KNO19" s="820"/>
      <c r="KNP19" s="820"/>
      <c r="KNQ19" s="820"/>
      <c r="KNR19" s="820"/>
      <c r="KNS19" s="820"/>
      <c r="KNT19" s="820"/>
      <c r="KNU19" s="820"/>
      <c r="KNV19" s="820"/>
      <c r="KNW19" s="820"/>
      <c r="KNX19" s="820"/>
      <c r="KNY19" s="820"/>
      <c r="KNZ19" s="820"/>
      <c r="KOA19" s="820"/>
      <c r="KOB19" s="820"/>
      <c r="KOC19" s="820"/>
      <c r="KOD19" s="820"/>
      <c r="KOE19" s="820"/>
      <c r="KOF19" s="820"/>
      <c r="KOG19" s="820"/>
      <c r="KOH19" s="820"/>
      <c r="KOI19" s="820"/>
      <c r="KOJ19" s="820"/>
      <c r="KOK19" s="820"/>
      <c r="KOL19" s="820"/>
      <c r="KOM19" s="820"/>
      <c r="KON19" s="820"/>
      <c r="KOO19" s="820"/>
      <c r="KOP19" s="820"/>
      <c r="KOQ19" s="820"/>
      <c r="KOR19" s="820"/>
      <c r="KOS19" s="820"/>
      <c r="KOT19" s="820"/>
      <c r="KOU19" s="820"/>
      <c r="KOV19" s="820"/>
      <c r="KOW19" s="820"/>
      <c r="KOX19" s="820"/>
      <c r="KOY19" s="820"/>
      <c r="KOZ19" s="820"/>
      <c r="KPA19" s="820"/>
      <c r="KPB19" s="820"/>
      <c r="KPC19" s="820"/>
      <c r="KPD19" s="820"/>
      <c r="KPE19" s="820"/>
      <c r="KPF19" s="820"/>
      <c r="KPG19" s="820"/>
      <c r="KPH19" s="820"/>
      <c r="KPI19" s="820"/>
      <c r="KPJ19" s="820"/>
      <c r="KPK19" s="820"/>
      <c r="KPL19" s="820"/>
      <c r="KPM19" s="820"/>
      <c r="KPN19" s="820"/>
      <c r="KPO19" s="820"/>
      <c r="KPP19" s="820"/>
      <c r="KPQ19" s="820"/>
      <c r="KPR19" s="820"/>
      <c r="KPS19" s="820"/>
      <c r="KPT19" s="820"/>
      <c r="KPU19" s="820"/>
      <c r="KPV19" s="820"/>
      <c r="KPW19" s="820"/>
      <c r="KPX19" s="820"/>
      <c r="KPY19" s="820"/>
      <c r="KPZ19" s="820"/>
      <c r="KQA19" s="820"/>
      <c r="KQB19" s="820"/>
      <c r="KQC19" s="820"/>
      <c r="KQD19" s="820"/>
      <c r="KQE19" s="820"/>
      <c r="KQF19" s="820"/>
      <c r="KQG19" s="820"/>
      <c r="KQH19" s="820"/>
      <c r="KQI19" s="820"/>
      <c r="KQJ19" s="820"/>
      <c r="KQK19" s="820"/>
      <c r="KQL19" s="820"/>
      <c r="KQM19" s="820"/>
      <c r="KQN19" s="820"/>
      <c r="KQO19" s="820"/>
      <c r="KQP19" s="820"/>
      <c r="KQQ19" s="820"/>
      <c r="KQR19" s="820"/>
      <c r="KQS19" s="820"/>
      <c r="KQT19" s="820"/>
      <c r="KQU19" s="820"/>
      <c r="KQV19" s="820"/>
      <c r="KQW19" s="820"/>
      <c r="KQX19" s="820"/>
      <c r="KQY19" s="820"/>
      <c r="KQZ19" s="820"/>
      <c r="KRA19" s="820"/>
      <c r="KRB19" s="820"/>
      <c r="KRC19" s="820"/>
      <c r="KRD19" s="820"/>
      <c r="KRE19" s="820"/>
      <c r="KRF19" s="820"/>
      <c r="KRG19" s="820"/>
      <c r="KRH19" s="820"/>
      <c r="KRI19" s="820"/>
      <c r="KRJ19" s="820"/>
      <c r="KRK19" s="820"/>
      <c r="KRL19" s="820"/>
      <c r="KRM19" s="820"/>
      <c r="KRN19" s="820"/>
      <c r="KRO19" s="820"/>
      <c r="KRP19" s="820"/>
      <c r="KRQ19" s="820"/>
      <c r="KRR19" s="820"/>
      <c r="KRS19" s="820"/>
      <c r="KRT19" s="820"/>
      <c r="KRU19" s="820"/>
      <c r="KRV19" s="820"/>
      <c r="KRW19" s="820"/>
      <c r="KRX19" s="820"/>
      <c r="KRY19" s="820"/>
      <c r="KRZ19" s="820"/>
      <c r="KSA19" s="820"/>
      <c r="KSB19" s="820"/>
      <c r="KSC19" s="820"/>
      <c r="KSD19" s="820"/>
      <c r="KSE19" s="820"/>
      <c r="KSF19" s="820"/>
      <c r="KSG19" s="820"/>
      <c r="KSH19" s="820"/>
      <c r="KSI19" s="820"/>
      <c r="KSJ19" s="820"/>
      <c r="KSK19" s="820"/>
      <c r="KSL19" s="820"/>
      <c r="KSM19" s="820"/>
      <c r="KSN19" s="820"/>
      <c r="KSO19" s="820"/>
      <c r="KSP19" s="820"/>
      <c r="KSQ19" s="820"/>
      <c r="KSR19" s="820"/>
      <c r="KSS19" s="820"/>
      <c r="KST19" s="820"/>
      <c r="KSU19" s="820"/>
      <c r="KSV19" s="820"/>
      <c r="KSW19" s="820"/>
      <c r="KSX19" s="820"/>
      <c r="KSY19" s="820"/>
      <c r="KSZ19" s="820"/>
      <c r="KTA19" s="820"/>
      <c r="KTB19" s="820"/>
      <c r="KTC19" s="820"/>
      <c r="KTD19" s="820"/>
      <c r="KTE19" s="820"/>
      <c r="KTF19" s="820"/>
      <c r="KTG19" s="820"/>
      <c r="KTH19" s="820"/>
      <c r="KTI19" s="820"/>
      <c r="KTJ19" s="820"/>
      <c r="KTK19" s="820"/>
      <c r="KTL19" s="820"/>
      <c r="KTM19" s="820"/>
      <c r="KTN19" s="820"/>
      <c r="KTO19" s="820"/>
      <c r="KTP19" s="820"/>
      <c r="KTQ19" s="820"/>
      <c r="KTR19" s="820"/>
      <c r="KTS19" s="820"/>
      <c r="KTT19" s="820"/>
      <c r="KTU19" s="820"/>
      <c r="KTV19" s="820"/>
      <c r="KTW19" s="820"/>
      <c r="KTX19" s="820"/>
      <c r="KTY19" s="820"/>
      <c r="KTZ19" s="820"/>
      <c r="KUA19" s="820"/>
      <c r="KUB19" s="820"/>
      <c r="KUC19" s="820"/>
      <c r="KUD19" s="820"/>
      <c r="KUE19" s="820"/>
      <c r="KUF19" s="820"/>
      <c r="KUG19" s="820"/>
      <c r="KUH19" s="820"/>
      <c r="KUI19" s="820"/>
      <c r="KUJ19" s="820"/>
      <c r="KUK19" s="820"/>
      <c r="KUL19" s="820"/>
      <c r="KUM19" s="820"/>
      <c r="KUN19" s="820"/>
      <c r="KUO19" s="820"/>
      <c r="KUP19" s="820"/>
      <c r="KUQ19" s="820"/>
      <c r="KUR19" s="820"/>
      <c r="KUS19" s="820"/>
      <c r="KUT19" s="820"/>
      <c r="KUU19" s="820"/>
      <c r="KUV19" s="820"/>
      <c r="KUW19" s="820"/>
      <c r="KUX19" s="820"/>
      <c r="KUY19" s="820"/>
      <c r="KUZ19" s="820"/>
      <c r="KVA19" s="820"/>
      <c r="KVB19" s="820"/>
      <c r="KVC19" s="820"/>
      <c r="KVD19" s="820"/>
      <c r="KVE19" s="820"/>
      <c r="KVF19" s="820"/>
      <c r="KVG19" s="820"/>
      <c r="KVH19" s="820"/>
      <c r="KVI19" s="820"/>
      <c r="KVJ19" s="820"/>
      <c r="KVK19" s="820"/>
      <c r="KVL19" s="820"/>
      <c r="KVM19" s="820"/>
      <c r="KVN19" s="820"/>
      <c r="KVO19" s="820"/>
      <c r="KVP19" s="820"/>
      <c r="KVQ19" s="820"/>
      <c r="KVR19" s="820"/>
      <c r="KVS19" s="820"/>
      <c r="KVT19" s="820"/>
      <c r="KVU19" s="820"/>
      <c r="KVV19" s="820"/>
      <c r="KVW19" s="820"/>
      <c r="KVX19" s="820"/>
      <c r="KVY19" s="820"/>
      <c r="KVZ19" s="820"/>
      <c r="KWA19" s="820"/>
      <c r="KWB19" s="820"/>
      <c r="KWC19" s="820"/>
      <c r="KWD19" s="820"/>
      <c r="KWE19" s="820"/>
      <c r="KWF19" s="820"/>
      <c r="KWG19" s="820"/>
      <c r="KWH19" s="820"/>
      <c r="KWI19" s="820"/>
      <c r="KWJ19" s="820"/>
      <c r="KWK19" s="820"/>
      <c r="KWL19" s="820"/>
      <c r="KWM19" s="820"/>
      <c r="KWN19" s="820"/>
      <c r="KWO19" s="820"/>
      <c r="KWP19" s="820"/>
      <c r="KWQ19" s="820"/>
      <c r="KWR19" s="820"/>
      <c r="KWS19" s="820"/>
      <c r="KWT19" s="820"/>
      <c r="KWU19" s="820"/>
      <c r="KWV19" s="820"/>
      <c r="KWW19" s="820"/>
      <c r="KWX19" s="820"/>
      <c r="KWY19" s="820"/>
      <c r="KWZ19" s="820"/>
      <c r="KXA19" s="820"/>
      <c r="KXB19" s="820"/>
      <c r="KXC19" s="820"/>
      <c r="KXD19" s="820"/>
      <c r="KXE19" s="820"/>
      <c r="KXF19" s="820"/>
      <c r="KXG19" s="820"/>
      <c r="KXH19" s="820"/>
      <c r="KXI19" s="820"/>
      <c r="KXJ19" s="820"/>
      <c r="KXK19" s="820"/>
      <c r="KXL19" s="820"/>
      <c r="KXM19" s="820"/>
      <c r="KXN19" s="820"/>
      <c r="KXO19" s="820"/>
      <c r="KXP19" s="820"/>
      <c r="KXQ19" s="820"/>
      <c r="KXR19" s="820"/>
      <c r="KXS19" s="820"/>
      <c r="KXT19" s="820"/>
      <c r="KXU19" s="820"/>
      <c r="KXV19" s="820"/>
      <c r="KXW19" s="820"/>
      <c r="KXX19" s="820"/>
      <c r="KXY19" s="820"/>
      <c r="KXZ19" s="820"/>
      <c r="KYA19" s="820"/>
      <c r="KYB19" s="820"/>
      <c r="KYC19" s="820"/>
      <c r="KYD19" s="820"/>
      <c r="KYE19" s="820"/>
      <c r="KYF19" s="820"/>
      <c r="KYG19" s="820"/>
      <c r="KYH19" s="820"/>
      <c r="KYI19" s="820"/>
      <c r="KYJ19" s="820"/>
      <c r="KYK19" s="820"/>
      <c r="KYL19" s="820"/>
      <c r="KYM19" s="820"/>
      <c r="KYN19" s="820"/>
      <c r="KYO19" s="820"/>
      <c r="KYP19" s="820"/>
      <c r="KYQ19" s="820"/>
      <c r="KYR19" s="820"/>
      <c r="KYS19" s="820"/>
      <c r="KYT19" s="820"/>
      <c r="KYU19" s="820"/>
      <c r="KYV19" s="820"/>
      <c r="KYW19" s="820"/>
      <c r="KYX19" s="820"/>
      <c r="KYY19" s="820"/>
      <c r="KYZ19" s="820"/>
      <c r="KZA19" s="820"/>
      <c r="KZB19" s="820"/>
      <c r="KZC19" s="820"/>
      <c r="KZD19" s="820"/>
      <c r="KZE19" s="820"/>
      <c r="KZF19" s="820"/>
      <c r="KZG19" s="820"/>
      <c r="KZH19" s="820"/>
      <c r="KZI19" s="820"/>
      <c r="KZJ19" s="820"/>
      <c r="KZK19" s="820"/>
      <c r="KZL19" s="820"/>
      <c r="KZM19" s="820"/>
      <c r="KZN19" s="820"/>
      <c r="KZO19" s="820"/>
      <c r="KZP19" s="820"/>
      <c r="KZQ19" s="820"/>
      <c r="KZR19" s="820"/>
      <c r="KZS19" s="820"/>
      <c r="KZT19" s="820"/>
      <c r="KZU19" s="820"/>
      <c r="KZV19" s="820"/>
      <c r="KZW19" s="820"/>
      <c r="KZX19" s="820"/>
      <c r="KZY19" s="820"/>
      <c r="KZZ19" s="820"/>
      <c r="LAA19" s="820"/>
      <c r="LAB19" s="820"/>
      <c r="LAC19" s="820"/>
      <c r="LAD19" s="820"/>
      <c r="LAE19" s="820"/>
      <c r="LAF19" s="820"/>
      <c r="LAG19" s="820"/>
      <c r="LAH19" s="820"/>
      <c r="LAI19" s="820"/>
      <c r="LAJ19" s="820"/>
      <c r="LAK19" s="820"/>
      <c r="LAL19" s="820"/>
      <c r="LAM19" s="820"/>
      <c r="LAN19" s="820"/>
      <c r="LAO19" s="820"/>
      <c r="LAP19" s="820"/>
      <c r="LAQ19" s="820"/>
      <c r="LAR19" s="820"/>
      <c r="LAS19" s="820"/>
      <c r="LAT19" s="820"/>
      <c r="LAU19" s="820"/>
      <c r="LAV19" s="820"/>
      <c r="LAW19" s="820"/>
      <c r="LAX19" s="820"/>
      <c r="LAY19" s="820"/>
      <c r="LAZ19" s="820"/>
      <c r="LBA19" s="820"/>
      <c r="LBB19" s="820"/>
      <c r="LBC19" s="820"/>
      <c r="LBD19" s="820"/>
      <c r="LBE19" s="820"/>
      <c r="LBF19" s="820"/>
      <c r="LBG19" s="820"/>
      <c r="LBH19" s="820"/>
      <c r="LBI19" s="820"/>
      <c r="LBJ19" s="820"/>
      <c r="LBK19" s="820"/>
      <c r="LBL19" s="820"/>
      <c r="LBM19" s="820"/>
      <c r="LBN19" s="820"/>
      <c r="LBO19" s="820"/>
      <c r="LBP19" s="820"/>
      <c r="LBQ19" s="820"/>
      <c r="LBR19" s="820"/>
      <c r="LBS19" s="820"/>
      <c r="LBT19" s="820"/>
      <c r="LBU19" s="820"/>
      <c r="LBV19" s="820"/>
      <c r="LBW19" s="820"/>
      <c r="LBX19" s="820"/>
      <c r="LBY19" s="820"/>
      <c r="LBZ19" s="820"/>
      <c r="LCA19" s="820"/>
      <c r="LCB19" s="820"/>
      <c r="LCC19" s="820"/>
      <c r="LCD19" s="820"/>
      <c r="LCE19" s="820"/>
      <c r="LCF19" s="820"/>
      <c r="LCG19" s="820"/>
      <c r="LCH19" s="820"/>
      <c r="LCI19" s="820"/>
      <c r="LCJ19" s="820"/>
      <c r="LCK19" s="820"/>
      <c r="LCL19" s="820"/>
      <c r="LCM19" s="820"/>
      <c r="LCN19" s="820"/>
      <c r="LCO19" s="820"/>
      <c r="LCP19" s="820"/>
      <c r="LCQ19" s="820"/>
      <c r="LCR19" s="820"/>
      <c r="LCS19" s="820"/>
      <c r="LCT19" s="820"/>
      <c r="LCU19" s="820"/>
      <c r="LCV19" s="820"/>
      <c r="LCW19" s="820"/>
      <c r="LCX19" s="820"/>
      <c r="LCY19" s="820"/>
      <c r="LCZ19" s="820"/>
      <c r="LDA19" s="820"/>
      <c r="LDB19" s="820"/>
      <c r="LDC19" s="820"/>
      <c r="LDD19" s="820"/>
      <c r="LDE19" s="820"/>
      <c r="LDF19" s="820"/>
      <c r="LDG19" s="820"/>
      <c r="LDH19" s="820"/>
      <c r="LDI19" s="820"/>
      <c r="LDJ19" s="820"/>
      <c r="LDK19" s="820"/>
      <c r="LDL19" s="820"/>
      <c r="LDM19" s="820"/>
      <c r="LDN19" s="820"/>
      <c r="LDO19" s="820"/>
      <c r="LDP19" s="820"/>
      <c r="LDQ19" s="820"/>
      <c r="LDR19" s="820"/>
      <c r="LDS19" s="820"/>
      <c r="LDT19" s="820"/>
      <c r="LDU19" s="820"/>
      <c r="LDV19" s="820"/>
      <c r="LDW19" s="820"/>
      <c r="LDX19" s="820"/>
      <c r="LDY19" s="820"/>
      <c r="LDZ19" s="820"/>
      <c r="LEA19" s="820"/>
      <c r="LEB19" s="820"/>
      <c r="LEC19" s="820"/>
      <c r="LED19" s="820"/>
      <c r="LEE19" s="820"/>
      <c r="LEF19" s="820"/>
      <c r="LEG19" s="820"/>
      <c r="LEH19" s="820"/>
      <c r="LEI19" s="820"/>
      <c r="LEJ19" s="820"/>
      <c r="LEK19" s="820"/>
      <c r="LEL19" s="820"/>
      <c r="LEM19" s="820"/>
      <c r="LEN19" s="820"/>
      <c r="LEO19" s="820"/>
      <c r="LEP19" s="820"/>
      <c r="LEQ19" s="820"/>
      <c r="LER19" s="820"/>
      <c r="LES19" s="820"/>
      <c r="LET19" s="820"/>
      <c r="LEU19" s="820"/>
      <c r="LEV19" s="820"/>
      <c r="LEW19" s="820"/>
      <c r="LEX19" s="820"/>
      <c r="LEY19" s="820"/>
      <c r="LEZ19" s="820"/>
      <c r="LFA19" s="820"/>
      <c r="LFB19" s="820"/>
      <c r="LFC19" s="820"/>
      <c r="LFD19" s="820"/>
      <c r="LFE19" s="820"/>
      <c r="LFF19" s="820"/>
      <c r="LFG19" s="820"/>
      <c r="LFH19" s="820"/>
      <c r="LFI19" s="820"/>
      <c r="LFJ19" s="820"/>
      <c r="LFK19" s="820"/>
      <c r="LFL19" s="820"/>
      <c r="LFM19" s="820"/>
      <c r="LFN19" s="820"/>
      <c r="LFO19" s="820"/>
      <c r="LFP19" s="820"/>
      <c r="LFQ19" s="820"/>
      <c r="LFR19" s="820"/>
      <c r="LFS19" s="820"/>
      <c r="LFT19" s="820"/>
      <c r="LFU19" s="820"/>
      <c r="LFV19" s="820"/>
      <c r="LFW19" s="820"/>
      <c r="LFX19" s="820"/>
      <c r="LFY19" s="820"/>
      <c r="LFZ19" s="820"/>
      <c r="LGA19" s="820"/>
      <c r="LGB19" s="820"/>
      <c r="LGC19" s="820"/>
      <c r="LGD19" s="820"/>
      <c r="LGE19" s="820"/>
      <c r="LGF19" s="820"/>
      <c r="LGG19" s="820"/>
      <c r="LGH19" s="820"/>
      <c r="LGI19" s="820"/>
      <c r="LGJ19" s="820"/>
      <c r="LGK19" s="820"/>
      <c r="LGL19" s="820"/>
      <c r="LGM19" s="820"/>
      <c r="LGN19" s="820"/>
      <c r="LGO19" s="820"/>
      <c r="LGP19" s="820"/>
      <c r="LGQ19" s="820"/>
      <c r="LGR19" s="820"/>
      <c r="LGS19" s="820"/>
      <c r="LGT19" s="820"/>
      <c r="LGU19" s="820"/>
      <c r="LGV19" s="820"/>
      <c r="LGW19" s="820"/>
      <c r="LGX19" s="820"/>
      <c r="LGY19" s="820"/>
      <c r="LGZ19" s="820"/>
      <c r="LHA19" s="820"/>
      <c r="LHB19" s="820"/>
      <c r="LHC19" s="820"/>
      <c r="LHD19" s="820"/>
      <c r="LHE19" s="820"/>
      <c r="LHF19" s="820"/>
      <c r="LHG19" s="820"/>
      <c r="LHH19" s="820"/>
      <c r="LHI19" s="820"/>
      <c r="LHJ19" s="820"/>
      <c r="LHK19" s="820"/>
      <c r="LHL19" s="820"/>
      <c r="LHM19" s="820"/>
      <c r="LHN19" s="820"/>
      <c r="LHO19" s="820"/>
      <c r="LHP19" s="820"/>
      <c r="LHQ19" s="820"/>
      <c r="LHR19" s="820"/>
      <c r="LHS19" s="820"/>
      <c r="LHT19" s="820"/>
      <c r="LHU19" s="820"/>
      <c r="LHV19" s="820"/>
      <c r="LHW19" s="820"/>
      <c r="LHX19" s="820"/>
      <c r="LHY19" s="820"/>
      <c r="LHZ19" s="820"/>
      <c r="LIA19" s="820"/>
      <c r="LIB19" s="820"/>
      <c r="LIC19" s="820"/>
      <c r="LID19" s="820"/>
      <c r="LIE19" s="820"/>
      <c r="LIF19" s="820"/>
      <c r="LIG19" s="820"/>
      <c r="LIH19" s="820"/>
      <c r="LII19" s="820"/>
      <c r="LIJ19" s="820"/>
      <c r="LIK19" s="820"/>
      <c r="LIL19" s="820"/>
      <c r="LIM19" s="820"/>
      <c r="LIN19" s="820"/>
      <c r="LIO19" s="820"/>
      <c r="LIP19" s="820"/>
      <c r="LIQ19" s="820"/>
      <c r="LIR19" s="820"/>
      <c r="LIS19" s="820"/>
      <c r="LIT19" s="820"/>
      <c r="LIU19" s="820"/>
      <c r="LIV19" s="820"/>
      <c r="LIW19" s="820"/>
      <c r="LIX19" s="820"/>
      <c r="LIY19" s="820"/>
      <c r="LIZ19" s="820"/>
      <c r="LJA19" s="820"/>
      <c r="LJB19" s="820"/>
      <c r="LJC19" s="820"/>
      <c r="LJD19" s="820"/>
      <c r="LJE19" s="820"/>
      <c r="LJF19" s="820"/>
      <c r="LJG19" s="820"/>
      <c r="LJH19" s="820"/>
      <c r="LJI19" s="820"/>
      <c r="LJJ19" s="820"/>
      <c r="LJK19" s="820"/>
      <c r="LJL19" s="820"/>
      <c r="LJM19" s="820"/>
      <c r="LJN19" s="820"/>
      <c r="LJO19" s="820"/>
      <c r="LJP19" s="820"/>
      <c r="LJQ19" s="820"/>
      <c r="LJR19" s="820"/>
      <c r="LJS19" s="820"/>
      <c r="LJT19" s="820"/>
      <c r="LJU19" s="820"/>
      <c r="LJV19" s="820"/>
      <c r="LJW19" s="820"/>
      <c r="LJX19" s="820"/>
      <c r="LJY19" s="820"/>
      <c r="LJZ19" s="820"/>
      <c r="LKA19" s="820"/>
      <c r="LKB19" s="820"/>
      <c r="LKC19" s="820"/>
      <c r="LKD19" s="820"/>
      <c r="LKE19" s="820"/>
      <c r="LKF19" s="820"/>
      <c r="LKG19" s="820"/>
      <c r="LKH19" s="820"/>
      <c r="LKI19" s="820"/>
      <c r="LKJ19" s="820"/>
      <c r="LKK19" s="820"/>
      <c r="LKL19" s="820"/>
      <c r="LKM19" s="820"/>
      <c r="LKN19" s="820"/>
      <c r="LKO19" s="820"/>
      <c r="LKP19" s="820"/>
      <c r="LKQ19" s="820"/>
      <c r="LKR19" s="820"/>
      <c r="LKS19" s="820"/>
      <c r="LKT19" s="820"/>
      <c r="LKU19" s="820"/>
      <c r="LKV19" s="820"/>
      <c r="LKW19" s="820"/>
      <c r="LKX19" s="820"/>
      <c r="LKY19" s="820"/>
      <c r="LKZ19" s="820"/>
      <c r="LLA19" s="820"/>
      <c r="LLB19" s="820"/>
      <c r="LLC19" s="820"/>
      <c r="LLD19" s="820"/>
      <c r="LLE19" s="820"/>
      <c r="LLF19" s="820"/>
      <c r="LLG19" s="820"/>
      <c r="LLH19" s="820"/>
      <c r="LLI19" s="820"/>
      <c r="LLJ19" s="820"/>
      <c r="LLK19" s="820"/>
      <c r="LLL19" s="820"/>
      <c r="LLM19" s="820"/>
      <c r="LLN19" s="820"/>
      <c r="LLO19" s="820"/>
      <c r="LLP19" s="820"/>
      <c r="LLQ19" s="820"/>
      <c r="LLR19" s="820"/>
      <c r="LLS19" s="820"/>
      <c r="LLT19" s="820"/>
      <c r="LLU19" s="820"/>
      <c r="LLV19" s="820"/>
      <c r="LLW19" s="820"/>
      <c r="LLX19" s="820"/>
      <c r="LLY19" s="820"/>
      <c r="LLZ19" s="820"/>
      <c r="LMA19" s="820"/>
      <c r="LMB19" s="820"/>
      <c r="LMC19" s="820"/>
      <c r="LMD19" s="820"/>
      <c r="LME19" s="820"/>
      <c r="LMF19" s="820"/>
      <c r="LMG19" s="820"/>
      <c r="LMH19" s="820"/>
      <c r="LMI19" s="820"/>
      <c r="LMJ19" s="820"/>
      <c r="LMK19" s="820"/>
      <c r="LML19" s="820"/>
      <c r="LMM19" s="820"/>
      <c r="LMN19" s="820"/>
      <c r="LMO19" s="820"/>
      <c r="LMP19" s="820"/>
      <c r="LMQ19" s="820"/>
      <c r="LMR19" s="820"/>
      <c r="LMS19" s="820"/>
      <c r="LMT19" s="820"/>
      <c r="LMU19" s="820"/>
      <c r="LMV19" s="820"/>
      <c r="LMW19" s="820"/>
      <c r="LMX19" s="820"/>
      <c r="LMY19" s="820"/>
      <c r="LMZ19" s="820"/>
      <c r="LNA19" s="820"/>
      <c r="LNB19" s="820"/>
      <c r="LNC19" s="820"/>
      <c r="LND19" s="820"/>
      <c r="LNE19" s="820"/>
      <c r="LNF19" s="820"/>
      <c r="LNG19" s="820"/>
      <c r="LNH19" s="820"/>
      <c r="LNI19" s="820"/>
      <c r="LNJ19" s="820"/>
      <c r="LNK19" s="820"/>
      <c r="LNL19" s="820"/>
      <c r="LNM19" s="820"/>
      <c r="LNN19" s="820"/>
      <c r="LNO19" s="820"/>
      <c r="LNP19" s="820"/>
      <c r="LNQ19" s="820"/>
      <c r="LNR19" s="820"/>
      <c r="LNS19" s="820"/>
      <c r="LNT19" s="820"/>
      <c r="LNU19" s="820"/>
      <c r="LNV19" s="820"/>
      <c r="LNW19" s="820"/>
      <c r="LNX19" s="820"/>
      <c r="LNY19" s="820"/>
      <c r="LNZ19" s="820"/>
      <c r="LOA19" s="820"/>
      <c r="LOB19" s="820"/>
      <c r="LOC19" s="820"/>
      <c r="LOD19" s="820"/>
      <c r="LOE19" s="820"/>
      <c r="LOF19" s="820"/>
      <c r="LOG19" s="820"/>
      <c r="LOH19" s="820"/>
      <c r="LOI19" s="820"/>
      <c r="LOJ19" s="820"/>
      <c r="LOK19" s="820"/>
      <c r="LOL19" s="820"/>
      <c r="LOM19" s="820"/>
      <c r="LON19" s="820"/>
      <c r="LOO19" s="820"/>
      <c r="LOP19" s="820"/>
      <c r="LOQ19" s="820"/>
      <c r="LOR19" s="820"/>
      <c r="LOS19" s="820"/>
      <c r="LOT19" s="820"/>
      <c r="LOU19" s="820"/>
      <c r="LOV19" s="820"/>
      <c r="LOW19" s="820"/>
      <c r="LOX19" s="820"/>
      <c r="LOY19" s="820"/>
      <c r="LOZ19" s="820"/>
      <c r="LPA19" s="820"/>
      <c r="LPB19" s="820"/>
      <c r="LPC19" s="820"/>
      <c r="LPD19" s="820"/>
      <c r="LPE19" s="820"/>
      <c r="LPF19" s="820"/>
      <c r="LPG19" s="820"/>
      <c r="LPH19" s="820"/>
      <c r="LPI19" s="820"/>
      <c r="LPJ19" s="820"/>
      <c r="LPK19" s="820"/>
      <c r="LPL19" s="820"/>
      <c r="LPM19" s="820"/>
      <c r="LPN19" s="820"/>
      <c r="LPO19" s="820"/>
      <c r="LPP19" s="820"/>
      <c r="LPQ19" s="820"/>
      <c r="LPR19" s="820"/>
      <c r="LPS19" s="820"/>
      <c r="LPT19" s="820"/>
      <c r="LPU19" s="820"/>
      <c r="LPV19" s="820"/>
      <c r="LPW19" s="820"/>
      <c r="LPX19" s="820"/>
      <c r="LPY19" s="820"/>
      <c r="LPZ19" s="820"/>
      <c r="LQA19" s="820"/>
      <c r="LQB19" s="820"/>
      <c r="LQC19" s="820"/>
      <c r="LQD19" s="820"/>
      <c r="LQE19" s="820"/>
      <c r="LQF19" s="820"/>
      <c r="LQG19" s="820"/>
      <c r="LQH19" s="820"/>
      <c r="LQI19" s="820"/>
      <c r="LQJ19" s="820"/>
      <c r="LQK19" s="820"/>
      <c r="LQL19" s="820"/>
      <c r="LQM19" s="820"/>
      <c r="LQN19" s="820"/>
      <c r="LQO19" s="820"/>
      <c r="LQP19" s="820"/>
      <c r="LQQ19" s="820"/>
      <c r="LQR19" s="820"/>
      <c r="LQS19" s="820"/>
      <c r="LQT19" s="820"/>
      <c r="LQU19" s="820"/>
      <c r="LQV19" s="820"/>
      <c r="LQW19" s="820"/>
      <c r="LQX19" s="820"/>
      <c r="LQY19" s="820"/>
      <c r="LQZ19" s="820"/>
      <c r="LRA19" s="820"/>
      <c r="LRB19" s="820"/>
      <c r="LRC19" s="820"/>
      <c r="LRD19" s="820"/>
      <c r="LRE19" s="820"/>
      <c r="LRF19" s="820"/>
      <c r="LRG19" s="820"/>
      <c r="LRH19" s="820"/>
      <c r="LRI19" s="820"/>
      <c r="LRJ19" s="820"/>
      <c r="LRK19" s="820"/>
      <c r="LRL19" s="820"/>
      <c r="LRM19" s="820"/>
      <c r="LRN19" s="820"/>
      <c r="LRO19" s="820"/>
      <c r="LRP19" s="820"/>
      <c r="LRQ19" s="820"/>
      <c r="LRR19" s="820"/>
      <c r="LRS19" s="820"/>
      <c r="LRT19" s="820"/>
      <c r="LRU19" s="820"/>
      <c r="LRV19" s="820"/>
      <c r="LRW19" s="820"/>
      <c r="LRX19" s="820"/>
      <c r="LRY19" s="820"/>
      <c r="LRZ19" s="820"/>
      <c r="LSA19" s="820"/>
      <c r="LSB19" s="820"/>
      <c r="LSC19" s="820"/>
      <c r="LSD19" s="820"/>
      <c r="LSE19" s="820"/>
      <c r="LSF19" s="820"/>
      <c r="LSG19" s="820"/>
      <c r="LSH19" s="820"/>
      <c r="LSI19" s="820"/>
      <c r="LSJ19" s="820"/>
      <c r="LSK19" s="820"/>
      <c r="LSL19" s="820"/>
      <c r="LSM19" s="820"/>
      <c r="LSN19" s="820"/>
      <c r="LSO19" s="820"/>
      <c r="LSP19" s="820"/>
      <c r="LSQ19" s="820"/>
      <c r="LSR19" s="820"/>
      <c r="LSS19" s="820"/>
      <c r="LST19" s="820"/>
      <c r="LSU19" s="820"/>
      <c r="LSV19" s="820"/>
      <c r="LSW19" s="820"/>
      <c r="LSX19" s="820"/>
      <c r="LSY19" s="820"/>
      <c r="LSZ19" s="820"/>
      <c r="LTA19" s="820"/>
      <c r="LTB19" s="820"/>
      <c r="LTC19" s="820"/>
      <c r="LTD19" s="820"/>
      <c r="LTE19" s="820"/>
      <c r="LTF19" s="820"/>
      <c r="LTG19" s="820"/>
      <c r="LTH19" s="820"/>
      <c r="LTI19" s="820"/>
      <c r="LTJ19" s="820"/>
      <c r="LTK19" s="820"/>
      <c r="LTL19" s="820"/>
      <c r="LTM19" s="820"/>
      <c r="LTN19" s="820"/>
      <c r="LTO19" s="820"/>
      <c r="LTP19" s="820"/>
      <c r="LTQ19" s="820"/>
      <c r="LTR19" s="820"/>
      <c r="LTS19" s="820"/>
      <c r="LTT19" s="820"/>
      <c r="LTU19" s="820"/>
      <c r="LTV19" s="820"/>
      <c r="LTW19" s="820"/>
      <c r="LTX19" s="820"/>
      <c r="LTY19" s="820"/>
      <c r="LTZ19" s="820"/>
      <c r="LUA19" s="820"/>
      <c r="LUB19" s="820"/>
      <c r="LUC19" s="820"/>
      <c r="LUD19" s="820"/>
      <c r="LUE19" s="820"/>
      <c r="LUF19" s="820"/>
      <c r="LUG19" s="820"/>
      <c r="LUH19" s="820"/>
      <c r="LUI19" s="820"/>
      <c r="LUJ19" s="820"/>
      <c r="LUK19" s="820"/>
      <c r="LUL19" s="820"/>
      <c r="LUM19" s="820"/>
      <c r="LUN19" s="820"/>
      <c r="LUO19" s="820"/>
      <c r="LUP19" s="820"/>
      <c r="LUQ19" s="820"/>
      <c r="LUR19" s="820"/>
      <c r="LUS19" s="820"/>
      <c r="LUT19" s="820"/>
      <c r="LUU19" s="820"/>
      <c r="LUV19" s="820"/>
      <c r="LUW19" s="820"/>
      <c r="LUX19" s="820"/>
      <c r="LUY19" s="820"/>
      <c r="LUZ19" s="820"/>
      <c r="LVA19" s="820"/>
      <c r="LVB19" s="820"/>
      <c r="LVC19" s="820"/>
      <c r="LVD19" s="820"/>
      <c r="LVE19" s="820"/>
      <c r="LVF19" s="820"/>
      <c r="LVG19" s="820"/>
      <c r="LVH19" s="820"/>
      <c r="LVI19" s="820"/>
      <c r="LVJ19" s="820"/>
      <c r="LVK19" s="820"/>
      <c r="LVL19" s="820"/>
      <c r="LVM19" s="820"/>
      <c r="LVN19" s="820"/>
      <c r="LVO19" s="820"/>
      <c r="LVP19" s="820"/>
      <c r="LVQ19" s="820"/>
      <c r="LVR19" s="820"/>
      <c r="LVS19" s="820"/>
      <c r="LVT19" s="820"/>
      <c r="LVU19" s="820"/>
      <c r="LVV19" s="820"/>
      <c r="LVW19" s="820"/>
      <c r="LVX19" s="820"/>
      <c r="LVY19" s="820"/>
      <c r="LVZ19" s="820"/>
      <c r="LWA19" s="820"/>
      <c r="LWB19" s="820"/>
      <c r="LWC19" s="820"/>
      <c r="LWD19" s="820"/>
      <c r="LWE19" s="820"/>
      <c r="LWF19" s="820"/>
      <c r="LWG19" s="820"/>
      <c r="LWH19" s="820"/>
      <c r="LWI19" s="820"/>
      <c r="LWJ19" s="820"/>
      <c r="LWK19" s="820"/>
      <c r="LWL19" s="820"/>
      <c r="LWM19" s="820"/>
      <c r="LWN19" s="820"/>
      <c r="LWO19" s="820"/>
      <c r="LWP19" s="820"/>
      <c r="LWQ19" s="820"/>
      <c r="LWR19" s="820"/>
      <c r="LWS19" s="820"/>
      <c r="LWT19" s="820"/>
      <c r="LWU19" s="820"/>
      <c r="LWV19" s="820"/>
      <c r="LWW19" s="820"/>
      <c r="LWX19" s="820"/>
      <c r="LWY19" s="820"/>
      <c r="LWZ19" s="820"/>
      <c r="LXA19" s="820"/>
      <c r="LXB19" s="820"/>
      <c r="LXC19" s="820"/>
      <c r="LXD19" s="820"/>
      <c r="LXE19" s="820"/>
      <c r="LXF19" s="820"/>
      <c r="LXG19" s="820"/>
      <c r="LXH19" s="820"/>
      <c r="LXI19" s="820"/>
      <c r="LXJ19" s="820"/>
      <c r="LXK19" s="820"/>
      <c r="LXL19" s="820"/>
      <c r="LXM19" s="820"/>
      <c r="LXN19" s="820"/>
      <c r="LXO19" s="820"/>
      <c r="LXP19" s="820"/>
      <c r="LXQ19" s="820"/>
      <c r="LXR19" s="820"/>
      <c r="LXS19" s="820"/>
      <c r="LXT19" s="820"/>
      <c r="LXU19" s="820"/>
      <c r="LXV19" s="820"/>
      <c r="LXW19" s="820"/>
      <c r="LXX19" s="820"/>
      <c r="LXY19" s="820"/>
      <c r="LXZ19" s="820"/>
      <c r="LYA19" s="820"/>
      <c r="LYB19" s="820"/>
      <c r="LYC19" s="820"/>
      <c r="LYD19" s="820"/>
      <c r="LYE19" s="820"/>
      <c r="LYF19" s="820"/>
      <c r="LYG19" s="820"/>
      <c r="LYH19" s="820"/>
      <c r="LYI19" s="820"/>
      <c r="LYJ19" s="820"/>
      <c r="LYK19" s="820"/>
      <c r="LYL19" s="820"/>
      <c r="LYM19" s="820"/>
      <c r="LYN19" s="820"/>
      <c r="LYO19" s="820"/>
      <c r="LYP19" s="820"/>
      <c r="LYQ19" s="820"/>
      <c r="LYR19" s="820"/>
      <c r="LYS19" s="820"/>
      <c r="LYT19" s="820"/>
      <c r="LYU19" s="820"/>
      <c r="LYV19" s="820"/>
      <c r="LYW19" s="820"/>
      <c r="LYX19" s="820"/>
      <c r="LYY19" s="820"/>
      <c r="LYZ19" s="820"/>
      <c r="LZA19" s="820"/>
      <c r="LZB19" s="820"/>
      <c r="LZC19" s="820"/>
      <c r="LZD19" s="820"/>
      <c r="LZE19" s="820"/>
      <c r="LZF19" s="820"/>
      <c r="LZG19" s="820"/>
      <c r="LZH19" s="820"/>
      <c r="LZI19" s="820"/>
      <c r="LZJ19" s="820"/>
      <c r="LZK19" s="820"/>
      <c r="LZL19" s="820"/>
      <c r="LZM19" s="820"/>
      <c r="LZN19" s="820"/>
      <c r="LZO19" s="820"/>
      <c r="LZP19" s="820"/>
      <c r="LZQ19" s="820"/>
      <c r="LZR19" s="820"/>
      <c r="LZS19" s="820"/>
      <c r="LZT19" s="820"/>
      <c r="LZU19" s="820"/>
      <c r="LZV19" s="820"/>
      <c r="LZW19" s="820"/>
      <c r="LZX19" s="820"/>
      <c r="LZY19" s="820"/>
      <c r="LZZ19" s="820"/>
      <c r="MAA19" s="820"/>
      <c r="MAB19" s="820"/>
      <c r="MAC19" s="820"/>
      <c r="MAD19" s="820"/>
      <c r="MAE19" s="820"/>
      <c r="MAF19" s="820"/>
      <c r="MAG19" s="820"/>
      <c r="MAH19" s="820"/>
      <c r="MAI19" s="820"/>
      <c r="MAJ19" s="820"/>
      <c r="MAK19" s="820"/>
      <c r="MAL19" s="820"/>
      <c r="MAM19" s="820"/>
      <c r="MAN19" s="820"/>
      <c r="MAO19" s="820"/>
      <c r="MAP19" s="820"/>
      <c r="MAQ19" s="820"/>
      <c r="MAR19" s="820"/>
      <c r="MAS19" s="820"/>
      <c r="MAT19" s="820"/>
      <c r="MAU19" s="820"/>
      <c r="MAV19" s="820"/>
      <c r="MAW19" s="820"/>
      <c r="MAX19" s="820"/>
      <c r="MAY19" s="820"/>
      <c r="MAZ19" s="820"/>
      <c r="MBA19" s="820"/>
      <c r="MBB19" s="820"/>
      <c r="MBC19" s="820"/>
      <c r="MBD19" s="820"/>
      <c r="MBE19" s="820"/>
      <c r="MBF19" s="820"/>
      <c r="MBG19" s="820"/>
      <c r="MBH19" s="820"/>
      <c r="MBI19" s="820"/>
      <c r="MBJ19" s="820"/>
      <c r="MBK19" s="820"/>
      <c r="MBL19" s="820"/>
      <c r="MBM19" s="820"/>
      <c r="MBN19" s="820"/>
      <c r="MBO19" s="820"/>
      <c r="MBP19" s="820"/>
      <c r="MBQ19" s="820"/>
      <c r="MBR19" s="820"/>
      <c r="MBS19" s="820"/>
      <c r="MBT19" s="820"/>
      <c r="MBU19" s="820"/>
      <c r="MBV19" s="820"/>
      <c r="MBW19" s="820"/>
      <c r="MBX19" s="820"/>
      <c r="MBY19" s="820"/>
      <c r="MBZ19" s="820"/>
      <c r="MCA19" s="820"/>
      <c r="MCB19" s="820"/>
      <c r="MCC19" s="820"/>
      <c r="MCD19" s="820"/>
      <c r="MCE19" s="820"/>
      <c r="MCF19" s="820"/>
      <c r="MCG19" s="820"/>
      <c r="MCH19" s="820"/>
      <c r="MCI19" s="820"/>
      <c r="MCJ19" s="820"/>
      <c r="MCK19" s="820"/>
      <c r="MCL19" s="820"/>
      <c r="MCM19" s="820"/>
      <c r="MCN19" s="820"/>
      <c r="MCO19" s="820"/>
      <c r="MCP19" s="820"/>
      <c r="MCQ19" s="820"/>
      <c r="MCR19" s="820"/>
      <c r="MCS19" s="820"/>
      <c r="MCT19" s="820"/>
      <c r="MCU19" s="820"/>
      <c r="MCV19" s="820"/>
      <c r="MCW19" s="820"/>
      <c r="MCX19" s="820"/>
      <c r="MCY19" s="820"/>
      <c r="MCZ19" s="820"/>
      <c r="MDA19" s="820"/>
      <c r="MDB19" s="820"/>
      <c r="MDC19" s="820"/>
      <c r="MDD19" s="820"/>
      <c r="MDE19" s="820"/>
      <c r="MDF19" s="820"/>
      <c r="MDG19" s="820"/>
      <c r="MDH19" s="820"/>
      <c r="MDI19" s="820"/>
      <c r="MDJ19" s="820"/>
      <c r="MDK19" s="820"/>
      <c r="MDL19" s="820"/>
      <c r="MDM19" s="820"/>
      <c r="MDN19" s="820"/>
      <c r="MDO19" s="820"/>
      <c r="MDP19" s="820"/>
      <c r="MDQ19" s="820"/>
      <c r="MDR19" s="820"/>
      <c r="MDS19" s="820"/>
      <c r="MDT19" s="820"/>
      <c r="MDU19" s="820"/>
      <c r="MDV19" s="820"/>
      <c r="MDW19" s="820"/>
      <c r="MDX19" s="820"/>
      <c r="MDY19" s="820"/>
      <c r="MDZ19" s="820"/>
      <c r="MEA19" s="820"/>
      <c r="MEB19" s="820"/>
      <c r="MEC19" s="820"/>
      <c r="MED19" s="820"/>
      <c r="MEE19" s="820"/>
      <c r="MEF19" s="820"/>
      <c r="MEG19" s="820"/>
      <c r="MEH19" s="820"/>
      <c r="MEI19" s="820"/>
      <c r="MEJ19" s="820"/>
      <c r="MEK19" s="820"/>
      <c r="MEL19" s="820"/>
      <c r="MEM19" s="820"/>
      <c r="MEN19" s="820"/>
      <c r="MEO19" s="820"/>
      <c r="MEP19" s="820"/>
      <c r="MEQ19" s="820"/>
      <c r="MER19" s="820"/>
      <c r="MES19" s="820"/>
      <c r="MET19" s="820"/>
      <c r="MEU19" s="820"/>
      <c r="MEV19" s="820"/>
      <c r="MEW19" s="820"/>
      <c r="MEX19" s="820"/>
      <c r="MEY19" s="820"/>
      <c r="MEZ19" s="820"/>
      <c r="MFA19" s="820"/>
      <c r="MFB19" s="820"/>
      <c r="MFC19" s="820"/>
      <c r="MFD19" s="820"/>
      <c r="MFE19" s="820"/>
      <c r="MFF19" s="820"/>
      <c r="MFG19" s="820"/>
      <c r="MFH19" s="820"/>
      <c r="MFI19" s="820"/>
      <c r="MFJ19" s="820"/>
      <c r="MFK19" s="820"/>
      <c r="MFL19" s="820"/>
      <c r="MFM19" s="820"/>
      <c r="MFN19" s="820"/>
      <c r="MFO19" s="820"/>
      <c r="MFP19" s="820"/>
      <c r="MFQ19" s="820"/>
      <c r="MFR19" s="820"/>
      <c r="MFS19" s="820"/>
      <c r="MFT19" s="820"/>
      <c r="MFU19" s="820"/>
      <c r="MFV19" s="820"/>
      <c r="MFW19" s="820"/>
      <c r="MFX19" s="820"/>
      <c r="MFY19" s="820"/>
      <c r="MFZ19" s="820"/>
      <c r="MGA19" s="820"/>
      <c r="MGB19" s="820"/>
      <c r="MGC19" s="820"/>
      <c r="MGD19" s="820"/>
      <c r="MGE19" s="820"/>
      <c r="MGF19" s="820"/>
      <c r="MGG19" s="820"/>
      <c r="MGH19" s="820"/>
      <c r="MGI19" s="820"/>
      <c r="MGJ19" s="820"/>
      <c r="MGK19" s="820"/>
      <c r="MGL19" s="820"/>
      <c r="MGM19" s="820"/>
      <c r="MGN19" s="820"/>
      <c r="MGO19" s="820"/>
      <c r="MGP19" s="820"/>
      <c r="MGQ19" s="820"/>
      <c r="MGR19" s="820"/>
      <c r="MGS19" s="820"/>
      <c r="MGT19" s="820"/>
      <c r="MGU19" s="820"/>
      <c r="MGV19" s="820"/>
      <c r="MGW19" s="820"/>
      <c r="MGX19" s="820"/>
      <c r="MGY19" s="820"/>
      <c r="MGZ19" s="820"/>
      <c r="MHA19" s="820"/>
      <c r="MHB19" s="820"/>
      <c r="MHC19" s="820"/>
      <c r="MHD19" s="820"/>
      <c r="MHE19" s="820"/>
      <c r="MHF19" s="820"/>
      <c r="MHG19" s="820"/>
      <c r="MHH19" s="820"/>
      <c r="MHI19" s="820"/>
      <c r="MHJ19" s="820"/>
      <c r="MHK19" s="820"/>
      <c r="MHL19" s="820"/>
      <c r="MHM19" s="820"/>
      <c r="MHN19" s="820"/>
      <c r="MHO19" s="820"/>
      <c r="MHP19" s="820"/>
      <c r="MHQ19" s="820"/>
      <c r="MHR19" s="820"/>
      <c r="MHS19" s="820"/>
      <c r="MHT19" s="820"/>
      <c r="MHU19" s="820"/>
      <c r="MHV19" s="820"/>
      <c r="MHW19" s="820"/>
      <c r="MHX19" s="820"/>
      <c r="MHY19" s="820"/>
      <c r="MHZ19" s="820"/>
      <c r="MIA19" s="820"/>
      <c r="MIB19" s="820"/>
      <c r="MIC19" s="820"/>
      <c r="MID19" s="820"/>
      <c r="MIE19" s="820"/>
      <c r="MIF19" s="820"/>
      <c r="MIG19" s="820"/>
      <c r="MIH19" s="820"/>
      <c r="MII19" s="820"/>
      <c r="MIJ19" s="820"/>
      <c r="MIK19" s="820"/>
      <c r="MIL19" s="820"/>
      <c r="MIM19" s="820"/>
      <c r="MIN19" s="820"/>
      <c r="MIO19" s="820"/>
      <c r="MIP19" s="820"/>
      <c r="MIQ19" s="820"/>
      <c r="MIR19" s="820"/>
      <c r="MIS19" s="820"/>
      <c r="MIT19" s="820"/>
      <c r="MIU19" s="820"/>
      <c r="MIV19" s="820"/>
      <c r="MIW19" s="820"/>
      <c r="MIX19" s="820"/>
      <c r="MIY19" s="820"/>
      <c r="MIZ19" s="820"/>
      <c r="MJA19" s="820"/>
      <c r="MJB19" s="820"/>
      <c r="MJC19" s="820"/>
      <c r="MJD19" s="820"/>
      <c r="MJE19" s="820"/>
      <c r="MJF19" s="820"/>
      <c r="MJG19" s="820"/>
      <c r="MJH19" s="820"/>
      <c r="MJI19" s="820"/>
      <c r="MJJ19" s="820"/>
      <c r="MJK19" s="820"/>
      <c r="MJL19" s="820"/>
      <c r="MJM19" s="820"/>
      <c r="MJN19" s="820"/>
      <c r="MJO19" s="820"/>
      <c r="MJP19" s="820"/>
      <c r="MJQ19" s="820"/>
      <c r="MJR19" s="820"/>
      <c r="MJS19" s="820"/>
      <c r="MJT19" s="820"/>
      <c r="MJU19" s="820"/>
      <c r="MJV19" s="820"/>
      <c r="MJW19" s="820"/>
      <c r="MJX19" s="820"/>
      <c r="MJY19" s="820"/>
      <c r="MJZ19" s="820"/>
      <c r="MKA19" s="820"/>
      <c r="MKB19" s="820"/>
      <c r="MKC19" s="820"/>
      <c r="MKD19" s="820"/>
      <c r="MKE19" s="820"/>
      <c r="MKF19" s="820"/>
      <c r="MKG19" s="820"/>
      <c r="MKH19" s="820"/>
      <c r="MKI19" s="820"/>
      <c r="MKJ19" s="820"/>
      <c r="MKK19" s="820"/>
      <c r="MKL19" s="820"/>
      <c r="MKM19" s="820"/>
      <c r="MKN19" s="820"/>
      <c r="MKO19" s="820"/>
      <c r="MKP19" s="820"/>
      <c r="MKQ19" s="820"/>
      <c r="MKR19" s="820"/>
      <c r="MKS19" s="820"/>
      <c r="MKT19" s="820"/>
      <c r="MKU19" s="820"/>
      <c r="MKV19" s="820"/>
      <c r="MKW19" s="820"/>
      <c r="MKX19" s="820"/>
      <c r="MKY19" s="820"/>
      <c r="MKZ19" s="820"/>
      <c r="MLA19" s="820"/>
      <c r="MLB19" s="820"/>
      <c r="MLC19" s="820"/>
      <c r="MLD19" s="820"/>
      <c r="MLE19" s="820"/>
      <c r="MLF19" s="820"/>
      <c r="MLG19" s="820"/>
      <c r="MLH19" s="820"/>
      <c r="MLI19" s="820"/>
      <c r="MLJ19" s="820"/>
      <c r="MLK19" s="820"/>
      <c r="MLL19" s="820"/>
      <c r="MLM19" s="820"/>
      <c r="MLN19" s="820"/>
      <c r="MLO19" s="820"/>
      <c r="MLP19" s="820"/>
      <c r="MLQ19" s="820"/>
      <c r="MLR19" s="820"/>
      <c r="MLS19" s="820"/>
      <c r="MLT19" s="820"/>
      <c r="MLU19" s="820"/>
      <c r="MLV19" s="820"/>
      <c r="MLW19" s="820"/>
      <c r="MLX19" s="820"/>
      <c r="MLY19" s="820"/>
      <c r="MLZ19" s="820"/>
      <c r="MMA19" s="820"/>
      <c r="MMB19" s="820"/>
      <c r="MMC19" s="820"/>
      <c r="MMD19" s="820"/>
      <c r="MME19" s="820"/>
      <c r="MMF19" s="820"/>
      <c r="MMG19" s="820"/>
      <c r="MMH19" s="820"/>
      <c r="MMI19" s="820"/>
      <c r="MMJ19" s="820"/>
      <c r="MMK19" s="820"/>
      <c r="MML19" s="820"/>
      <c r="MMM19" s="820"/>
      <c r="MMN19" s="820"/>
      <c r="MMO19" s="820"/>
      <c r="MMP19" s="820"/>
      <c r="MMQ19" s="820"/>
      <c r="MMR19" s="820"/>
      <c r="MMS19" s="820"/>
      <c r="MMT19" s="820"/>
      <c r="MMU19" s="820"/>
      <c r="MMV19" s="820"/>
      <c r="MMW19" s="820"/>
      <c r="MMX19" s="820"/>
      <c r="MMY19" s="820"/>
      <c r="MMZ19" s="820"/>
      <c r="MNA19" s="820"/>
      <c r="MNB19" s="820"/>
      <c r="MNC19" s="820"/>
      <c r="MND19" s="820"/>
      <c r="MNE19" s="820"/>
      <c r="MNF19" s="820"/>
      <c r="MNG19" s="820"/>
      <c r="MNH19" s="820"/>
      <c r="MNI19" s="820"/>
      <c r="MNJ19" s="820"/>
      <c r="MNK19" s="820"/>
      <c r="MNL19" s="820"/>
      <c r="MNM19" s="820"/>
      <c r="MNN19" s="820"/>
      <c r="MNO19" s="820"/>
      <c r="MNP19" s="820"/>
      <c r="MNQ19" s="820"/>
      <c r="MNR19" s="820"/>
      <c r="MNS19" s="820"/>
      <c r="MNT19" s="820"/>
      <c r="MNU19" s="820"/>
      <c r="MNV19" s="820"/>
      <c r="MNW19" s="820"/>
      <c r="MNX19" s="820"/>
      <c r="MNY19" s="820"/>
      <c r="MNZ19" s="820"/>
      <c r="MOA19" s="820"/>
      <c r="MOB19" s="820"/>
      <c r="MOC19" s="820"/>
      <c r="MOD19" s="820"/>
      <c r="MOE19" s="820"/>
      <c r="MOF19" s="820"/>
      <c r="MOG19" s="820"/>
      <c r="MOH19" s="820"/>
      <c r="MOI19" s="820"/>
      <c r="MOJ19" s="820"/>
      <c r="MOK19" s="820"/>
      <c r="MOL19" s="820"/>
      <c r="MOM19" s="820"/>
      <c r="MON19" s="820"/>
      <c r="MOO19" s="820"/>
      <c r="MOP19" s="820"/>
      <c r="MOQ19" s="820"/>
      <c r="MOR19" s="820"/>
      <c r="MOS19" s="820"/>
      <c r="MOT19" s="820"/>
      <c r="MOU19" s="820"/>
      <c r="MOV19" s="820"/>
      <c r="MOW19" s="820"/>
      <c r="MOX19" s="820"/>
      <c r="MOY19" s="820"/>
      <c r="MOZ19" s="820"/>
      <c r="MPA19" s="820"/>
      <c r="MPB19" s="820"/>
      <c r="MPC19" s="820"/>
      <c r="MPD19" s="820"/>
      <c r="MPE19" s="820"/>
      <c r="MPF19" s="820"/>
      <c r="MPG19" s="820"/>
      <c r="MPH19" s="820"/>
      <c r="MPI19" s="820"/>
      <c r="MPJ19" s="820"/>
      <c r="MPK19" s="820"/>
      <c r="MPL19" s="820"/>
      <c r="MPM19" s="820"/>
      <c r="MPN19" s="820"/>
      <c r="MPO19" s="820"/>
      <c r="MPP19" s="820"/>
      <c r="MPQ19" s="820"/>
      <c r="MPR19" s="820"/>
      <c r="MPS19" s="820"/>
      <c r="MPT19" s="820"/>
      <c r="MPU19" s="820"/>
      <c r="MPV19" s="820"/>
      <c r="MPW19" s="820"/>
      <c r="MPX19" s="820"/>
      <c r="MPY19" s="820"/>
      <c r="MPZ19" s="820"/>
      <c r="MQA19" s="820"/>
      <c r="MQB19" s="820"/>
      <c r="MQC19" s="820"/>
      <c r="MQD19" s="820"/>
      <c r="MQE19" s="820"/>
      <c r="MQF19" s="820"/>
      <c r="MQG19" s="820"/>
      <c r="MQH19" s="820"/>
      <c r="MQI19" s="820"/>
      <c r="MQJ19" s="820"/>
      <c r="MQK19" s="820"/>
      <c r="MQL19" s="820"/>
      <c r="MQM19" s="820"/>
      <c r="MQN19" s="820"/>
      <c r="MQO19" s="820"/>
      <c r="MQP19" s="820"/>
      <c r="MQQ19" s="820"/>
      <c r="MQR19" s="820"/>
      <c r="MQS19" s="820"/>
      <c r="MQT19" s="820"/>
      <c r="MQU19" s="820"/>
      <c r="MQV19" s="820"/>
      <c r="MQW19" s="820"/>
      <c r="MQX19" s="820"/>
      <c r="MQY19" s="820"/>
      <c r="MQZ19" s="820"/>
      <c r="MRA19" s="820"/>
      <c r="MRB19" s="820"/>
      <c r="MRC19" s="820"/>
      <c r="MRD19" s="820"/>
      <c r="MRE19" s="820"/>
      <c r="MRF19" s="820"/>
      <c r="MRG19" s="820"/>
      <c r="MRH19" s="820"/>
      <c r="MRI19" s="820"/>
      <c r="MRJ19" s="820"/>
      <c r="MRK19" s="820"/>
      <c r="MRL19" s="820"/>
      <c r="MRM19" s="820"/>
      <c r="MRN19" s="820"/>
      <c r="MRO19" s="820"/>
      <c r="MRP19" s="820"/>
      <c r="MRQ19" s="820"/>
      <c r="MRR19" s="820"/>
      <c r="MRS19" s="820"/>
      <c r="MRT19" s="820"/>
      <c r="MRU19" s="820"/>
      <c r="MRV19" s="820"/>
      <c r="MRW19" s="820"/>
      <c r="MRX19" s="820"/>
      <c r="MRY19" s="820"/>
      <c r="MRZ19" s="820"/>
      <c r="MSA19" s="820"/>
      <c r="MSB19" s="820"/>
      <c r="MSC19" s="820"/>
      <c r="MSD19" s="820"/>
      <c r="MSE19" s="820"/>
      <c r="MSF19" s="820"/>
      <c r="MSG19" s="820"/>
      <c r="MSH19" s="820"/>
      <c r="MSI19" s="820"/>
      <c r="MSJ19" s="820"/>
      <c r="MSK19" s="820"/>
      <c r="MSL19" s="820"/>
      <c r="MSM19" s="820"/>
      <c r="MSN19" s="820"/>
      <c r="MSO19" s="820"/>
      <c r="MSP19" s="820"/>
      <c r="MSQ19" s="820"/>
      <c r="MSR19" s="820"/>
      <c r="MSS19" s="820"/>
      <c r="MST19" s="820"/>
      <c r="MSU19" s="820"/>
      <c r="MSV19" s="820"/>
      <c r="MSW19" s="820"/>
      <c r="MSX19" s="820"/>
      <c r="MSY19" s="820"/>
      <c r="MSZ19" s="820"/>
      <c r="MTA19" s="820"/>
      <c r="MTB19" s="820"/>
      <c r="MTC19" s="820"/>
      <c r="MTD19" s="820"/>
      <c r="MTE19" s="820"/>
      <c r="MTF19" s="820"/>
      <c r="MTG19" s="820"/>
      <c r="MTH19" s="820"/>
      <c r="MTI19" s="820"/>
      <c r="MTJ19" s="820"/>
      <c r="MTK19" s="820"/>
      <c r="MTL19" s="820"/>
      <c r="MTM19" s="820"/>
      <c r="MTN19" s="820"/>
      <c r="MTO19" s="820"/>
      <c r="MTP19" s="820"/>
      <c r="MTQ19" s="820"/>
      <c r="MTR19" s="820"/>
      <c r="MTS19" s="820"/>
      <c r="MTT19" s="820"/>
      <c r="MTU19" s="820"/>
      <c r="MTV19" s="820"/>
      <c r="MTW19" s="820"/>
      <c r="MTX19" s="820"/>
      <c r="MTY19" s="820"/>
      <c r="MTZ19" s="820"/>
      <c r="MUA19" s="820"/>
      <c r="MUB19" s="820"/>
      <c r="MUC19" s="820"/>
      <c r="MUD19" s="820"/>
      <c r="MUE19" s="820"/>
      <c r="MUF19" s="820"/>
      <c r="MUG19" s="820"/>
      <c r="MUH19" s="820"/>
      <c r="MUI19" s="820"/>
      <c r="MUJ19" s="820"/>
      <c r="MUK19" s="820"/>
      <c r="MUL19" s="820"/>
      <c r="MUM19" s="820"/>
      <c r="MUN19" s="820"/>
      <c r="MUO19" s="820"/>
      <c r="MUP19" s="820"/>
      <c r="MUQ19" s="820"/>
      <c r="MUR19" s="820"/>
      <c r="MUS19" s="820"/>
      <c r="MUT19" s="820"/>
      <c r="MUU19" s="820"/>
      <c r="MUV19" s="820"/>
      <c r="MUW19" s="820"/>
      <c r="MUX19" s="820"/>
      <c r="MUY19" s="820"/>
      <c r="MUZ19" s="820"/>
      <c r="MVA19" s="820"/>
      <c r="MVB19" s="820"/>
      <c r="MVC19" s="820"/>
      <c r="MVD19" s="820"/>
      <c r="MVE19" s="820"/>
      <c r="MVF19" s="820"/>
      <c r="MVG19" s="820"/>
      <c r="MVH19" s="820"/>
      <c r="MVI19" s="820"/>
      <c r="MVJ19" s="820"/>
      <c r="MVK19" s="820"/>
      <c r="MVL19" s="820"/>
      <c r="MVM19" s="820"/>
      <c r="MVN19" s="820"/>
      <c r="MVO19" s="820"/>
      <c r="MVP19" s="820"/>
      <c r="MVQ19" s="820"/>
      <c r="MVR19" s="820"/>
      <c r="MVS19" s="820"/>
      <c r="MVT19" s="820"/>
      <c r="MVU19" s="820"/>
      <c r="MVV19" s="820"/>
      <c r="MVW19" s="820"/>
      <c r="MVX19" s="820"/>
      <c r="MVY19" s="820"/>
      <c r="MVZ19" s="820"/>
      <c r="MWA19" s="820"/>
      <c r="MWB19" s="820"/>
      <c r="MWC19" s="820"/>
      <c r="MWD19" s="820"/>
      <c r="MWE19" s="820"/>
      <c r="MWF19" s="820"/>
      <c r="MWG19" s="820"/>
      <c r="MWH19" s="820"/>
      <c r="MWI19" s="820"/>
      <c r="MWJ19" s="820"/>
      <c r="MWK19" s="820"/>
      <c r="MWL19" s="820"/>
      <c r="MWM19" s="820"/>
      <c r="MWN19" s="820"/>
      <c r="MWO19" s="820"/>
      <c r="MWP19" s="820"/>
      <c r="MWQ19" s="820"/>
      <c r="MWR19" s="820"/>
      <c r="MWS19" s="820"/>
      <c r="MWT19" s="820"/>
      <c r="MWU19" s="820"/>
      <c r="MWV19" s="820"/>
      <c r="MWW19" s="820"/>
      <c r="MWX19" s="820"/>
      <c r="MWY19" s="820"/>
      <c r="MWZ19" s="820"/>
      <c r="MXA19" s="820"/>
      <c r="MXB19" s="820"/>
      <c r="MXC19" s="820"/>
      <c r="MXD19" s="820"/>
      <c r="MXE19" s="820"/>
      <c r="MXF19" s="820"/>
      <c r="MXG19" s="820"/>
      <c r="MXH19" s="820"/>
      <c r="MXI19" s="820"/>
      <c r="MXJ19" s="820"/>
      <c r="MXK19" s="820"/>
      <c r="MXL19" s="820"/>
      <c r="MXM19" s="820"/>
      <c r="MXN19" s="820"/>
      <c r="MXO19" s="820"/>
      <c r="MXP19" s="820"/>
      <c r="MXQ19" s="820"/>
      <c r="MXR19" s="820"/>
      <c r="MXS19" s="820"/>
      <c r="MXT19" s="820"/>
      <c r="MXU19" s="820"/>
      <c r="MXV19" s="820"/>
      <c r="MXW19" s="820"/>
      <c r="MXX19" s="820"/>
      <c r="MXY19" s="820"/>
      <c r="MXZ19" s="820"/>
      <c r="MYA19" s="820"/>
      <c r="MYB19" s="820"/>
      <c r="MYC19" s="820"/>
      <c r="MYD19" s="820"/>
      <c r="MYE19" s="820"/>
      <c r="MYF19" s="820"/>
      <c r="MYG19" s="820"/>
      <c r="MYH19" s="820"/>
      <c r="MYI19" s="820"/>
      <c r="MYJ19" s="820"/>
      <c r="MYK19" s="820"/>
      <c r="MYL19" s="820"/>
      <c r="MYM19" s="820"/>
      <c r="MYN19" s="820"/>
      <c r="MYO19" s="820"/>
      <c r="MYP19" s="820"/>
      <c r="MYQ19" s="820"/>
      <c r="MYR19" s="820"/>
      <c r="MYS19" s="820"/>
      <c r="MYT19" s="820"/>
      <c r="MYU19" s="820"/>
      <c r="MYV19" s="820"/>
      <c r="MYW19" s="820"/>
      <c r="MYX19" s="820"/>
      <c r="MYY19" s="820"/>
      <c r="MYZ19" s="820"/>
      <c r="MZA19" s="820"/>
      <c r="MZB19" s="820"/>
      <c r="MZC19" s="820"/>
      <c r="MZD19" s="820"/>
      <c r="MZE19" s="820"/>
      <c r="MZF19" s="820"/>
      <c r="MZG19" s="820"/>
      <c r="MZH19" s="820"/>
      <c r="MZI19" s="820"/>
      <c r="MZJ19" s="820"/>
      <c r="MZK19" s="820"/>
      <c r="MZL19" s="820"/>
      <c r="MZM19" s="820"/>
      <c r="MZN19" s="820"/>
      <c r="MZO19" s="820"/>
      <c r="MZP19" s="820"/>
      <c r="MZQ19" s="820"/>
      <c r="MZR19" s="820"/>
      <c r="MZS19" s="820"/>
      <c r="MZT19" s="820"/>
      <c r="MZU19" s="820"/>
      <c r="MZV19" s="820"/>
      <c r="MZW19" s="820"/>
      <c r="MZX19" s="820"/>
      <c r="MZY19" s="820"/>
      <c r="MZZ19" s="820"/>
      <c r="NAA19" s="820"/>
      <c r="NAB19" s="820"/>
      <c r="NAC19" s="820"/>
      <c r="NAD19" s="820"/>
      <c r="NAE19" s="820"/>
      <c r="NAF19" s="820"/>
      <c r="NAG19" s="820"/>
      <c r="NAH19" s="820"/>
      <c r="NAI19" s="820"/>
      <c r="NAJ19" s="820"/>
      <c r="NAK19" s="820"/>
      <c r="NAL19" s="820"/>
      <c r="NAM19" s="820"/>
      <c r="NAN19" s="820"/>
      <c r="NAO19" s="820"/>
      <c r="NAP19" s="820"/>
      <c r="NAQ19" s="820"/>
      <c r="NAR19" s="820"/>
      <c r="NAS19" s="820"/>
      <c r="NAT19" s="820"/>
      <c r="NAU19" s="820"/>
      <c r="NAV19" s="820"/>
      <c r="NAW19" s="820"/>
      <c r="NAX19" s="820"/>
      <c r="NAY19" s="820"/>
      <c r="NAZ19" s="820"/>
      <c r="NBA19" s="820"/>
      <c r="NBB19" s="820"/>
      <c r="NBC19" s="820"/>
      <c r="NBD19" s="820"/>
      <c r="NBE19" s="820"/>
      <c r="NBF19" s="820"/>
      <c r="NBG19" s="820"/>
      <c r="NBH19" s="820"/>
      <c r="NBI19" s="820"/>
      <c r="NBJ19" s="820"/>
      <c r="NBK19" s="820"/>
      <c r="NBL19" s="820"/>
      <c r="NBM19" s="820"/>
      <c r="NBN19" s="820"/>
      <c r="NBO19" s="820"/>
      <c r="NBP19" s="820"/>
      <c r="NBQ19" s="820"/>
      <c r="NBR19" s="820"/>
      <c r="NBS19" s="820"/>
      <c r="NBT19" s="820"/>
      <c r="NBU19" s="820"/>
      <c r="NBV19" s="820"/>
      <c r="NBW19" s="820"/>
      <c r="NBX19" s="820"/>
      <c r="NBY19" s="820"/>
      <c r="NBZ19" s="820"/>
      <c r="NCA19" s="820"/>
      <c r="NCB19" s="820"/>
      <c r="NCC19" s="820"/>
      <c r="NCD19" s="820"/>
      <c r="NCE19" s="820"/>
      <c r="NCF19" s="820"/>
      <c r="NCG19" s="820"/>
      <c r="NCH19" s="820"/>
      <c r="NCI19" s="820"/>
      <c r="NCJ19" s="820"/>
      <c r="NCK19" s="820"/>
      <c r="NCL19" s="820"/>
      <c r="NCM19" s="820"/>
      <c r="NCN19" s="820"/>
      <c r="NCO19" s="820"/>
      <c r="NCP19" s="820"/>
      <c r="NCQ19" s="820"/>
      <c r="NCR19" s="820"/>
      <c r="NCS19" s="820"/>
      <c r="NCT19" s="820"/>
      <c r="NCU19" s="820"/>
      <c r="NCV19" s="820"/>
      <c r="NCW19" s="820"/>
      <c r="NCX19" s="820"/>
      <c r="NCY19" s="820"/>
      <c r="NCZ19" s="820"/>
      <c r="NDA19" s="820"/>
      <c r="NDB19" s="820"/>
      <c r="NDC19" s="820"/>
      <c r="NDD19" s="820"/>
      <c r="NDE19" s="820"/>
      <c r="NDF19" s="820"/>
      <c r="NDG19" s="820"/>
      <c r="NDH19" s="820"/>
      <c r="NDI19" s="820"/>
      <c r="NDJ19" s="820"/>
      <c r="NDK19" s="820"/>
      <c r="NDL19" s="820"/>
      <c r="NDM19" s="820"/>
      <c r="NDN19" s="820"/>
      <c r="NDO19" s="820"/>
      <c r="NDP19" s="820"/>
      <c r="NDQ19" s="820"/>
      <c r="NDR19" s="820"/>
      <c r="NDS19" s="820"/>
      <c r="NDT19" s="820"/>
      <c r="NDU19" s="820"/>
      <c r="NDV19" s="820"/>
      <c r="NDW19" s="820"/>
      <c r="NDX19" s="820"/>
      <c r="NDY19" s="820"/>
      <c r="NDZ19" s="820"/>
      <c r="NEA19" s="820"/>
      <c r="NEB19" s="820"/>
      <c r="NEC19" s="820"/>
      <c r="NED19" s="820"/>
      <c r="NEE19" s="820"/>
      <c r="NEF19" s="820"/>
      <c r="NEG19" s="820"/>
      <c r="NEH19" s="820"/>
      <c r="NEI19" s="820"/>
      <c r="NEJ19" s="820"/>
      <c r="NEK19" s="820"/>
      <c r="NEL19" s="820"/>
      <c r="NEM19" s="820"/>
      <c r="NEN19" s="820"/>
      <c r="NEO19" s="820"/>
      <c r="NEP19" s="820"/>
      <c r="NEQ19" s="820"/>
      <c r="NER19" s="820"/>
      <c r="NES19" s="820"/>
      <c r="NET19" s="820"/>
      <c r="NEU19" s="820"/>
      <c r="NEV19" s="820"/>
      <c r="NEW19" s="820"/>
      <c r="NEX19" s="820"/>
      <c r="NEY19" s="820"/>
      <c r="NEZ19" s="820"/>
      <c r="NFA19" s="820"/>
      <c r="NFB19" s="820"/>
      <c r="NFC19" s="820"/>
      <c r="NFD19" s="820"/>
      <c r="NFE19" s="820"/>
      <c r="NFF19" s="820"/>
      <c r="NFG19" s="820"/>
      <c r="NFH19" s="820"/>
      <c r="NFI19" s="820"/>
      <c r="NFJ19" s="820"/>
      <c r="NFK19" s="820"/>
      <c r="NFL19" s="820"/>
      <c r="NFM19" s="820"/>
      <c r="NFN19" s="820"/>
      <c r="NFO19" s="820"/>
      <c r="NFP19" s="820"/>
      <c r="NFQ19" s="820"/>
      <c r="NFR19" s="820"/>
      <c r="NFS19" s="820"/>
      <c r="NFT19" s="820"/>
      <c r="NFU19" s="820"/>
      <c r="NFV19" s="820"/>
      <c r="NFW19" s="820"/>
      <c r="NFX19" s="820"/>
      <c r="NFY19" s="820"/>
      <c r="NFZ19" s="820"/>
      <c r="NGA19" s="820"/>
      <c r="NGB19" s="820"/>
      <c r="NGC19" s="820"/>
      <c r="NGD19" s="820"/>
      <c r="NGE19" s="820"/>
      <c r="NGF19" s="820"/>
      <c r="NGG19" s="820"/>
      <c r="NGH19" s="820"/>
      <c r="NGI19" s="820"/>
      <c r="NGJ19" s="820"/>
      <c r="NGK19" s="820"/>
      <c r="NGL19" s="820"/>
      <c r="NGM19" s="820"/>
      <c r="NGN19" s="820"/>
      <c r="NGO19" s="820"/>
      <c r="NGP19" s="820"/>
      <c r="NGQ19" s="820"/>
      <c r="NGR19" s="820"/>
      <c r="NGS19" s="820"/>
      <c r="NGT19" s="820"/>
      <c r="NGU19" s="820"/>
      <c r="NGV19" s="820"/>
      <c r="NGW19" s="820"/>
      <c r="NGX19" s="820"/>
      <c r="NGY19" s="820"/>
      <c r="NGZ19" s="820"/>
      <c r="NHA19" s="820"/>
      <c r="NHB19" s="820"/>
      <c r="NHC19" s="820"/>
      <c r="NHD19" s="820"/>
      <c r="NHE19" s="820"/>
      <c r="NHF19" s="820"/>
      <c r="NHG19" s="820"/>
      <c r="NHH19" s="820"/>
      <c r="NHI19" s="820"/>
      <c r="NHJ19" s="820"/>
      <c r="NHK19" s="820"/>
      <c r="NHL19" s="820"/>
      <c r="NHM19" s="820"/>
      <c r="NHN19" s="820"/>
      <c r="NHO19" s="820"/>
      <c r="NHP19" s="820"/>
      <c r="NHQ19" s="820"/>
      <c r="NHR19" s="820"/>
      <c r="NHS19" s="820"/>
      <c r="NHT19" s="820"/>
      <c r="NHU19" s="820"/>
      <c r="NHV19" s="820"/>
      <c r="NHW19" s="820"/>
      <c r="NHX19" s="820"/>
      <c r="NHY19" s="820"/>
      <c r="NHZ19" s="820"/>
      <c r="NIA19" s="820"/>
      <c r="NIB19" s="820"/>
      <c r="NIC19" s="820"/>
      <c r="NID19" s="820"/>
      <c r="NIE19" s="820"/>
      <c r="NIF19" s="820"/>
      <c r="NIG19" s="820"/>
      <c r="NIH19" s="820"/>
      <c r="NII19" s="820"/>
      <c r="NIJ19" s="820"/>
      <c r="NIK19" s="820"/>
      <c r="NIL19" s="820"/>
      <c r="NIM19" s="820"/>
      <c r="NIN19" s="820"/>
      <c r="NIO19" s="820"/>
      <c r="NIP19" s="820"/>
      <c r="NIQ19" s="820"/>
      <c r="NIR19" s="820"/>
      <c r="NIS19" s="820"/>
      <c r="NIT19" s="820"/>
      <c r="NIU19" s="820"/>
      <c r="NIV19" s="820"/>
      <c r="NIW19" s="820"/>
      <c r="NIX19" s="820"/>
      <c r="NIY19" s="820"/>
      <c r="NIZ19" s="820"/>
      <c r="NJA19" s="820"/>
      <c r="NJB19" s="820"/>
      <c r="NJC19" s="820"/>
      <c r="NJD19" s="820"/>
      <c r="NJE19" s="820"/>
      <c r="NJF19" s="820"/>
      <c r="NJG19" s="820"/>
      <c r="NJH19" s="820"/>
      <c r="NJI19" s="820"/>
      <c r="NJJ19" s="820"/>
      <c r="NJK19" s="820"/>
      <c r="NJL19" s="820"/>
      <c r="NJM19" s="820"/>
      <c r="NJN19" s="820"/>
      <c r="NJO19" s="820"/>
      <c r="NJP19" s="820"/>
      <c r="NJQ19" s="820"/>
      <c r="NJR19" s="820"/>
      <c r="NJS19" s="820"/>
      <c r="NJT19" s="820"/>
      <c r="NJU19" s="820"/>
      <c r="NJV19" s="820"/>
      <c r="NJW19" s="820"/>
      <c r="NJX19" s="820"/>
      <c r="NJY19" s="820"/>
      <c r="NJZ19" s="820"/>
      <c r="NKA19" s="820"/>
      <c r="NKB19" s="820"/>
      <c r="NKC19" s="820"/>
      <c r="NKD19" s="820"/>
      <c r="NKE19" s="820"/>
      <c r="NKF19" s="820"/>
      <c r="NKG19" s="820"/>
      <c r="NKH19" s="820"/>
      <c r="NKI19" s="820"/>
      <c r="NKJ19" s="820"/>
      <c r="NKK19" s="820"/>
      <c r="NKL19" s="820"/>
      <c r="NKM19" s="820"/>
      <c r="NKN19" s="820"/>
      <c r="NKO19" s="820"/>
      <c r="NKP19" s="820"/>
      <c r="NKQ19" s="820"/>
      <c r="NKR19" s="820"/>
      <c r="NKS19" s="820"/>
      <c r="NKT19" s="820"/>
      <c r="NKU19" s="820"/>
      <c r="NKV19" s="820"/>
      <c r="NKW19" s="820"/>
      <c r="NKX19" s="820"/>
      <c r="NKY19" s="820"/>
      <c r="NKZ19" s="820"/>
      <c r="NLA19" s="820"/>
      <c r="NLB19" s="820"/>
      <c r="NLC19" s="820"/>
      <c r="NLD19" s="820"/>
      <c r="NLE19" s="820"/>
      <c r="NLF19" s="820"/>
      <c r="NLG19" s="820"/>
      <c r="NLH19" s="820"/>
      <c r="NLI19" s="820"/>
      <c r="NLJ19" s="820"/>
      <c r="NLK19" s="820"/>
      <c r="NLL19" s="820"/>
      <c r="NLM19" s="820"/>
      <c r="NLN19" s="820"/>
      <c r="NLO19" s="820"/>
      <c r="NLP19" s="820"/>
      <c r="NLQ19" s="820"/>
      <c r="NLR19" s="820"/>
      <c r="NLS19" s="820"/>
      <c r="NLT19" s="820"/>
      <c r="NLU19" s="820"/>
      <c r="NLV19" s="820"/>
      <c r="NLW19" s="820"/>
      <c r="NLX19" s="820"/>
      <c r="NLY19" s="820"/>
      <c r="NLZ19" s="820"/>
      <c r="NMA19" s="820"/>
      <c r="NMB19" s="820"/>
      <c r="NMC19" s="820"/>
      <c r="NMD19" s="820"/>
      <c r="NME19" s="820"/>
      <c r="NMF19" s="820"/>
      <c r="NMG19" s="820"/>
      <c r="NMH19" s="820"/>
      <c r="NMI19" s="820"/>
      <c r="NMJ19" s="820"/>
      <c r="NMK19" s="820"/>
      <c r="NML19" s="820"/>
      <c r="NMM19" s="820"/>
      <c r="NMN19" s="820"/>
      <c r="NMO19" s="820"/>
      <c r="NMP19" s="820"/>
      <c r="NMQ19" s="820"/>
      <c r="NMR19" s="820"/>
      <c r="NMS19" s="820"/>
      <c r="NMT19" s="820"/>
      <c r="NMU19" s="820"/>
      <c r="NMV19" s="820"/>
      <c r="NMW19" s="820"/>
      <c r="NMX19" s="820"/>
      <c r="NMY19" s="820"/>
      <c r="NMZ19" s="820"/>
      <c r="NNA19" s="820"/>
      <c r="NNB19" s="820"/>
      <c r="NNC19" s="820"/>
      <c r="NND19" s="820"/>
      <c r="NNE19" s="820"/>
      <c r="NNF19" s="820"/>
      <c r="NNG19" s="820"/>
      <c r="NNH19" s="820"/>
      <c r="NNI19" s="820"/>
      <c r="NNJ19" s="820"/>
      <c r="NNK19" s="820"/>
      <c r="NNL19" s="820"/>
      <c r="NNM19" s="820"/>
      <c r="NNN19" s="820"/>
      <c r="NNO19" s="820"/>
      <c r="NNP19" s="820"/>
      <c r="NNQ19" s="820"/>
      <c r="NNR19" s="820"/>
      <c r="NNS19" s="820"/>
      <c r="NNT19" s="820"/>
      <c r="NNU19" s="820"/>
      <c r="NNV19" s="820"/>
      <c r="NNW19" s="820"/>
      <c r="NNX19" s="820"/>
      <c r="NNY19" s="820"/>
      <c r="NNZ19" s="820"/>
      <c r="NOA19" s="820"/>
      <c r="NOB19" s="820"/>
      <c r="NOC19" s="820"/>
      <c r="NOD19" s="820"/>
      <c r="NOE19" s="820"/>
      <c r="NOF19" s="820"/>
      <c r="NOG19" s="820"/>
      <c r="NOH19" s="820"/>
      <c r="NOI19" s="820"/>
      <c r="NOJ19" s="820"/>
      <c r="NOK19" s="820"/>
      <c r="NOL19" s="820"/>
      <c r="NOM19" s="820"/>
      <c r="NON19" s="820"/>
      <c r="NOO19" s="820"/>
      <c r="NOP19" s="820"/>
      <c r="NOQ19" s="820"/>
      <c r="NOR19" s="820"/>
      <c r="NOS19" s="820"/>
      <c r="NOT19" s="820"/>
      <c r="NOU19" s="820"/>
      <c r="NOV19" s="820"/>
      <c r="NOW19" s="820"/>
      <c r="NOX19" s="820"/>
      <c r="NOY19" s="820"/>
      <c r="NOZ19" s="820"/>
      <c r="NPA19" s="820"/>
      <c r="NPB19" s="820"/>
      <c r="NPC19" s="820"/>
      <c r="NPD19" s="820"/>
      <c r="NPE19" s="820"/>
      <c r="NPF19" s="820"/>
      <c r="NPG19" s="820"/>
      <c r="NPH19" s="820"/>
      <c r="NPI19" s="820"/>
      <c r="NPJ19" s="820"/>
      <c r="NPK19" s="820"/>
      <c r="NPL19" s="820"/>
      <c r="NPM19" s="820"/>
      <c r="NPN19" s="820"/>
      <c r="NPO19" s="820"/>
      <c r="NPP19" s="820"/>
      <c r="NPQ19" s="820"/>
      <c r="NPR19" s="820"/>
      <c r="NPS19" s="820"/>
      <c r="NPT19" s="820"/>
      <c r="NPU19" s="820"/>
      <c r="NPV19" s="820"/>
      <c r="NPW19" s="820"/>
      <c r="NPX19" s="820"/>
      <c r="NPY19" s="820"/>
      <c r="NPZ19" s="820"/>
      <c r="NQA19" s="820"/>
      <c r="NQB19" s="820"/>
      <c r="NQC19" s="820"/>
      <c r="NQD19" s="820"/>
      <c r="NQE19" s="820"/>
      <c r="NQF19" s="820"/>
      <c r="NQG19" s="820"/>
      <c r="NQH19" s="820"/>
      <c r="NQI19" s="820"/>
      <c r="NQJ19" s="820"/>
      <c r="NQK19" s="820"/>
      <c r="NQL19" s="820"/>
      <c r="NQM19" s="820"/>
      <c r="NQN19" s="820"/>
      <c r="NQO19" s="820"/>
      <c r="NQP19" s="820"/>
      <c r="NQQ19" s="820"/>
      <c r="NQR19" s="820"/>
      <c r="NQS19" s="820"/>
      <c r="NQT19" s="820"/>
      <c r="NQU19" s="820"/>
      <c r="NQV19" s="820"/>
      <c r="NQW19" s="820"/>
      <c r="NQX19" s="820"/>
      <c r="NQY19" s="820"/>
      <c r="NQZ19" s="820"/>
      <c r="NRA19" s="820"/>
      <c r="NRB19" s="820"/>
      <c r="NRC19" s="820"/>
      <c r="NRD19" s="820"/>
      <c r="NRE19" s="820"/>
      <c r="NRF19" s="820"/>
      <c r="NRG19" s="820"/>
      <c r="NRH19" s="820"/>
      <c r="NRI19" s="820"/>
      <c r="NRJ19" s="820"/>
      <c r="NRK19" s="820"/>
      <c r="NRL19" s="820"/>
      <c r="NRM19" s="820"/>
      <c r="NRN19" s="820"/>
      <c r="NRO19" s="820"/>
      <c r="NRP19" s="820"/>
      <c r="NRQ19" s="820"/>
      <c r="NRR19" s="820"/>
      <c r="NRS19" s="820"/>
      <c r="NRT19" s="820"/>
      <c r="NRU19" s="820"/>
      <c r="NRV19" s="820"/>
      <c r="NRW19" s="820"/>
      <c r="NRX19" s="820"/>
      <c r="NRY19" s="820"/>
      <c r="NRZ19" s="820"/>
      <c r="NSA19" s="820"/>
      <c r="NSB19" s="820"/>
      <c r="NSC19" s="820"/>
      <c r="NSD19" s="820"/>
      <c r="NSE19" s="820"/>
      <c r="NSF19" s="820"/>
      <c r="NSG19" s="820"/>
      <c r="NSH19" s="820"/>
      <c r="NSI19" s="820"/>
      <c r="NSJ19" s="820"/>
      <c r="NSK19" s="820"/>
      <c r="NSL19" s="820"/>
      <c r="NSM19" s="820"/>
      <c r="NSN19" s="820"/>
      <c r="NSO19" s="820"/>
      <c r="NSP19" s="820"/>
      <c r="NSQ19" s="820"/>
      <c r="NSR19" s="820"/>
      <c r="NSS19" s="820"/>
      <c r="NST19" s="820"/>
      <c r="NSU19" s="820"/>
      <c r="NSV19" s="820"/>
      <c r="NSW19" s="820"/>
      <c r="NSX19" s="820"/>
      <c r="NSY19" s="820"/>
      <c r="NSZ19" s="820"/>
      <c r="NTA19" s="820"/>
      <c r="NTB19" s="820"/>
      <c r="NTC19" s="820"/>
      <c r="NTD19" s="820"/>
      <c r="NTE19" s="820"/>
      <c r="NTF19" s="820"/>
      <c r="NTG19" s="820"/>
      <c r="NTH19" s="820"/>
      <c r="NTI19" s="820"/>
      <c r="NTJ19" s="820"/>
      <c r="NTK19" s="820"/>
      <c r="NTL19" s="820"/>
      <c r="NTM19" s="820"/>
      <c r="NTN19" s="820"/>
      <c r="NTO19" s="820"/>
      <c r="NTP19" s="820"/>
      <c r="NTQ19" s="820"/>
      <c r="NTR19" s="820"/>
      <c r="NTS19" s="820"/>
      <c r="NTT19" s="820"/>
      <c r="NTU19" s="820"/>
      <c r="NTV19" s="820"/>
      <c r="NTW19" s="820"/>
      <c r="NTX19" s="820"/>
      <c r="NTY19" s="820"/>
      <c r="NTZ19" s="820"/>
      <c r="NUA19" s="820"/>
      <c r="NUB19" s="820"/>
      <c r="NUC19" s="820"/>
      <c r="NUD19" s="820"/>
      <c r="NUE19" s="820"/>
      <c r="NUF19" s="820"/>
      <c r="NUG19" s="820"/>
      <c r="NUH19" s="820"/>
      <c r="NUI19" s="820"/>
      <c r="NUJ19" s="820"/>
      <c r="NUK19" s="820"/>
      <c r="NUL19" s="820"/>
      <c r="NUM19" s="820"/>
      <c r="NUN19" s="820"/>
      <c r="NUO19" s="820"/>
      <c r="NUP19" s="820"/>
      <c r="NUQ19" s="820"/>
      <c r="NUR19" s="820"/>
      <c r="NUS19" s="820"/>
      <c r="NUT19" s="820"/>
      <c r="NUU19" s="820"/>
      <c r="NUV19" s="820"/>
      <c r="NUW19" s="820"/>
      <c r="NUX19" s="820"/>
      <c r="NUY19" s="820"/>
      <c r="NUZ19" s="820"/>
      <c r="NVA19" s="820"/>
      <c r="NVB19" s="820"/>
      <c r="NVC19" s="820"/>
      <c r="NVD19" s="820"/>
      <c r="NVE19" s="820"/>
      <c r="NVF19" s="820"/>
      <c r="NVG19" s="820"/>
      <c r="NVH19" s="820"/>
      <c r="NVI19" s="820"/>
      <c r="NVJ19" s="820"/>
      <c r="NVK19" s="820"/>
      <c r="NVL19" s="820"/>
      <c r="NVM19" s="820"/>
      <c r="NVN19" s="820"/>
      <c r="NVO19" s="820"/>
      <c r="NVP19" s="820"/>
      <c r="NVQ19" s="820"/>
      <c r="NVR19" s="820"/>
      <c r="NVS19" s="820"/>
      <c r="NVT19" s="820"/>
      <c r="NVU19" s="820"/>
      <c r="NVV19" s="820"/>
      <c r="NVW19" s="820"/>
      <c r="NVX19" s="820"/>
      <c r="NVY19" s="820"/>
      <c r="NVZ19" s="820"/>
      <c r="NWA19" s="820"/>
      <c r="NWB19" s="820"/>
      <c r="NWC19" s="820"/>
      <c r="NWD19" s="820"/>
      <c r="NWE19" s="820"/>
      <c r="NWF19" s="820"/>
      <c r="NWG19" s="820"/>
      <c r="NWH19" s="820"/>
      <c r="NWI19" s="820"/>
      <c r="NWJ19" s="820"/>
      <c r="NWK19" s="820"/>
      <c r="NWL19" s="820"/>
      <c r="NWM19" s="820"/>
      <c r="NWN19" s="820"/>
      <c r="NWO19" s="820"/>
      <c r="NWP19" s="820"/>
      <c r="NWQ19" s="820"/>
      <c r="NWR19" s="820"/>
      <c r="NWS19" s="820"/>
      <c r="NWT19" s="820"/>
      <c r="NWU19" s="820"/>
      <c r="NWV19" s="820"/>
      <c r="NWW19" s="820"/>
      <c r="NWX19" s="820"/>
      <c r="NWY19" s="820"/>
      <c r="NWZ19" s="820"/>
      <c r="NXA19" s="820"/>
      <c r="NXB19" s="820"/>
      <c r="NXC19" s="820"/>
      <c r="NXD19" s="820"/>
      <c r="NXE19" s="820"/>
      <c r="NXF19" s="820"/>
      <c r="NXG19" s="820"/>
      <c r="NXH19" s="820"/>
      <c r="NXI19" s="820"/>
      <c r="NXJ19" s="820"/>
      <c r="NXK19" s="820"/>
      <c r="NXL19" s="820"/>
      <c r="NXM19" s="820"/>
      <c r="NXN19" s="820"/>
      <c r="NXO19" s="820"/>
      <c r="NXP19" s="820"/>
      <c r="NXQ19" s="820"/>
      <c r="NXR19" s="820"/>
      <c r="NXS19" s="820"/>
      <c r="NXT19" s="820"/>
      <c r="NXU19" s="820"/>
      <c r="NXV19" s="820"/>
      <c r="NXW19" s="820"/>
      <c r="NXX19" s="820"/>
      <c r="NXY19" s="820"/>
      <c r="NXZ19" s="820"/>
      <c r="NYA19" s="820"/>
      <c r="NYB19" s="820"/>
      <c r="NYC19" s="820"/>
      <c r="NYD19" s="820"/>
      <c r="NYE19" s="820"/>
      <c r="NYF19" s="820"/>
      <c r="NYG19" s="820"/>
      <c r="NYH19" s="820"/>
      <c r="NYI19" s="820"/>
      <c r="NYJ19" s="820"/>
      <c r="NYK19" s="820"/>
      <c r="NYL19" s="820"/>
      <c r="NYM19" s="820"/>
      <c r="NYN19" s="820"/>
      <c r="NYO19" s="820"/>
      <c r="NYP19" s="820"/>
      <c r="NYQ19" s="820"/>
      <c r="NYR19" s="820"/>
      <c r="NYS19" s="820"/>
      <c r="NYT19" s="820"/>
      <c r="NYU19" s="820"/>
      <c r="NYV19" s="820"/>
      <c r="NYW19" s="820"/>
      <c r="NYX19" s="820"/>
      <c r="NYY19" s="820"/>
      <c r="NYZ19" s="820"/>
      <c r="NZA19" s="820"/>
      <c r="NZB19" s="820"/>
      <c r="NZC19" s="820"/>
      <c r="NZD19" s="820"/>
      <c r="NZE19" s="820"/>
      <c r="NZF19" s="820"/>
      <c r="NZG19" s="820"/>
      <c r="NZH19" s="820"/>
      <c r="NZI19" s="820"/>
      <c r="NZJ19" s="820"/>
      <c r="NZK19" s="820"/>
      <c r="NZL19" s="820"/>
      <c r="NZM19" s="820"/>
      <c r="NZN19" s="820"/>
      <c r="NZO19" s="820"/>
      <c r="NZP19" s="820"/>
      <c r="NZQ19" s="820"/>
      <c r="NZR19" s="820"/>
      <c r="NZS19" s="820"/>
      <c r="NZT19" s="820"/>
      <c r="NZU19" s="820"/>
      <c r="NZV19" s="820"/>
      <c r="NZW19" s="820"/>
      <c r="NZX19" s="820"/>
      <c r="NZY19" s="820"/>
      <c r="NZZ19" s="820"/>
      <c r="OAA19" s="820"/>
      <c r="OAB19" s="820"/>
      <c r="OAC19" s="820"/>
      <c r="OAD19" s="820"/>
      <c r="OAE19" s="820"/>
      <c r="OAF19" s="820"/>
      <c r="OAG19" s="820"/>
      <c r="OAH19" s="820"/>
      <c r="OAI19" s="820"/>
      <c r="OAJ19" s="820"/>
      <c r="OAK19" s="820"/>
      <c r="OAL19" s="820"/>
      <c r="OAM19" s="820"/>
      <c r="OAN19" s="820"/>
      <c r="OAO19" s="820"/>
      <c r="OAP19" s="820"/>
      <c r="OAQ19" s="820"/>
      <c r="OAR19" s="820"/>
      <c r="OAS19" s="820"/>
      <c r="OAT19" s="820"/>
      <c r="OAU19" s="820"/>
      <c r="OAV19" s="820"/>
      <c r="OAW19" s="820"/>
      <c r="OAX19" s="820"/>
      <c r="OAY19" s="820"/>
      <c r="OAZ19" s="820"/>
      <c r="OBA19" s="820"/>
      <c r="OBB19" s="820"/>
      <c r="OBC19" s="820"/>
      <c r="OBD19" s="820"/>
      <c r="OBE19" s="820"/>
      <c r="OBF19" s="820"/>
      <c r="OBG19" s="820"/>
      <c r="OBH19" s="820"/>
      <c r="OBI19" s="820"/>
      <c r="OBJ19" s="820"/>
      <c r="OBK19" s="820"/>
      <c r="OBL19" s="820"/>
      <c r="OBM19" s="820"/>
      <c r="OBN19" s="820"/>
      <c r="OBO19" s="820"/>
      <c r="OBP19" s="820"/>
      <c r="OBQ19" s="820"/>
      <c r="OBR19" s="820"/>
      <c r="OBS19" s="820"/>
      <c r="OBT19" s="820"/>
      <c r="OBU19" s="820"/>
      <c r="OBV19" s="820"/>
      <c r="OBW19" s="820"/>
      <c r="OBX19" s="820"/>
      <c r="OBY19" s="820"/>
      <c r="OBZ19" s="820"/>
      <c r="OCA19" s="820"/>
      <c r="OCB19" s="820"/>
      <c r="OCC19" s="820"/>
      <c r="OCD19" s="820"/>
      <c r="OCE19" s="820"/>
      <c r="OCF19" s="820"/>
      <c r="OCG19" s="820"/>
      <c r="OCH19" s="820"/>
      <c r="OCI19" s="820"/>
      <c r="OCJ19" s="820"/>
      <c r="OCK19" s="820"/>
      <c r="OCL19" s="820"/>
      <c r="OCM19" s="820"/>
      <c r="OCN19" s="820"/>
      <c r="OCO19" s="820"/>
      <c r="OCP19" s="820"/>
      <c r="OCQ19" s="820"/>
      <c r="OCR19" s="820"/>
      <c r="OCS19" s="820"/>
      <c r="OCT19" s="820"/>
      <c r="OCU19" s="820"/>
      <c r="OCV19" s="820"/>
      <c r="OCW19" s="820"/>
      <c r="OCX19" s="820"/>
      <c r="OCY19" s="820"/>
      <c r="OCZ19" s="820"/>
      <c r="ODA19" s="820"/>
      <c r="ODB19" s="820"/>
      <c r="ODC19" s="820"/>
      <c r="ODD19" s="820"/>
      <c r="ODE19" s="820"/>
      <c r="ODF19" s="820"/>
      <c r="ODG19" s="820"/>
      <c r="ODH19" s="820"/>
      <c r="ODI19" s="820"/>
      <c r="ODJ19" s="820"/>
      <c r="ODK19" s="820"/>
      <c r="ODL19" s="820"/>
      <c r="ODM19" s="820"/>
      <c r="ODN19" s="820"/>
      <c r="ODO19" s="820"/>
      <c r="ODP19" s="820"/>
      <c r="ODQ19" s="820"/>
      <c r="ODR19" s="820"/>
      <c r="ODS19" s="820"/>
      <c r="ODT19" s="820"/>
      <c r="ODU19" s="820"/>
      <c r="ODV19" s="820"/>
      <c r="ODW19" s="820"/>
      <c r="ODX19" s="820"/>
      <c r="ODY19" s="820"/>
      <c r="ODZ19" s="820"/>
      <c r="OEA19" s="820"/>
      <c r="OEB19" s="820"/>
      <c r="OEC19" s="820"/>
      <c r="OED19" s="820"/>
      <c r="OEE19" s="820"/>
      <c r="OEF19" s="820"/>
      <c r="OEG19" s="820"/>
      <c r="OEH19" s="820"/>
      <c r="OEI19" s="820"/>
      <c r="OEJ19" s="820"/>
      <c r="OEK19" s="820"/>
      <c r="OEL19" s="820"/>
      <c r="OEM19" s="820"/>
      <c r="OEN19" s="820"/>
      <c r="OEO19" s="820"/>
      <c r="OEP19" s="820"/>
      <c r="OEQ19" s="820"/>
      <c r="OER19" s="820"/>
      <c r="OES19" s="820"/>
      <c r="OET19" s="820"/>
      <c r="OEU19" s="820"/>
      <c r="OEV19" s="820"/>
      <c r="OEW19" s="820"/>
      <c r="OEX19" s="820"/>
      <c r="OEY19" s="820"/>
      <c r="OEZ19" s="820"/>
      <c r="OFA19" s="820"/>
      <c r="OFB19" s="820"/>
      <c r="OFC19" s="820"/>
      <c r="OFD19" s="820"/>
      <c r="OFE19" s="820"/>
      <c r="OFF19" s="820"/>
      <c r="OFG19" s="820"/>
      <c r="OFH19" s="820"/>
      <c r="OFI19" s="820"/>
      <c r="OFJ19" s="820"/>
      <c r="OFK19" s="820"/>
      <c r="OFL19" s="820"/>
      <c r="OFM19" s="820"/>
      <c r="OFN19" s="820"/>
      <c r="OFO19" s="820"/>
      <c r="OFP19" s="820"/>
      <c r="OFQ19" s="820"/>
      <c r="OFR19" s="820"/>
      <c r="OFS19" s="820"/>
      <c r="OFT19" s="820"/>
      <c r="OFU19" s="820"/>
      <c r="OFV19" s="820"/>
      <c r="OFW19" s="820"/>
      <c r="OFX19" s="820"/>
      <c r="OFY19" s="820"/>
      <c r="OFZ19" s="820"/>
      <c r="OGA19" s="820"/>
      <c r="OGB19" s="820"/>
      <c r="OGC19" s="820"/>
      <c r="OGD19" s="820"/>
      <c r="OGE19" s="820"/>
      <c r="OGF19" s="820"/>
      <c r="OGG19" s="820"/>
      <c r="OGH19" s="820"/>
      <c r="OGI19" s="820"/>
      <c r="OGJ19" s="820"/>
      <c r="OGK19" s="820"/>
      <c r="OGL19" s="820"/>
      <c r="OGM19" s="820"/>
      <c r="OGN19" s="820"/>
      <c r="OGO19" s="820"/>
      <c r="OGP19" s="820"/>
      <c r="OGQ19" s="820"/>
      <c r="OGR19" s="820"/>
      <c r="OGS19" s="820"/>
      <c r="OGT19" s="820"/>
      <c r="OGU19" s="820"/>
      <c r="OGV19" s="820"/>
      <c r="OGW19" s="820"/>
      <c r="OGX19" s="820"/>
      <c r="OGY19" s="820"/>
      <c r="OGZ19" s="820"/>
      <c r="OHA19" s="820"/>
      <c r="OHB19" s="820"/>
      <c r="OHC19" s="820"/>
      <c r="OHD19" s="820"/>
      <c r="OHE19" s="820"/>
      <c r="OHF19" s="820"/>
      <c r="OHG19" s="820"/>
      <c r="OHH19" s="820"/>
      <c r="OHI19" s="820"/>
      <c r="OHJ19" s="820"/>
      <c r="OHK19" s="820"/>
      <c r="OHL19" s="820"/>
      <c r="OHM19" s="820"/>
      <c r="OHN19" s="820"/>
      <c r="OHO19" s="820"/>
      <c r="OHP19" s="820"/>
      <c r="OHQ19" s="820"/>
      <c r="OHR19" s="820"/>
      <c r="OHS19" s="820"/>
      <c r="OHT19" s="820"/>
      <c r="OHU19" s="820"/>
      <c r="OHV19" s="820"/>
      <c r="OHW19" s="820"/>
      <c r="OHX19" s="820"/>
      <c r="OHY19" s="820"/>
      <c r="OHZ19" s="820"/>
      <c r="OIA19" s="820"/>
      <c r="OIB19" s="820"/>
      <c r="OIC19" s="820"/>
      <c r="OID19" s="820"/>
      <c r="OIE19" s="820"/>
      <c r="OIF19" s="820"/>
      <c r="OIG19" s="820"/>
      <c r="OIH19" s="820"/>
      <c r="OII19" s="820"/>
      <c r="OIJ19" s="820"/>
      <c r="OIK19" s="820"/>
      <c r="OIL19" s="820"/>
      <c r="OIM19" s="820"/>
      <c r="OIN19" s="820"/>
      <c r="OIO19" s="820"/>
      <c r="OIP19" s="820"/>
      <c r="OIQ19" s="820"/>
      <c r="OIR19" s="820"/>
      <c r="OIS19" s="820"/>
      <c r="OIT19" s="820"/>
      <c r="OIU19" s="820"/>
      <c r="OIV19" s="820"/>
      <c r="OIW19" s="820"/>
      <c r="OIX19" s="820"/>
      <c r="OIY19" s="820"/>
      <c r="OIZ19" s="820"/>
      <c r="OJA19" s="820"/>
      <c r="OJB19" s="820"/>
      <c r="OJC19" s="820"/>
      <c r="OJD19" s="820"/>
      <c r="OJE19" s="820"/>
      <c r="OJF19" s="820"/>
      <c r="OJG19" s="820"/>
      <c r="OJH19" s="820"/>
      <c r="OJI19" s="820"/>
      <c r="OJJ19" s="820"/>
      <c r="OJK19" s="820"/>
      <c r="OJL19" s="820"/>
      <c r="OJM19" s="820"/>
      <c r="OJN19" s="820"/>
      <c r="OJO19" s="820"/>
      <c r="OJP19" s="820"/>
      <c r="OJQ19" s="820"/>
      <c r="OJR19" s="820"/>
      <c r="OJS19" s="820"/>
      <c r="OJT19" s="820"/>
      <c r="OJU19" s="820"/>
      <c r="OJV19" s="820"/>
      <c r="OJW19" s="820"/>
      <c r="OJX19" s="820"/>
      <c r="OJY19" s="820"/>
      <c r="OJZ19" s="820"/>
      <c r="OKA19" s="820"/>
      <c r="OKB19" s="820"/>
      <c r="OKC19" s="820"/>
      <c r="OKD19" s="820"/>
      <c r="OKE19" s="820"/>
      <c r="OKF19" s="820"/>
      <c r="OKG19" s="820"/>
      <c r="OKH19" s="820"/>
      <c r="OKI19" s="820"/>
      <c r="OKJ19" s="820"/>
      <c r="OKK19" s="820"/>
      <c r="OKL19" s="820"/>
      <c r="OKM19" s="820"/>
      <c r="OKN19" s="820"/>
      <c r="OKO19" s="820"/>
      <c r="OKP19" s="820"/>
      <c r="OKQ19" s="820"/>
      <c r="OKR19" s="820"/>
      <c r="OKS19" s="820"/>
      <c r="OKT19" s="820"/>
      <c r="OKU19" s="820"/>
      <c r="OKV19" s="820"/>
      <c r="OKW19" s="820"/>
      <c r="OKX19" s="820"/>
      <c r="OKY19" s="820"/>
      <c r="OKZ19" s="820"/>
      <c r="OLA19" s="820"/>
      <c r="OLB19" s="820"/>
      <c r="OLC19" s="820"/>
      <c r="OLD19" s="820"/>
      <c r="OLE19" s="820"/>
      <c r="OLF19" s="820"/>
      <c r="OLG19" s="820"/>
      <c r="OLH19" s="820"/>
      <c r="OLI19" s="820"/>
      <c r="OLJ19" s="820"/>
      <c r="OLK19" s="820"/>
      <c r="OLL19" s="820"/>
      <c r="OLM19" s="820"/>
      <c r="OLN19" s="820"/>
      <c r="OLO19" s="820"/>
      <c r="OLP19" s="820"/>
      <c r="OLQ19" s="820"/>
      <c r="OLR19" s="820"/>
      <c r="OLS19" s="820"/>
      <c r="OLT19" s="820"/>
      <c r="OLU19" s="820"/>
      <c r="OLV19" s="820"/>
      <c r="OLW19" s="820"/>
      <c r="OLX19" s="820"/>
      <c r="OLY19" s="820"/>
      <c r="OLZ19" s="820"/>
      <c r="OMA19" s="820"/>
      <c r="OMB19" s="820"/>
      <c r="OMC19" s="820"/>
      <c r="OMD19" s="820"/>
      <c r="OME19" s="820"/>
      <c r="OMF19" s="820"/>
      <c r="OMG19" s="820"/>
      <c r="OMH19" s="820"/>
      <c r="OMI19" s="820"/>
      <c r="OMJ19" s="820"/>
      <c r="OMK19" s="820"/>
      <c r="OML19" s="820"/>
      <c r="OMM19" s="820"/>
      <c r="OMN19" s="820"/>
      <c r="OMO19" s="820"/>
      <c r="OMP19" s="820"/>
      <c r="OMQ19" s="820"/>
      <c r="OMR19" s="820"/>
      <c r="OMS19" s="820"/>
      <c r="OMT19" s="820"/>
      <c r="OMU19" s="820"/>
      <c r="OMV19" s="820"/>
      <c r="OMW19" s="820"/>
      <c r="OMX19" s="820"/>
      <c r="OMY19" s="820"/>
      <c r="OMZ19" s="820"/>
      <c r="ONA19" s="820"/>
      <c r="ONB19" s="820"/>
      <c r="ONC19" s="820"/>
      <c r="OND19" s="820"/>
      <c r="ONE19" s="820"/>
      <c r="ONF19" s="820"/>
      <c r="ONG19" s="820"/>
      <c r="ONH19" s="820"/>
      <c r="ONI19" s="820"/>
      <c r="ONJ19" s="820"/>
      <c r="ONK19" s="820"/>
      <c r="ONL19" s="820"/>
      <c r="ONM19" s="820"/>
      <c r="ONN19" s="820"/>
      <c r="ONO19" s="820"/>
      <c r="ONP19" s="820"/>
      <c r="ONQ19" s="820"/>
      <c r="ONR19" s="820"/>
      <c r="ONS19" s="820"/>
      <c r="ONT19" s="820"/>
      <c r="ONU19" s="820"/>
      <c r="ONV19" s="820"/>
      <c r="ONW19" s="820"/>
      <c r="ONX19" s="820"/>
      <c r="ONY19" s="820"/>
      <c r="ONZ19" s="820"/>
      <c r="OOA19" s="820"/>
      <c r="OOB19" s="820"/>
      <c r="OOC19" s="820"/>
      <c r="OOD19" s="820"/>
      <c r="OOE19" s="820"/>
      <c r="OOF19" s="820"/>
      <c r="OOG19" s="820"/>
      <c r="OOH19" s="820"/>
      <c r="OOI19" s="820"/>
      <c r="OOJ19" s="820"/>
      <c r="OOK19" s="820"/>
      <c r="OOL19" s="820"/>
      <c r="OOM19" s="820"/>
      <c r="OON19" s="820"/>
      <c r="OOO19" s="820"/>
      <c r="OOP19" s="820"/>
      <c r="OOQ19" s="820"/>
      <c r="OOR19" s="820"/>
      <c r="OOS19" s="820"/>
      <c r="OOT19" s="820"/>
      <c r="OOU19" s="820"/>
      <c r="OOV19" s="820"/>
      <c r="OOW19" s="820"/>
      <c r="OOX19" s="820"/>
      <c r="OOY19" s="820"/>
      <c r="OOZ19" s="820"/>
      <c r="OPA19" s="820"/>
      <c r="OPB19" s="820"/>
      <c r="OPC19" s="820"/>
      <c r="OPD19" s="820"/>
      <c r="OPE19" s="820"/>
      <c r="OPF19" s="820"/>
      <c r="OPG19" s="820"/>
      <c r="OPH19" s="820"/>
      <c r="OPI19" s="820"/>
      <c r="OPJ19" s="820"/>
      <c r="OPK19" s="820"/>
      <c r="OPL19" s="820"/>
      <c r="OPM19" s="820"/>
      <c r="OPN19" s="820"/>
      <c r="OPO19" s="820"/>
      <c r="OPP19" s="820"/>
      <c r="OPQ19" s="820"/>
      <c r="OPR19" s="820"/>
      <c r="OPS19" s="820"/>
      <c r="OPT19" s="820"/>
      <c r="OPU19" s="820"/>
      <c r="OPV19" s="820"/>
      <c r="OPW19" s="820"/>
      <c r="OPX19" s="820"/>
      <c r="OPY19" s="820"/>
      <c r="OPZ19" s="820"/>
      <c r="OQA19" s="820"/>
      <c r="OQB19" s="820"/>
      <c r="OQC19" s="820"/>
      <c r="OQD19" s="820"/>
      <c r="OQE19" s="820"/>
      <c r="OQF19" s="820"/>
      <c r="OQG19" s="820"/>
      <c r="OQH19" s="820"/>
      <c r="OQI19" s="820"/>
      <c r="OQJ19" s="820"/>
      <c r="OQK19" s="820"/>
      <c r="OQL19" s="820"/>
      <c r="OQM19" s="820"/>
      <c r="OQN19" s="820"/>
      <c r="OQO19" s="820"/>
      <c r="OQP19" s="820"/>
      <c r="OQQ19" s="820"/>
      <c r="OQR19" s="820"/>
      <c r="OQS19" s="820"/>
      <c r="OQT19" s="820"/>
      <c r="OQU19" s="820"/>
      <c r="OQV19" s="820"/>
      <c r="OQW19" s="820"/>
      <c r="OQX19" s="820"/>
      <c r="OQY19" s="820"/>
      <c r="OQZ19" s="820"/>
      <c r="ORA19" s="820"/>
      <c r="ORB19" s="820"/>
      <c r="ORC19" s="820"/>
      <c r="ORD19" s="820"/>
      <c r="ORE19" s="820"/>
      <c r="ORF19" s="820"/>
      <c r="ORG19" s="820"/>
      <c r="ORH19" s="820"/>
      <c r="ORI19" s="820"/>
      <c r="ORJ19" s="820"/>
      <c r="ORK19" s="820"/>
      <c r="ORL19" s="820"/>
      <c r="ORM19" s="820"/>
      <c r="ORN19" s="820"/>
      <c r="ORO19" s="820"/>
      <c r="ORP19" s="820"/>
      <c r="ORQ19" s="820"/>
      <c r="ORR19" s="820"/>
      <c r="ORS19" s="820"/>
      <c r="ORT19" s="820"/>
      <c r="ORU19" s="820"/>
      <c r="ORV19" s="820"/>
      <c r="ORW19" s="820"/>
      <c r="ORX19" s="820"/>
      <c r="ORY19" s="820"/>
      <c r="ORZ19" s="820"/>
      <c r="OSA19" s="820"/>
      <c r="OSB19" s="820"/>
      <c r="OSC19" s="820"/>
      <c r="OSD19" s="820"/>
      <c r="OSE19" s="820"/>
      <c r="OSF19" s="820"/>
      <c r="OSG19" s="820"/>
      <c r="OSH19" s="820"/>
      <c r="OSI19" s="820"/>
      <c r="OSJ19" s="820"/>
      <c r="OSK19" s="820"/>
      <c r="OSL19" s="820"/>
      <c r="OSM19" s="820"/>
      <c r="OSN19" s="820"/>
      <c r="OSO19" s="820"/>
      <c r="OSP19" s="820"/>
      <c r="OSQ19" s="820"/>
      <c r="OSR19" s="820"/>
      <c r="OSS19" s="820"/>
      <c r="OST19" s="820"/>
      <c r="OSU19" s="820"/>
      <c r="OSV19" s="820"/>
      <c r="OSW19" s="820"/>
      <c r="OSX19" s="820"/>
      <c r="OSY19" s="820"/>
      <c r="OSZ19" s="820"/>
      <c r="OTA19" s="820"/>
      <c r="OTB19" s="820"/>
      <c r="OTC19" s="820"/>
      <c r="OTD19" s="820"/>
      <c r="OTE19" s="820"/>
      <c r="OTF19" s="820"/>
      <c r="OTG19" s="820"/>
      <c r="OTH19" s="820"/>
      <c r="OTI19" s="820"/>
      <c r="OTJ19" s="820"/>
      <c r="OTK19" s="820"/>
      <c r="OTL19" s="820"/>
      <c r="OTM19" s="820"/>
      <c r="OTN19" s="820"/>
      <c r="OTO19" s="820"/>
      <c r="OTP19" s="820"/>
      <c r="OTQ19" s="820"/>
      <c r="OTR19" s="820"/>
      <c r="OTS19" s="820"/>
      <c r="OTT19" s="820"/>
      <c r="OTU19" s="820"/>
      <c r="OTV19" s="820"/>
      <c r="OTW19" s="820"/>
      <c r="OTX19" s="820"/>
      <c r="OTY19" s="820"/>
      <c r="OTZ19" s="820"/>
      <c r="OUA19" s="820"/>
      <c r="OUB19" s="820"/>
      <c r="OUC19" s="820"/>
      <c r="OUD19" s="820"/>
      <c r="OUE19" s="820"/>
      <c r="OUF19" s="820"/>
      <c r="OUG19" s="820"/>
      <c r="OUH19" s="820"/>
      <c r="OUI19" s="820"/>
      <c r="OUJ19" s="820"/>
      <c r="OUK19" s="820"/>
      <c r="OUL19" s="820"/>
      <c r="OUM19" s="820"/>
      <c r="OUN19" s="820"/>
      <c r="OUO19" s="820"/>
      <c r="OUP19" s="820"/>
      <c r="OUQ19" s="820"/>
      <c r="OUR19" s="820"/>
      <c r="OUS19" s="820"/>
      <c r="OUT19" s="820"/>
      <c r="OUU19" s="820"/>
      <c r="OUV19" s="820"/>
      <c r="OUW19" s="820"/>
      <c r="OUX19" s="820"/>
      <c r="OUY19" s="820"/>
      <c r="OUZ19" s="820"/>
      <c r="OVA19" s="820"/>
      <c r="OVB19" s="820"/>
      <c r="OVC19" s="820"/>
      <c r="OVD19" s="820"/>
      <c r="OVE19" s="820"/>
      <c r="OVF19" s="820"/>
      <c r="OVG19" s="820"/>
      <c r="OVH19" s="820"/>
      <c r="OVI19" s="820"/>
      <c r="OVJ19" s="820"/>
      <c r="OVK19" s="820"/>
      <c r="OVL19" s="820"/>
      <c r="OVM19" s="820"/>
      <c r="OVN19" s="820"/>
      <c r="OVO19" s="820"/>
      <c r="OVP19" s="820"/>
      <c r="OVQ19" s="820"/>
      <c r="OVR19" s="820"/>
      <c r="OVS19" s="820"/>
      <c r="OVT19" s="820"/>
      <c r="OVU19" s="820"/>
      <c r="OVV19" s="820"/>
      <c r="OVW19" s="820"/>
      <c r="OVX19" s="820"/>
      <c r="OVY19" s="820"/>
      <c r="OVZ19" s="820"/>
      <c r="OWA19" s="820"/>
      <c r="OWB19" s="820"/>
      <c r="OWC19" s="820"/>
      <c r="OWD19" s="820"/>
      <c r="OWE19" s="820"/>
      <c r="OWF19" s="820"/>
      <c r="OWG19" s="820"/>
      <c r="OWH19" s="820"/>
      <c r="OWI19" s="820"/>
      <c r="OWJ19" s="820"/>
      <c r="OWK19" s="820"/>
      <c r="OWL19" s="820"/>
      <c r="OWM19" s="820"/>
      <c r="OWN19" s="820"/>
      <c r="OWO19" s="820"/>
      <c r="OWP19" s="820"/>
      <c r="OWQ19" s="820"/>
      <c r="OWR19" s="820"/>
      <c r="OWS19" s="820"/>
      <c r="OWT19" s="820"/>
      <c r="OWU19" s="820"/>
      <c r="OWV19" s="820"/>
      <c r="OWW19" s="820"/>
      <c r="OWX19" s="820"/>
      <c r="OWY19" s="820"/>
      <c r="OWZ19" s="820"/>
      <c r="OXA19" s="820"/>
      <c r="OXB19" s="820"/>
      <c r="OXC19" s="820"/>
      <c r="OXD19" s="820"/>
      <c r="OXE19" s="820"/>
      <c r="OXF19" s="820"/>
      <c r="OXG19" s="820"/>
      <c r="OXH19" s="820"/>
      <c r="OXI19" s="820"/>
      <c r="OXJ19" s="820"/>
      <c r="OXK19" s="820"/>
      <c r="OXL19" s="820"/>
      <c r="OXM19" s="820"/>
      <c r="OXN19" s="820"/>
      <c r="OXO19" s="820"/>
      <c r="OXP19" s="820"/>
      <c r="OXQ19" s="820"/>
      <c r="OXR19" s="820"/>
      <c r="OXS19" s="820"/>
      <c r="OXT19" s="820"/>
      <c r="OXU19" s="820"/>
      <c r="OXV19" s="820"/>
      <c r="OXW19" s="820"/>
      <c r="OXX19" s="820"/>
      <c r="OXY19" s="820"/>
      <c r="OXZ19" s="820"/>
      <c r="OYA19" s="820"/>
      <c r="OYB19" s="820"/>
      <c r="OYC19" s="820"/>
      <c r="OYD19" s="820"/>
      <c r="OYE19" s="820"/>
      <c r="OYF19" s="820"/>
      <c r="OYG19" s="820"/>
      <c r="OYH19" s="820"/>
      <c r="OYI19" s="820"/>
      <c r="OYJ19" s="820"/>
      <c r="OYK19" s="820"/>
      <c r="OYL19" s="820"/>
      <c r="OYM19" s="820"/>
      <c r="OYN19" s="820"/>
      <c r="OYO19" s="820"/>
      <c r="OYP19" s="820"/>
      <c r="OYQ19" s="820"/>
      <c r="OYR19" s="820"/>
      <c r="OYS19" s="820"/>
      <c r="OYT19" s="820"/>
      <c r="OYU19" s="820"/>
      <c r="OYV19" s="820"/>
      <c r="OYW19" s="820"/>
      <c r="OYX19" s="820"/>
      <c r="OYY19" s="820"/>
      <c r="OYZ19" s="820"/>
      <c r="OZA19" s="820"/>
      <c r="OZB19" s="820"/>
      <c r="OZC19" s="820"/>
      <c r="OZD19" s="820"/>
      <c r="OZE19" s="820"/>
      <c r="OZF19" s="820"/>
      <c r="OZG19" s="820"/>
      <c r="OZH19" s="820"/>
      <c r="OZI19" s="820"/>
      <c r="OZJ19" s="820"/>
      <c r="OZK19" s="820"/>
      <c r="OZL19" s="820"/>
      <c r="OZM19" s="820"/>
      <c r="OZN19" s="820"/>
      <c r="OZO19" s="820"/>
      <c r="OZP19" s="820"/>
      <c r="OZQ19" s="820"/>
      <c r="OZR19" s="820"/>
      <c r="OZS19" s="820"/>
      <c r="OZT19" s="820"/>
      <c r="OZU19" s="820"/>
      <c r="OZV19" s="820"/>
      <c r="OZW19" s="820"/>
      <c r="OZX19" s="820"/>
      <c r="OZY19" s="820"/>
      <c r="OZZ19" s="820"/>
      <c r="PAA19" s="820"/>
      <c r="PAB19" s="820"/>
      <c r="PAC19" s="820"/>
      <c r="PAD19" s="820"/>
      <c r="PAE19" s="820"/>
      <c r="PAF19" s="820"/>
      <c r="PAG19" s="820"/>
      <c r="PAH19" s="820"/>
      <c r="PAI19" s="820"/>
      <c r="PAJ19" s="820"/>
      <c r="PAK19" s="820"/>
      <c r="PAL19" s="820"/>
      <c r="PAM19" s="820"/>
      <c r="PAN19" s="820"/>
      <c r="PAO19" s="820"/>
      <c r="PAP19" s="820"/>
      <c r="PAQ19" s="820"/>
      <c r="PAR19" s="820"/>
      <c r="PAS19" s="820"/>
      <c r="PAT19" s="820"/>
      <c r="PAU19" s="820"/>
      <c r="PAV19" s="820"/>
      <c r="PAW19" s="820"/>
      <c r="PAX19" s="820"/>
      <c r="PAY19" s="820"/>
      <c r="PAZ19" s="820"/>
      <c r="PBA19" s="820"/>
      <c r="PBB19" s="820"/>
      <c r="PBC19" s="820"/>
      <c r="PBD19" s="820"/>
      <c r="PBE19" s="820"/>
      <c r="PBF19" s="820"/>
      <c r="PBG19" s="820"/>
      <c r="PBH19" s="820"/>
      <c r="PBI19" s="820"/>
      <c r="PBJ19" s="820"/>
      <c r="PBK19" s="820"/>
      <c r="PBL19" s="820"/>
      <c r="PBM19" s="820"/>
      <c r="PBN19" s="820"/>
      <c r="PBO19" s="820"/>
      <c r="PBP19" s="820"/>
      <c r="PBQ19" s="820"/>
      <c r="PBR19" s="820"/>
      <c r="PBS19" s="820"/>
      <c r="PBT19" s="820"/>
      <c r="PBU19" s="820"/>
      <c r="PBV19" s="820"/>
      <c r="PBW19" s="820"/>
      <c r="PBX19" s="820"/>
      <c r="PBY19" s="820"/>
      <c r="PBZ19" s="820"/>
      <c r="PCA19" s="820"/>
      <c r="PCB19" s="820"/>
      <c r="PCC19" s="820"/>
      <c r="PCD19" s="820"/>
      <c r="PCE19" s="820"/>
      <c r="PCF19" s="820"/>
      <c r="PCG19" s="820"/>
      <c r="PCH19" s="820"/>
      <c r="PCI19" s="820"/>
      <c r="PCJ19" s="820"/>
      <c r="PCK19" s="820"/>
      <c r="PCL19" s="820"/>
      <c r="PCM19" s="820"/>
      <c r="PCN19" s="820"/>
      <c r="PCO19" s="820"/>
      <c r="PCP19" s="820"/>
      <c r="PCQ19" s="820"/>
      <c r="PCR19" s="820"/>
      <c r="PCS19" s="820"/>
      <c r="PCT19" s="820"/>
      <c r="PCU19" s="820"/>
      <c r="PCV19" s="820"/>
      <c r="PCW19" s="820"/>
      <c r="PCX19" s="820"/>
      <c r="PCY19" s="820"/>
      <c r="PCZ19" s="820"/>
      <c r="PDA19" s="820"/>
      <c r="PDB19" s="820"/>
      <c r="PDC19" s="820"/>
      <c r="PDD19" s="820"/>
      <c r="PDE19" s="820"/>
      <c r="PDF19" s="820"/>
      <c r="PDG19" s="820"/>
      <c r="PDH19" s="820"/>
      <c r="PDI19" s="820"/>
      <c r="PDJ19" s="820"/>
      <c r="PDK19" s="820"/>
      <c r="PDL19" s="820"/>
      <c r="PDM19" s="820"/>
      <c r="PDN19" s="820"/>
      <c r="PDO19" s="820"/>
      <c r="PDP19" s="820"/>
      <c r="PDQ19" s="820"/>
      <c r="PDR19" s="820"/>
      <c r="PDS19" s="820"/>
      <c r="PDT19" s="820"/>
      <c r="PDU19" s="820"/>
      <c r="PDV19" s="820"/>
      <c r="PDW19" s="820"/>
      <c r="PDX19" s="820"/>
      <c r="PDY19" s="820"/>
      <c r="PDZ19" s="820"/>
      <c r="PEA19" s="820"/>
      <c r="PEB19" s="820"/>
      <c r="PEC19" s="820"/>
      <c r="PED19" s="820"/>
      <c r="PEE19" s="820"/>
      <c r="PEF19" s="820"/>
      <c r="PEG19" s="820"/>
      <c r="PEH19" s="820"/>
      <c r="PEI19" s="820"/>
      <c r="PEJ19" s="820"/>
      <c r="PEK19" s="820"/>
      <c r="PEL19" s="820"/>
      <c r="PEM19" s="820"/>
      <c r="PEN19" s="820"/>
      <c r="PEO19" s="820"/>
      <c r="PEP19" s="820"/>
      <c r="PEQ19" s="820"/>
      <c r="PER19" s="820"/>
      <c r="PES19" s="820"/>
      <c r="PET19" s="820"/>
      <c r="PEU19" s="820"/>
      <c r="PEV19" s="820"/>
      <c r="PEW19" s="820"/>
      <c r="PEX19" s="820"/>
      <c r="PEY19" s="820"/>
      <c r="PEZ19" s="820"/>
      <c r="PFA19" s="820"/>
      <c r="PFB19" s="820"/>
      <c r="PFC19" s="820"/>
      <c r="PFD19" s="820"/>
      <c r="PFE19" s="820"/>
      <c r="PFF19" s="820"/>
      <c r="PFG19" s="820"/>
      <c r="PFH19" s="820"/>
      <c r="PFI19" s="820"/>
      <c r="PFJ19" s="820"/>
      <c r="PFK19" s="820"/>
      <c r="PFL19" s="820"/>
      <c r="PFM19" s="820"/>
      <c r="PFN19" s="820"/>
      <c r="PFO19" s="820"/>
      <c r="PFP19" s="820"/>
      <c r="PFQ19" s="820"/>
      <c r="PFR19" s="820"/>
      <c r="PFS19" s="820"/>
      <c r="PFT19" s="820"/>
      <c r="PFU19" s="820"/>
      <c r="PFV19" s="820"/>
      <c r="PFW19" s="820"/>
      <c r="PFX19" s="820"/>
      <c r="PFY19" s="820"/>
      <c r="PFZ19" s="820"/>
      <c r="PGA19" s="820"/>
      <c r="PGB19" s="820"/>
      <c r="PGC19" s="820"/>
      <c r="PGD19" s="820"/>
      <c r="PGE19" s="820"/>
      <c r="PGF19" s="820"/>
      <c r="PGG19" s="820"/>
      <c r="PGH19" s="820"/>
      <c r="PGI19" s="820"/>
      <c r="PGJ19" s="820"/>
      <c r="PGK19" s="820"/>
      <c r="PGL19" s="820"/>
      <c r="PGM19" s="820"/>
      <c r="PGN19" s="820"/>
      <c r="PGO19" s="820"/>
      <c r="PGP19" s="820"/>
      <c r="PGQ19" s="820"/>
      <c r="PGR19" s="820"/>
      <c r="PGS19" s="820"/>
      <c r="PGT19" s="820"/>
      <c r="PGU19" s="820"/>
      <c r="PGV19" s="820"/>
      <c r="PGW19" s="820"/>
      <c r="PGX19" s="820"/>
      <c r="PGY19" s="820"/>
      <c r="PGZ19" s="820"/>
      <c r="PHA19" s="820"/>
      <c r="PHB19" s="820"/>
      <c r="PHC19" s="820"/>
      <c r="PHD19" s="820"/>
      <c r="PHE19" s="820"/>
      <c r="PHF19" s="820"/>
      <c r="PHG19" s="820"/>
      <c r="PHH19" s="820"/>
      <c r="PHI19" s="820"/>
      <c r="PHJ19" s="820"/>
      <c r="PHK19" s="820"/>
      <c r="PHL19" s="820"/>
      <c r="PHM19" s="820"/>
      <c r="PHN19" s="820"/>
      <c r="PHO19" s="820"/>
      <c r="PHP19" s="820"/>
      <c r="PHQ19" s="820"/>
      <c r="PHR19" s="820"/>
      <c r="PHS19" s="820"/>
      <c r="PHT19" s="820"/>
      <c r="PHU19" s="820"/>
      <c r="PHV19" s="820"/>
      <c r="PHW19" s="820"/>
      <c r="PHX19" s="820"/>
      <c r="PHY19" s="820"/>
      <c r="PHZ19" s="820"/>
      <c r="PIA19" s="820"/>
      <c r="PIB19" s="820"/>
      <c r="PIC19" s="820"/>
      <c r="PID19" s="820"/>
      <c r="PIE19" s="820"/>
      <c r="PIF19" s="820"/>
      <c r="PIG19" s="820"/>
      <c r="PIH19" s="820"/>
      <c r="PII19" s="820"/>
      <c r="PIJ19" s="820"/>
      <c r="PIK19" s="820"/>
      <c r="PIL19" s="820"/>
      <c r="PIM19" s="820"/>
      <c r="PIN19" s="820"/>
      <c r="PIO19" s="820"/>
      <c r="PIP19" s="820"/>
      <c r="PIQ19" s="820"/>
      <c r="PIR19" s="820"/>
      <c r="PIS19" s="820"/>
      <c r="PIT19" s="820"/>
      <c r="PIU19" s="820"/>
      <c r="PIV19" s="820"/>
      <c r="PIW19" s="820"/>
      <c r="PIX19" s="820"/>
      <c r="PIY19" s="820"/>
      <c r="PIZ19" s="820"/>
      <c r="PJA19" s="820"/>
      <c r="PJB19" s="820"/>
      <c r="PJC19" s="820"/>
      <c r="PJD19" s="820"/>
      <c r="PJE19" s="820"/>
      <c r="PJF19" s="820"/>
      <c r="PJG19" s="820"/>
      <c r="PJH19" s="820"/>
      <c r="PJI19" s="820"/>
      <c r="PJJ19" s="820"/>
      <c r="PJK19" s="820"/>
      <c r="PJL19" s="820"/>
      <c r="PJM19" s="820"/>
      <c r="PJN19" s="820"/>
      <c r="PJO19" s="820"/>
      <c r="PJP19" s="820"/>
      <c r="PJQ19" s="820"/>
      <c r="PJR19" s="820"/>
      <c r="PJS19" s="820"/>
      <c r="PJT19" s="820"/>
      <c r="PJU19" s="820"/>
      <c r="PJV19" s="820"/>
      <c r="PJW19" s="820"/>
      <c r="PJX19" s="820"/>
      <c r="PJY19" s="820"/>
      <c r="PJZ19" s="820"/>
      <c r="PKA19" s="820"/>
      <c r="PKB19" s="820"/>
      <c r="PKC19" s="820"/>
      <c r="PKD19" s="820"/>
      <c r="PKE19" s="820"/>
      <c r="PKF19" s="820"/>
      <c r="PKG19" s="820"/>
      <c r="PKH19" s="820"/>
      <c r="PKI19" s="820"/>
      <c r="PKJ19" s="820"/>
      <c r="PKK19" s="820"/>
      <c r="PKL19" s="820"/>
      <c r="PKM19" s="820"/>
      <c r="PKN19" s="820"/>
      <c r="PKO19" s="820"/>
      <c r="PKP19" s="820"/>
      <c r="PKQ19" s="820"/>
      <c r="PKR19" s="820"/>
      <c r="PKS19" s="820"/>
      <c r="PKT19" s="820"/>
      <c r="PKU19" s="820"/>
      <c r="PKV19" s="820"/>
      <c r="PKW19" s="820"/>
      <c r="PKX19" s="820"/>
      <c r="PKY19" s="820"/>
      <c r="PKZ19" s="820"/>
      <c r="PLA19" s="820"/>
      <c r="PLB19" s="820"/>
      <c r="PLC19" s="820"/>
      <c r="PLD19" s="820"/>
      <c r="PLE19" s="820"/>
      <c r="PLF19" s="820"/>
      <c r="PLG19" s="820"/>
      <c r="PLH19" s="820"/>
      <c r="PLI19" s="820"/>
      <c r="PLJ19" s="820"/>
      <c r="PLK19" s="820"/>
      <c r="PLL19" s="820"/>
      <c r="PLM19" s="820"/>
      <c r="PLN19" s="820"/>
      <c r="PLO19" s="820"/>
      <c r="PLP19" s="820"/>
      <c r="PLQ19" s="820"/>
      <c r="PLR19" s="820"/>
      <c r="PLS19" s="820"/>
      <c r="PLT19" s="820"/>
      <c r="PLU19" s="820"/>
      <c r="PLV19" s="820"/>
      <c r="PLW19" s="820"/>
      <c r="PLX19" s="820"/>
      <c r="PLY19" s="820"/>
      <c r="PLZ19" s="820"/>
      <c r="PMA19" s="820"/>
      <c r="PMB19" s="820"/>
      <c r="PMC19" s="820"/>
      <c r="PMD19" s="820"/>
      <c r="PME19" s="820"/>
      <c r="PMF19" s="820"/>
      <c r="PMG19" s="820"/>
      <c r="PMH19" s="820"/>
      <c r="PMI19" s="820"/>
      <c r="PMJ19" s="820"/>
      <c r="PMK19" s="820"/>
      <c r="PML19" s="820"/>
      <c r="PMM19" s="820"/>
      <c r="PMN19" s="820"/>
      <c r="PMO19" s="820"/>
      <c r="PMP19" s="820"/>
      <c r="PMQ19" s="820"/>
      <c r="PMR19" s="820"/>
      <c r="PMS19" s="820"/>
      <c r="PMT19" s="820"/>
      <c r="PMU19" s="820"/>
      <c r="PMV19" s="820"/>
      <c r="PMW19" s="820"/>
      <c r="PMX19" s="820"/>
      <c r="PMY19" s="820"/>
      <c r="PMZ19" s="820"/>
      <c r="PNA19" s="820"/>
      <c r="PNB19" s="820"/>
      <c r="PNC19" s="820"/>
      <c r="PND19" s="820"/>
      <c r="PNE19" s="820"/>
      <c r="PNF19" s="820"/>
      <c r="PNG19" s="820"/>
      <c r="PNH19" s="820"/>
      <c r="PNI19" s="820"/>
      <c r="PNJ19" s="820"/>
      <c r="PNK19" s="820"/>
      <c r="PNL19" s="820"/>
      <c r="PNM19" s="820"/>
      <c r="PNN19" s="820"/>
      <c r="PNO19" s="820"/>
      <c r="PNP19" s="820"/>
      <c r="PNQ19" s="820"/>
      <c r="PNR19" s="820"/>
      <c r="PNS19" s="820"/>
      <c r="PNT19" s="820"/>
      <c r="PNU19" s="820"/>
      <c r="PNV19" s="820"/>
      <c r="PNW19" s="820"/>
      <c r="PNX19" s="820"/>
      <c r="PNY19" s="820"/>
      <c r="PNZ19" s="820"/>
      <c r="POA19" s="820"/>
      <c r="POB19" s="820"/>
      <c r="POC19" s="820"/>
      <c r="POD19" s="820"/>
      <c r="POE19" s="820"/>
      <c r="POF19" s="820"/>
      <c r="POG19" s="820"/>
      <c r="POH19" s="820"/>
      <c r="POI19" s="820"/>
      <c r="POJ19" s="820"/>
      <c r="POK19" s="820"/>
      <c r="POL19" s="820"/>
      <c r="POM19" s="820"/>
      <c r="PON19" s="820"/>
      <c r="POO19" s="820"/>
      <c r="POP19" s="820"/>
      <c r="POQ19" s="820"/>
      <c r="POR19" s="820"/>
      <c r="POS19" s="820"/>
      <c r="POT19" s="820"/>
      <c r="POU19" s="820"/>
      <c r="POV19" s="820"/>
      <c r="POW19" s="820"/>
      <c r="POX19" s="820"/>
      <c r="POY19" s="820"/>
      <c r="POZ19" s="820"/>
      <c r="PPA19" s="820"/>
      <c r="PPB19" s="820"/>
      <c r="PPC19" s="820"/>
      <c r="PPD19" s="820"/>
      <c r="PPE19" s="820"/>
      <c r="PPF19" s="820"/>
      <c r="PPG19" s="820"/>
      <c r="PPH19" s="820"/>
      <c r="PPI19" s="820"/>
      <c r="PPJ19" s="820"/>
      <c r="PPK19" s="820"/>
      <c r="PPL19" s="820"/>
      <c r="PPM19" s="820"/>
      <c r="PPN19" s="820"/>
      <c r="PPO19" s="820"/>
      <c r="PPP19" s="820"/>
      <c r="PPQ19" s="820"/>
      <c r="PPR19" s="820"/>
      <c r="PPS19" s="820"/>
      <c r="PPT19" s="820"/>
      <c r="PPU19" s="820"/>
      <c r="PPV19" s="820"/>
      <c r="PPW19" s="820"/>
      <c r="PPX19" s="820"/>
      <c r="PPY19" s="820"/>
      <c r="PPZ19" s="820"/>
      <c r="PQA19" s="820"/>
      <c r="PQB19" s="820"/>
      <c r="PQC19" s="820"/>
      <c r="PQD19" s="820"/>
      <c r="PQE19" s="820"/>
      <c r="PQF19" s="820"/>
      <c r="PQG19" s="820"/>
      <c r="PQH19" s="820"/>
      <c r="PQI19" s="820"/>
      <c r="PQJ19" s="820"/>
      <c r="PQK19" s="820"/>
      <c r="PQL19" s="820"/>
      <c r="PQM19" s="820"/>
      <c r="PQN19" s="820"/>
      <c r="PQO19" s="820"/>
      <c r="PQP19" s="820"/>
      <c r="PQQ19" s="820"/>
      <c r="PQR19" s="820"/>
      <c r="PQS19" s="820"/>
      <c r="PQT19" s="820"/>
      <c r="PQU19" s="820"/>
      <c r="PQV19" s="820"/>
      <c r="PQW19" s="820"/>
      <c r="PQX19" s="820"/>
      <c r="PQY19" s="820"/>
      <c r="PQZ19" s="820"/>
      <c r="PRA19" s="820"/>
      <c r="PRB19" s="820"/>
      <c r="PRC19" s="820"/>
      <c r="PRD19" s="820"/>
      <c r="PRE19" s="820"/>
      <c r="PRF19" s="820"/>
      <c r="PRG19" s="820"/>
      <c r="PRH19" s="820"/>
      <c r="PRI19" s="820"/>
      <c r="PRJ19" s="820"/>
      <c r="PRK19" s="820"/>
      <c r="PRL19" s="820"/>
      <c r="PRM19" s="820"/>
      <c r="PRN19" s="820"/>
      <c r="PRO19" s="820"/>
      <c r="PRP19" s="820"/>
      <c r="PRQ19" s="820"/>
      <c r="PRR19" s="820"/>
      <c r="PRS19" s="820"/>
      <c r="PRT19" s="820"/>
      <c r="PRU19" s="820"/>
      <c r="PRV19" s="820"/>
      <c r="PRW19" s="820"/>
      <c r="PRX19" s="820"/>
      <c r="PRY19" s="820"/>
      <c r="PRZ19" s="820"/>
      <c r="PSA19" s="820"/>
      <c r="PSB19" s="820"/>
      <c r="PSC19" s="820"/>
      <c r="PSD19" s="820"/>
      <c r="PSE19" s="820"/>
      <c r="PSF19" s="820"/>
      <c r="PSG19" s="820"/>
      <c r="PSH19" s="820"/>
      <c r="PSI19" s="820"/>
      <c r="PSJ19" s="820"/>
      <c r="PSK19" s="820"/>
      <c r="PSL19" s="820"/>
      <c r="PSM19" s="820"/>
      <c r="PSN19" s="820"/>
      <c r="PSO19" s="820"/>
      <c r="PSP19" s="820"/>
      <c r="PSQ19" s="820"/>
      <c r="PSR19" s="820"/>
      <c r="PSS19" s="820"/>
      <c r="PST19" s="820"/>
      <c r="PSU19" s="820"/>
      <c r="PSV19" s="820"/>
      <c r="PSW19" s="820"/>
      <c r="PSX19" s="820"/>
      <c r="PSY19" s="820"/>
      <c r="PSZ19" s="820"/>
      <c r="PTA19" s="820"/>
      <c r="PTB19" s="820"/>
      <c r="PTC19" s="820"/>
      <c r="PTD19" s="820"/>
      <c r="PTE19" s="820"/>
      <c r="PTF19" s="820"/>
      <c r="PTG19" s="820"/>
      <c r="PTH19" s="820"/>
      <c r="PTI19" s="820"/>
      <c r="PTJ19" s="820"/>
      <c r="PTK19" s="820"/>
      <c r="PTL19" s="820"/>
      <c r="PTM19" s="820"/>
      <c r="PTN19" s="820"/>
      <c r="PTO19" s="820"/>
      <c r="PTP19" s="820"/>
      <c r="PTQ19" s="820"/>
      <c r="PTR19" s="820"/>
      <c r="PTS19" s="820"/>
      <c r="PTT19" s="820"/>
      <c r="PTU19" s="820"/>
      <c r="PTV19" s="820"/>
      <c r="PTW19" s="820"/>
      <c r="PTX19" s="820"/>
      <c r="PTY19" s="820"/>
      <c r="PTZ19" s="820"/>
      <c r="PUA19" s="820"/>
      <c r="PUB19" s="820"/>
      <c r="PUC19" s="820"/>
      <c r="PUD19" s="820"/>
      <c r="PUE19" s="820"/>
      <c r="PUF19" s="820"/>
      <c r="PUG19" s="820"/>
      <c r="PUH19" s="820"/>
      <c r="PUI19" s="820"/>
      <c r="PUJ19" s="820"/>
      <c r="PUK19" s="820"/>
      <c r="PUL19" s="820"/>
      <c r="PUM19" s="820"/>
      <c r="PUN19" s="820"/>
      <c r="PUO19" s="820"/>
      <c r="PUP19" s="820"/>
      <c r="PUQ19" s="820"/>
      <c r="PUR19" s="820"/>
      <c r="PUS19" s="820"/>
      <c r="PUT19" s="820"/>
      <c r="PUU19" s="820"/>
      <c r="PUV19" s="820"/>
      <c r="PUW19" s="820"/>
      <c r="PUX19" s="820"/>
      <c r="PUY19" s="820"/>
      <c r="PUZ19" s="820"/>
      <c r="PVA19" s="820"/>
      <c r="PVB19" s="820"/>
      <c r="PVC19" s="820"/>
      <c r="PVD19" s="820"/>
      <c r="PVE19" s="820"/>
      <c r="PVF19" s="820"/>
      <c r="PVG19" s="820"/>
      <c r="PVH19" s="820"/>
      <c r="PVI19" s="820"/>
      <c r="PVJ19" s="820"/>
      <c r="PVK19" s="820"/>
      <c r="PVL19" s="820"/>
      <c r="PVM19" s="820"/>
      <c r="PVN19" s="820"/>
      <c r="PVO19" s="820"/>
      <c r="PVP19" s="820"/>
      <c r="PVQ19" s="820"/>
      <c r="PVR19" s="820"/>
      <c r="PVS19" s="820"/>
      <c r="PVT19" s="820"/>
      <c r="PVU19" s="820"/>
      <c r="PVV19" s="820"/>
      <c r="PVW19" s="820"/>
      <c r="PVX19" s="820"/>
      <c r="PVY19" s="820"/>
      <c r="PVZ19" s="820"/>
      <c r="PWA19" s="820"/>
      <c r="PWB19" s="820"/>
      <c r="PWC19" s="820"/>
      <c r="PWD19" s="820"/>
      <c r="PWE19" s="820"/>
      <c r="PWF19" s="820"/>
      <c r="PWG19" s="820"/>
      <c r="PWH19" s="820"/>
      <c r="PWI19" s="820"/>
      <c r="PWJ19" s="820"/>
      <c r="PWK19" s="820"/>
      <c r="PWL19" s="820"/>
      <c r="PWM19" s="820"/>
      <c r="PWN19" s="820"/>
      <c r="PWO19" s="820"/>
      <c r="PWP19" s="820"/>
      <c r="PWQ19" s="820"/>
      <c r="PWR19" s="820"/>
      <c r="PWS19" s="820"/>
      <c r="PWT19" s="820"/>
      <c r="PWU19" s="820"/>
      <c r="PWV19" s="820"/>
      <c r="PWW19" s="820"/>
      <c r="PWX19" s="820"/>
      <c r="PWY19" s="820"/>
      <c r="PWZ19" s="820"/>
      <c r="PXA19" s="820"/>
      <c r="PXB19" s="820"/>
      <c r="PXC19" s="820"/>
      <c r="PXD19" s="820"/>
      <c r="PXE19" s="820"/>
      <c r="PXF19" s="820"/>
      <c r="PXG19" s="820"/>
      <c r="PXH19" s="820"/>
      <c r="PXI19" s="820"/>
      <c r="PXJ19" s="820"/>
      <c r="PXK19" s="820"/>
      <c r="PXL19" s="820"/>
      <c r="PXM19" s="820"/>
      <c r="PXN19" s="820"/>
      <c r="PXO19" s="820"/>
      <c r="PXP19" s="820"/>
      <c r="PXQ19" s="820"/>
      <c r="PXR19" s="820"/>
      <c r="PXS19" s="820"/>
      <c r="PXT19" s="820"/>
      <c r="PXU19" s="820"/>
      <c r="PXV19" s="820"/>
      <c r="PXW19" s="820"/>
      <c r="PXX19" s="820"/>
      <c r="PXY19" s="820"/>
      <c r="PXZ19" s="820"/>
      <c r="PYA19" s="820"/>
      <c r="PYB19" s="820"/>
      <c r="PYC19" s="820"/>
      <c r="PYD19" s="820"/>
      <c r="PYE19" s="820"/>
      <c r="PYF19" s="820"/>
      <c r="PYG19" s="820"/>
      <c r="PYH19" s="820"/>
      <c r="PYI19" s="820"/>
      <c r="PYJ19" s="820"/>
      <c r="PYK19" s="820"/>
      <c r="PYL19" s="820"/>
      <c r="PYM19" s="820"/>
      <c r="PYN19" s="820"/>
      <c r="PYO19" s="820"/>
      <c r="PYP19" s="820"/>
      <c r="PYQ19" s="820"/>
      <c r="PYR19" s="820"/>
      <c r="PYS19" s="820"/>
      <c r="PYT19" s="820"/>
      <c r="PYU19" s="820"/>
      <c r="PYV19" s="820"/>
      <c r="PYW19" s="820"/>
      <c r="PYX19" s="820"/>
      <c r="PYY19" s="820"/>
      <c r="PYZ19" s="820"/>
      <c r="PZA19" s="820"/>
      <c r="PZB19" s="820"/>
      <c r="PZC19" s="820"/>
      <c r="PZD19" s="820"/>
      <c r="PZE19" s="820"/>
      <c r="PZF19" s="820"/>
      <c r="PZG19" s="820"/>
      <c r="PZH19" s="820"/>
      <c r="PZI19" s="820"/>
      <c r="PZJ19" s="820"/>
      <c r="PZK19" s="820"/>
      <c r="PZL19" s="820"/>
      <c r="PZM19" s="820"/>
      <c r="PZN19" s="820"/>
      <c r="PZO19" s="820"/>
      <c r="PZP19" s="820"/>
      <c r="PZQ19" s="820"/>
      <c r="PZR19" s="820"/>
      <c r="PZS19" s="820"/>
      <c r="PZT19" s="820"/>
      <c r="PZU19" s="820"/>
      <c r="PZV19" s="820"/>
      <c r="PZW19" s="820"/>
      <c r="PZX19" s="820"/>
      <c r="PZY19" s="820"/>
      <c r="PZZ19" s="820"/>
      <c r="QAA19" s="820"/>
      <c r="QAB19" s="820"/>
      <c r="QAC19" s="820"/>
      <c r="QAD19" s="820"/>
      <c r="QAE19" s="820"/>
      <c r="QAF19" s="820"/>
      <c r="QAG19" s="820"/>
      <c r="QAH19" s="820"/>
      <c r="QAI19" s="820"/>
      <c r="QAJ19" s="820"/>
      <c r="QAK19" s="820"/>
      <c r="QAL19" s="820"/>
      <c r="QAM19" s="820"/>
      <c r="QAN19" s="820"/>
      <c r="QAO19" s="820"/>
      <c r="QAP19" s="820"/>
      <c r="QAQ19" s="820"/>
      <c r="QAR19" s="820"/>
      <c r="QAS19" s="820"/>
      <c r="QAT19" s="820"/>
      <c r="QAU19" s="820"/>
      <c r="QAV19" s="820"/>
      <c r="QAW19" s="820"/>
      <c r="QAX19" s="820"/>
      <c r="QAY19" s="820"/>
      <c r="QAZ19" s="820"/>
      <c r="QBA19" s="820"/>
      <c r="QBB19" s="820"/>
      <c r="QBC19" s="820"/>
      <c r="QBD19" s="820"/>
      <c r="QBE19" s="820"/>
      <c r="QBF19" s="820"/>
      <c r="QBG19" s="820"/>
      <c r="QBH19" s="820"/>
      <c r="QBI19" s="820"/>
      <c r="QBJ19" s="820"/>
      <c r="QBK19" s="820"/>
      <c r="QBL19" s="820"/>
      <c r="QBM19" s="820"/>
      <c r="QBN19" s="820"/>
      <c r="QBO19" s="820"/>
      <c r="QBP19" s="820"/>
      <c r="QBQ19" s="820"/>
      <c r="QBR19" s="820"/>
      <c r="QBS19" s="820"/>
      <c r="QBT19" s="820"/>
      <c r="QBU19" s="820"/>
      <c r="QBV19" s="820"/>
      <c r="QBW19" s="820"/>
      <c r="QBX19" s="820"/>
      <c r="QBY19" s="820"/>
      <c r="QBZ19" s="820"/>
      <c r="QCA19" s="820"/>
      <c r="QCB19" s="820"/>
      <c r="QCC19" s="820"/>
      <c r="QCD19" s="820"/>
      <c r="QCE19" s="820"/>
      <c r="QCF19" s="820"/>
      <c r="QCG19" s="820"/>
      <c r="QCH19" s="820"/>
      <c r="QCI19" s="820"/>
      <c r="QCJ19" s="820"/>
      <c r="QCK19" s="820"/>
      <c r="QCL19" s="820"/>
      <c r="QCM19" s="820"/>
      <c r="QCN19" s="820"/>
      <c r="QCO19" s="820"/>
      <c r="QCP19" s="820"/>
      <c r="QCQ19" s="820"/>
      <c r="QCR19" s="820"/>
      <c r="QCS19" s="820"/>
      <c r="QCT19" s="820"/>
      <c r="QCU19" s="820"/>
      <c r="QCV19" s="820"/>
      <c r="QCW19" s="820"/>
      <c r="QCX19" s="820"/>
      <c r="QCY19" s="820"/>
      <c r="QCZ19" s="820"/>
      <c r="QDA19" s="820"/>
      <c r="QDB19" s="820"/>
      <c r="QDC19" s="820"/>
      <c r="QDD19" s="820"/>
      <c r="QDE19" s="820"/>
      <c r="QDF19" s="820"/>
      <c r="QDG19" s="820"/>
      <c r="QDH19" s="820"/>
      <c r="QDI19" s="820"/>
      <c r="QDJ19" s="820"/>
      <c r="QDK19" s="820"/>
      <c r="QDL19" s="820"/>
      <c r="QDM19" s="820"/>
      <c r="QDN19" s="820"/>
      <c r="QDO19" s="820"/>
      <c r="QDP19" s="820"/>
      <c r="QDQ19" s="820"/>
      <c r="QDR19" s="820"/>
      <c r="QDS19" s="820"/>
      <c r="QDT19" s="820"/>
      <c r="QDU19" s="820"/>
      <c r="QDV19" s="820"/>
      <c r="QDW19" s="820"/>
      <c r="QDX19" s="820"/>
      <c r="QDY19" s="820"/>
      <c r="QDZ19" s="820"/>
      <c r="QEA19" s="820"/>
      <c r="QEB19" s="820"/>
      <c r="QEC19" s="820"/>
      <c r="QED19" s="820"/>
      <c r="QEE19" s="820"/>
      <c r="QEF19" s="820"/>
      <c r="QEG19" s="820"/>
      <c r="QEH19" s="820"/>
      <c r="QEI19" s="820"/>
      <c r="QEJ19" s="820"/>
      <c r="QEK19" s="820"/>
      <c r="QEL19" s="820"/>
      <c r="QEM19" s="820"/>
      <c r="QEN19" s="820"/>
      <c r="QEO19" s="820"/>
      <c r="QEP19" s="820"/>
      <c r="QEQ19" s="820"/>
      <c r="QER19" s="820"/>
      <c r="QES19" s="820"/>
      <c r="QET19" s="820"/>
      <c r="QEU19" s="820"/>
      <c r="QEV19" s="820"/>
      <c r="QEW19" s="820"/>
      <c r="QEX19" s="820"/>
      <c r="QEY19" s="820"/>
      <c r="QEZ19" s="820"/>
      <c r="QFA19" s="820"/>
      <c r="QFB19" s="820"/>
      <c r="QFC19" s="820"/>
      <c r="QFD19" s="820"/>
      <c r="QFE19" s="820"/>
      <c r="QFF19" s="820"/>
      <c r="QFG19" s="820"/>
      <c r="QFH19" s="820"/>
      <c r="QFI19" s="820"/>
      <c r="QFJ19" s="820"/>
      <c r="QFK19" s="820"/>
      <c r="QFL19" s="820"/>
      <c r="QFM19" s="820"/>
      <c r="QFN19" s="820"/>
      <c r="QFO19" s="820"/>
      <c r="QFP19" s="820"/>
      <c r="QFQ19" s="820"/>
      <c r="QFR19" s="820"/>
      <c r="QFS19" s="820"/>
      <c r="QFT19" s="820"/>
      <c r="QFU19" s="820"/>
      <c r="QFV19" s="820"/>
      <c r="QFW19" s="820"/>
      <c r="QFX19" s="820"/>
      <c r="QFY19" s="820"/>
      <c r="QFZ19" s="820"/>
      <c r="QGA19" s="820"/>
      <c r="QGB19" s="820"/>
      <c r="QGC19" s="820"/>
      <c r="QGD19" s="820"/>
      <c r="QGE19" s="820"/>
      <c r="QGF19" s="820"/>
      <c r="QGG19" s="820"/>
      <c r="QGH19" s="820"/>
      <c r="QGI19" s="820"/>
      <c r="QGJ19" s="820"/>
      <c r="QGK19" s="820"/>
      <c r="QGL19" s="820"/>
      <c r="QGM19" s="820"/>
      <c r="QGN19" s="820"/>
      <c r="QGO19" s="820"/>
      <c r="QGP19" s="820"/>
      <c r="QGQ19" s="820"/>
      <c r="QGR19" s="820"/>
      <c r="QGS19" s="820"/>
      <c r="QGT19" s="820"/>
      <c r="QGU19" s="820"/>
      <c r="QGV19" s="820"/>
      <c r="QGW19" s="820"/>
      <c r="QGX19" s="820"/>
      <c r="QGY19" s="820"/>
      <c r="QGZ19" s="820"/>
      <c r="QHA19" s="820"/>
      <c r="QHB19" s="820"/>
      <c r="QHC19" s="820"/>
      <c r="QHD19" s="820"/>
      <c r="QHE19" s="820"/>
      <c r="QHF19" s="820"/>
      <c r="QHG19" s="820"/>
      <c r="QHH19" s="820"/>
      <c r="QHI19" s="820"/>
      <c r="QHJ19" s="820"/>
      <c r="QHK19" s="820"/>
      <c r="QHL19" s="820"/>
      <c r="QHM19" s="820"/>
      <c r="QHN19" s="820"/>
      <c r="QHO19" s="820"/>
      <c r="QHP19" s="820"/>
      <c r="QHQ19" s="820"/>
      <c r="QHR19" s="820"/>
      <c r="QHS19" s="820"/>
      <c r="QHT19" s="820"/>
      <c r="QHU19" s="820"/>
      <c r="QHV19" s="820"/>
      <c r="QHW19" s="820"/>
      <c r="QHX19" s="820"/>
      <c r="QHY19" s="820"/>
      <c r="QHZ19" s="820"/>
      <c r="QIA19" s="820"/>
      <c r="QIB19" s="820"/>
      <c r="QIC19" s="820"/>
      <c r="QID19" s="820"/>
      <c r="QIE19" s="820"/>
      <c r="QIF19" s="820"/>
      <c r="QIG19" s="820"/>
      <c r="QIH19" s="820"/>
      <c r="QII19" s="820"/>
      <c r="QIJ19" s="820"/>
      <c r="QIK19" s="820"/>
      <c r="QIL19" s="820"/>
      <c r="QIM19" s="820"/>
      <c r="QIN19" s="820"/>
      <c r="QIO19" s="820"/>
      <c r="QIP19" s="820"/>
      <c r="QIQ19" s="820"/>
      <c r="QIR19" s="820"/>
      <c r="QIS19" s="820"/>
      <c r="QIT19" s="820"/>
      <c r="QIU19" s="820"/>
      <c r="QIV19" s="820"/>
      <c r="QIW19" s="820"/>
      <c r="QIX19" s="820"/>
      <c r="QIY19" s="820"/>
      <c r="QIZ19" s="820"/>
      <c r="QJA19" s="820"/>
      <c r="QJB19" s="820"/>
      <c r="QJC19" s="820"/>
      <c r="QJD19" s="820"/>
      <c r="QJE19" s="820"/>
      <c r="QJF19" s="820"/>
      <c r="QJG19" s="820"/>
      <c r="QJH19" s="820"/>
      <c r="QJI19" s="820"/>
      <c r="QJJ19" s="820"/>
      <c r="QJK19" s="820"/>
      <c r="QJL19" s="820"/>
      <c r="QJM19" s="820"/>
      <c r="QJN19" s="820"/>
      <c r="QJO19" s="820"/>
      <c r="QJP19" s="820"/>
      <c r="QJQ19" s="820"/>
      <c r="QJR19" s="820"/>
      <c r="QJS19" s="820"/>
      <c r="QJT19" s="820"/>
      <c r="QJU19" s="820"/>
      <c r="QJV19" s="820"/>
      <c r="QJW19" s="820"/>
      <c r="QJX19" s="820"/>
      <c r="QJY19" s="820"/>
      <c r="QJZ19" s="820"/>
      <c r="QKA19" s="820"/>
      <c r="QKB19" s="820"/>
      <c r="QKC19" s="820"/>
      <c r="QKD19" s="820"/>
      <c r="QKE19" s="820"/>
      <c r="QKF19" s="820"/>
      <c r="QKG19" s="820"/>
      <c r="QKH19" s="820"/>
      <c r="QKI19" s="820"/>
      <c r="QKJ19" s="820"/>
      <c r="QKK19" s="820"/>
      <c r="QKL19" s="820"/>
      <c r="QKM19" s="820"/>
      <c r="QKN19" s="820"/>
      <c r="QKO19" s="820"/>
      <c r="QKP19" s="820"/>
      <c r="QKQ19" s="820"/>
      <c r="QKR19" s="820"/>
      <c r="QKS19" s="820"/>
      <c r="QKT19" s="820"/>
      <c r="QKU19" s="820"/>
      <c r="QKV19" s="820"/>
      <c r="QKW19" s="820"/>
      <c r="QKX19" s="820"/>
      <c r="QKY19" s="820"/>
      <c r="QKZ19" s="820"/>
      <c r="QLA19" s="820"/>
      <c r="QLB19" s="820"/>
      <c r="QLC19" s="820"/>
      <c r="QLD19" s="820"/>
      <c r="QLE19" s="820"/>
      <c r="QLF19" s="820"/>
      <c r="QLG19" s="820"/>
      <c r="QLH19" s="820"/>
      <c r="QLI19" s="820"/>
      <c r="QLJ19" s="820"/>
      <c r="QLK19" s="820"/>
      <c r="QLL19" s="820"/>
      <c r="QLM19" s="820"/>
      <c r="QLN19" s="820"/>
      <c r="QLO19" s="820"/>
      <c r="QLP19" s="820"/>
      <c r="QLQ19" s="820"/>
      <c r="QLR19" s="820"/>
      <c r="QLS19" s="820"/>
      <c r="QLT19" s="820"/>
      <c r="QLU19" s="820"/>
      <c r="QLV19" s="820"/>
      <c r="QLW19" s="820"/>
      <c r="QLX19" s="820"/>
      <c r="QLY19" s="820"/>
      <c r="QLZ19" s="820"/>
      <c r="QMA19" s="820"/>
      <c r="QMB19" s="820"/>
      <c r="QMC19" s="820"/>
      <c r="QMD19" s="820"/>
      <c r="QME19" s="820"/>
      <c r="QMF19" s="820"/>
      <c r="QMG19" s="820"/>
      <c r="QMH19" s="820"/>
      <c r="QMI19" s="820"/>
      <c r="QMJ19" s="820"/>
      <c r="QMK19" s="820"/>
      <c r="QML19" s="820"/>
      <c r="QMM19" s="820"/>
      <c r="QMN19" s="820"/>
      <c r="QMO19" s="820"/>
      <c r="QMP19" s="820"/>
      <c r="QMQ19" s="820"/>
      <c r="QMR19" s="820"/>
      <c r="QMS19" s="820"/>
      <c r="QMT19" s="820"/>
      <c r="QMU19" s="820"/>
      <c r="QMV19" s="820"/>
      <c r="QMW19" s="820"/>
      <c r="QMX19" s="820"/>
      <c r="QMY19" s="820"/>
      <c r="QMZ19" s="820"/>
      <c r="QNA19" s="820"/>
      <c r="QNB19" s="820"/>
      <c r="QNC19" s="820"/>
      <c r="QND19" s="820"/>
      <c r="QNE19" s="820"/>
      <c r="QNF19" s="820"/>
      <c r="QNG19" s="820"/>
      <c r="QNH19" s="820"/>
      <c r="QNI19" s="820"/>
      <c r="QNJ19" s="820"/>
      <c r="QNK19" s="820"/>
      <c r="QNL19" s="820"/>
      <c r="QNM19" s="820"/>
      <c r="QNN19" s="820"/>
      <c r="QNO19" s="820"/>
      <c r="QNP19" s="820"/>
      <c r="QNQ19" s="820"/>
      <c r="QNR19" s="820"/>
      <c r="QNS19" s="820"/>
      <c r="QNT19" s="820"/>
      <c r="QNU19" s="820"/>
      <c r="QNV19" s="820"/>
      <c r="QNW19" s="820"/>
      <c r="QNX19" s="820"/>
      <c r="QNY19" s="820"/>
      <c r="QNZ19" s="820"/>
      <c r="QOA19" s="820"/>
      <c r="QOB19" s="820"/>
      <c r="QOC19" s="820"/>
      <c r="QOD19" s="820"/>
      <c r="QOE19" s="820"/>
      <c r="QOF19" s="820"/>
      <c r="QOG19" s="820"/>
      <c r="QOH19" s="820"/>
      <c r="QOI19" s="820"/>
      <c r="QOJ19" s="820"/>
      <c r="QOK19" s="820"/>
      <c r="QOL19" s="820"/>
      <c r="QOM19" s="820"/>
      <c r="QON19" s="820"/>
      <c r="QOO19" s="820"/>
      <c r="QOP19" s="820"/>
      <c r="QOQ19" s="820"/>
      <c r="QOR19" s="820"/>
      <c r="QOS19" s="820"/>
      <c r="QOT19" s="820"/>
      <c r="QOU19" s="820"/>
      <c r="QOV19" s="820"/>
      <c r="QOW19" s="820"/>
      <c r="QOX19" s="820"/>
      <c r="QOY19" s="820"/>
      <c r="QOZ19" s="820"/>
      <c r="QPA19" s="820"/>
      <c r="QPB19" s="820"/>
      <c r="QPC19" s="820"/>
      <c r="QPD19" s="820"/>
      <c r="QPE19" s="820"/>
      <c r="QPF19" s="820"/>
      <c r="QPG19" s="820"/>
      <c r="QPH19" s="820"/>
      <c r="QPI19" s="820"/>
      <c r="QPJ19" s="820"/>
      <c r="QPK19" s="820"/>
      <c r="QPL19" s="820"/>
      <c r="QPM19" s="820"/>
      <c r="QPN19" s="820"/>
      <c r="QPO19" s="820"/>
      <c r="QPP19" s="820"/>
      <c r="QPQ19" s="820"/>
      <c r="QPR19" s="820"/>
      <c r="QPS19" s="820"/>
      <c r="QPT19" s="820"/>
      <c r="QPU19" s="820"/>
      <c r="QPV19" s="820"/>
      <c r="QPW19" s="820"/>
      <c r="QPX19" s="820"/>
      <c r="QPY19" s="820"/>
      <c r="QPZ19" s="820"/>
      <c r="QQA19" s="820"/>
      <c r="QQB19" s="820"/>
      <c r="QQC19" s="820"/>
      <c r="QQD19" s="820"/>
      <c r="QQE19" s="820"/>
      <c r="QQF19" s="820"/>
      <c r="QQG19" s="820"/>
      <c r="QQH19" s="820"/>
      <c r="QQI19" s="820"/>
      <c r="QQJ19" s="820"/>
      <c r="QQK19" s="820"/>
      <c r="QQL19" s="820"/>
      <c r="QQM19" s="820"/>
      <c r="QQN19" s="820"/>
      <c r="QQO19" s="820"/>
      <c r="QQP19" s="820"/>
      <c r="QQQ19" s="820"/>
      <c r="QQR19" s="820"/>
      <c r="QQS19" s="820"/>
      <c r="QQT19" s="820"/>
      <c r="QQU19" s="820"/>
      <c r="QQV19" s="820"/>
      <c r="QQW19" s="820"/>
      <c r="QQX19" s="820"/>
      <c r="QQY19" s="820"/>
      <c r="QQZ19" s="820"/>
      <c r="QRA19" s="820"/>
      <c r="QRB19" s="820"/>
      <c r="QRC19" s="820"/>
      <c r="QRD19" s="820"/>
      <c r="QRE19" s="820"/>
      <c r="QRF19" s="820"/>
      <c r="QRG19" s="820"/>
      <c r="QRH19" s="820"/>
      <c r="QRI19" s="820"/>
      <c r="QRJ19" s="820"/>
      <c r="QRK19" s="820"/>
      <c r="QRL19" s="820"/>
      <c r="QRM19" s="820"/>
      <c r="QRN19" s="820"/>
      <c r="QRO19" s="820"/>
      <c r="QRP19" s="820"/>
      <c r="QRQ19" s="820"/>
      <c r="QRR19" s="820"/>
      <c r="QRS19" s="820"/>
      <c r="QRT19" s="820"/>
      <c r="QRU19" s="820"/>
      <c r="QRV19" s="820"/>
      <c r="QRW19" s="820"/>
      <c r="QRX19" s="820"/>
      <c r="QRY19" s="820"/>
      <c r="QRZ19" s="820"/>
      <c r="QSA19" s="820"/>
      <c r="QSB19" s="820"/>
      <c r="QSC19" s="820"/>
      <c r="QSD19" s="820"/>
      <c r="QSE19" s="820"/>
      <c r="QSF19" s="820"/>
      <c r="QSG19" s="820"/>
      <c r="QSH19" s="820"/>
      <c r="QSI19" s="820"/>
      <c r="QSJ19" s="820"/>
      <c r="QSK19" s="820"/>
      <c r="QSL19" s="820"/>
      <c r="QSM19" s="820"/>
      <c r="QSN19" s="820"/>
      <c r="QSO19" s="820"/>
      <c r="QSP19" s="820"/>
      <c r="QSQ19" s="820"/>
      <c r="QSR19" s="820"/>
      <c r="QSS19" s="820"/>
      <c r="QST19" s="820"/>
      <c r="QSU19" s="820"/>
      <c r="QSV19" s="820"/>
      <c r="QSW19" s="820"/>
      <c r="QSX19" s="820"/>
      <c r="QSY19" s="820"/>
      <c r="QSZ19" s="820"/>
      <c r="QTA19" s="820"/>
      <c r="QTB19" s="820"/>
      <c r="QTC19" s="820"/>
      <c r="QTD19" s="820"/>
      <c r="QTE19" s="820"/>
      <c r="QTF19" s="820"/>
      <c r="QTG19" s="820"/>
      <c r="QTH19" s="820"/>
      <c r="QTI19" s="820"/>
      <c r="QTJ19" s="820"/>
      <c r="QTK19" s="820"/>
      <c r="QTL19" s="820"/>
      <c r="QTM19" s="820"/>
      <c r="QTN19" s="820"/>
      <c r="QTO19" s="820"/>
      <c r="QTP19" s="820"/>
      <c r="QTQ19" s="820"/>
      <c r="QTR19" s="820"/>
      <c r="QTS19" s="820"/>
      <c r="QTT19" s="820"/>
      <c r="QTU19" s="820"/>
      <c r="QTV19" s="820"/>
      <c r="QTW19" s="820"/>
      <c r="QTX19" s="820"/>
      <c r="QTY19" s="820"/>
      <c r="QTZ19" s="820"/>
      <c r="QUA19" s="820"/>
      <c r="QUB19" s="820"/>
      <c r="QUC19" s="820"/>
      <c r="QUD19" s="820"/>
      <c r="QUE19" s="820"/>
      <c r="QUF19" s="820"/>
      <c r="QUG19" s="820"/>
      <c r="QUH19" s="820"/>
      <c r="QUI19" s="820"/>
      <c r="QUJ19" s="820"/>
      <c r="QUK19" s="820"/>
      <c r="QUL19" s="820"/>
      <c r="QUM19" s="820"/>
      <c r="QUN19" s="820"/>
      <c r="QUO19" s="820"/>
      <c r="QUP19" s="820"/>
      <c r="QUQ19" s="820"/>
      <c r="QUR19" s="820"/>
      <c r="QUS19" s="820"/>
      <c r="QUT19" s="820"/>
      <c r="QUU19" s="820"/>
      <c r="QUV19" s="820"/>
      <c r="QUW19" s="820"/>
      <c r="QUX19" s="820"/>
      <c r="QUY19" s="820"/>
      <c r="QUZ19" s="820"/>
      <c r="QVA19" s="820"/>
      <c r="QVB19" s="820"/>
      <c r="QVC19" s="820"/>
      <c r="QVD19" s="820"/>
      <c r="QVE19" s="820"/>
      <c r="QVF19" s="820"/>
      <c r="QVG19" s="820"/>
      <c r="QVH19" s="820"/>
      <c r="QVI19" s="820"/>
      <c r="QVJ19" s="820"/>
      <c r="QVK19" s="820"/>
      <c r="QVL19" s="820"/>
      <c r="QVM19" s="820"/>
      <c r="QVN19" s="820"/>
      <c r="QVO19" s="820"/>
      <c r="QVP19" s="820"/>
      <c r="QVQ19" s="820"/>
      <c r="QVR19" s="820"/>
      <c r="QVS19" s="820"/>
      <c r="QVT19" s="820"/>
      <c r="QVU19" s="820"/>
      <c r="QVV19" s="820"/>
      <c r="QVW19" s="820"/>
      <c r="QVX19" s="820"/>
      <c r="QVY19" s="820"/>
      <c r="QVZ19" s="820"/>
      <c r="QWA19" s="820"/>
      <c r="QWB19" s="820"/>
      <c r="QWC19" s="820"/>
      <c r="QWD19" s="820"/>
      <c r="QWE19" s="820"/>
      <c r="QWF19" s="820"/>
      <c r="QWG19" s="820"/>
      <c r="QWH19" s="820"/>
      <c r="QWI19" s="820"/>
      <c r="QWJ19" s="820"/>
      <c r="QWK19" s="820"/>
      <c r="QWL19" s="820"/>
      <c r="QWM19" s="820"/>
      <c r="QWN19" s="820"/>
      <c r="QWO19" s="820"/>
      <c r="QWP19" s="820"/>
      <c r="QWQ19" s="820"/>
      <c r="QWR19" s="820"/>
      <c r="QWS19" s="820"/>
      <c r="QWT19" s="820"/>
      <c r="QWU19" s="820"/>
      <c r="QWV19" s="820"/>
      <c r="QWW19" s="820"/>
      <c r="QWX19" s="820"/>
      <c r="QWY19" s="820"/>
      <c r="QWZ19" s="820"/>
      <c r="QXA19" s="820"/>
      <c r="QXB19" s="820"/>
      <c r="QXC19" s="820"/>
      <c r="QXD19" s="820"/>
      <c r="QXE19" s="820"/>
      <c r="QXF19" s="820"/>
      <c r="QXG19" s="820"/>
      <c r="QXH19" s="820"/>
      <c r="QXI19" s="820"/>
      <c r="QXJ19" s="820"/>
      <c r="QXK19" s="820"/>
      <c r="QXL19" s="820"/>
      <c r="QXM19" s="820"/>
      <c r="QXN19" s="820"/>
      <c r="QXO19" s="820"/>
      <c r="QXP19" s="820"/>
      <c r="QXQ19" s="820"/>
      <c r="QXR19" s="820"/>
      <c r="QXS19" s="820"/>
      <c r="QXT19" s="820"/>
      <c r="QXU19" s="820"/>
      <c r="QXV19" s="820"/>
      <c r="QXW19" s="820"/>
      <c r="QXX19" s="820"/>
      <c r="QXY19" s="820"/>
      <c r="QXZ19" s="820"/>
      <c r="QYA19" s="820"/>
      <c r="QYB19" s="820"/>
      <c r="QYC19" s="820"/>
      <c r="QYD19" s="820"/>
      <c r="QYE19" s="820"/>
      <c r="QYF19" s="820"/>
      <c r="QYG19" s="820"/>
      <c r="QYH19" s="820"/>
      <c r="QYI19" s="820"/>
      <c r="QYJ19" s="820"/>
      <c r="QYK19" s="820"/>
      <c r="QYL19" s="820"/>
      <c r="QYM19" s="820"/>
      <c r="QYN19" s="820"/>
      <c r="QYO19" s="820"/>
      <c r="QYP19" s="820"/>
      <c r="QYQ19" s="820"/>
      <c r="QYR19" s="820"/>
      <c r="QYS19" s="820"/>
      <c r="QYT19" s="820"/>
      <c r="QYU19" s="820"/>
      <c r="QYV19" s="820"/>
      <c r="QYW19" s="820"/>
      <c r="QYX19" s="820"/>
      <c r="QYY19" s="820"/>
      <c r="QYZ19" s="820"/>
      <c r="QZA19" s="820"/>
      <c r="QZB19" s="820"/>
      <c r="QZC19" s="820"/>
      <c r="QZD19" s="820"/>
      <c r="QZE19" s="820"/>
      <c r="QZF19" s="820"/>
      <c r="QZG19" s="820"/>
      <c r="QZH19" s="820"/>
      <c r="QZI19" s="820"/>
      <c r="QZJ19" s="820"/>
      <c r="QZK19" s="820"/>
      <c r="QZL19" s="820"/>
      <c r="QZM19" s="820"/>
      <c r="QZN19" s="820"/>
      <c r="QZO19" s="820"/>
      <c r="QZP19" s="820"/>
      <c r="QZQ19" s="820"/>
      <c r="QZR19" s="820"/>
      <c r="QZS19" s="820"/>
      <c r="QZT19" s="820"/>
      <c r="QZU19" s="820"/>
      <c r="QZV19" s="820"/>
      <c r="QZW19" s="820"/>
      <c r="QZX19" s="820"/>
      <c r="QZY19" s="820"/>
      <c r="QZZ19" s="820"/>
      <c r="RAA19" s="820"/>
      <c r="RAB19" s="820"/>
      <c r="RAC19" s="820"/>
      <c r="RAD19" s="820"/>
      <c r="RAE19" s="820"/>
      <c r="RAF19" s="820"/>
      <c r="RAG19" s="820"/>
      <c r="RAH19" s="820"/>
      <c r="RAI19" s="820"/>
      <c r="RAJ19" s="820"/>
      <c r="RAK19" s="820"/>
      <c r="RAL19" s="820"/>
      <c r="RAM19" s="820"/>
      <c r="RAN19" s="820"/>
      <c r="RAO19" s="820"/>
      <c r="RAP19" s="820"/>
      <c r="RAQ19" s="820"/>
      <c r="RAR19" s="820"/>
      <c r="RAS19" s="820"/>
      <c r="RAT19" s="820"/>
      <c r="RAU19" s="820"/>
      <c r="RAV19" s="820"/>
      <c r="RAW19" s="820"/>
      <c r="RAX19" s="820"/>
      <c r="RAY19" s="820"/>
      <c r="RAZ19" s="820"/>
      <c r="RBA19" s="820"/>
      <c r="RBB19" s="820"/>
      <c r="RBC19" s="820"/>
      <c r="RBD19" s="820"/>
      <c r="RBE19" s="820"/>
      <c r="RBF19" s="820"/>
      <c r="RBG19" s="820"/>
      <c r="RBH19" s="820"/>
      <c r="RBI19" s="820"/>
      <c r="RBJ19" s="820"/>
      <c r="RBK19" s="820"/>
      <c r="RBL19" s="820"/>
      <c r="RBM19" s="820"/>
      <c r="RBN19" s="820"/>
      <c r="RBO19" s="820"/>
      <c r="RBP19" s="820"/>
      <c r="RBQ19" s="820"/>
      <c r="RBR19" s="820"/>
      <c r="RBS19" s="820"/>
      <c r="RBT19" s="820"/>
      <c r="RBU19" s="820"/>
      <c r="RBV19" s="820"/>
      <c r="RBW19" s="820"/>
      <c r="RBX19" s="820"/>
      <c r="RBY19" s="820"/>
      <c r="RBZ19" s="820"/>
      <c r="RCA19" s="820"/>
      <c r="RCB19" s="820"/>
      <c r="RCC19" s="820"/>
      <c r="RCD19" s="820"/>
      <c r="RCE19" s="820"/>
      <c r="RCF19" s="820"/>
      <c r="RCG19" s="820"/>
      <c r="RCH19" s="820"/>
      <c r="RCI19" s="820"/>
      <c r="RCJ19" s="820"/>
      <c r="RCK19" s="820"/>
      <c r="RCL19" s="820"/>
      <c r="RCM19" s="820"/>
      <c r="RCN19" s="820"/>
      <c r="RCO19" s="820"/>
      <c r="RCP19" s="820"/>
      <c r="RCQ19" s="820"/>
      <c r="RCR19" s="820"/>
      <c r="RCS19" s="820"/>
      <c r="RCT19" s="820"/>
      <c r="RCU19" s="820"/>
      <c r="RCV19" s="820"/>
      <c r="RCW19" s="820"/>
      <c r="RCX19" s="820"/>
      <c r="RCY19" s="820"/>
      <c r="RCZ19" s="820"/>
      <c r="RDA19" s="820"/>
      <c r="RDB19" s="820"/>
      <c r="RDC19" s="820"/>
      <c r="RDD19" s="820"/>
      <c r="RDE19" s="820"/>
      <c r="RDF19" s="820"/>
      <c r="RDG19" s="820"/>
      <c r="RDH19" s="820"/>
      <c r="RDI19" s="820"/>
      <c r="RDJ19" s="820"/>
      <c r="RDK19" s="820"/>
      <c r="RDL19" s="820"/>
      <c r="RDM19" s="820"/>
      <c r="RDN19" s="820"/>
      <c r="RDO19" s="820"/>
      <c r="RDP19" s="820"/>
      <c r="RDQ19" s="820"/>
      <c r="RDR19" s="820"/>
      <c r="RDS19" s="820"/>
      <c r="RDT19" s="820"/>
      <c r="RDU19" s="820"/>
      <c r="RDV19" s="820"/>
      <c r="RDW19" s="820"/>
      <c r="RDX19" s="820"/>
      <c r="RDY19" s="820"/>
      <c r="RDZ19" s="820"/>
      <c r="REA19" s="820"/>
      <c r="REB19" s="820"/>
      <c r="REC19" s="820"/>
      <c r="RED19" s="820"/>
      <c r="REE19" s="820"/>
      <c r="REF19" s="820"/>
      <c r="REG19" s="820"/>
      <c r="REH19" s="820"/>
      <c r="REI19" s="820"/>
      <c r="REJ19" s="820"/>
      <c r="REK19" s="820"/>
      <c r="REL19" s="820"/>
      <c r="REM19" s="820"/>
      <c r="REN19" s="820"/>
      <c r="REO19" s="820"/>
      <c r="REP19" s="820"/>
      <c r="REQ19" s="820"/>
      <c r="RER19" s="820"/>
      <c r="RES19" s="820"/>
      <c r="RET19" s="820"/>
      <c r="REU19" s="820"/>
      <c r="REV19" s="820"/>
      <c r="REW19" s="820"/>
      <c r="REX19" s="820"/>
      <c r="REY19" s="820"/>
      <c r="REZ19" s="820"/>
      <c r="RFA19" s="820"/>
      <c r="RFB19" s="820"/>
      <c r="RFC19" s="820"/>
      <c r="RFD19" s="820"/>
      <c r="RFE19" s="820"/>
      <c r="RFF19" s="820"/>
      <c r="RFG19" s="820"/>
      <c r="RFH19" s="820"/>
      <c r="RFI19" s="820"/>
      <c r="RFJ19" s="820"/>
      <c r="RFK19" s="820"/>
      <c r="RFL19" s="820"/>
      <c r="RFM19" s="820"/>
      <c r="RFN19" s="820"/>
      <c r="RFO19" s="820"/>
      <c r="RFP19" s="820"/>
      <c r="RFQ19" s="820"/>
      <c r="RFR19" s="820"/>
      <c r="RFS19" s="820"/>
      <c r="RFT19" s="820"/>
      <c r="RFU19" s="820"/>
      <c r="RFV19" s="820"/>
      <c r="RFW19" s="820"/>
      <c r="RFX19" s="820"/>
      <c r="RFY19" s="820"/>
      <c r="RFZ19" s="820"/>
      <c r="RGA19" s="820"/>
      <c r="RGB19" s="820"/>
      <c r="RGC19" s="820"/>
      <c r="RGD19" s="820"/>
      <c r="RGE19" s="820"/>
      <c r="RGF19" s="820"/>
      <c r="RGG19" s="820"/>
      <c r="RGH19" s="820"/>
      <c r="RGI19" s="820"/>
      <c r="RGJ19" s="820"/>
      <c r="RGK19" s="820"/>
      <c r="RGL19" s="820"/>
      <c r="RGM19" s="820"/>
      <c r="RGN19" s="820"/>
      <c r="RGO19" s="820"/>
      <c r="RGP19" s="820"/>
      <c r="RGQ19" s="820"/>
      <c r="RGR19" s="820"/>
      <c r="RGS19" s="820"/>
      <c r="RGT19" s="820"/>
      <c r="RGU19" s="820"/>
      <c r="RGV19" s="820"/>
      <c r="RGW19" s="820"/>
      <c r="RGX19" s="820"/>
      <c r="RGY19" s="820"/>
      <c r="RGZ19" s="820"/>
      <c r="RHA19" s="820"/>
      <c r="RHB19" s="820"/>
      <c r="RHC19" s="820"/>
      <c r="RHD19" s="820"/>
      <c r="RHE19" s="820"/>
      <c r="RHF19" s="820"/>
      <c r="RHG19" s="820"/>
      <c r="RHH19" s="820"/>
      <c r="RHI19" s="820"/>
      <c r="RHJ19" s="820"/>
      <c r="RHK19" s="820"/>
      <c r="RHL19" s="820"/>
      <c r="RHM19" s="820"/>
      <c r="RHN19" s="820"/>
      <c r="RHO19" s="820"/>
      <c r="RHP19" s="820"/>
      <c r="RHQ19" s="820"/>
      <c r="RHR19" s="820"/>
      <c r="RHS19" s="820"/>
      <c r="RHT19" s="820"/>
      <c r="RHU19" s="820"/>
      <c r="RHV19" s="820"/>
      <c r="RHW19" s="820"/>
      <c r="RHX19" s="820"/>
      <c r="RHY19" s="820"/>
      <c r="RHZ19" s="820"/>
      <c r="RIA19" s="820"/>
      <c r="RIB19" s="820"/>
      <c r="RIC19" s="820"/>
      <c r="RID19" s="820"/>
      <c r="RIE19" s="820"/>
      <c r="RIF19" s="820"/>
      <c r="RIG19" s="820"/>
      <c r="RIH19" s="820"/>
      <c r="RII19" s="820"/>
      <c r="RIJ19" s="820"/>
      <c r="RIK19" s="820"/>
      <c r="RIL19" s="820"/>
      <c r="RIM19" s="820"/>
      <c r="RIN19" s="820"/>
      <c r="RIO19" s="820"/>
      <c r="RIP19" s="820"/>
      <c r="RIQ19" s="820"/>
      <c r="RIR19" s="820"/>
      <c r="RIS19" s="820"/>
      <c r="RIT19" s="820"/>
      <c r="RIU19" s="820"/>
      <c r="RIV19" s="820"/>
      <c r="RIW19" s="820"/>
      <c r="RIX19" s="820"/>
      <c r="RIY19" s="820"/>
      <c r="RIZ19" s="820"/>
      <c r="RJA19" s="820"/>
      <c r="RJB19" s="820"/>
      <c r="RJC19" s="820"/>
      <c r="RJD19" s="820"/>
      <c r="RJE19" s="820"/>
      <c r="RJF19" s="820"/>
      <c r="RJG19" s="820"/>
      <c r="RJH19" s="820"/>
      <c r="RJI19" s="820"/>
      <c r="RJJ19" s="820"/>
      <c r="RJK19" s="820"/>
      <c r="RJL19" s="820"/>
      <c r="RJM19" s="820"/>
      <c r="RJN19" s="820"/>
      <c r="RJO19" s="820"/>
      <c r="RJP19" s="820"/>
      <c r="RJQ19" s="820"/>
      <c r="RJR19" s="820"/>
      <c r="RJS19" s="820"/>
      <c r="RJT19" s="820"/>
      <c r="RJU19" s="820"/>
      <c r="RJV19" s="820"/>
      <c r="RJW19" s="820"/>
      <c r="RJX19" s="820"/>
      <c r="RJY19" s="820"/>
      <c r="RJZ19" s="820"/>
      <c r="RKA19" s="820"/>
      <c r="RKB19" s="820"/>
      <c r="RKC19" s="820"/>
      <c r="RKD19" s="820"/>
      <c r="RKE19" s="820"/>
      <c r="RKF19" s="820"/>
      <c r="RKG19" s="820"/>
      <c r="RKH19" s="820"/>
      <c r="RKI19" s="820"/>
      <c r="RKJ19" s="820"/>
      <c r="RKK19" s="820"/>
      <c r="RKL19" s="820"/>
      <c r="RKM19" s="820"/>
      <c r="RKN19" s="820"/>
      <c r="RKO19" s="820"/>
      <c r="RKP19" s="820"/>
      <c r="RKQ19" s="820"/>
      <c r="RKR19" s="820"/>
      <c r="RKS19" s="820"/>
      <c r="RKT19" s="820"/>
      <c r="RKU19" s="820"/>
      <c r="RKV19" s="820"/>
      <c r="RKW19" s="820"/>
      <c r="RKX19" s="820"/>
      <c r="RKY19" s="820"/>
      <c r="RKZ19" s="820"/>
      <c r="RLA19" s="820"/>
      <c r="RLB19" s="820"/>
      <c r="RLC19" s="820"/>
      <c r="RLD19" s="820"/>
      <c r="RLE19" s="820"/>
      <c r="RLF19" s="820"/>
      <c r="RLG19" s="820"/>
      <c r="RLH19" s="820"/>
      <c r="RLI19" s="820"/>
      <c r="RLJ19" s="820"/>
      <c r="RLK19" s="820"/>
      <c r="RLL19" s="820"/>
      <c r="RLM19" s="820"/>
      <c r="RLN19" s="820"/>
      <c r="RLO19" s="820"/>
      <c r="RLP19" s="820"/>
      <c r="RLQ19" s="820"/>
      <c r="RLR19" s="820"/>
      <c r="RLS19" s="820"/>
      <c r="RLT19" s="820"/>
      <c r="RLU19" s="820"/>
      <c r="RLV19" s="820"/>
      <c r="RLW19" s="820"/>
      <c r="RLX19" s="820"/>
      <c r="RLY19" s="820"/>
      <c r="RLZ19" s="820"/>
      <c r="RMA19" s="820"/>
      <c r="RMB19" s="820"/>
      <c r="RMC19" s="820"/>
      <c r="RMD19" s="820"/>
      <c r="RME19" s="820"/>
      <c r="RMF19" s="820"/>
      <c r="RMG19" s="820"/>
      <c r="RMH19" s="820"/>
      <c r="RMI19" s="820"/>
      <c r="RMJ19" s="820"/>
      <c r="RMK19" s="820"/>
      <c r="RML19" s="820"/>
      <c r="RMM19" s="820"/>
      <c r="RMN19" s="820"/>
      <c r="RMO19" s="820"/>
      <c r="RMP19" s="820"/>
      <c r="RMQ19" s="820"/>
      <c r="RMR19" s="820"/>
      <c r="RMS19" s="820"/>
      <c r="RMT19" s="820"/>
      <c r="RMU19" s="820"/>
      <c r="RMV19" s="820"/>
      <c r="RMW19" s="820"/>
      <c r="RMX19" s="820"/>
      <c r="RMY19" s="820"/>
      <c r="RMZ19" s="820"/>
      <c r="RNA19" s="820"/>
      <c r="RNB19" s="820"/>
      <c r="RNC19" s="820"/>
      <c r="RND19" s="820"/>
      <c r="RNE19" s="820"/>
      <c r="RNF19" s="820"/>
      <c r="RNG19" s="820"/>
      <c r="RNH19" s="820"/>
      <c r="RNI19" s="820"/>
      <c r="RNJ19" s="820"/>
      <c r="RNK19" s="820"/>
      <c r="RNL19" s="820"/>
      <c r="RNM19" s="820"/>
      <c r="RNN19" s="820"/>
      <c r="RNO19" s="820"/>
      <c r="RNP19" s="820"/>
      <c r="RNQ19" s="820"/>
      <c r="RNR19" s="820"/>
      <c r="RNS19" s="820"/>
      <c r="RNT19" s="820"/>
      <c r="RNU19" s="820"/>
      <c r="RNV19" s="820"/>
      <c r="RNW19" s="820"/>
      <c r="RNX19" s="820"/>
      <c r="RNY19" s="820"/>
      <c r="RNZ19" s="820"/>
      <c r="ROA19" s="820"/>
      <c r="ROB19" s="820"/>
      <c r="ROC19" s="820"/>
      <c r="ROD19" s="820"/>
      <c r="ROE19" s="820"/>
      <c r="ROF19" s="820"/>
      <c r="ROG19" s="820"/>
      <c r="ROH19" s="820"/>
      <c r="ROI19" s="820"/>
      <c r="ROJ19" s="820"/>
      <c r="ROK19" s="820"/>
      <c r="ROL19" s="820"/>
      <c r="ROM19" s="820"/>
      <c r="RON19" s="820"/>
      <c r="ROO19" s="820"/>
      <c r="ROP19" s="820"/>
      <c r="ROQ19" s="820"/>
      <c r="ROR19" s="820"/>
      <c r="ROS19" s="820"/>
      <c r="ROT19" s="820"/>
      <c r="ROU19" s="820"/>
      <c r="ROV19" s="820"/>
      <c r="ROW19" s="820"/>
      <c r="ROX19" s="820"/>
      <c r="ROY19" s="820"/>
      <c r="ROZ19" s="820"/>
      <c r="RPA19" s="820"/>
      <c r="RPB19" s="820"/>
      <c r="RPC19" s="820"/>
      <c r="RPD19" s="820"/>
      <c r="RPE19" s="820"/>
      <c r="RPF19" s="820"/>
      <c r="RPG19" s="820"/>
      <c r="RPH19" s="820"/>
      <c r="RPI19" s="820"/>
      <c r="RPJ19" s="820"/>
      <c r="RPK19" s="820"/>
      <c r="RPL19" s="820"/>
      <c r="RPM19" s="820"/>
      <c r="RPN19" s="820"/>
      <c r="RPO19" s="820"/>
      <c r="RPP19" s="820"/>
      <c r="RPQ19" s="820"/>
      <c r="RPR19" s="820"/>
      <c r="RPS19" s="820"/>
      <c r="RPT19" s="820"/>
      <c r="RPU19" s="820"/>
      <c r="RPV19" s="820"/>
      <c r="RPW19" s="820"/>
      <c r="RPX19" s="820"/>
      <c r="RPY19" s="820"/>
      <c r="RPZ19" s="820"/>
      <c r="RQA19" s="820"/>
      <c r="RQB19" s="820"/>
      <c r="RQC19" s="820"/>
      <c r="RQD19" s="820"/>
      <c r="RQE19" s="820"/>
      <c r="RQF19" s="820"/>
      <c r="RQG19" s="820"/>
      <c r="RQH19" s="820"/>
      <c r="RQI19" s="820"/>
      <c r="RQJ19" s="820"/>
      <c r="RQK19" s="820"/>
      <c r="RQL19" s="820"/>
      <c r="RQM19" s="820"/>
      <c r="RQN19" s="820"/>
      <c r="RQO19" s="820"/>
      <c r="RQP19" s="820"/>
      <c r="RQQ19" s="820"/>
      <c r="RQR19" s="820"/>
      <c r="RQS19" s="820"/>
      <c r="RQT19" s="820"/>
      <c r="RQU19" s="820"/>
      <c r="RQV19" s="820"/>
      <c r="RQW19" s="820"/>
      <c r="RQX19" s="820"/>
      <c r="RQY19" s="820"/>
      <c r="RQZ19" s="820"/>
      <c r="RRA19" s="820"/>
      <c r="RRB19" s="820"/>
      <c r="RRC19" s="820"/>
      <c r="RRD19" s="820"/>
      <c r="RRE19" s="820"/>
      <c r="RRF19" s="820"/>
      <c r="RRG19" s="820"/>
      <c r="RRH19" s="820"/>
      <c r="RRI19" s="820"/>
      <c r="RRJ19" s="820"/>
      <c r="RRK19" s="820"/>
      <c r="RRL19" s="820"/>
      <c r="RRM19" s="820"/>
      <c r="RRN19" s="820"/>
      <c r="RRO19" s="820"/>
      <c r="RRP19" s="820"/>
      <c r="RRQ19" s="820"/>
      <c r="RRR19" s="820"/>
      <c r="RRS19" s="820"/>
      <c r="RRT19" s="820"/>
      <c r="RRU19" s="820"/>
      <c r="RRV19" s="820"/>
      <c r="RRW19" s="820"/>
      <c r="RRX19" s="820"/>
      <c r="RRY19" s="820"/>
      <c r="RRZ19" s="820"/>
      <c r="RSA19" s="820"/>
      <c r="RSB19" s="820"/>
      <c r="RSC19" s="820"/>
      <c r="RSD19" s="820"/>
      <c r="RSE19" s="820"/>
      <c r="RSF19" s="820"/>
      <c r="RSG19" s="820"/>
      <c r="RSH19" s="820"/>
      <c r="RSI19" s="820"/>
      <c r="RSJ19" s="820"/>
      <c r="RSK19" s="820"/>
      <c r="RSL19" s="820"/>
      <c r="RSM19" s="820"/>
      <c r="RSN19" s="820"/>
      <c r="RSO19" s="820"/>
      <c r="RSP19" s="820"/>
      <c r="RSQ19" s="820"/>
      <c r="RSR19" s="820"/>
      <c r="RSS19" s="820"/>
      <c r="RST19" s="820"/>
      <c r="RSU19" s="820"/>
      <c r="RSV19" s="820"/>
      <c r="RSW19" s="820"/>
      <c r="RSX19" s="820"/>
      <c r="RSY19" s="820"/>
      <c r="RSZ19" s="820"/>
      <c r="RTA19" s="820"/>
      <c r="RTB19" s="820"/>
      <c r="RTC19" s="820"/>
      <c r="RTD19" s="820"/>
      <c r="RTE19" s="820"/>
      <c r="RTF19" s="820"/>
      <c r="RTG19" s="820"/>
      <c r="RTH19" s="820"/>
      <c r="RTI19" s="820"/>
      <c r="RTJ19" s="820"/>
      <c r="RTK19" s="820"/>
      <c r="RTL19" s="820"/>
      <c r="RTM19" s="820"/>
      <c r="RTN19" s="820"/>
      <c r="RTO19" s="820"/>
      <c r="RTP19" s="820"/>
      <c r="RTQ19" s="820"/>
      <c r="RTR19" s="820"/>
      <c r="RTS19" s="820"/>
      <c r="RTT19" s="820"/>
      <c r="RTU19" s="820"/>
      <c r="RTV19" s="820"/>
      <c r="RTW19" s="820"/>
      <c r="RTX19" s="820"/>
      <c r="RTY19" s="820"/>
      <c r="RTZ19" s="820"/>
      <c r="RUA19" s="820"/>
      <c r="RUB19" s="820"/>
      <c r="RUC19" s="820"/>
      <c r="RUD19" s="820"/>
      <c r="RUE19" s="820"/>
      <c r="RUF19" s="820"/>
      <c r="RUG19" s="820"/>
      <c r="RUH19" s="820"/>
      <c r="RUI19" s="820"/>
      <c r="RUJ19" s="820"/>
      <c r="RUK19" s="820"/>
      <c r="RUL19" s="820"/>
      <c r="RUM19" s="820"/>
      <c r="RUN19" s="820"/>
      <c r="RUO19" s="820"/>
      <c r="RUP19" s="820"/>
      <c r="RUQ19" s="820"/>
      <c r="RUR19" s="820"/>
      <c r="RUS19" s="820"/>
      <c r="RUT19" s="820"/>
      <c r="RUU19" s="820"/>
      <c r="RUV19" s="820"/>
      <c r="RUW19" s="820"/>
      <c r="RUX19" s="820"/>
      <c r="RUY19" s="820"/>
      <c r="RUZ19" s="820"/>
      <c r="RVA19" s="820"/>
      <c r="RVB19" s="820"/>
      <c r="RVC19" s="820"/>
      <c r="RVD19" s="820"/>
      <c r="RVE19" s="820"/>
      <c r="RVF19" s="820"/>
      <c r="RVG19" s="820"/>
      <c r="RVH19" s="820"/>
      <c r="RVI19" s="820"/>
      <c r="RVJ19" s="820"/>
      <c r="RVK19" s="820"/>
      <c r="RVL19" s="820"/>
      <c r="RVM19" s="820"/>
      <c r="RVN19" s="820"/>
      <c r="RVO19" s="820"/>
      <c r="RVP19" s="820"/>
      <c r="RVQ19" s="820"/>
      <c r="RVR19" s="820"/>
      <c r="RVS19" s="820"/>
      <c r="RVT19" s="820"/>
      <c r="RVU19" s="820"/>
      <c r="RVV19" s="820"/>
      <c r="RVW19" s="820"/>
      <c r="RVX19" s="820"/>
      <c r="RVY19" s="820"/>
      <c r="RVZ19" s="820"/>
      <c r="RWA19" s="820"/>
      <c r="RWB19" s="820"/>
      <c r="RWC19" s="820"/>
      <c r="RWD19" s="820"/>
      <c r="RWE19" s="820"/>
      <c r="RWF19" s="820"/>
      <c r="RWG19" s="820"/>
      <c r="RWH19" s="820"/>
      <c r="RWI19" s="820"/>
      <c r="RWJ19" s="820"/>
      <c r="RWK19" s="820"/>
      <c r="RWL19" s="820"/>
      <c r="RWM19" s="820"/>
      <c r="RWN19" s="820"/>
      <c r="RWO19" s="820"/>
      <c r="RWP19" s="820"/>
      <c r="RWQ19" s="820"/>
      <c r="RWR19" s="820"/>
      <c r="RWS19" s="820"/>
      <c r="RWT19" s="820"/>
      <c r="RWU19" s="820"/>
      <c r="RWV19" s="820"/>
      <c r="RWW19" s="820"/>
      <c r="RWX19" s="820"/>
      <c r="RWY19" s="820"/>
      <c r="RWZ19" s="820"/>
      <c r="RXA19" s="820"/>
      <c r="RXB19" s="820"/>
      <c r="RXC19" s="820"/>
      <c r="RXD19" s="820"/>
      <c r="RXE19" s="820"/>
      <c r="RXF19" s="820"/>
      <c r="RXG19" s="820"/>
      <c r="RXH19" s="820"/>
      <c r="RXI19" s="820"/>
      <c r="RXJ19" s="820"/>
      <c r="RXK19" s="820"/>
      <c r="RXL19" s="820"/>
      <c r="RXM19" s="820"/>
      <c r="RXN19" s="820"/>
      <c r="RXO19" s="820"/>
      <c r="RXP19" s="820"/>
      <c r="RXQ19" s="820"/>
      <c r="RXR19" s="820"/>
      <c r="RXS19" s="820"/>
      <c r="RXT19" s="820"/>
      <c r="RXU19" s="820"/>
      <c r="RXV19" s="820"/>
      <c r="RXW19" s="820"/>
      <c r="RXX19" s="820"/>
      <c r="RXY19" s="820"/>
      <c r="RXZ19" s="820"/>
      <c r="RYA19" s="820"/>
      <c r="RYB19" s="820"/>
      <c r="RYC19" s="820"/>
      <c r="RYD19" s="820"/>
      <c r="RYE19" s="820"/>
      <c r="RYF19" s="820"/>
      <c r="RYG19" s="820"/>
      <c r="RYH19" s="820"/>
      <c r="RYI19" s="820"/>
      <c r="RYJ19" s="820"/>
      <c r="RYK19" s="820"/>
      <c r="RYL19" s="820"/>
      <c r="RYM19" s="820"/>
      <c r="RYN19" s="820"/>
      <c r="RYO19" s="820"/>
      <c r="RYP19" s="820"/>
      <c r="RYQ19" s="820"/>
      <c r="RYR19" s="820"/>
      <c r="RYS19" s="820"/>
      <c r="RYT19" s="820"/>
      <c r="RYU19" s="820"/>
      <c r="RYV19" s="820"/>
      <c r="RYW19" s="820"/>
      <c r="RYX19" s="820"/>
      <c r="RYY19" s="820"/>
      <c r="RYZ19" s="820"/>
      <c r="RZA19" s="820"/>
      <c r="RZB19" s="820"/>
      <c r="RZC19" s="820"/>
      <c r="RZD19" s="820"/>
      <c r="RZE19" s="820"/>
      <c r="RZF19" s="820"/>
      <c r="RZG19" s="820"/>
      <c r="RZH19" s="820"/>
      <c r="RZI19" s="820"/>
      <c r="RZJ19" s="820"/>
      <c r="RZK19" s="820"/>
      <c r="RZL19" s="820"/>
      <c r="RZM19" s="820"/>
      <c r="RZN19" s="820"/>
      <c r="RZO19" s="820"/>
      <c r="RZP19" s="820"/>
      <c r="RZQ19" s="820"/>
      <c r="RZR19" s="820"/>
      <c r="RZS19" s="820"/>
      <c r="RZT19" s="820"/>
      <c r="RZU19" s="820"/>
      <c r="RZV19" s="820"/>
      <c r="RZW19" s="820"/>
      <c r="RZX19" s="820"/>
      <c r="RZY19" s="820"/>
      <c r="RZZ19" s="820"/>
      <c r="SAA19" s="820"/>
      <c r="SAB19" s="820"/>
      <c r="SAC19" s="820"/>
      <c r="SAD19" s="820"/>
      <c r="SAE19" s="820"/>
      <c r="SAF19" s="820"/>
      <c r="SAG19" s="820"/>
      <c r="SAH19" s="820"/>
      <c r="SAI19" s="820"/>
      <c r="SAJ19" s="820"/>
      <c r="SAK19" s="820"/>
      <c r="SAL19" s="820"/>
      <c r="SAM19" s="820"/>
      <c r="SAN19" s="820"/>
      <c r="SAO19" s="820"/>
      <c r="SAP19" s="820"/>
      <c r="SAQ19" s="820"/>
      <c r="SAR19" s="820"/>
      <c r="SAS19" s="820"/>
      <c r="SAT19" s="820"/>
      <c r="SAU19" s="820"/>
      <c r="SAV19" s="820"/>
      <c r="SAW19" s="820"/>
      <c r="SAX19" s="820"/>
      <c r="SAY19" s="820"/>
      <c r="SAZ19" s="820"/>
      <c r="SBA19" s="820"/>
      <c r="SBB19" s="820"/>
      <c r="SBC19" s="820"/>
      <c r="SBD19" s="820"/>
      <c r="SBE19" s="820"/>
      <c r="SBF19" s="820"/>
      <c r="SBG19" s="820"/>
      <c r="SBH19" s="820"/>
      <c r="SBI19" s="820"/>
      <c r="SBJ19" s="820"/>
      <c r="SBK19" s="820"/>
      <c r="SBL19" s="820"/>
      <c r="SBM19" s="820"/>
      <c r="SBN19" s="820"/>
      <c r="SBO19" s="820"/>
      <c r="SBP19" s="820"/>
      <c r="SBQ19" s="820"/>
      <c r="SBR19" s="820"/>
      <c r="SBS19" s="820"/>
      <c r="SBT19" s="820"/>
      <c r="SBU19" s="820"/>
      <c r="SBV19" s="820"/>
      <c r="SBW19" s="820"/>
      <c r="SBX19" s="820"/>
      <c r="SBY19" s="820"/>
      <c r="SBZ19" s="820"/>
      <c r="SCA19" s="820"/>
      <c r="SCB19" s="820"/>
      <c r="SCC19" s="820"/>
      <c r="SCD19" s="820"/>
      <c r="SCE19" s="820"/>
      <c r="SCF19" s="820"/>
      <c r="SCG19" s="820"/>
      <c r="SCH19" s="820"/>
      <c r="SCI19" s="820"/>
      <c r="SCJ19" s="820"/>
      <c r="SCK19" s="820"/>
      <c r="SCL19" s="820"/>
      <c r="SCM19" s="820"/>
      <c r="SCN19" s="820"/>
      <c r="SCO19" s="820"/>
      <c r="SCP19" s="820"/>
      <c r="SCQ19" s="820"/>
      <c r="SCR19" s="820"/>
      <c r="SCS19" s="820"/>
      <c r="SCT19" s="820"/>
      <c r="SCU19" s="820"/>
      <c r="SCV19" s="820"/>
      <c r="SCW19" s="820"/>
      <c r="SCX19" s="820"/>
      <c r="SCY19" s="820"/>
      <c r="SCZ19" s="820"/>
      <c r="SDA19" s="820"/>
      <c r="SDB19" s="820"/>
      <c r="SDC19" s="820"/>
      <c r="SDD19" s="820"/>
      <c r="SDE19" s="820"/>
      <c r="SDF19" s="820"/>
      <c r="SDG19" s="820"/>
      <c r="SDH19" s="820"/>
      <c r="SDI19" s="820"/>
      <c r="SDJ19" s="820"/>
      <c r="SDK19" s="820"/>
      <c r="SDL19" s="820"/>
      <c r="SDM19" s="820"/>
      <c r="SDN19" s="820"/>
      <c r="SDO19" s="820"/>
      <c r="SDP19" s="820"/>
      <c r="SDQ19" s="820"/>
      <c r="SDR19" s="820"/>
      <c r="SDS19" s="820"/>
      <c r="SDT19" s="820"/>
      <c r="SDU19" s="820"/>
      <c r="SDV19" s="820"/>
      <c r="SDW19" s="820"/>
      <c r="SDX19" s="820"/>
      <c r="SDY19" s="820"/>
      <c r="SDZ19" s="820"/>
      <c r="SEA19" s="820"/>
      <c r="SEB19" s="820"/>
      <c r="SEC19" s="820"/>
      <c r="SED19" s="820"/>
      <c r="SEE19" s="820"/>
      <c r="SEF19" s="820"/>
      <c r="SEG19" s="820"/>
      <c r="SEH19" s="820"/>
      <c r="SEI19" s="820"/>
      <c r="SEJ19" s="820"/>
      <c r="SEK19" s="820"/>
      <c r="SEL19" s="820"/>
      <c r="SEM19" s="820"/>
      <c r="SEN19" s="820"/>
      <c r="SEO19" s="820"/>
      <c r="SEP19" s="820"/>
      <c r="SEQ19" s="820"/>
      <c r="SER19" s="820"/>
      <c r="SES19" s="820"/>
      <c r="SET19" s="820"/>
      <c r="SEU19" s="820"/>
      <c r="SEV19" s="820"/>
      <c r="SEW19" s="820"/>
      <c r="SEX19" s="820"/>
      <c r="SEY19" s="820"/>
      <c r="SEZ19" s="820"/>
      <c r="SFA19" s="820"/>
      <c r="SFB19" s="820"/>
      <c r="SFC19" s="820"/>
      <c r="SFD19" s="820"/>
      <c r="SFE19" s="820"/>
      <c r="SFF19" s="820"/>
      <c r="SFG19" s="820"/>
      <c r="SFH19" s="820"/>
      <c r="SFI19" s="820"/>
      <c r="SFJ19" s="820"/>
      <c r="SFK19" s="820"/>
      <c r="SFL19" s="820"/>
      <c r="SFM19" s="820"/>
      <c r="SFN19" s="820"/>
      <c r="SFO19" s="820"/>
      <c r="SFP19" s="820"/>
      <c r="SFQ19" s="820"/>
      <c r="SFR19" s="820"/>
      <c r="SFS19" s="820"/>
      <c r="SFT19" s="820"/>
      <c r="SFU19" s="820"/>
      <c r="SFV19" s="820"/>
      <c r="SFW19" s="820"/>
      <c r="SFX19" s="820"/>
      <c r="SFY19" s="820"/>
      <c r="SFZ19" s="820"/>
      <c r="SGA19" s="820"/>
      <c r="SGB19" s="820"/>
      <c r="SGC19" s="820"/>
      <c r="SGD19" s="820"/>
      <c r="SGE19" s="820"/>
      <c r="SGF19" s="820"/>
      <c r="SGG19" s="820"/>
      <c r="SGH19" s="820"/>
      <c r="SGI19" s="820"/>
      <c r="SGJ19" s="820"/>
      <c r="SGK19" s="820"/>
      <c r="SGL19" s="820"/>
      <c r="SGM19" s="820"/>
      <c r="SGN19" s="820"/>
      <c r="SGO19" s="820"/>
      <c r="SGP19" s="820"/>
      <c r="SGQ19" s="820"/>
      <c r="SGR19" s="820"/>
      <c r="SGS19" s="820"/>
      <c r="SGT19" s="820"/>
      <c r="SGU19" s="820"/>
      <c r="SGV19" s="820"/>
      <c r="SGW19" s="820"/>
      <c r="SGX19" s="820"/>
      <c r="SGY19" s="820"/>
      <c r="SGZ19" s="820"/>
      <c r="SHA19" s="820"/>
      <c r="SHB19" s="820"/>
      <c r="SHC19" s="820"/>
      <c r="SHD19" s="820"/>
      <c r="SHE19" s="820"/>
      <c r="SHF19" s="820"/>
      <c r="SHG19" s="820"/>
      <c r="SHH19" s="820"/>
      <c r="SHI19" s="820"/>
      <c r="SHJ19" s="820"/>
      <c r="SHK19" s="820"/>
      <c r="SHL19" s="820"/>
      <c r="SHM19" s="820"/>
      <c r="SHN19" s="820"/>
      <c r="SHO19" s="820"/>
      <c r="SHP19" s="820"/>
      <c r="SHQ19" s="820"/>
      <c r="SHR19" s="820"/>
      <c r="SHS19" s="820"/>
      <c r="SHT19" s="820"/>
      <c r="SHU19" s="820"/>
      <c r="SHV19" s="820"/>
      <c r="SHW19" s="820"/>
      <c r="SHX19" s="820"/>
      <c r="SHY19" s="820"/>
      <c r="SHZ19" s="820"/>
      <c r="SIA19" s="820"/>
      <c r="SIB19" s="820"/>
      <c r="SIC19" s="820"/>
      <c r="SID19" s="820"/>
      <c r="SIE19" s="820"/>
      <c r="SIF19" s="820"/>
      <c r="SIG19" s="820"/>
      <c r="SIH19" s="820"/>
      <c r="SII19" s="820"/>
      <c r="SIJ19" s="820"/>
      <c r="SIK19" s="820"/>
      <c r="SIL19" s="820"/>
      <c r="SIM19" s="820"/>
      <c r="SIN19" s="820"/>
      <c r="SIO19" s="820"/>
      <c r="SIP19" s="820"/>
      <c r="SIQ19" s="820"/>
      <c r="SIR19" s="820"/>
      <c r="SIS19" s="820"/>
      <c r="SIT19" s="820"/>
      <c r="SIU19" s="820"/>
      <c r="SIV19" s="820"/>
      <c r="SIW19" s="820"/>
      <c r="SIX19" s="820"/>
      <c r="SIY19" s="820"/>
      <c r="SIZ19" s="820"/>
      <c r="SJA19" s="820"/>
      <c r="SJB19" s="820"/>
      <c r="SJC19" s="820"/>
      <c r="SJD19" s="820"/>
      <c r="SJE19" s="820"/>
      <c r="SJF19" s="820"/>
      <c r="SJG19" s="820"/>
      <c r="SJH19" s="820"/>
      <c r="SJI19" s="820"/>
      <c r="SJJ19" s="820"/>
      <c r="SJK19" s="820"/>
      <c r="SJL19" s="820"/>
      <c r="SJM19" s="820"/>
      <c r="SJN19" s="820"/>
      <c r="SJO19" s="820"/>
      <c r="SJP19" s="820"/>
      <c r="SJQ19" s="820"/>
      <c r="SJR19" s="820"/>
      <c r="SJS19" s="820"/>
      <c r="SJT19" s="820"/>
      <c r="SJU19" s="820"/>
      <c r="SJV19" s="820"/>
      <c r="SJW19" s="820"/>
      <c r="SJX19" s="820"/>
      <c r="SJY19" s="820"/>
      <c r="SJZ19" s="820"/>
      <c r="SKA19" s="820"/>
      <c r="SKB19" s="820"/>
      <c r="SKC19" s="820"/>
      <c r="SKD19" s="820"/>
      <c r="SKE19" s="820"/>
      <c r="SKF19" s="820"/>
      <c r="SKG19" s="820"/>
      <c r="SKH19" s="820"/>
      <c r="SKI19" s="820"/>
      <c r="SKJ19" s="820"/>
      <c r="SKK19" s="820"/>
      <c r="SKL19" s="820"/>
      <c r="SKM19" s="820"/>
      <c r="SKN19" s="820"/>
      <c r="SKO19" s="820"/>
      <c r="SKP19" s="820"/>
      <c r="SKQ19" s="820"/>
      <c r="SKR19" s="820"/>
      <c r="SKS19" s="820"/>
      <c r="SKT19" s="820"/>
      <c r="SKU19" s="820"/>
      <c r="SKV19" s="820"/>
      <c r="SKW19" s="820"/>
      <c r="SKX19" s="820"/>
      <c r="SKY19" s="820"/>
      <c r="SKZ19" s="820"/>
      <c r="SLA19" s="820"/>
      <c r="SLB19" s="820"/>
      <c r="SLC19" s="820"/>
      <c r="SLD19" s="820"/>
      <c r="SLE19" s="820"/>
      <c r="SLF19" s="820"/>
      <c r="SLG19" s="820"/>
      <c r="SLH19" s="820"/>
      <c r="SLI19" s="820"/>
      <c r="SLJ19" s="820"/>
      <c r="SLK19" s="820"/>
      <c r="SLL19" s="820"/>
      <c r="SLM19" s="820"/>
      <c r="SLN19" s="820"/>
      <c r="SLO19" s="820"/>
      <c r="SLP19" s="820"/>
      <c r="SLQ19" s="820"/>
      <c r="SLR19" s="820"/>
      <c r="SLS19" s="820"/>
      <c r="SLT19" s="820"/>
      <c r="SLU19" s="820"/>
      <c r="SLV19" s="820"/>
      <c r="SLW19" s="820"/>
      <c r="SLX19" s="820"/>
      <c r="SLY19" s="820"/>
      <c r="SLZ19" s="820"/>
      <c r="SMA19" s="820"/>
      <c r="SMB19" s="820"/>
      <c r="SMC19" s="820"/>
      <c r="SMD19" s="820"/>
      <c r="SME19" s="820"/>
      <c r="SMF19" s="820"/>
      <c r="SMG19" s="820"/>
      <c r="SMH19" s="820"/>
      <c r="SMI19" s="820"/>
      <c r="SMJ19" s="820"/>
      <c r="SMK19" s="820"/>
      <c r="SML19" s="820"/>
      <c r="SMM19" s="820"/>
      <c r="SMN19" s="820"/>
      <c r="SMO19" s="820"/>
      <c r="SMP19" s="820"/>
      <c r="SMQ19" s="820"/>
      <c r="SMR19" s="820"/>
      <c r="SMS19" s="820"/>
      <c r="SMT19" s="820"/>
      <c r="SMU19" s="820"/>
      <c r="SMV19" s="820"/>
      <c r="SMW19" s="820"/>
      <c r="SMX19" s="820"/>
      <c r="SMY19" s="820"/>
      <c r="SMZ19" s="820"/>
      <c r="SNA19" s="820"/>
      <c r="SNB19" s="820"/>
      <c r="SNC19" s="820"/>
      <c r="SND19" s="820"/>
      <c r="SNE19" s="820"/>
      <c r="SNF19" s="820"/>
      <c r="SNG19" s="820"/>
      <c r="SNH19" s="820"/>
      <c r="SNI19" s="820"/>
      <c r="SNJ19" s="820"/>
      <c r="SNK19" s="820"/>
      <c r="SNL19" s="820"/>
      <c r="SNM19" s="820"/>
      <c r="SNN19" s="820"/>
      <c r="SNO19" s="820"/>
      <c r="SNP19" s="820"/>
      <c r="SNQ19" s="820"/>
      <c r="SNR19" s="820"/>
      <c r="SNS19" s="820"/>
      <c r="SNT19" s="820"/>
      <c r="SNU19" s="820"/>
      <c r="SNV19" s="820"/>
      <c r="SNW19" s="820"/>
      <c r="SNX19" s="820"/>
      <c r="SNY19" s="820"/>
      <c r="SNZ19" s="820"/>
      <c r="SOA19" s="820"/>
      <c r="SOB19" s="820"/>
      <c r="SOC19" s="820"/>
      <c r="SOD19" s="820"/>
      <c r="SOE19" s="820"/>
      <c r="SOF19" s="820"/>
      <c r="SOG19" s="820"/>
      <c r="SOH19" s="820"/>
      <c r="SOI19" s="820"/>
      <c r="SOJ19" s="820"/>
      <c r="SOK19" s="820"/>
      <c r="SOL19" s="820"/>
      <c r="SOM19" s="820"/>
      <c r="SON19" s="820"/>
      <c r="SOO19" s="820"/>
      <c r="SOP19" s="820"/>
      <c r="SOQ19" s="820"/>
      <c r="SOR19" s="820"/>
      <c r="SOS19" s="820"/>
      <c r="SOT19" s="820"/>
      <c r="SOU19" s="820"/>
      <c r="SOV19" s="820"/>
      <c r="SOW19" s="820"/>
      <c r="SOX19" s="820"/>
      <c r="SOY19" s="820"/>
      <c r="SOZ19" s="820"/>
      <c r="SPA19" s="820"/>
      <c r="SPB19" s="820"/>
      <c r="SPC19" s="820"/>
      <c r="SPD19" s="820"/>
      <c r="SPE19" s="820"/>
      <c r="SPF19" s="820"/>
      <c r="SPG19" s="820"/>
      <c r="SPH19" s="820"/>
      <c r="SPI19" s="820"/>
      <c r="SPJ19" s="820"/>
      <c r="SPK19" s="820"/>
      <c r="SPL19" s="820"/>
      <c r="SPM19" s="820"/>
      <c r="SPN19" s="820"/>
      <c r="SPO19" s="820"/>
      <c r="SPP19" s="820"/>
      <c r="SPQ19" s="820"/>
      <c r="SPR19" s="820"/>
      <c r="SPS19" s="820"/>
      <c r="SPT19" s="820"/>
      <c r="SPU19" s="820"/>
      <c r="SPV19" s="820"/>
      <c r="SPW19" s="820"/>
      <c r="SPX19" s="820"/>
      <c r="SPY19" s="820"/>
      <c r="SPZ19" s="820"/>
      <c r="SQA19" s="820"/>
      <c r="SQB19" s="820"/>
      <c r="SQC19" s="820"/>
      <c r="SQD19" s="820"/>
      <c r="SQE19" s="820"/>
      <c r="SQF19" s="820"/>
      <c r="SQG19" s="820"/>
      <c r="SQH19" s="820"/>
      <c r="SQI19" s="820"/>
      <c r="SQJ19" s="820"/>
      <c r="SQK19" s="820"/>
      <c r="SQL19" s="820"/>
      <c r="SQM19" s="820"/>
      <c r="SQN19" s="820"/>
      <c r="SQO19" s="820"/>
      <c r="SQP19" s="820"/>
      <c r="SQQ19" s="820"/>
      <c r="SQR19" s="820"/>
      <c r="SQS19" s="820"/>
      <c r="SQT19" s="820"/>
      <c r="SQU19" s="820"/>
      <c r="SQV19" s="820"/>
      <c r="SQW19" s="820"/>
      <c r="SQX19" s="820"/>
      <c r="SQY19" s="820"/>
      <c r="SQZ19" s="820"/>
      <c r="SRA19" s="820"/>
      <c r="SRB19" s="820"/>
      <c r="SRC19" s="820"/>
      <c r="SRD19" s="820"/>
      <c r="SRE19" s="820"/>
      <c r="SRF19" s="820"/>
      <c r="SRG19" s="820"/>
      <c r="SRH19" s="820"/>
      <c r="SRI19" s="820"/>
      <c r="SRJ19" s="820"/>
      <c r="SRK19" s="820"/>
      <c r="SRL19" s="820"/>
      <c r="SRM19" s="820"/>
      <c r="SRN19" s="820"/>
      <c r="SRO19" s="820"/>
      <c r="SRP19" s="820"/>
      <c r="SRQ19" s="820"/>
      <c r="SRR19" s="820"/>
      <c r="SRS19" s="820"/>
      <c r="SRT19" s="820"/>
      <c r="SRU19" s="820"/>
      <c r="SRV19" s="820"/>
      <c r="SRW19" s="820"/>
      <c r="SRX19" s="820"/>
      <c r="SRY19" s="820"/>
      <c r="SRZ19" s="820"/>
      <c r="SSA19" s="820"/>
      <c r="SSB19" s="820"/>
      <c r="SSC19" s="820"/>
      <c r="SSD19" s="820"/>
      <c r="SSE19" s="820"/>
      <c r="SSF19" s="820"/>
      <c r="SSG19" s="820"/>
      <c r="SSH19" s="820"/>
      <c r="SSI19" s="820"/>
      <c r="SSJ19" s="820"/>
      <c r="SSK19" s="820"/>
      <c r="SSL19" s="820"/>
      <c r="SSM19" s="820"/>
      <c r="SSN19" s="820"/>
      <c r="SSO19" s="820"/>
      <c r="SSP19" s="820"/>
      <c r="SSQ19" s="820"/>
      <c r="SSR19" s="820"/>
      <c r="SSS19" s="820"/>
      <c r="SST19" s="820"/>
      <c r="SSU19" s="820"/>
      <c r="SSV19" s="820"/>
      <c r="SSW19" s="820"/>
      <c r="SSX19" s="820"/>
      <c r="SSY19" s="820"/>
      <c r="SSZ19" s="820"/>
      <c r="STA19" s="820"/>
      <c r="STB19" s="820"/>
      <c r="STC19" s="820"/>
      <c r="STD19" s="820"/>
      <c r="STE19" s="820"/>
      <c r="STF19" s="820"/>
      <c r="STG19" s="820"/>
      <c r="STH19" s="820"/>
      <c r="STI19" s="820"/>
      <c r="STJ19" s="820"/>
      <c r="STK19" s="820"/>
      <c r="STL19" s="820"/>
      <c r="STM19" s="820"/>
      <c r="STN19" s="820"/>
      <c r="STO19" s="820"/>
      <c r="STP19" s="820"/>
      <c r="STQ19" s="820"/>
      <c r="STR19" s="820"/>
      <c r="STS19" s="820"/>
      <c r="STT19" s="820"/>
      <c r="STU19" s="820"/>
      <c r="STV19" s="820"/>
      <c r="STW19" s="820"/>
      <c r="STX19" s="820"/>
      <c r="STY19" s="820"/>
      <c r="STZ19" s="820"/>
      <c r="SUA19" s="820"/>
      <c r="SUB19" s="820"/>
      <c r="SUC19" s="820"/>
      <c r="SUD19" s="820"/>
      <c r="SUE19" s="820"/>
      <c r="SUF19" s="820"/>
      <c r="SUG19" s="820"/>
      <c r="SUH19" s="820"/>
      <c r="SUI19" s="820"/>
      <c r="SUJ19" s="820"/>
      <c r="SUK19" s="820"/>
      <c r="SUL19" s="820"/>
      <c r="SUM19" s="820"/>
      <c r="SUN19" s="820"/>
      <c r="SUO19" s="820"/>
      <c r="SUP19" s="820"/>
      <c r="SUQ19" s="820"/>
      <c r="SUR19" s="820"/>
      <c r="SUS19" s="820"/>
      <c r="SUT19" s="820"/>
      <c r="SUU19" s="820"/>
      <c r="SUV19" s="820"/>
      <c r="SUW19" s="820"/>
      <c r="SUX19" s="820"/>
      <c r="SUY19" s="820"/>
      <c r="SUZ19" s="820"/>
      <c r="SVA19" s="820"/>
      <c r="SVB19" s="820"/>
      <c r="SVC19" s="820"/>
      <c r="SVD19" s="820"/>
      <c r="SVE19" s="820"/>
      <c r="SVF19" s="820"/>
      <c r="SVG19" s="820"/>
      <c r="SVH19" s="820"/>
      <c r="SVI19" s="820"/>
      <c r="SVJ19" s="820"/>
      <c r="SVK19" s="820"/>
      <c r="SVL19" s="820"/>
      <c r="SVM19" s="820"/>
      <c r="SVN19" s="820"/>
      <c r="SVO19" s="820"/>
      <c r="SVP19" s="820"/>
      <c r="SVQ19" s="820"/>
      <c r="SVR19" s="820"/>
      <c r="SVS19" s="820"/>
      <c r="SVT19" s="820"/>
      <c r="SVU19" s="820"/>
      <c r="SVV19" s="820"/>
      <c r="SVW19" s="820"/>
      <c r="SVX19" s="820"/>
      <c r="SVY19" s="820"/>
      <c r="SVZ19" s="820"/>
      <c r="SWA19" s="820"/>
      <c r="SWB19" s="820"/>
      <c r="SWC19" s="820"/>
      <c r="SWD19" s="820"/>
      <c r="SWE19" s="820"/>
      <c r="SWF19" s="820"/>
      <c r="SWG19" s="820"/>
      <c r="SWH19" s="820"/>
      <c r="SWI19" s="820"/>
      <c r="SWJ19" s="820"/>
      <c r="SWK19" s="820"/>
      <c r="SWL19" s="820"/>
      <c r="SWM19" s="820"/>
      <c r="SWN19" s="820"/>
      <c r="SWO19" s="820"/>
      <c r="SWP19" s="820"/>
      <c r="SWQ19" s="820"/>
      <c r="SWR19" s="820"/>
      <c r="SWS19" s="820"/>
      <c r="SWT19" s="820"/>
      <c r="SWU19" s="820"/>
      <c r="SWV19" s="820"/>
      <c r="SWW19" s="820"/>
      <c r="SWX19" s="820"/>
      <c r="SWY19" s="820"/>
      <c r="SWZ19" s="820"/>
      <c r="SXA19" s="820"/>
      <c r="SXB19" s="820"/>
      <c r="SXC19" s="820"/>
      <c r="SXD19" s="820"/>
      <c r="SXE19" s="820"/>
      <c r="SXF19" s="820"/>
      <c r="SXG19" s="820"/>
      <c r="SXH19" s="820"/>
      <c r="SXI19" s="820"/>
      <c r="SXJ19" s="820"/>
      <c r="SXK19" s="820"/>
      <c r="SXL19" s="820"/>
      <c r="SXM19" s="820"/>
      <c r="SXN19" s="820"/>
      <c r="SXO19" s="820"/>
      <c r="SXP19" s="820"/>
      <c r="SXQ19" s="820"/>
      <c r="SXR19" s="820"/>
      <c r="SXS19" s="820"/>
      <c r="SXT19" s="820"/>
      <c r="SXU19" s="820"/>
      <c r="SXV19" s="820"/>
      <c r="SXW19" s="820"/>
      <c r="SXX19" s="820"/>
      <c r="SXY19" s="820"/>
      <c r="SXZ19" s="820"/>
      <c r="SYA19" s="820"/>
      <c r="SYB19" s="820"/>
      <c r="SYC19" s="820"/>
      <c r="SYD19" s="820"/>
      <c r="SYE19" s="820"/>
      <c r="SYF19" s="820"/>
      <c r="SYG19" s="820"/>
      <c r="SYH19" s="820"/>
      <c r="SYI19" s="820"/>
      <c r="SYJ19" s="820"/>
      <c r="SYK19" s="820"/>
      <c r="SYL19" s="820"/>
      <c r="SYM19" s="820"/>
      <c r="SYN19" s="820"/>
      <c r="SYO19" s="820"/>
      <c r="SYP19" s="820"/>
      <c r="SYQ19" s="820"/>
      <c r="SYR19" s="820"/>
      <c r="SYS19" s="820"/>
      <c r="SYT19" s="820"/>
      <c r="SYU19" s="820"/>
      <c r="SYV19" s="820"/>
      <c r="SYW19" s="820"/>
      <c r="SYX19" s="820"/>
      <c r="SYY19" s="820"/>
      <c r="SYZ19" s="820"/>
      <c r="SZA19" s="820"/>
      <c r="SZB19" s="820"/>
      <c r="SZC19" s="820"/>
      <c r="SZD19" s="820"/>
      <c r="SZE19" s="820"/>
      <c r="SZF19" s="820"/>
      <c r="SZG19" s="820"/>
      <c r="SZH19" s="820"/>
      <c r="SZI19" s="820"/>
      <c r="SZJ19" s="820"/>
      <c r="SZK19" s="820"/>
      <c r="SZL19" s="820"/>
      <c r="SZM19" s="820"/>
      <c r="SZN19" s="820"/>
      <c r="SZO19" s="820"/>
      <c r="SZP19" s="820"/>
      <c r="SZQ19" s="820"/>
      <c r="SZR19" s="820"/>
      <c r="SZS19" s="820"/>
      <c r="SZT19" s="820"/>
      <c r="SZU19" s="820"/>
      <c r="SZV19" s="820"/>
      <c r="SZW19" s="820"/>
      <c r="SZX19" s="820"/>
      <c r="SZY19" s="820"/>
      <c r="SZZ19" s="820"/>
      <c r="TAA19" s="820"/>
      <c r="TAB19" s="820"/>
      <c r="TAC19" s="820"/>
      <c r="TAD19" s="820"/>
      <c r="TAE19" s="820"/>
      <c r="TAF19" s="820"/>
      <c r="TAG19" s="820"/>
      <c r="TAH19" s="820"/>
      <c r="TAI19" s="820"/>
      <c r="TAJ19" s="820"/>
      <c r="TAK19" s="820"/>
      <c r="TAL19" s="820"/>
      <c r="TAM19" s="820"/>
      <c r="TAN19" s="820"/>
      <c r="TAO19" s="820"/>
      <c r="TAP19" s="820"/>
      <c r="TAQ19" s="820"/>
      <c r="TAR19" s="820"/>
      <c r="TAS19" s="820"/>
      <c r="TAT19" s="820"/>
      <c r="TAU19" s="820"/>
      <c r="TAV19" s="820"/>
      <c r="TAW19" s="820"/>
      <c r="TAX19" s="820"/>
      <c r="TAY19" s="820"/>
      <c r="TAZ19" s="820"/>
      <c r="TBA19" s="820"/>
      <c r="TBB19" s="820"/>
      <c r="TBC19" s="820"/>
      <c r="TBD19" s="820"/>
      <c r="TBE19" s="820"/>
      <c r="TBF19" s="820"/>
      <c r="TBG19" s="820"/>
      <c r="TBH19" s="820"/>
      <c r="TBI19" s="820"/>
      <c r="TBJ19" s="820"/>
      <c r="TBK19" s="820"/>
      <c r="TBL19" s="820"/>
      <c r="TBM19" s="820"/>
      <c r="TBN19" s="820"/>
      <c r="TBO19" s="820"/>
      <c r="TBP19" s="820"/>
      <c r="TBQ19" s="820"/>
      <c r="TBR19" s="820"/>
      <c r="TBS19" s="820"/>
      <c r="TBT19" s="820"/>
      <c r="TBU19" s="820"/>
      <c r="TBV19" s="820"/>
      <c r="TBW19" s="820"/>
      <c r="TBX19" s="820"/>
      <c r="TBY19" s="820"/>
      <c r="TBZ19" s="820"/>
      <c r="TCA19" s="820"/>
      <c r="TCB19" s="820"/>
      <c r="TCC19" s="820"/>
      <c r="TCD19" s="820"/>
      <c r="TCE19" s="820"/>
      <c r="TCF19" s="820"/>
      <c r="TCG19" s="820"/>
      <c r="TCH19" s="820"/>
      <c r="TCI19" s="820"/>
      <c r="TCJ19" s="820"/>
      <c r="TCK19" s="820"/>
      <c r="TCL19" s="820"/>
      <c r="TCM19" s="820"/>
      <c r="TCN19" s="820"/>
      <c r="TCO19" s="820"/>
      <c r="TCP19" s="820"/>
      <c r="TCQ19" s="820"/>
      <c r="TCR19" s="820"/>
      <c r="TCS19" s="820"/>
      <c r="TCT19" s="820"/>
      <c r="TCU19" s="820"/>
      <c r="TCV19" s="820"/>
      <c r="TCW19" s="820"/>
      <c r="TCX19" s="820"/>
      <c r="TCY19" s="820"/>
      <c r="TCZ19" s="820"/>
      <c r="TDA19" s="820"/>
      <c r="TDB19" s="820"/>
      <c r="TDC19" s="820"/>
      <c r="TDD19" s="820"/>
      <c r="TDE19" s="820"/>
      <c r="TDF19" s="820"/>
      <c r="TDG19" s="820"/>
      <c r="TDH19" s="820"/>
      <c r="TDI19" s="820"/>
      <c r="TDJ19" s="820"/>
      <c r="TDK19" s="820"/>
      <c r="TDL19" s="820"/>
      <c r="TDM19" s="820"/>
      <c r="TDN19" s="820"/>
      <c r="TDO19" s="820"/>
      <c r="TDP19" s="820"/>
      <c r="TDQ19" s="820"/>
      <c r="TDR19" s="820"/>
      <c r="TDS19" s="820"/>
      <c r="TDT19" s="820"/>
      <c r="TDU19" s="820"/>
      <c r="TDV19" s="820"/>
      <c r="TDW19" s="820"/>
      <c r="TDX19" s="820"/>
      <c r="TDY19" s="820"/>
      <c r="TDZ19" s="820"/>
      <c r="TEA19" s="820"/>
      <c r="TEB19" s="820"/>
      <c r="TEC19" s="820"/>
      <c r="TED19" s="820"/>
      <c r="TEE19" s="820"/>
      <c r="TEF19" s="820"/>
      <c r="TEG19" s="820"/>
      <c r="TEH19" s="820"/>
      <c r="TEI19" s="820"/>
      <c r="TEJ19" s="820"/>
      <c r="TEK19" s="820"/>
      <c r="TEL19" s="820"/>
      <c r="TEM19" s="820"/>
      <c r="TEN19" s="820"/>
      <c r="TEO19" s="820"/>
      <c r="TEP19" s="820"/>
      <c r="TEQ19" s="820"/>
      <c r="TER19" s="820"/>
      <c r="TES19" s="820"/>
      <c r="TET19" s="820"/>
      <c r="TEU19" s="820"/>
      <c r="TEV19" s="820"/>
      <c r="TEW19" s="820"/>
      <c r="TEX19" s="820"/>
      <c r="TEY19" s="820"/>
      <c r="TEZ19" s="820"/>
      <c r="TFA19" s="820"/>
      <c r="TFB19" s="820"/>
      <c r="TFC19" s="820"/>
      <c r="TFD19" s="820"/>
      <c r="TFE19" s="820"/>
      <c r="TFF19" s="820"/>
      <c r="TFG19" s="820"/>
      <c r="TFH19" s="820"/>
      <c r="TFI19" s="820"/>
      <c r="TFJ19" s="820"/>
      <c r="TFK19" s="820"/>
      <c r="TFL19" s="820"/>
      <c r="TFM19" s="820"/>
      <c r="TFN19" s="820"/>
      <c r="TFO19" s="820"/>
      <c r="TFP19" s="820"/>
      <c r="TFQ19" s="820"/>
      <c r="TFR19" s="820"/>
      <c r="TFS19" s="820"/>
      <c r="TFT19" s="820"/>
      <c r="TFU19" s="820"/>
      <c r="TFV19" s="820"/>
      <c r="TFW19" s="820"/>
      <c r="TFX19" s="820"/>
      <c r="TFY19" s="820"/>
      <c r="TFZ19" s="820"/>
      <c r="TGA19" s="820"/>
      <c r="TGB19" s="820"/>
      <c r="TGC19" s="820"/>
      <c r="TGD19" s="820"/>
      <c r="TGE19" s="820"/>
      <c r="TGF19" s="820"/>
      <c r="TGG19" s="820"/>
      <c r="TGH19" s="820"/>
      <c r="TGI19" s="820"/>
      <c r="TGJ19" s="820"/>
      <c r="TGK19" s="820"/>
      <c r="TGL19" s="820"/>
      <c r="TGM19" s="820"/>
      <c r="TGN19" s="820"/>
      <c r="TGO19" s="820"/>
      <c r="TGP19" s="820"/>
      <c r="TGQ19" s="820"/>
      <c r="TGR19" s="820"/>
      <c r="TGS19" s="820"/>
      <c r="TGT19" s="820"/>
      <c r="TGU19" s="820"/>
      <c r="TGV19" s="820"/>
      <c r="TGW19" s="820"/>
      <c r="TGX19" s="820"/>
      <c r="TGY19" s="820"/>
      <c r="TGZ19" s="820"/>
      <c r="THA19" s="820"/>
      <c r="THB19" s="820"/>
      <c r="THC19" s="820"/>
      <c r="THD19" s="820"/>
      <c r="THE19" s="820"/>
      <c r="THF19" s="820"/>
      <c r="THG19" s="820"/>
      <c r="THH19" s="820"/>
      <c r="THI19" s="820"/>
      <c r="THJ19" s="820"/>
      <c r="THK19" s="820"/>
      <c r="THL19" s="820"/>
      <c r="THM19" s="820"/>
      <c r="THN19" s="820"/>
      <c r="THO19" s="820"/>
      <c r="THP19" s="820"/>
      <c r="THQ19" s="820"/>
      <c r="THR19" s="820"/>
      <c r="THS19" s="820"/>
      <c r="THT19" s="820"/>
      <c r="THU19" s="820"/>
      <c r="THV19" s="820"/>
      <c r="THW19" s="820"/>
      <c r="THX19" s="820"/>
      <c r="THY19" s="820"/>
      <c r="THZ19" s="820"/>
      <c r="TIA19" s="820"/>
      <c r="TIB19" s="820"/>
      <c r="TIC19" s="820"/>
      <c r="TID19" s="820"/>
      <c r="TIE19" s="820"/>
      <c r="TIF19" s="820"/>
      <c r="TIG19" s="820"/>
      <c r="TIH19" s="820"/>
      <c r="TII19" s="820"/>
      <c r="TIJ19" s="820"/>
      <c r="TIK19" s="820"/>
      <c r="TIL19" s="820"/>
      <c r="TIM19" s="820"/>
      <c r="TIN19" s="820"/>
      <c r="TIO19" s="820"/>
      <c r="TIP19" s="820"/>
      <c r="TIQ19" s="820"/>
      <c r="TIR19" s="820"/>
      <c r="TIS19" s="820"/>
      <c r="TIT19" s="820"/>
      <c r="TIU19" s="820"/>
      <c r="TIV19" s="820"/>
      <c r="TIW19" s="820"/>
      <c r="TIX19" s="820"/>
      <c r="TIY19" s="820"/>
      <c r="TIZ19" s="820"/>
      <c r="TJA19" s="820"/>
      <c r="TJB19" s="820"/>
      <c r="TJC19" s="820"/>
      <c r="TJD19" s="820"/>
      <c r="TJE19" s="820"/>
      <c r="TJF19" s="820"/>
      <c r="TJG19" s="820"/>
      <c r="TJH19" s="820"/>
      <c r="TJI19" s="820"/>
      <c r="TJJ19" s="820"/>
      <c r="TJK19" s="820"/>
      <c r="TJL19" s="820"/>
      <c r="TJM19" s="820"/>
      <c r="TJN19" s="820"/>
      <c r="TJO19" s="820"/>
      <c r="TJP19" s="820"/>
      <c r="TJQ19" s="820"/>
      <c r="TJR19" s="820"/>
      <c r="TJS19" s="820"/>
      <c r="TJT19" s="820"/>
      <c r="TJU19" s="820"/>
      <c r="TJV19" s="820"/>
      <c r="TJW19" s="820"/>
      <c r="TJX19" s="820"/>
      <c r="TJY19" s="820"/>
      <c r="TJZ19" s="820"/>
      <c r="TKA19" s="820"/>
      <c r="TKB19" s="820"/>
      <c r="TKC19" s="820"/>
      <c r="TKD19" s="820"/>
      <c r="TKE19" s="820"/>
      <c r="TKF19" s="820"/>
      <c r="TKG19" s="820"/>
      <c r="TKH19" s="820"/>
      <c r="TKI19" s="820"/>
      <c r="TKJ19" s="820"/>
      <c r="TKK19" s="820"/>
      <c r="TKL19" s="820"/>
      <c r="TKM19" s="820"/>
      <c r="TKN19" s="820"/>
      <c r="TKO19" s="820"/>
      <c r="TKP19" s="820"/>
      <c r="TKQ19" s="820"/>
      <c r="TKR19" s="820"/>
      <c r="TKS19" s="820"/>
      <c r="TKT19" s="820"/>
      <c r="TKU19" s="820"/>
      <c r="TKV19" s="820"/>
      <c r="TKW19" s="820"/>
      <c r="TKX19" s="820"/>
      <c r="TKY19" s="820"/>
      <c r="TKZ19" s="820"/>
      <c r="TLA19" s="820"/>
      <c r="TLB19" s="820"/>
      <c r="TLC19" s="820"/>
      <c r="TLD19" s="820"/>
      <c r="TLE19" s="820"/>
      <c r="TLF19" s="820"/>
      <c r="TLG19" s="820"/>
      <c r="TLH19" s="820"/>
      <c r="TLI19" s="820"/>
      <c r="TLJ19" s="820"/>
      <c r="TLK19" s="820"/>
      <c r="TLL19" s="820"/>
      <c r="TLM19" s="820"/>
      <c r="TLN19" s="820"/>
      <c r="TLO19" s="820"/>
      <c r="TLP19" s="820"/>
      <c r="TLQ19" s="820"/>
      <c r="TLR19" s="820"/>
      <c r="TLS19" s="820"/>
      <c r="TLT19" s="820"/>
      <c r="TLU19" s="820"/>
      <c r="TLV19" s="820"/>
      <c r="TLW19" s="820"/>
      <c r="TLX19" s="820"/>
      <c r="TLY19" s="820"/>
      <c r="TLZ19" s="820"/>
      <c r="TMA19" s="820"/>
      <c r="TMB19" s="820"/>
      <c r="TMC19" s="820"/>
      <c r="TMD19" s="820"/>
      <c r="TME19" s="820"/>
      <c r="TMF19" s="820"/>
      <c r="TMG19" s="820"/>
      <c r="TMH19" s="820"/>
      <c r="TMI19" s="820"/>
      <c r="TMJ19" s="820"/>
      <c r="TMK19" s="820"/>
      <c r="TML19" s="820"/>
      <c r="TMM19" s="820"/>
      <c r="TMN19" s="820"/>
      <c r="TMO19" s="820"/>
      <c r="TMP19" s="820"/>
      <c r="TMQ19" s="820"/>
      <c r="TMR19" s="820"/>
      <c r="TMS19" s="820"/>
      <c r="TMT19" s="820"/>
      <c r="TMU19" s="820"/>
      <c r="TMV19" s="820"/>
      <c r="TMW19" s="820"/>
      <c r="TMX19" s="820"/>
      <c r="TMY19" s="820"/>
      <c r="TMZ19" s="820"/>
      <c r="TNA19" s="820"/>
      <c r="TNB19" s="820"/>
      <c r="TNC19" s="820"/>
      <c r="TND19" s="820"/>
      <c r="TNE19" s="820"/>
      <c r="TNF19" s="820"/>
      <c r="TNG19" s="820"/>
      <c r="TNH19" s="820"/>
      <c r="TNI19" s="820"/>
      <c r="TNJ19" s="820"/>
      <c r="TNK19" s="820"/>
      <c r="TNL19" s="820"/>
      <c r="TNM19" s="820"/>
      <c r="TNN19" s="820"/>
      <c r="TNO19" s="820"/>
      <c r="TNP19" s="820"/>
      <c r="TNQ19" s="820"/>
      <c r="TNR19" s="820"/>
      <c r="TNS19" s="820"/>
      <c r="TNT19" s="820"/>
      <c r="TNU19" s="820"/>
      <c r="TNV19" s="820"/>
      <c r="TNW19" s="820"/>
      <c r="TNX19" s="820"/>
      <c r="TNY19" s="820"/>
      <c r="TNZ19" s="820"/>
      <c r="TOA19" s="820"/>
      <c r="TOB19" s="820"/>
      <c r="TOC19" s="820"/>
      <c r="TOD19" s="820"/>
      <c r="TOE19" s="820"/>
      <c r="TOF19" s="820"/>
      <c r="TOG19" s="820"/>
      <c r="TOH19" s="820"/>
      <c r="TOI19" s="820"/>
      <c r="TOJ19" s="820"/>
      <c r="TOK19" s="820"/>
      <c r="TOL19" s="820"/>
      <c r="TOM19" s="820"/>
      <c r="TON19" s="820"/>
      <c r="TOO19" s="820"/>
      <c r="TOP19" s="820"/>
      <c r="TOQ19" s="820"/>
      <c r="TOR19" s="820"/>
      <c r="TOS19" s="820"/>
      <c r="TOT19" s="820"/>
      <c r="TOU19" s="820"/>
      <c r="TOV19" s="820"/>
      <c r="TOW19" s="820"/>
      <c r="TOX19" s="820"/>
      <c r="TOY19" s="820"/>
      <c r="TOZ19" s="820"/>
      <c r="TPA19" s="820"/>
      <c r="TPB19" s="820"/>
      <c r="TPC19" s="820"/>
      <c r="TPD19" s="820"/>
      <c r="TPE19" s="820"/>
      <c r="TPF19" s="820"/>
      <c r="TPG19" s="820"/>
      <c r="TPH19" s="820"/>
      <c r="TPI19" s="820"/>
      <c r="TPJ19" s="820"/>
      <c r="TPK19" s="820"/>
      <c r="TPL19" s="820"/>
      <c r="TPM19" s="820"/>
      <c r="TPN19" s="820"/>
      <c r="TPO19" s="820"/>
      <c r="TPP19" s="820"/>
      <c r="TPQ19" s="820"/>
      <c r="TPR19" s="820"/>
      <c r="TPS19" s="820"/>
      <c r="TPT19" s="820"/>
      <c r="TPU19" s="820"/>
      <c r="TPV19" s="820"/>
      <c r="TPW19" s="820"/>
      <c r="TPX19" s="820"/>
      <c r="TPY19" s="820"/>
      <c r="TPZ19" s="820"/>
      <c r="TQA19" s="820"/>
      <c r="TQB19" s="820"/>
      <c r="TQC19" s="820"/>
      <c r="TQD19" s="820"/>
      <c r="TQE19" s="820"/>
      <c r="TQF19" s="820"/>
      <c r="TQG19" s="820"/>
      <c r="TQH19" s="820"/>
      <c r="TQI19" s="820"/>
      <c r="TQJ19" s="820"/>
      <c r="TQK19" s="820"/>
      <c r="TQL19" s="820"/>
      <c r="TQM19" s="820"/>
      <c r="TQN19" s="820"/>
      <c r="TQO19" s="820"/>
      <c r="TQP19" s="820"/>
      <c r="TQQ19" s="820"/>
      <c r="TQR19" s="820"/>
      <c r="TQS19" s="820"/>
      <c r="TQT19" s="820"/>
      <c r="TQU19" s="820"/>
      <c r="TQV19" s="820"/>
      <c r="TQW19" s="820"/>
      <c r="TQX19" s="820"/>
      <c r="TQY19" s="820"/>
      <c r="TQZ19" s="820"/>
      <c r="TRA19" s="820"/>
      <c r="TRB19" s="820"/>
      <c r="TRC19" s="820"/>
      <c r="TRD19" s="820"/>
      <c r="TRE19" s="820"/>
      <c r="TRF19" s="820"/>
      <c r="TRG19" s="820"/>
      <c r="TRH19" s="820"/>
      <c r="TRI19" s="820"/>
      <c r="TRJ19" s="820"/>
      <c r="TRK19" s="820"/>
      <c r="TRL19" s="820"/>
      <c r="TRM19" s="820"/>
      <c r="TRN19" s="820"/>
      <c r="TRO19" s="820"/>
      <c r="TRP19" s="820"/>
      <c r="TRQ19" s="820"/>
      <c r="TRR19" s="820"/>
      <c r="TRS19" s="820"/>
      <c r="TRT19" s="820"/>
      <c r="TRU19" s="820"/>
      <c r="TRV19" s="820"/>
      <c r="TRW19" s="820"/>
      <c r="TRX19" s="820"/>
      <c r="TRY19" s="820"/>
      <c r="TRZ19" s="820"/>
      <c r="TSA19" s="820"/>
      <c r="TSB19" s="820"/>
      <c r="TSC19" s="820"/>
      <c r="TSD19" s="820"/>
      <c r="TSE19" s="820"/>
      <c r="TSF19" s="820"/>
      <c r="TSG19" s="820"/>
      <c r="TSH19" s="820"/>
      <c r="TSI19" s="820"/>
      <c r="TSJ19" s="820"/>
      <c r="TSK19" s="820"/>
      <c r="TSL19" s="820"/>
      <c r="TSM19" s="820"/>
      <c r="TSN19" s="820"/>
      <c r="TSO19" s="820"/>
      <c r="TSP19" s="820"/>
      <c r="TSQ19" s="820"/>
      <c r="TSR19" s="820"/>
      <c r="TSS19" s="820"/>
      <c r="TST19" s="820"/>
      <c r="TSU19" s="820"/>
      <c r="TSV19" s="820"/>
      <c r="TSW19" s="820"/>
      <c r="TSX19" s="820"/>
      <c r="TSY19" s="820"/>
      <c r="TSZ19" s="820"/>
      <c r="TTA19" s="820"/>
      <c r="TTB19" s="820"/>
      <c r="TTC19" s="820"/>
      <c r="TTD19" s="820"/>
      <c r="TTE19" s="820"/>
      <c r="TTF19" s="820"/>
      <c r="TTG19" s="820"/>
      <c r="TTH19" s="820"/>
      <c r="TTI19" s="820"/>
      <c r="TTJ19" s="820"/>
      <c r="TTK19" s="820"/>
      <c r="TTL19" s="820"/>
      <c r="TTM19" s="820"/>
      <c r="TTN19" s="820"/>
      <c r="TTO19" s="820"/>
      <c r="TTP19" s="820"/>
      <c r="TTQ19" s="820"/>
      <c r="TTR19" s="820"/>
      <c r="TTS19" s="820"/>
      <c r="TTT19" s="820"/>
      <c r="TTU19" s="820"/>
      <c r="TTV19" s="820"/>
      <c r="TTW19" s="820"/>
      <c r="TTX19" s="820"/>
      <c r="TTY19" s="820"/>
      <c r="TTZ19" s="820"/>
      <c r="TUA19" s="820"/>
      <c r="TUB19" s="820"/>
      <c r="TUC19" s="820"/>
      <c r="TUD19" s="820"/>
      <c r="TUE19" s="820"/>
      <c r="TUF19" s="820"/>
      <c r="TUG19" s="820"/>
      <c r="TUH19" s="820"/>
      <c r="TUI19" s="820"/>
      <c r="TUJ19" s="820"/>
      <c r="TUK19" s="820"/>
      <c r="TUL19" s="820"/>
      <c r="TUM19" s="820"/>
      <c r="TUN19" s="820"/>
      <c r="TUO19" s="820"/>
      <c r="TUP19" s="820"/>
      <c r="TUQ19" s="820"/>
      <c r="TUR19" s="820"/>
      <c r="TUS19" s="820"/>
      <c r="TUT19" s="820"/>
      <c r="TUU19" s="820"/>
      <c r="TUV19" s="820"/>
      <c r="TUW19" s="820"/>
      <c r="TUX19" s="820"/>
      <c r="TUY19" s="820"/>
      <c r="TUZ19" s="820"/>
      <c r="TVA19" s="820"/>
      <c r="TVB19" s="820"/>
      <c r="TVC19" s="820"/>
      <c r="TVD19" s="820"/>
      <c r="TVE19" s="820"/>
      <c r="TVF19" s="820"/>
      <c r="TVG19" s="820"/>
      <c r="TVH19" s="820"/>
      <c r="TVI19" s="820"/>
      <c r="TVJ19" s="820"/>
      <c r="TVK19" s="820"/>
      <c r="TVL19" s="820"/>
      <c r="TVM19" s="820"/>
      <c r="TVN19" s="820"/>
      <c r="TVO19" s="820"/>
      <c r="TVP19" s="820"/>
      <c r="TVQ19" s="820"/>
      <c r="TVR19" s="820"/>
      <c r="TVS19" s="820"/>
      <c r="TVT19" s="820"/>
      <c r="TVU19" s="820"/>
      <c r="TVV19" s="820"/>
      <c r="TVW19" s="820"/>
      <c r="TVX19" s="820"/>
      <c r="TVY19" s="820"/>
      <c r="TVZ19" s="820"/>
      <c r="TWA19" s="820"/>
      <c r="TWB19" s="820"/>
      <c r="TWC19" s="820"/>
      <c r="TWD19" s="820"/>
      <c r="TWE19" s="820"/>
      <c r="TWF19" s="820"/>
      <c r="TWG19" s="820"/>
      <c r="TWH19" s="820"/>
      <c r="TWI19" s="820"/>
      <c r="TWJ19" s="820"/>
      <c r="TWK19" s="820"/>
      <c r="TWL19" s="820"/>
      <c r="TWM19" s="820"/>
      <c r="TWN19" s="820"/>
      <c r="TWO19" s="820"/>
      <c r="TWP19" s="820"/>
      <c r="TWQ19" s="820"/>
      <c r="TWR19" s="820"/>
      <c r="TWS19" s="820"/>
      <c r="TWT19" s="820"/>
      <c r="TWU19" s="820"/>
      <c r="TWV19" s="820"/>
      <c r="TWW19" s="820"/>
      <c r="TWX19" s="820"/>
      <c r="TWY19" s="820"/>
      <c r="TWZ19" s="820"/>
      <c r="TXA19" s="820"/>
      <c r="TXB19" s="820"/>
      <c r="TXC19" s="820"/>
      <c r="TXD19" s="820"/>
      <c r="TXE19" s="820"/>
      <c r="TXF19" s="820"/>
      <c r="TXG19" s="820"/>
      <c r="TXH19" s="820"/>
      <c r="TXI19" s="820"/>
      <c r="TXJ19" s="820"/>
      <c r="TXK19" s="820"/>
      <c r="TXL19" s="820"/>
      <c r="TXM19" s="820"/>
      <c r="TXN19" s="820"/>
      <c r="TXO19" s="820"/>
      <c r="TXP19" s="820"/>
      <c r="TXQ19" s="820"/>
      <c r="TXR19" s="820"/>
      <c r="TXS19" s="820"/>
      <c r="TXT19" s="820"/>
      <c r="TXU19" s="820"/>
      <c r="TXV19" s="820"/>
      <c r="TXW19" s="820"/>
      <c r="TXX19" s="820"/>
      <c r="TXY19" s="820"/>
      <c r="TXZ19" s="820"/>
      <c r="TYA19" s="820"/>
      <c r="TYB19" s="820"/>
      <c r="TYC19" s="820"/>
      <c r="TYD19" s="820"/>
      <c r="TYE19" s="820"/>
      <c r="TYF19" s="820"/>
      <c r="TYG19" s="820"/>
      <c r="TYH19" s="820"/>
      <c r="TYI19" s="820"/>
      <c r="TYJ19" s="820"/>
      <c r="TYK19" s="820"/>
      <c r="TYL19" s="820"/>
      <c r="TYM19" s="820"/>
      <c r="TYN19" s="820"/>
      <c r="TYO19" s="820"/>
      <c r="TYP19" s="820"/>
      <c r="TYQ19" s="820"/>
      <c r="TYR19" s="820"/>
      <c r="TYS19" s="820"/>
      <c r="TYT19" s="820"/>
      <c r="TYU19" s="820"/>
      <c r="TYV19" s="820"/>
      <c r="TYW19" s="820"/>
      <c r="TYX19" s="820"/>
      <c r="TYY19" s="820"/>
      <c r="TYZ19" s="820"/>
      <c r="TZA19" s="820"/>
      <c r="TZB19" s="820"/>
      <c r="TZC19" s="820"/>
      <c r="TZD19" s="820"/>
      <c r="TZE19" s="820"/>
      <c r="TZF19" s="820"/>
      <c r="TZG19" s="820"/>
      <c r="TZH19" s="820"/>
      <c r="TZI19" s="820"/>
      <c r="TZJ19" s="820"/>
      <c r="TZK19" s="820"/>
      <c r="TZL19" s="820"/>
      <c r="TZM19" s="820"/>
      <c r="TZN19" s="820"/>
      <c r="TZO19" s="820"/>
      <c r="TZP19" s="820"/>
      <c r="TZQ19" s="820"/>
      <c r="TZR19" s="820"/>
      <c r="TZS19" s="820"/>
      <c r="TZT19" s="820"/>
      <c r="TZU19" s="820"/>
      <c r="TZV19" s="820"/>
      <c r="TZW19" s="820"/>
      <c r="TZX19" s="820"/>
      <c r="TZY19" s="820"/>
      <c r="TZZ19" s="820"/>
      <c r="UAA19" s="820"/>
      <c r="UAB19" s="820"/>
      <c r="UAC19" s="820"/>
      <c r="UAD19" s="820"/>
      <c r="UAE19" s="820"/>
      <c r="UAF19" s="820"/>
      <c r="UAG19" s="820"/>
      <c r="UAH19" s="820"/>
      <c r="UAI19" s="820"/>
      <c r="UAJ19" s="820"/>
      <c r="UAK19" s="820"/>
      <c r="UAL19" s="820"/>
      <c r="UAM19" s="820"/>
      <c r="UAN19" s="820"/>
      <c r="UAO19" s="820"/>
      <c r="UAP19" s="820"/>
      <c r="UAQ19" s="820"/>
      <c r="UAR19" s="820"/>
      <c r="UAS19" s="820"/>
      <c r="UAT19" s="820"/>
      <c r="UAU19" s="820"/>
      <c r="UAV19" s="820"/>
      <c r="UAW19" s="820"/>
      <c r="UAX19" s="820"/>
      <c r="UAY19" s="820"/>
      <c r="UAZ19" s="820"/>
      <c r="UBA19" s="820"/>
      <c r="UBB19" s="820"/>
      <c r="UBC19" s="820"/>
      <c r="UBD19" s="820"/>
      <c r="UBE19" s="820"/>
      <c r="UBF19" s="820"/>
      <c r="UBG19" s="820"/>
      <c r="UBH19" s="820"/>
      <c r="UBI19" s="820"/>
      <c r="UBJ19" s="820"/>
      <c r="UBK19" s="820"/>
      <c r="UBL19" s="820"/>
      <c r="UBM19" s="820"/>
      <c r="UBN19" s="820"/>
      <c r="UBO19" s="820"/>
      <c r="UBP19" s="820"/>
      <c r="UBQ19" s="820"/>
      <c r="UBR19" s="820"/>
      <c r="UBS19" s="820"/>
      <c r="UBT19" s="820"/>
      <c r="UBU19" s="820"/>
      <c r="UBV19" s="820"/>
      <c r="UBW19" s="820"/>
      <c r="UBX19" s="820"/>
      <c r="UBY19" s="820"/>
      <c r="UBZ19" s="820"/>
      <c r="UCA19" s="820"/>
      <c r="UCB19" s="820"/>
      <c r="UCC19" s="820"/>
      <c r="UCD19" s="820"/>
      <c r="UCE19" s="820"/>
      <c r="UCF19" s="820"/>
      <c r="UCG19" s="820"/>
      <c r="UCH19" s="820"/>
      <c r="UCI19" s="820"/>
      <c r="UCJ19" s="820"/>
      <c r="UCK19" s="820"/>
      <c r="UCL19" s="820"/>
      <c r="UCM19" s="820"/>
      <c r="UCN19" s="820"/>
      <c r="UCO19" s="820"/>
      <c r="UCP19" s="820"/>
      <c r="UCQ19" s="820"/>
      <c r="UCR19" s="820"/>
      <c r="UCS19" s="820"/>
      <c r="UCT19" s="820"/>
      <c r="UCU19" s="820"/>
      <c r="UCV19" s="820"/>
      <c r="UCW19" s="820"/>
      <c r="UCX19" s="820"/>
      <c r="UCY19" s="820"/>
      <c r="UCZ19" s="820"/>
      <c r="UDA19" s="820"/>
      <c r="UDB19" s="820"/>
      <c r="UDC19" s="820"/>
      <c r="UDD19" s="820"/>
      <c r="UDE19" s="820"/>
      <c r="UDF19" s="820"/>
      <c r="UDG19" s="820"/>
      <c r="UDH19" s="820"/>
      <c r="UDI19" s="820"/>
      <c r="UDJ19" s="820"/>
      <c r="UDK19" s="820"/>
      <c r="UDL19" s="820"/>
      <c r="UDM19" s="820"/>
      <c r="UDN19" s="820"/>
      <c r="UDO19" s="820"/>
      <c r="UDP19" s="820"/>
      <c r="UDQ19" s="820"/>
      <c r="UDR19" s="820"/>
      <c r="UDS19" s="820"/>
      <c r="UDT19" s="820"/>
      <c r="UDU19" s="820"/>
      <c r="UDV19" s="820"/>
      <c r="UDW19" s="820"/>
      <c r="UDX19" s="820"/>
      <c r="UDY19" s="820"/>
      <c r="UDZ19" s="820"/>
      <c r="UEA19" s="820"/>
      <c r="UEB19" s="820"/>
      <c r="UEC19" s="820"/>
      <c r="UED19" s="820"/>
      <c r="UEE19" s="820"/>
      <c r="UEF19" s="820"/>
      <c r="UEG19" s="820"/>
      <c r="UEH19" s="820"/>
      <c r="UEI19" s="820"/>
      <c r="UEJ19" s="820"/>
      <c r="UEK19" s="820"/>
      <c r="UEL19" s="820"/>
      <c r="UEM19" s="820"/>
      <c r="UEN19" s="820"/>
      <c r="UEO19" s="820"/>
      <c r="UEP19" s="820"/>
      <c r="UEQ19" s="820"/>
      <c r="UER19" s="820"/>
      <c r="UES19" s="820"/>
      <c r="UET19" s="820"/>
      <c r="UEU19" s="820"/>
      <c r="UEV19" s="820"/>
      <c r="UEW19" s="820"/>
      <c r="UEX19" s="820"/>
      <c r="UEY19" s="820"/>
      <c r="UEZ19" s="820"/>
      <c r="UFA19" s="820"/>
      <c r="UFB19" s="820"/>
      <c r="UFC19" s="820"/>
      <c r="UFD19" s="820"/>
      <c r="UFE19" s="820"/>
      <c r="UFF19" s="820"/>
      <c r="UFG19" s="820"/>
      <c r="UFH19" s="820"/>
      <c r="UFI19" s="820"/>
      <c r="UFJ19" s="820"/>
      <c r="UFK19" s="820"/>
      <c r="UFL19" s="820"/>
      <c r="UFM19" s="820"/>
      <c r="UFN19" s="820"/>
      <c r="UFO19" s="820"/>
      <c r="UFP19" s="820"/>
      <c r="UFQ19" s="820"/>
      <c r="UFR19" s="820"/>
      <c r="UFS19" s="820"/>
      <c r="UFT19" s="820"/>
      <c r="UFU19" s="820"/>
      <c r="UFV19" s="820"/>
      <c r="UFW19" s="820"/>
      <c r="UFX19" s="820"/>
      <c r="UFY19" s="820"/>
      <c r="UFZ19" s="820"/>
      <c r="UGA19" s="820"/>
      <c r="UGB19" s="820"/>
      <c r="UGC19" s="820"/>
      <c r="UGD19" s="820"/>
      <c r="UGE19" s="820"/>
      <c r="UGF19" s="820"/>
      <c r="UGG19" s="820"/>
      <c r="UGH19" s="820"/>
      <c r="UGI19" s="820"/>
      <c r="UGJ19" s="820"/>
      <c r="UGK19" s="820"/>
      <c r="UGL19" s="820"/>
      <c r="UGM19" s="820"/>
      <c r="UGN19" s="820"/>
      <c r="UGO19" s="820"/>
      <c r="UGP19" s="820"/>
      <c r="UGQ19" s="820"/>
      <c r="UGR19" s="820"/>
      <c r="UGS19" s="820"/>
      <c r="UGT19" s="820"/>
      <c r="UGU19" s="820"/>
      <c r="UGV19" s="820"/>
      <c r="UGW19" s="820"/>
      <c r="UGX19" s="820"/>
      <c r="UGY19" s="820"/>
      <c r="UGZ19" s="820"/>
      <c r="UHA19" s="820"/>
      <c r="UHB19" s="820"/>
      <c r="UHC19" s="820"/>
      <c r="UHD19" s="820"/>
      <c r="UHE19" s="820"/>
      <c r="UHF19" s="820"/>
      <c r="UHG19" s="820"/>
      <c r="UHH19" s="820"/>
      <c r="UHI19" s="820"/>
      <c r="UHJ19" s="820"/>
      <c r="UHK19" s="820"/>
      <c r="UHL19" s="820"/>
      <c r="UHM19" s="820"/>
      <c r="UHN19" s="820"/>
      <c r="UHO19" s="820"/>
      <c r="UHP19" s="820"/>
      <c r="UHQ19" s="820"/>
      <c r="UHR19" s="820"/>
      <c r="UHS19" s="820"/>
      <c r="UHT19" s="820"/>
      <c r="UHU19" s="820"/>
      <c r="UHV19" s="820"/>
      <c r="UHW19" s="820"/>
      <c r="UHX19" s="820"/>
      <c r="UHY19" s="820"/>
      <c r="UHZ19" s="820"/>
      <c r="UIA19" s="820"/>
      <c r="UIB19" s="820"/>
      <c r="UIC19" s="820"/>
      <c r="UID19" s="820"/>
      <c r="UIE19" s="820"/>
      <c r="UIF19" s="820"/>
      <c r="UIG19" s="820"/>
      <c r="UIH19" s="820"/>
      <c r="UII19" s="820"/>
      <c r="UIJ19" s="820"/>
      <c r="UIK19" s="820"/>
      <c r="UIL19" s="820"/>
      <c r="UIM19" s="820"/>
      <c r="UIN19" s="820"/>
      <c r="UIO19" s="820"/>
      <c r="UIP19" s="820"/>
      <c r="UIQ19" s="820"/>
      <c r="UIR19" s="820"/>
      <c r="UIS19" s="820"/>
      <c r="UIT19" s="820"/>
      <c r="UIU19" s="820"/>
      <c r="UIV19" s="820"/>
      <c r="UIW19" s="820"/>
      <c r="UIX19" s="820"/>
      <c r="UIY19" s="820"/>
      <c r="UIZ19" s="820"/>
      <c r="UJA19" s="820"/>
      <c r="UJB19" s="820"/>
      <c r="UJC19" s="820"/>
      <c r="UJD19" s="820"/>
      <c r="UJE19" s="820"/>
      <c r="UJF19" s="820"/>
      <c r="UJG19" s="820"/>
      <c r="UJH19" s="820"/>
      <c r="UJI19" s="820"/>
      <c r="UJJ19" s="820"/>
      <c r="UJK19" s="820"/>
      <c r="UJL19" s="820"/>
      <c r="UJM19" s="820"/>
      <c r="UJN19" s="820"/>
      <c r="UJO19" s="820"/>
      <c r="UJP19" s="820"/>
      <c r="UJQ19" s="820"/>
      <c r="UJR19" s="820"/>
      <c r="UJS19" s="820"/>
      <c r="UJT19" s="820"/>
      <c r="UJU19" s="820"/>
      <c r="UJV19" s="820"/>
      <c r="UJW19" s="820"/>
      <c r="UJX19" s="820"/>
      <c r="UJY19" s="820"/>
      <c r="UJZ19" s="820"/>
      <c r="UKA19" s="820"/>
      <c r="UKB19" s="820"/>
      <c r="UKC19" s="820"/>
      <c r="UKD19" s="820"/>
      <c r="UKE19" s="820"/>
      <c r="UKF19" s="820"/>
      <c r="UKG19" s="820"/>
      <c r="UKH19" s="820"/>
      <c r="UKI19" s="820"/>
      <c r="UKJ19" s="820"/>
      <c r="UKK19" s="820"/>
      <c r="UKL19" s="820"/>
      <c r="UKM19" s="820"/>
      <c r="UKN19" s="820"/>
      <c r="UKO19" s="820"/>
      <c r="UKP19" s="820"/>
      <c r="UKQ19" s="820"/>
      <c r="UKR19" s="820"/>
      <c r="UKS19" s="820"/>
      <c r="UKT19" s="820"/>
      <c r="UKU19" s="820"/>
      <c r="UKV19" s="820"/>
      <c r="UKW19" s="820"/>
      <c r="UKX19" s="820"/>
      <c r="UKY19" s="820"/>
      <c r="UKZ19" s="820"/>
      <c r="ULA19" s="820"/>
      <c r="ULB19" s="820"/>
      <c r="ULC19" s="820"/>
      <c r="ULD19" s="820"/>
      <c r="ULE19" s="820"/>
      <c r="ULF19" s="820"/>
      <c r="ULG19" s="820"/>
      <c r="ULH19" s="820"/>
      <c r="ULI19" s="820"/>
      <c r="ULJ19" s="820"/>
      <c r="ULK19" s="820"/>
      <c r="ULL19" s="820"/>
      <c r="ULM19" s="820"/>
      <c r="ULN19" s="820"/>
      <c r="ULO19" s="820"/>
      <c r="ULP19" s="820"/>
      <c r="ULQ19" s="820"/>
      <c r="ULR19" s="820"/>
      <c r="ULS19" s="820"/>
      <c r="ULT19" s="820"/>
      <c r="ULU19" s="820"/>
      <c r="ULV19" s="820"/>
      <c r="ULW19" s="820"/>
      <c r="ULX19" s="820"/>
      <c r="ULY19" s="820"/>
      <c r="ULZ19" s="820"/>
      <c r="UMA19" s="820"/>
      <c r="UMB19" s="820"/>
      <c r="UMC19" s="820"/>
      <c r="UMD19" s="820"/>
      <c r="UME19" s="820"/>
      <c r="UMF19" s="820"/>
      <c r="UMG19" s="820"/>
      <c r="UMH19" s="820"/>
      <c r="UMI19" s="820"/>
      <c r="UMJ19" s="820"/>
      <c r="UMK19" s="820"/>
      <c r="UML19" s="820"/>
      <c r="UMM19" s="820"/>
      <c r="UMN19" s="820"/>
      <c r="UMO19" s="820"/>
      <c r="UMP19" s="820"/>
      <c r="UMQ19" s="820"/>
      <c r="UMR19" s="820"/>
      <c r="UMS19" s="820"/>
      <c r="UMT19" s="820"/>
      <c r="UMU19" s="820"/>
      <c r="UMV19" s="820"/>
      <c r="UMW19" s="820"/>
      <c r="UMX19" s="820"/>
      <c r="UMY19" s="820"/>
      <c r="UMZ19" s="820"/>
      <c r="UNA19" s="820"/>
      <c r="UNB19" s="820"/>
      <c r="UNC19" s="820"/>
      <c r="UND19" s="820"/>
      <c r="UNE19" s="820"/>
      <c r="UNF19" s="820"/>
      <c r="UNG19" s="820"/>
      <c r="UNH19" s="820"/>
      <c r="UNI19" s="820"/>
      <c r="UNJ19" s="820"/>
      <c r="UNK19" s="820"/>
      <c r="UNL19" s="820"/>
      <c r="UNM19" s="820"/>
      <c r="UNN19" s="820"/>
      <c r="UNO19" s="820"/>
      <c r="UNP19" s="820"/>
      <c r="UNQ19" s="820"/>
      <c r="UNR19" s="820"/>
      <c r="UNS19" s="820"/>
      <c r="UNT19" s="820"/>
      <c r="UNU19" s="820"/>
      <c r="UNV19" s="820"/>
      <c r="UNW19" s="820"/>
      <c r="UNX19" s="820"/>
      <c r="UNY19" s="820"/>
      <c r="UNZ19" s="820"/>
      <c r="UOA19" s="820"/>
      <c r="UOB19" s="820"/>
      <c r="UOC19" s="820"/>
      <c r="UOD19" s="820"/>
      <c r="UOE19" s="820"/>
      <c r="UOF19" s="820"/>
      <c r="UOG19" s="820"/>
      <c r="UOH19" s="820"/>
      <c r="UOI19" s="820"/>
      <c r="UOJ19" s="820"/>
      <c r="UOK19" s="820"/>
      <c r="UOL19" s="820"/>
      <c r="UOM19" s="820"/>
      <c r="UON19" s="820"/>
      <c r="UOO19" s="820"/>
      <c r="UOP19" s="820"/>
      <c r="UOQ19" s="820"/>
      <c r="UOR19" s="820"/>
      <c r="UOS19" s="820"/>
      <c r="UOT19" s="820"/>
      <c r="UOU19" s="820"/>
      <c r="UOV19" s="820"/>
      <c r="UOW19" s="820"/>
      <c r="UOX19" s="820"/>
      <c r="UOY19" s="820"/>
      <c r="UOZ19" s="820"/>
      <c r="UPA19" s="820"/>
      <c r="UPB19" s="820"/>
      <c r="UPC19" s="820"/>
      <c r="UPD19" s="820"/>
      <c r="UPE19" s="820"/>
      <c r="UPF19" s="820"/>
      <c r="UPG19" s="820"/>
      <c r="UPH19" s="820"/>
      <c r="UPI19" s="820"/>
      <c r="UPJ19" s="820"/>
      <c r="UPK19" s="820"/>
      <c r="UPL19" s="820"/>
      <c r="UPM19" s="820"/>
      <c r="UPN19" s="820"/>
      <c r="UPO19" s="820"/>
      <c r="UPP19" s="820"/>
      <c r="UPQ19" s="820"/>
      <c r="UPR19" s="820"/>
      <c r="UPS19" s="820"/>
      <c r="UPT19" s="820"/>
      <c r="UPU19" s="820"/>
      <c r="UPV19" s="820"/>
      <c r="UPW19" s="820"/>
      <c r="UPX19" s="820"/>
      <c r="UPY19" s="820"/>
      <c r="UPZ19" s="820"/>
      <c r="UQA19" s="820"/>
      <c r="UQB19" s="820"/>
      <c r="UQC19" s="820"/>
      <c r="UQD19" s="820"/>
      <c r="UQE19" s="820"/>
      <c r="UQF19" s="820"/>
      <c r="UQG19" s="820"/>
      <c r="UQH19" s="820"/>
      <c r="UQI19" s="820"/>
      <c r="UQJ19" s="820"/>
      <c r="UQK19" s="820"/>
      <c r="UQL19" s="820"/>
      <c r="UQM19" s="820"/>
      <c r="UQN19" s="820"/>
      <c r="UQO19" s="820"/>
      <c r="UQP19" s="820"/>
      <c r="UQQ19" s="820"/>
      <c r="UQR19" s="820"/>
      <c r="UQS19" s="820"/>
      <c r="UQT19" s="820"/>
      <c r="UQU19" s="820"/>
      <c r="UQV19" s="820"/>
      <c r="UQW19" s="820"/>
      <c r="UQX19" s="820"/>
      <c r="UQY19" s="820"/>
      <c r="UQZ19" s="820"/>
      <c r="URA19" s="820"/>
      <c r="URB19" s="820"/>
      <c r="URC19" s="820"/>
      <c r="URD19" s="820"/>
      <c r="URE19" s="820"/>
      <c r="URF19" s="820"/>
      <c r="URG19" s="820"/>
      <c r="URH19" s="820"/>
      <c r="URI19" s="820"/>
      <c r="URJ19" s="820"/>
      <c r="URK19" s="820"/>
      <c r="URL19" s="820"/>
      <c r="URM19" s="820"/>
      <c r="URN19" s="820"/>
      <c r="URO19" s="820"/>
      <c r="URP19" s="820"/>
      <c r="URQ19" s="820"/>
      <c r="URR19" s="820"/>
      <c r="URS19" s="820"/>
      <c r="URT19" s="820"/>
      <c r="URU19" s="820"/>
      <c r="URV19" s="820"/>
      <c r="URW19" s="820"/>
      <c r="URX19" s="820"/>
      <c r="URY19" s="820"/>
      <c r="URZ19" s="820"/>
      <c r="USA19" s="820"/>
      <c r="USB19" s="820"/>
      <c r="USC19" s="820"/>
      <c r="USD19" s="820"/>
      <c r="USE19" s="820"/>
      <c r="USF19" s="820"/>
      <c r="USG19" s="820"/>
      <c r="USH19" s="820"/>
      <c r="USI19" s="820"/>
      <c r="USJ19" s="820"/>
      <c r="USK19" s="820"/>
      <c r="USL19" s="820"/>
      <c r="USM19" s="820"/>
      <c r="USN19" s="820"/>
      <c r="USO19" s="820"/>
      <c r="USP19" s="820"/>
      <c r="USQ19" s="820"/>
      <c r="USR19" s="820"/>
      <c r="USS19" s="820"/>
      <c r="UST19" s="820"/>
      <c r="USU19" s="820"/>
      <c r="USV19" s="820"/>
      <c r="USW19" s="820"/>
      <c r="USX19" s="820"/>
      <c r="USY19" s="820"/>
      <c r="USZ19" s="820"/>
      <c r="UTA19" s="820"/>
      <c r="UTB19" s="820"/>
      <c r="UTC19" s="820"/>
      <c r="UTD19" s="820"/>
      <c r="UTE19" s="820"/>
      <c r="UTF19" s="820"/>
      <c r="UTG19" s="820"/>
      <c r="UTH19" s="820"/>
      <c r="UTI19" s="820"/>
      <c r="UTJ19" s="820"/>
      <c r="UTK19" s="820"/>
      <c r="UTL19" s="820"/>
      <c r="UTM19" s="820"/>
      <c r="UTN19" s="820"/>
      <c r="UTO19" s="820"/>
      <c r="UTP19" s="820"/>
      <c r="UTQ19" s="820"/>
      <c r="UTR19" s="820"/>
      <c r="UTS19" s="820"/>
      <c r="UTT19" s="820"/>
      <c r="UTU19" s="820"/>
      <c r="UTV19" s="820"/>
      <c r="UTW19" s="820"/>
      <c r="UTX19" s="820"/>
      <c r="UTY19" s="820"/>
      <c r="UTZ19" s="820"/>
      <c r="UUA19" s="820"/>
      <c r="UUB19" s="820"/>
      <c r="UUC19" s="820"/>
      <c r="UUD19" s="820"/>
      <c r="UUE19" s="820"/>
      <c r="UUF19" s="820"/>
      <c r="UUG19" s="820"/>
      <c r="UUH19" s="820"/>
      <c r="UUI19" s="820"/>
      <c r="UUJ19" s="820"/>
      <c r="UUK19" s="820"/>
      <c r="UUL19" s="820"/>
      <c r="UUM19" s="820"/>
      <c r="UUN19" s="820"/>
      <c r="UUO19" s="820"/>
      <c r="UUP19" s="820"/>
      <c r="UUQ19" s="820"/>
      <c r="UUR19" s="820"/>
      <c r="UUS19" s="820"/>
      <c r="UUT19" s="820"/>
      <c r="UUU19" s="820"/>
      <c r="UUV19" s="820"/>
      <c r="UUW19" s="820"/>
      <c r="UUX19" s="820"/>
      <c r="UUY19" s="820"/>
      <c r="UUZ19" s="820"/>
      <c r="UVA19" s="820"/>
      <c r="UVB19" s="820"/>
      <c r="UVC19" s="820"/>
      <c r="UVD19" s="820"/>
      <c r="UVE19" s="820"/>
      <c r="UVF19" s="820"/>
      <c r="UVG19" s="820"/>
      <c r="UVH19" s="820"/>
      <c r="UVI19" s="820"/>
      <c r="UVJ19" s="820"/>
      <c r="UVK19" s="820"/>
      <c r="UVL19" s="820"/>
      <c r="UVM19" s="820"/>
      <c r="UVN19" s="820"/>
      <c r="UVO19" s="820"/>
      <c r="UVP19" s="820"/>
      <c r="UVQ19" s="820"/>
      <c r="UVR19" s="820"/>
      <c r="UVS19" s="820"/>
      <c r="UVT19" s="820"/>
      <c r="UVU19" s="820"/>
      <c r="UVV19" s="820"/>
      <c r="UVW19" s="820"/>
      <c r="UVX19" s="820"/>
      <c r="UVY19" s="820"/>
      <c r="UVZ19" s="820"/>
      <c r="UWA19" s="820"/>
      <c r="UWB19" s="820"/>
      <c r="UWC19" s="820"/>
      <c r="UWD19" s="820"/>
      <c r="UWE19" s="820"/>
      <c r="UWF19" s="820"/>
      <c r="UWG19" s="820"/>
      <c r="UWH19" s="820"/>
      <c r="UWI19" s="820"/>
      <c r="UWJ19" s="820"/>
      <c r="UWK19" s="820"/>
      <c r="UWL19" s="820"/>
      <c r="UWM19" s="820"/>
      <c r="UWN19" s="820"/>
      <c r="UWO19" s="820"/>
      <c r="UWP19" s="820"/>
      <c r="UWQ19" s="820"/>
      <c r="UWR19" s="820"/>
      <c r="UWS19" s="820"/>
      <c r="UWT19" s="820"/>
      <c r="UWU19" s="820"/>
      <c r="UWV19" s="820"/>
      <c r="UWW19" s="820"/>
      <c r="UWX19" s="820"/>
      <c r="UWY19" s="820"/>
      <c r="UWZ19" s="820"/>
      <c r="UXA19" s="820"/>
      <c r="UXB19" s="820"/>
      <c r="UXC19" s="820"/>
      <c r="UXD19" s="820"/>
      <c r="UXE19" s="820"/>
      <c r="UXF19" s="820"/>
      <c r="UXG19" s="820"/>
      <c r="UXH19" s="820"/>
      <c r="UXI19" s="820"/>
      <c r="UXJ19" s="820"/>
      <c r="UXK19" s="820"/>
      <c r="UXL19" s="820"/>
      <c r="UXM19" s="820"/>
      <c r="UXN19" s="820"/>
      <c r="UXO19" s="820"/>
      <c r="UXP19" s="820"/>
      <c r="UXQ19" s="820"/>
      <c r="UXR19" s="820"/>
      <c r="UXS19" s="820"/>
      <c r="UXT19" s="820"/>
      <c r="UXU19" s="820"/>
      <c r="UXV19" s="820"/>
      <c r="UXW19" s="820"/>
      <c r="UXX19" s="820"/>
      <c r="UXY19" s="820"/>
      <c r="UXZ19" s="820"/>
      <c r="UYA19" s="820"/>
      <c r="UYB19" s="820"/>
      <c r="UYC19" s="820"/>
      <c r="UYD19" s="820"/>
      <c r="UYE19" s="820"/>
      <c r="UYF19" s="820"/>
      <c r="UYG19" s="820"/>
      <c r="UYH19" s="820"/>
      <c r="UYI19" s="820"/>
      <c r="UYJ19" s="820"/>
      <c r="UYK19" s="820"/>
      <c r="UYL19" s="820"/>
      <c r="UYM19" s="820"/>
      <c r="UYN19" s="820"/>
      <c r="UYO19" s="820"/>
      <c r="UYP19" s="820"/>
      <c r="UYQ19" s="820"/>
      <c r="UYR19" s="820"/>
      <c r="UYS19" s="820"/>
      <c r="UYT19" s="820"/>
      <c r="UYU19" s="820"/>
      <c r="UYV19" s="820"/>
      <c r="UYW19" s="820"/>
      <c r="UYX19" s="820"/>
      <c r="UYY19" s="820"/>
      <c r="UYZ19" s="820"/>
      <c r="UZA19" s="820"/>
      <c r="UZB19" s="820"/>
      <c r="UZC19" s="820"/>
      <c r="UZD19" s="820"/>
      <c r="UZE19" s="820"/>
      <c r="UZF19" s="820"/>
      <c r="UZG19" s="820"/>
      <c r="UZH19" s="820"/>
      <c r="UZI19" s="820"/>
      <c r="UZJ19" s="820"/>
      <c r="UZK19" s="820"/>
      <c r="UZL19" s="820"/>
      <c r="UZM19" s="820"/>
      <c r="UZN19" s="820"/>
      <c r="UZO19" s="820"/>
      <c r="UZP19" s="820"/>
      <c r="UZQ19" s="820"/>
      <c r="UZR19" s="820"/>
      <c r="UZS19" s="820"/>
      <c r="UZT19" s="820"/>
      <c r="UZU19" s="820"/>
      <c r="UZV19" s="820"/>
      <c r="UZW19" s="820"/>
      <c r="UZX19" s="820"/>
      <c r="UZY19" s="820"/>
      <c r="UZZ19" s="820"/>
      <c r="VAA19" s="820"/>
      <c r="VAB19" s="820"/>
      <c r="VAC19" s="820"/>
      <c r="VAD19" s="820"/>
      <c r="VAE19" s="820"/>
      <c r="VAF19" s="820"/>
      <c r="VAG19" s="820"/>
      <c r="VAH19" s="820"/>
      <c r="VAI19" s="820"/>
      <c r="VAJ19" s="820"/>
      <c r="VAK19" s="820"/>
      <c r="VAL19" s="820"/>
      <c r="VAM19" s="820"/>
      <c r="VAN19" s="820"/>
      <c r="VAO19" s="820"/>
      <c r="VAP19" s="820"/>
      <c r="VAQ19" s="820"/>
      <c r="VAR19" s="820"/>
      <c r="VAS19" s="820"/>
      <c r="VAT19" s="820"/>
      <c r="VAU19" s="820"/>
      <c r="VAV19" s="820"/>
      <c r="VAW19" s="820"/>
      <c r="VAX19" s="820"/>
      <c r="VAY19" s="820"/>
      <c r="VAZ19" s="820"/>
      <c r="VBA19" s="820"/>
      <c r="VBB19" s="820"/>
      <c r="VBC19" s="820"/>
      <c r="VBD19" s="820"/>
      <c r="VBE19" s="820"/>
      <c r="VBF19" s="820"/>
      <c r="VBG19" s="820"/>
      <c r="VBH19" s="820"/>
      <c r="VBI19" s="820"/>
      <c r="VBJ19" s="820"/>
      <c r="VBK19" s="820"/>
      <c r="VBL19" s="820"/>
      <c r="VBM19" s="820"/>
      <c r="VBN19" s="820"/>
      <c r="VBO19" s="820"/>
      <c r="VBP19" s="820"/>
      <c r="VBQ19" s="820"/>
      <c r="VBR19" s="820"/>
      <c r="VBS19" s="820"/>
      <c r="VBT19" s="820"/>
      <c r="VBU19" s="820"/>
      <c r="VBV19" s="820"/>
      <c r="VBW19" s="820"/>
      <c r="VBX19" s="820"/>
      <c r="VBY19" s="820"/>
      <c r="VBZ19" s="820"/>
      <c r="VCA19" s="820"/>
      <c r="VCB19" s="820"/>
      <c r="VCC19" s="820"/>
      <c r="VCD19" s="820"/>
      <c r="VCE19" s="820"/>
      <c r="VCF19" s="820"/>
      <c r="VCG19" s="820"/>
      <c r="VCH19" s="820"/>
      <c r="VCI19" s="820"/>
      <c r="VCJ19" s="820"/>
      <c r="VCK19" s="820"/>
      <c r="VCL19" s="820"/>
      <c r="VCM19" s="820"/>
      <c r="VCN19" s="820"/>
      <c r="VCO19" s="820"/>
      <c r="VCP19" s="820"/>
      <c r="VCQ19" s="820"/>
      <c r="VCR19" s="820"/>
      <c r="VCS19" s="820"/>
      <c r="VCT19" s="820"/>
      <c r="VCU19" s="820"/>
      <c r="VCV19" s="820"/>
      <c r="VCW19" s="820"/>
      <c r="VCX19" s="820"/>
      <c r="VCY19" s="820"/>
      <c r="VCZ19" s="820"/>
      <c r="VDA19" s="820"/>
      <c r="VDB19" s="820"/>
      <c r="VDC19" s="820"/>
      <c r="VDD19" s="820"/>
      <c r="VDE19" s="820"/>
      <c r="VDF19" s="820"/>
      <c r="VDG19" s="820"/>
      <c r="VDH19" s="820"/>
      <c r="VDI19" s="820"/>
      <c r="VDJ19" s="820"/>
      <c r="VDK19" s="820"/>
      <c r="VDL19" s="820"/>
      <c r="VDM19" s="820"/>
      <c r="VDN19" s="820"/>
      <c r="VDO19" s="820"/>
      <c r="VDP19" s="820"/>
      <c r="VDQ19" s="820"/>
      <c r="VDR19" s="820"/>
      <c r="VDS19" s="820"/>
      <c r="VDT19" s="820"/>
      <c r="VDU19" s="820"/>
      <c r="VDV19" s="820"/>
      <c r="VDW19" s="820"/>
      <c r="VDX19" s="820"/>
      <c r="VDY19" s="820"/>
      <c r="VDZ19" s="820"/>
      <c r="VEA19" s="820"/>
      <c r="VEB19" s="820"/>
      <c r="VEC19" s="820"/>
      <c r="VED19" s="820"/>
      <c r="VEE19" s="820"/>
      <c r="VEF19" s="820"/>
      <c r="VEG19" s="820"/>
      <c r="VEH19" s="820"/>
      <c r="VEI19" s="820"/>
      <c r="VEJ19" s="820"/>
      <c r="VEK19" s="820"/>
      <c r="VEL19" s="820"/>
      <c r="VEM19" s="820"/>
      <c r="VEN19" s="820"/>
      <c r="VEO19" s="820"/>
      <c r="VEP19" s="820"/>
      <c r="VEQ19" s="820"/>
      <c r="VER19" s="820"/>
      <c r="VES19" s="820"/>
      <c r="VET19" s="820"/>
      <c r="VEU19" s="820"/>
      <c r="VEV19" s="820"/>
      <c r="VEW19" s="820"/>
      <c r="VEX19" s="820"/>
      <c r="VEY19" s="820"/>
      <c r="VEZ19" s="820"/>
      <c r="VFA19" s="820"/>
      <c r="VFB19" s="820"/>
      <c r="VFC19" s="820"/>
      <c r="VFD19" s="820"/>
      <c r="VFE19" s="820"/>
      <c r="VFF19" s="820"/>
      <c r="VFG19" s="820"/>
      <c r="VFH19" s="820"/>
      <c r="VFI19" s="820"/>
      <c r="VFJ19" s="820"/>
      <c r="VFK19" s="820"/>
      <c r="VFL19" s="820"/>
      <c r="VFM19" s="820"/>
      <c r="VFN19" s="820"/>
      <c r="VFO19" s="820"/>
      <c r="VFP19" s="820"/>
      <c r="VFQ19" s="820"/>
      <c r="VFR19" s="820"/>
      <c r="VFS19" s="820"/>
      <c r="VFT19" s="820"/>
      <c r="VFU19" s="820"/>
      <c r="VFV19" s="820"/>
      <c r="VFW19" s="820"/>
      <c r="VFX19" s="820"/>
      <c r="VFY19" s="820"/>
      <c r="VFZ19" s="820"/>
      <c r="VGA19" s="820"/>
      <c r="VGB19" s="820"/>
      <c r="VGC19" s="820"/>
      <c r="VGD19" s="820"/>
      <c r="VGE19" s="820"/>
      <c r="VGF19" s="820"/>
      <c r="VGG19" s="820"/>
      <c r="VGH19" s="820"/>
      <c r="VGI19" s="820"/>
      <c r="VGJ19" s="820"/>
      <c r="VGK19" s="820"/>
      <c r="VGL19" s="820"/>
      <c r="VGM19" s="820"/>
      <c r="VGN19" s="820"/>
      <c r="VGO19" s="820"/>
      <c r="VGP19" s="820"/>
      <c r="VGQ19" s="820"/>
      <c r="VGR19" s="820"/>
      <c r="VGS19" s="820"/>
      <c r="VGT19" s="820"/>
      <c r="VGU19" s="820"/>
      <c r="VGV19" s="820"/>
      <c r="VGW19" s="820"/>
      <c r="VGX19" s="820"/>
      <c r="VGY19" s="820"/>
      <c r="VGZ19" s="820"/>
      <c r="VHA19" s="820"/>
      <c r="VHB19" s="820"/>
      <c r="VHC19" s="820"/>
      <c r="VHD19" s="820"/>
      <c r="VHE19" s="820"/>
      <c r="VHF19" s="820"/>
      <c r="VHG19" s="820"/>
      <c r="VHH19" s="820"/>
      <c r="VHI19" s="820"/>
      <c r="VHJ19" s="820"/>
      <c r="VHK19" s="820"/>
      <c r="VHL19" s="820"/>
      <c r="VHM19" s="820"/>
      <c r="VHN19" s="820"/>
      <c r="VHO19" s="820"/>
      <c r="VHP19" s="820"/>
      <c r="VHQ19" s="820"/>
      <c r="VHR19" s="820"/>
      <c r="VHS19" s="820"/>
      <c r="VHT19" s="820"/>
      <c r="VHU19" s="820"/>
      <c r="VHV19" s="820"/>
      <c r="VHW19" s="820"/>
      <c r="VHX19" s="820"/>
      <c r="VHY19" s="820"/>
      <c r="VHZ19" s="820"/>
      <c r="VIA19" s="820"/>
      <c r="VIB19" s="820"/>
      <c r="VIC19" s="820"/>
      <c r="VID19" s="820"/>
      <c r="VIE19" s="820"/>
      <c r="VIF19" s="820"/>
      <c r="VIG19" s="820"/>
      <c r="VIH19" s="820"/>
      <c r="VII19" s="820"/>
      <c r="VIJ19" s="820"/>
      <c r="VIK19" s="820"/>
      <c r="VIL19" s="820"/>
      <c r="VIM19" s="820"/>
      <c r="VIN19" s="820"/>
      <c r="VIO19" s="820"/>
      <c r="VIP19" s="820"/>
      <c r="VIQ19" s="820"/>
      <c r="VIR19" s="820"/>
      <c r="VIS19" s="820"/>
      <c r="VIT19" s="820"/>
      <c r="VIU19" s="820"/>
      <c r="VIV19" s="820"/>
      <c r="VIW19" s="820"/>
      <c r="VIX19" s="820"/>
      <c r="VIY19" s="820"/>
      <c r="VIZ19" s="820"/>
      <c r="VJA19" s="820"/>
      <c r="VJB19" s="820"/>
      <c r="VJC19" s="820"/>
      <c r="VJD19" s="820"/>
      <c r="VJE19" s="820"/>
      <c r="VJF19" s="820"/>
      <c r="VJG19" s="820"/>
      <c r="VJH19" s="820"/>
      <c r="VJI19" s="820"/>
      <c r="VJJ19" s="820"/>
      <c r="VJK19" s="820"/>
      <c r="VJL19" s="820"/>
      <c r="VJM19" s="820"/>
      <c r="VJN19" s="820"/>
      <c r="VJO19" s="820"/>
      <c r="VJP19" s="820"/>
      <c r="VJQ19" s="820"/>
      <c r="VJR19" s="820"/>
      <c r="VJS19" s="820"/>
      <c r="VJT19" s="820"/>
      <c r="VJU19" s="820"/>
      <c r="VJV19" s="820"/>
      <c r="VJW19" s="820"/>
      <c r="VJX19" s="820"/>
      <c r="VJY19" s="820"/>
      <c r="VJZ19" s="820"/>
      <c r="VKA19" s="820"/>
      <c r="VKB19" s="820"/>
      <c r="VKC19" s="820"/>
      <c r="VKD19" s="820"/>
      <c r="VKE19" s="820"/>
      <c r="VKF19" s="820"/>
      <c r="VKG19" s="820"/>
      <c r="VKH19" s="820"/>
      <c r="VKI19" s="820"/>
      <c r="VKJ19" s="820"/>
      <c r="VKK19" s="820"/>
      <c r="VKL19" s="820"/>
      <c r="VKM19" s="820"/>
      <c r="VKN19" s="820"/>
      <c r="VKO19" s="820"/>
      <c r="VKP19" s="820"/>
      <c r="VKQ19" s="820"/>
      <c r="VKR19" s="820"/>
      <c r="VKS19" s="820"/>
      <c r="VKT19" s="820"/>
      <c r="VKU19" s="820"/>
      <c r="VKV19" s="820"/>
      <c r="VKW19" s="820"/>
      <c r="VKX19" s="820"/>
      <c r="VKY19" s="820"/>
      <c r="VKZ19" s="820"/>
      <c r="VLA19" s="820"/>
      <c r="VLB19" s="820"/>
      <c r="VLC19" s="820"/>
      <c r="VLD19" s="820"/>
      <c r="VLE19" s="820"/>
      <c r="VLF19" s="820"/>
      <c r="VLG19" s="820"/>
      <c r="VLH19" s="820"/>
      <c r="VLI19" s="820"/>
      <c r="VLJ19" s="820"/>
      <c r="VLK19" s="820"/>
      <c r="VLL19" s="820"/>
      <c r="VLM19" s="820"/>
      <c r="VLN19" s="820"/>
      <c r="VLO19" s="820"/>
      <c r="VLP19" s="820"/>
      <c r="VLQ19" s="820"/>
      <c r="VLR19" s="820"/>
      <c r="VLS19" s="820"/>
      <c r="VLT19" s="820"/>
      <c r="VLU19" s="820"/>
      <c r="VLV19" s="820"/>
      <c r="VLW19" s="820"/>
      <c r="VLX19" s="820"/>
      <c r="VLY19" s="820"/>
      <c r="VLZ19" s="820"/>
      <c r="VMA19" s="820"/>
      <c r="VMB19" s="820"/>
      <c r="VMC19" s="820"/>
      <c r="VMD19" s="820"/>
      <c r="VME19" s="820"/>
      <c r="VMF19" s="820"/>
      <c r="VMG19" s="820"/>
      <c r="VMH19" s="820"/>
      <c r="VMI19" s="820"/>
      <c r="VMJ19" s="820"/>
      <c r="VMK19" s="820"/>
      <c r="VML19" s="820"/>
      <c r="VMM19" s="820"/>
      <c r="VMN19" s="820"/>
      <c r="VMO19" s="820"/>
      <c r="VMP19" s="820"/>
      <c r="VMQ19" s="820"/>
      <c r="VMR19" s="820"/>
      <c r="VMS19" s="820"/>
      <c r="VMT19" s="820"/>
      <c r="VMU19" s="820"/>
      <c r="VMV19" s="820"/>
      <c r="VMW19" s="820"/>
      <c r="VMX19" s="820"/>
      <c r="VMY19" s="820"/>
      <c r="VMZ19" s="820"/>
      <c r="VNA19" s="820"/>
      <c r="VNB19" s="820"/>
      <c r="VNC19" s="820"/>
      <c r="VND19" s="820"/>
      <c r="VNE19" s="820"/>
      <c r="VNF19" s="820"/>
      <c r="VNG19" s="820"/>
      <c r="VNH19" s="820"/>
      <c r="VNI19" s="820"/>
      <c r="VNJ19" s="820"/>
      <c r="VNK19" s="820"/>
      <c r="VNL19" s="820"/>
      <c r="VNM19" s="820"/>
      <c r="VNN19" s="820"/>
      <c r="VNO19" s="820"/>
      <c r="VNP19" s="820"/>
      <c r="VNQ19" s="820"/>
      <c r="VNR19" s="820"/>
      <c r="VNS19" s="820"/>
      <c r="VNT19" s="820"/>
      <c r="VNU19" s="820"/>
      <c r="VNV19" s="820"/>
      <c r="VNW19" s="820"/>
      <c r="VNX19" s="820"/>
      <c r="VNY19" s="820"/>
      <c r="VNZ19" s="820"/>
      <c r="VOA19" s="820"/>
      <c r="VOB19" s="820"/>
      <c r="VOC19" s="820"/>
      <c r="VOD19" s="820"/>
      <c r="VOE19" s="820"/>
      <c r="VOF19" s="820"/>
      <c r="VOG19" s="820"/>
      <c r="VOH19" s="820"/>
      <c r="VOI19" s="820"/>
      <c r="VOJ19" s="820"/>
      <c r="VOK19" s="820"/>
      <c r="VOL19" s="820"/>
      <c r="VOM19" s="820"/>
      <c r="VON19" s="820"/>
      <c r="VOO19" s="820"/>
      <c r="VOP19" s="820"/>
      <c r="VOQ19" s="820"/>
      <c r="VOR19" s="820"/>
      <c r="VOS19" s="820"/>
      <c r="VOT19" s="820"/>
      <c r="VOU19" s="820"/>
      <c r="VOV19" s="820"/>
      <c r="VOW19" s="820"/>
      <c r="VOX19" s="820"/>
      <c r="VOY19" s="820"/>
      <c r="VOZ19" s="820"/>
      <c r="VPA19" s="820"/>
      <c r="VPB19" s="820"/>
      <c r="VPC19" s="820"/>
      <c r="VPD19" s="820"/>
      <c r="VPE19" s="820"/>
      <c r="VPF19" s="820"/>
      <c r="VPG19" s="820"/>
      <c r="VPH19" s="820"/>
      <c r="VPI19" s="820"/>
      <c r="VPJ19" s="820"/>
      <c r="VPK19" s="820"/>
      <c r="VPL19" s="820"/>
      <c r="VPM19" s="820"/>
      <c r="VPN19" s="820"/>
      <c r="VPO19" s="820"/>
      <c r="VPP19" s="820"/>
      <c r="VPQ19" s="820"/>
      <c r="VPR19" s="820"/>
      <c r="VPS19" s="820"/>
      <c r="VPT19" s="820"/>
      <c r="VPU19" s="820"/>
      <c r="VPV19" s="820"/>
      <c r="VPW19" s="820"/>
      <c r="VPX19" s="820"/>
      <c r="VPY19" s="820"/>
      <c r="VPZ19" s="820"/>
      <c r="VQA19" s="820"/>
      <c r="VQB19" s="820"/>
      <c r="VQC19" s="820"/>
      <c r="VQD19" s="820"/>
      <c r="VQE19" s="820"/>
      <c r="VQF19" s="820"/>
      <c r="VQG19" s="820"/>
      <c r="VQH19" s="820"/>
      <c r="VQI19" s="820"/>
      <c r="VQJ19" s="820"/>
      <c r="VQK19" s="820"/>
      <c r="VQL19" s="820"/>
      <c r="VQM19" s="820"/>
      <c r="VQN19" s="820"/>
      <c r="VQO19" s="820"/>
      <c r="VQP19" s="820"/>
      <c r="VQQ19" s="820"/>
      <c r="VQR19" s="820"/>
      <c r="VQS19" s="820"/>
      <c r="VQT19" s="820"/>
      <c r="VQU19" s="820"/>
      <c r="VQV19" s="820"/>
      <c r="VQW19" s="820"/>
      <c r="VQX19" s="820"/>
      <c r="VQY19" s="820"/>
      <c r="VQZ19" s="820"/>
      <c r="VRA19" s="820"/>
      <c r="VRB19" s="820"/>
      <c r="VRC19" s="820"/>
      <c r="VRD19" s="820"/>
      <c r="VRE19" s="820"/>
      <c r="VRF19" s="820"/>
      <c r="VRG19" s="820"/>
      <c r="VRH19" s="820"/>
      <c r="VRI19" s="820"/>
      <c r="VRJ19" s="820"/>
      <c r="VRK19" s="820"/>
      <c r="VRL19" s="820"/>
      <c r="VRM19" s="820"/>
      <c r="VRN19" s="820"/>
      <c r="VRO19" s="820"/>
      <c r="VRP19" s="820"/>
      <c r="VRQ19" s="820"/>
      <c r="VRR19" s="820"/>
      <c r="VRS19" s="820"/>
      <c r="VRT19" s="820"/>
      <c r="VRU19" s="820"/>
      <c r="VRV19" s="820"/>
      <c r="VRW19" s="820"/>
      <c r="VRX19" s="820"/>
      <c r="VRY19" s="820"/>
      <c r="VRZ19" s="820"/>
      <c r="VSA19" s="820"/>
      <c r="VSB19" s="820"/>
      <c r="VSC19" s="820"/>
      <c r="VSD19" s="820"/>
      <c r="VSE19" s="820"/>
      <c r="VSF19" s="820"/>
      <c r="VSG19" s="820"/>
      <c r="VSH19" s="820"/>
      <c r="VSI19" s="820"/>
      <c r="VSJ19" s="820"/>
      <c r="VSK19" s="820"/>
      <c r="VSL19" s="820"/>
      <c r="VSM19" s="820"/>
      <c r="VSN19" s="820"/>
      <c r="VSO19" s="820"/>
      <c r="VSP19" s="820"/>
      <c r="VSQ19" s="820"/>
      <c r="VSR19" s="820"/>
      <c r="VSS19" s="820"/>
      <c r="VST19" s="820"/>
      <c r="VSU19" s="820"/>
      <c r="VSV19" s="820"/>
      <c r="VSW19" s="820"/>
      <c r="VSX19" s="820"/>
      <c r="VSY19" s="820"/>
      <c r="VSZ19" s="820"/>
      <c r="VTA19" s="820"/>
      <c r="VTB19" s="820"/>
      <c r="VTC19" s="820"/>
      <c r="VTD19" s="820"/>
      <c r="VTE19" s="820"/>
      <c r="VTF19" s="820"/>
      <c r="VTG19" s="820"/>
      <c r="VTH19" s="820"/>
      <c r="VTI19" s="820"/>
      <c r="VTJ19" s="820"/>
      <c r="VTK19" s="820"/>
      <c r="VTL19" s="820"/>
      <c r="VTM19" s="820"/>
      <c r="VTN19" s="820"/>
      <c r="VTO19" s="820"/>
      <c r="VTP19" s="820"/>
      <c r="VTQ19" s="820"/>
      <c r="VTR19" s="820"/>
      <c r="VTS19" s="820"/>
      <c r="VTT19" s="820"/>
      <c r="VTU19" s="820"/>
      <c r="VTV19" s="820"/>
      <c r="VTW19" s="820"/>
      <c r="VTX19" s="820"/>
      <c r="VTY19" s="820"/>
      <c r="VTZ19" s="820"/>
      <c r="VUA19" s="820"/>
      <c r="VUB19" s="820"/>
      <c r="VUC19" s="820"/>
      <c r="VUD19" s="820"/>
      <c r="VUE19" s="820"/>
      <c r="VUF19" s="820"/>
      <c r="VUG19" s="820"/>
      <c r="VUH19" s="820"/>
      <c r="VUI19" s="820"/>
      <c r="VUJ19" s="820"/>
      <c r="VUK19" s="820"/>
      <c r="VUL19" s="820"/>
      <c r="VUM19" s="820"/>
      <c r="VUN19" s="820"/>
      <c r="VUO19" s="820"/>
      <c r="VUP19" s="820"/>
      <c r="VUQ19" s="820"/>
      <c r="VUR19" s="820"/>
      <c r="VUS19" s="820"/>
      <c r="VUT19" s="820"/>
      <c r="VUU19" s="820"/>
      <c r="VUV19" s="820"/>
      <c r="VUW19" s="820"/>
      <c r="VUX19" s="820"/>
      <c r="VUY19" s="820"/>
      <c r="VUZ19" s="820"/>
      <c r="VVA19" s="820"/>
      <c r="VVB19" s="820"/>
      <c r="VVC19" s="820"/>
      <c r="VVD19" s="820"/>
      <c r="VVE19" s="820"/>
      <c r="VVF19" s="820"/>
      <c r="VVG19" s="820"/>
      <c r="VVH19" s="820"/>
      <c r="VVI19" s="820"/>
      <c r="VVJ19" s="820"/>
      <c r="VVK19" s="820"/>
      <c r="VVL19" s="820"/>
      <c r="VVM19" s="820"/>
      <c r="VVN19" s="820"/>
      <c r="VVO19" s="820"/>
      <c r="VVP19" s="820"/>
      <c r="VVQ19" s="820"/>
      <c r="VVR19" s="820"/>
      <c r="VVS19" s="820"/>
      <c r="VVT19" s="820"/>
      <c r="VVU19" s="820"/>
      <c r="VVV19" s="820"/>
      <c r="VVW19" s="820"/>
      <c r="VVX19" s="820"/>
      <c r="VVY19" s="820"/>
      <c r="VVZ19" s="820"/>
      <c r="VWA19" s="820"/>
      <c r="VWB19" s="820"/>
      <c r="VWC19" s="820"/>
      <c r="VWD19" s="820"/>
      <c r="VWE19" s="820"/>
      <c r="VWF19" s="820"/>
      <c r="VWG19" s="820"/>
      <c r="VWH19" s="820"/>
      <c r="VWI19" s="820"/>
      <c r="VWJ19" s="820"/>
      <c r="VWK19" s="820"/>
      <c r="VWL19" s="820"/>
      <c r="VWM19" s="820"/>
      <c r="VWN19" s="820"/>
      <c r="VWO19" s="820"/>
      <c r="VWP19" s="820"/>
      <c r="VWQ19" s="820"/>
      <c r="VWR19" s="820"/>
      <c r="VWS19" s="820"/>
      <c r="VWT19" s="820"/>
      <c r="VWU19" s="820"/>
      <c r="VWV19" s="820"/>
      <c r="VWW19" s="820"/>
      <c r="VWX19" s="820"/>
      <c r="VWY19" s="820"/>
      <c r="VWZ19" s="820"/>
      <c r="VXA19" s="820"/>
      <c r="VXB19" s="820"/>
      <c r="VXC19" s="820"/>
      <c r="VXD19" s="820"/>
      <c r="VXE19" s="820"/>
      <c r="VXF19" s="820"/>
      <c r="VXG19" s="820"/>
      <c r="VXH19" s="820"/>
      <c r="VXI19" s="820"/>
      <c r="VXJ19" s="820"/>
      <c r="VXK19" s="820"/>
      <c r="VXL19" s="820"/>
      <c r="VXM19" s="820"/>
      <c r="VXN19" s="820"/>
      <c r="VXO19" s="820"/>
      <c r="VXP19" s="820"/>
      <c r="VXQ19" s="820"/>
      <c r="VXR19" s="820"/>
      <c r="VXS19" s="820"/>
      <c r="VXT19" s="820"/>
      <c r="VXU19" s="820"/>
      <c r="VXV19" s="820"/>
      <c r="VXW19" s="820"/>
      <c r="VXX19" s="820"/>
      <c r="VXY19" s="820"/>
      <c r="VXZ19" s="820"/>
      <c r="VYA19" s="820"/>
      <c r="VYB19" s="820"/>
      <c r="VYC19" s="820"/>
      <c r="VYD19" s="820"/>
      <c r="VYE19" s="820"/>
      <c r="VYF19" s="820"/>
      <c r="VYG19" s="820"/>
      <c r="VYH19" s="820"/>
      <c r="VYI19" s="820"/>
      <c r="VYJ19" s="820"/>
      <c r="VYK19" s="820"/>
      <c r="VYL19" s="820"/>
      <c r="VYM19" s="820"/>
      <c r="VYN19" s="820"/>
      <c r="VYO19" s="820"/>
      <c r="VYP19" s="820"/>
      <c r="VYQ19" s="820"/>
      <c r="VYR19" s="820"/>
      <c r="VYS19" s="820"/>
      <c r="VYT19" s="820"/>
      <c r="VYU19" s="820"/>
      <c r="VYV19" s="820"/>
      <c r="VYW19" s="820"/>
      <c r="VYX19" s="820"/>
      <c r="VYY19" s="820"/>
      <c r="VYZ19" s="820"/>
      <c r="VZA19" s="820"/>
      <c r="VZB19" s="820"/>
      <c r="VZC19" s="820"/>
      <c r="VZD19" s="820"/>
      <c r="VZE19" s="820"/>
      <c r="VZF19" s="820"/>
      <c r="VZG19" s="820"/>
      <c r="VZH19" s="820"/>
      <c r="VZI19" s="820"/>
      <c r="VZJ19" s="820"/>
      <c r="VZK19" s="820"/>
      <c r="VZL19" s="820"/>
      <c r="VZM19" s="820"/>
      <c r="VZN19" s="820"/>
      <c r="VZO19" s="820"/>
      <c r="VZP19" s="820"/>
      <c r="VZQ19" s="820"/>
      <c r="VZR19" s="820"/>
      <c r="VZS19" s="820"/>
      <c r="VZT19" s="820"/>
      <c r="VZU19" s="820"/>
      <c r="VZV19" s="820"/>
      <c r="VZW19" s="820"/>
      <c r="VZX19" s="820"/>
      <c r="VZY19" s="820"/>
      <c r="VZZ19" s="820"/>
      <c r="WAA19" s="820"/>
      <c r="WAB19" s="820"/>
      <c r="WAC19" s="820"/>
      <c r="WAD19" s="820"/>
      <c r="WAE19" s="820"/>
      <c r="WAF19" s="820"/>
      <c r="WAG19" s="820"/>
      <c r="WAH19" s="820"/>
      <c r="WAI19" s="820"/>
      <c r="WAJ19" s="820"/>
      <c r="WAK19" s="820"/>
      <c r="WAL19" s="820"/>
      <c r="WAM19" s="820"/>
      <c r="WAN19" s="820"/>
      <c r="WAO19" s="820"/>
      <c r="WAP19" s="820"/>
      <c r="WAQ19" s="820"/>
      <c r="WAR19" s="820"/>
      <c r="WAS19" s="820"/>
      <c r="WAT19" s="820"/>
      <c r="WAU19" s="820"/>
      <c r="WAV19" s="820"/>
      <c r="WAW19" s="820"/>
      <c r="WAX19" s="820"/>
      <c r="WAY19" s="820"/>
      <c r="WAZ19" s="820"/>
      <c r="WBA19" s="820"/>
      <c r="WBB19" s="820"/>
      <c r="WBC19" s="820"/>
      <c r="WBD19" s="820"/>
      <c r="WBE19" s="820"/>
      <c r="WBF19" s="820"/>
      <c r="WBG19" s="820"/>
      <c r="WBH19" s="820"/>
      <c r="WBI19" s="820"/>
      <c r="WBJ19" s="820"/>
      <c r="WBK19" s="820"/>
      <c r="WBL19" s="820"/>
      <c r="WBM19" s="820"/>
      <c r="WBN19" s="820"/>
      <c r="WBO19" s="820"/>
      <c r="WBP19" s="820"/>
      <c r="WBQ19" s="820"/>
      <c r="WBR19" s="820"/>
      <c r="WBS19" s="820"/>
      <c r="WBT19" s="820"/>
      <c r="WBU19" s="820"/>
      <c r="WBV19" s="820"/>
      <c r="WBW19" s="820"/>
      <c r="WBX19" s="820"/>
      <c r="WBY19" s="820"/>
      <c r="WBZ19" s="820"/>
      <c r="WCA19" s="820"/>
      <c r="WCB19" s="820"/>
      <c r="WCC19" s="820"/>
      <c r="WCD19" s="820"/>
      <c r="WCE19" s="820"/>
      <c r="WCF19" s="820"/>
      <c r="WCG19" s="820"/>
      <c r="WCH19" s="820"/>
      <c r="WCI19" s="820"/>
      <c r="WCJ19" s="820"/>
      <c r="WCK19" s="820"/>
      <c r="WCL19" s="820"/>
      <c r="WCM19" s="820"/>
      <c r="WCN19" s="820"/>
      <c r="WCO19" s="820"/>
      <c r="WCP19" s="820"/>
      <c r="WCQ19" s="820"/>
      <c r="WCR19" s="820"/>
      <c r="WCS19" s="820"/>
      <c r="WCT19" s="820"/>
      <c r="WCU19" s="820"/>
      <c r="WCV19" s="820"/>
      <c r="WCW19" s="820"/>
      <c r="WCX19" s="820"/>
      <c r="WCY19" s="820"/>
      <c r="WCZ19" s="820"/>
      <c r="WDA19" s="820"/>
      <c r="WDB19" s="820"/>
      <c r="WDC19" s="820"/>
      <c r="WDD19" s="820"/>
      <c r="WDE19" s="820"/>
      <c r="WDF19" s="820"/>
      <c r="WDG19" s="820"/>
      <c r="WDH19" s="820"/>
      <c r="WDI19" s="820"/>
      <c r="WDJ19" s="820"/>
      <c r="WDK19" s="820"/>
      <c r="WDL19" s="820"/>
      <c r="WDM19" s="820"/>
      <c r="WDN19" s="820"/>
      <c r="WDO19" s="820"/>
      <c r="WDP19" s="820"/>
      <c r="WDQ19" s="820"/>
      <c r="WDR19" s="820"/>
      <c r="WDS19" s="820"/>
      <c r="WDT19" s="820"/>
      <c r="WDU19" s="820"/>
      <c r="WDV19" s="820"/>
      <c r="WDW19" s="820"/>
      <c r="WDX19" s="820"/>
      <c r="WDY19" s="820"/>
      <c r="WDZ19" s="820"/>
      <c r="WEA19" s="820"/>
      <c r="WEB19" s="820"/>
      <c r="WEC19" s="820"/>
      <c r="WED19" s="820"/>
      <c r="WEE19" s="820"/>
      <c r="WEF19" s="820"/>
      <c r="WEG19" s="820"/>
      <c r="WEH19" s="820"/>
      <c r="WEI19" s="820"/>
      <c r="WEJ19" s="820"/>
      <c r="WEK19" s="820"/>
      <c r="WEL19" s="820"/>
      <c r="WEM19" s="820"/>
      <c r="WEN19" s="820"/>
      <c r="WEO19" s="820"/>
      <c r="WEP19" s="820"/>
      <c r="WEQ19" s="820"/>
      <c r="WER19" s="820"/>
      <c r="WES19" s="820"/>
      <c r="WET19" s="820"/>
      <c r="WEU19" s="820"/>
      <c r="WEV19" s="820"/>
      <c r="WEW19" s="820"/>
      <c r="WEX19" s="820"/>
      <c r="WEY19" s="820"/>
      <c r="WEZ19" s="820"/>
      <c r="WFA19" s="820"/>
      <c r="WFB19" s="820"/>
      <c r="WFC19" s="820"/>
      <c r="WFD19" s="820"/>
      <c r="WFE19" s="820"/>
      <c r="WFF19" s="820"/>
      <c r="WFG19" s="820"/>
      <c r="WFH19" s="820"/>
      <c r="WFI19" s="820"/>
      <c r="WFJ19" s="820"/>
      <c r="WFK19" s="820"/>
      <c r="WFL19" s="820"/>
      <c r="WFM19" s="820"/>
      <c r="WFN19" s="820"/>
      <c r="WFO19" s="820"/>
      <c r="WFP19" s="820"/>
      <c r="WFQ19" s="820"/>
      <c r="WFR19" s="820"/>
      <c r="WFS19" s="820"/>
      <c r="WFT19" s="820"/>
      <c r="WFU19" s="820"/>
      <c r="WFV19" s="820"/>
      <c r="WFW19" s="820"/>
      <c r="WFX19" s="820"/>
      <c r="WFY19" s="820"/>
      <c r="WFZ19" s="820"/>
      <c r="WGA19" s="820"/>
      <c r="WGB19" s="820"/>
      <c r="WGC19" s="820"/>
      <c r="WGD19" s="820"/>
      <c r="WGE19" s="820"/>
      <c r="WGF19" s="820"/>
      <c r="WGG19" s="820"/>
      <c r="WGH19" s="820"/>
      <c r="WGI19" s="820"/>
      <c r="WGJ19" s="820"/>
      <c r="WGK19" s="820"/>
      <c r="WGL19" s="820"/>
      <c r="WGM19" s="820"/>
      <c r="WGN19" s="820"/>
      <c r="WGO19" s="820"/>
      <c r="WGP19" s="820"/>
      <c r="WGQ19" s="820"/>
      <c r="WGR19" s="820"/>
      <c r="WGS19" s="820"/>
      <c r="WGT19" s="820"/>
      <c r="WGU19" s="820"/>
      <c r="WGV19" s="820"/>
      <c r="WGW19" s="820"/>
      <c r="WGX19" s="820"/>
      <c r="WGY19" s="820"/>
      <c r="WGZ19" s="820"/>
      <c r="WHA19" s="820"/>
      <c r="WHB19" s="820"/>
      <c r="WHC19" s="820"/>
      <c r="WHD19" s="820"/>
      <c r="WHE19" s="820"/>
      <c r="WHF19" s="820"/>
      <c r="WHG19" s="820"/>
      <c r="WHH19" s="820"/>
      <c r="WHI19" s="820"/>
      <c r="WHJ19" s="820"/>
      <c r="WHK19" s="820"/>
      <c r="WHL19" s="820"/>
      <c r="WHM19" s="820"/>
      <c r="WHN19" s="820"/>
      <c r="WHO19" s="820"/>
      <c r="WHP19" s="820"/>
      <c r="WHQ19" s="820"/>
      <c r="WHR19" s="820"/>
      <c r="WHS19" s="820"/>
      <c r="WHT19" s="820"/>
      <c r="WHU19" s="820"/>
      <c r="WHV19" s="820"/>
      <c r="WHW19" s="820"/>
      <c r="WHX19" s="820"/>
      <c r="WHY19" s="820"/>
      <c r="WHZ19" s="820"/>
      <c r="WIA19" s="820"/>
      <c r="WIB19" s="820"/>
      <c r="WIC19" s="820"/>
      <c r="WID19" s="820"/>
      <c r="WIE19" s="820"/>
      <c r="WIF19" s="820"/>
      <c r="WIG19" s="820"/>
      <c r="WIH19" s="820"/>
      <c r="WII19" s="820"/>
      <c r="WIJ19" s="820"/>
      <c r="WIK19" s="820"/>
      <c r="WIL19" s="820"/>
      <c r="WIM19" s="820"/>
      <c r="WIN19" s="820"/>
      <c r="WIO19" s="820"/>
      <c r="WIP19" s="820"/>
      <c r="WIQ19" s="820"/>
      <c r="WIR19" s="820"/>
      <c r="WIS19" s="820"/>
      <c r="WIT19" s="820"/>
      <c r="WIU19" s="820"/>
      <c r="WIV19" s="820"/>
      <c r="WIW19" s="820"/>
      <c r="WIX19" s="820"/>
      <c r="WIY19" s="820"/>
      <c r="WIZ19" s="820"/>
      <c r="WJA19" s="820"/>
      <c r="WJB19" s="820"/>
      <c r="WJC19" s="820"/>
      <c r="WJD19" s="820"/>
      <c r="WJE19" s="820"/>
      <c r="WJF19" s="820"/>
      <c r="WJG19" s="820"/>
      <c r="WJH19" s="820"/>
      <c r="WJI19" s="820"/>
      <c r="WJJ19" s="820"/>
      <c r="WJK19" s="820"/>
      <c r="WJL19" s="820"/>
      <c r="WJM19" s="820"/>
      <c r="WJN19" s="820"/>
      <c r="WJO19" s="820"/>
      <c r="WJP19" s="820"/>
      <c r="WJQ19" s="820"/>
      <c r="WJR19" s="820"/>
      <c r="WJS19" s="820"/>
      <c r="WJT19" s="820"/>
      <c r="WJU19" s="820"/>
      <c r="WJV19" s="820"/>
      <c r="WJW19" s="820"/>
      <c r="WJX19" s="820"/>
      <c r="WJY19" s="820"/>
      <c r="WJZ19" s="820"/>
      <c r="WKA19" s="820"/>
      <c r="WKB19" s="820"/>
      <c r="WKC19" s="820"/>
      <c r="WKD19" s="820"/>
      <c r="WKE19" s="820"/>
      <c r="WKF19" s="820"/>
      <c r="WKG19" s="820"/>
      <c r="WKH19" s="820"/>
      <c r="WKI19" s="820"/>
      <c r="WKJ19" s="820"/>
      <c r="WKK19" s="820"/>
      <c r="WKL19" s="820"/>
      <c r="WKM19" s="820"/>
      <c r="WKN19" s="820"/>
      <c r="WKO19" s="820"/>
      <c r="WKP19" s="820"/>
      <c r="WKQ19" s="820"/>
      <c r="WKR19" s="820"/>
      <c r="WKS19" s="820"/>
      <c r="WKT19" s="820"/>
      <c r="WKU19" s="820"/>
      <c r="WKV19" s="820"/>
      <c r="WKW19" s="820"/>
      <c r="WKX19" s="820"/>
      <c r="WKY19" s="820"/>
      <c r="WKZ19" s="820"/>
      <c r="WLA19" s="820"/>
      <c r="WLB19" s="820"/>
      <c r="WLC19" s="820"/>
      <c r="WLD19" s="820"/>
      <c r="WLE19" s="820"/>
      <c r="WLF19" s="820"/>
      <c r="WLG19" s="820"/>
      <c r="WLH19" s="820"/>
      <c r="WLI19" s="820"/>
      <c r="WLJ19" s="820"/>
      <c r="WLK19" s="820"/>
      <c r="WLL19" s="820"/>
      <c r="WLM19" s="820"/>
      <c r="WLN19" s="820"/>
      <c r="WLO19" s="820"/>
      <c r="WLP19" s="820"/>
      <c r="WLQ19" s="820"/>
      <c r="WLR19" s="820"/>
      <c r="WLS19" s="820"/>
      <c r="WLT19" s="820"/>
      <c r="WLU19" s="820"/>
      <c r="WLV19" s="820"/>
      <c r="WLW19" s="820"/>
      <c r="WLX19" s="820"/>
      <c r="WLY19" s="820"/>
      <c r="WLZ19" s="820"/>
      <c r="WMA19" s="820"/>
      <c r="WMB19" s="820"/>
      <c r="WMC19" s="820"/>
      <c r="WMD19" s="820"/>
      <c r="WME19" s="820"/>
      <c r="WMF19" s="820"/>
      <c r="WMG19" s="820"/>
      <c r="WMH19" s="820"/>
      <c r="WMI19" s="820"/>
      <c r="WMJ19" s="820"/>
      <c r="WMK19" s="820"/>
      <c r="WML19" s="820"/>
      <c r="WMM19" s="820"/>
      <c r="WMN19" s="820"/>
      <c r="WMO19" s="820"/>
      <c r="WMP19" s="820"/>
      <c r="WMQ19" s="820"/>
      <c r="WMR19" s="820"/>
      <c r="WMS19" s="820"/>
      <c r="WMT19" s="820"/>
      <c r="WMU19" s="820"/>
      <c r="WMV19" s="820"/>
      <c r="WMW19" s="820"/>
      <c r="WMX19" s="820"/>
      <c r="WMY19" s="820"/>
      <c r="WMZ19" s="820"/>
      <c r="WNA19" s="820"/>
      <c r="WNB19" s="820"/>
      <c r="WNC19" s="820"/>
      <c r="WND19" s="820"/>
      <c r="WNE19" s="820"/>
      <c r="WNF19" s="820"/>
      <c r="WNG19" s="820"/>
      <c r="WNH19" s="820"/>
      <c r="WNI19" s="820"/>
      <c r="WNJ19" s="820"/>
      <c r="WNK19" s="820"/>
      <c r="WNL19" s="820"/>
      <c r="WNM19" s="820"/>
      <c r="WNN19" s="820"/>
      <c r="WNO19" s="820"/>
      <c r="WNP19" s="820"/>
      <c r="WNQ19" s="820"/>
      <c r="WNR19" s="820"/>
      <c r="WNS19" s="820"/>
      <c r="WNT19" s="820"/>
      <c r="WNU19" s="820"/>
      <c r="WNV19" s="820"/>
      <c r="WNW19" s="820"/>
      <c r="WNX19" s="820"/>
      <c r="WNY19" s="820"/>
      <c r="WNZ19" s="820"/>
      <c r="WOA19" s="820"/>
      <c r="WOB19" s="820"/>
      <c r="WOC19" s="820"/>
      <c r="WOD19" s="820"/>
      <c r="WOE19" s="820"/>
      <c r="WOF19" s="820"/>
      <c r="WOG19" s="820"/>
      <c r="WOH19" s="820"/>
      <c r="WOI19" s="820"/>
      <c r="WOJ19" s="820"/>
      <c r="WOK19" s="820"/>
      <c r="WOL19" s="820"/>
      <c r="WOM19" s="820"/>
      <c r="WON19" s="820"/>
      <c r="WOO19" s="820"/>
      <c r="WOP19" s="820"/>
      <c r="WOQ19" s="820"/>
      <c r="WOR19" s="820"/>
      <c r="WOS19" s="820"/>
      <c r="WOT19" s="820"/>
      <c r="WOU19" s="820"/>
      <c r="WOV19" s="820"/>
      <c r="WOW19" s="820"/>
      <c r="WOX19" s="820"/>
      <c r="WOY19" s="820"/>
      <c r="WOZ19" s="820"/>
      <c r="WPA19" s="820"/>
      <c r="WPB19" s="820"/>
      <c r="WPC19" s="820"/>
      <c r="WPD19" s="820"/>
      <c r="WPE19" s="820"/>
      <c r="WPF19" s="820"/>
      <c r="WPG19" s="820"/>
      <c r="WPH19" s="820"/>
      <c r="WPI19" s="820"/>
      <c r="WPJ19" s="820"/>
      <c r="WPK19" s="820"/>
      <c r="WPL19" s="820"/>
      <c r="WPM19" s="820"/>
      <c r="WPN19" s="820"/>
      <c r="WPO19" s="820"/>
      <c r="WPP19" s="820"/>
      <c r="WPQ19" s="820"/>
      <c r="WPR19" s="820"/>
      <c r="WPS19" s="820"/>
      <c r="WPT19" s="820"/>
      <c r="WPU19" s="820"/>
      <c r="WPV19" s="820"/>
      <c r="WPW19" s="820"/>
      <c r="WPX19" s="820"/>
      <c r="WPY19" s="820"/>
      <c r="WPZ19" s="820"/>
      <c r="WQA19" s="820"/>
      <c r="WQB19" s="820"/>
      <c r="WQC19" s="820"/>
      <c r="WQD19" s="820"/>
      <c r="WQE19" s="820"/>
      <c r="WQF19" s="820"/>
      <c r="WQG19" s="820"/>
      <c r="WQH19" s="820"/>
      <c r="WQI19" s="820"/>
      <c r="WQJ19" s="820"/>
      <c r="WQK19" s="820"/>
      <c r="WQL19" s="820"/>
      <c r="WQM19" s="820"/>
      <c r="WQN19" s="820"/>
      <c r="WQO19" s="820"/>
      <c r="WQP19" s="820"/>
      <c r="WQQ19" s="820"/>
      <c r="WQR19" s="820"/>
      <c r="WQS19" s="820"/>
      <c r="WQT19" s="820"/>
      <c r="WQU19" s="820"/>
      <c r="WQV19" s="820"/>
      <c r="WQW19" s="820"/>
      <c r="WQX19" s="820"/>
      <c r="WQY19" s="820"/>
      <c r="WQZ19" s="820"/>
      <c r="WRA19" s="820"/>
      <c r="WRB19" s="820"/>
      <c r="WRC19" s="820"/>
      <c r="WRD19" s="820"/>
      <c r="WRE19" s="820"/>
      <c r="WRF19" s="820"/>
      <c r="WRG19" s="820"/>
      <c r="WRH19" s="820"/>
      <c r="WRI19" s="820"/>
      <c r="WRJ19" s="820"/>
      <c r="WRK19" s="820"/>
      <c r="WRL19" s="820"/>
      <c r="WRM19" s="820"/>
      <c r="WRN19" s="820"/>
      <c r="WRO19" s="820"/>
      <c r="WRP19" s="820"/>
      <c r="WRQ19" s="820"/>
      <c r="WRR19" s="820"/>
      <c r="WRS19" s="820"/>
      <c r="WRT19" s="820"/>
      <c r="WRU19" s="820"/>
      <c r="WRV19" s="820"/>
      <c r="WRW19" s="820"/>
      <c r="WRX19" s="820"/>
      <c r="WRY19" s="820"/>
      <c r="WRZ19" s="820"/>
      <c r="WSA19" s="820"/>
      <c r="WSB19" s="820"/>
      <c r="WSC19" s="820"/>
      <c r="WSD19" s="820"/>
      <c r="WSE19" s="820"/>
      <c r="WSF19" s="820"/>
      <c r="WSG19" s="820"/>
      <c r="WSH19" s="820"/>
      <c r="WSI19" s="820"/>
      <c r="WSJ19" s="820"/>
      <c r="WSK19" s="820"/>
      <c r="WSL19" s="820"/>
      <c r="WSM19" s="820"/>
      <c r="WSN19" s="820"/>
      <c r="WSO19" s="820"/>
      <c r="WSP19" s="820"/>
      <c r="WSQ19" s="820"/>
      <c r="WSR19" s="820"/>
      <c r="WSS19" s="820"/>
      <c r="WST19" s="820"/>
      <c r="WSU19" s="820"/>
      <c r="WSV19" s="820"/>
      <c r="WSW19" s="820"/>
      <c r="WSX19" s="820"/>
      <c r="WSY19" s="820"/>
      <c r="WSZ19" s="820"/>
      <c r="WTA19" s="820"/>
      <c r="WTB19" s="820"/>
      <c r="WTC19" s="820"/>
      <c r="WTD19" s="820"/>
      <c r="WTE19" s="820"/>
      <c r="WTF19" s="820"/>
      <c r="WTG19" s="820"/>
      <c r="WTH19" s="820"/>
      <c r="WTI19" s="820"/>
      <c r="WTJ19" s="820"/>
      <c r="WTK19" s="820"/>
      <c r="WTL19" s="820"/>
      <c r="WTM19" s="820"/>
      <c r="WTN19" s="820"/>
      <c r="WTO19" s="820"/>
      <c r="WTP19" s="820"/>
      <c r="WTQ19" s="820"/>
      <c r="WTR19" s="820"/>
      <c r="WTS19" s="820"/>
      <c r="WTT19" s="820"/>
      <c r="WTU19" s="820"/>
      <c r="WTV19" s="820"/>
      <c r="WTW19" s="820"/>
      <c r="WTX19" s="820"/>
      <c r="WTY19" s="820"/>
      <c r="WTZ19" s="820"/>
      <c r="WUA19" s="820"/>
      <c r="WUB19" s="820"/>
      <c r="WUC19" s="820"/>
      <c r="WUD19" s="820"/>
      <c r="WUE19" s="820"/>
      <c r="WUF19" s="820"/>
      <c r="WUG19" s="820"/>
      <c r="WUH19" s="820"/>
      <c r="WUI19" s="820"/>
      <c r="WUJ19" s="820"/>
      <c r="WUK19" s="820"/>
      <c r="WUL19" s="820"/>
      <c r="WUM19" s="820"/>
      <c r="WUN19" s="820"/>
      <c r="WUO19" s="820"/>
      <c r="WUP19" s="820"/>
      <c r="WUQ19" s="820"/>
      <c r="WUR19" s="820"/>
      <c r="WUS19" s="820"/>
      <c r="WUT19" s="820"/>
      <c r="WUU19" s="820"/>
      <c r="WUV19" s="820"/>
      <c r="WUW19" s="820"/>
      <c r="WUX19" s="820"/>
      <c r="WUY19" s="820"/>
      <c r="WUZ19" s="820"/>
      <c r="WVA19" s="820"/>
      <c r="WVB19" s="820"/>
      <c r="WVC19" s="820"/>
      <c r="WVD19" s="820"/>
      <c r="WVE19" s="820"/>
      <c r="WVF19" s="820"/>
      <c r="WVG19" s="820"/>
      <c r="WVH19" s="820"/>
      <c r="WVI19" s="820"/>
      <c r="WVJ19" s="820"/>
      <c r="WVK19" s="820"/>
      <c r="WVL19" s="820"/>
      <c r="WVM19" s="820"/>
      <c r="WVN19" s="820"/>
      <c r="WVO19" s="820"/>
      <c r="WVP19" s="820"/>
      <c r="WVQ19" s="820"/>
      <c r="WVR19" s="820"/>
      <c r="WVS19" s="820"/>
      <c r="WVT19" s="820"/>
      <c r="WVU19" s="820"/>
      <c r="WVV19" s="820"/>
      <c r="WVW19" s="820"/>
      <c r="WVX19" s="820"/>
      <c r="WVY19" s="820"/>
      <c r="WVZ19" s="820"/>
      <c r="WWA19" s="820"/>
      <c r="WWB19" s="820"/>
      <c r="WWC19" s="820"/>
      <c r="WWD19" s="820"/>
      <c r="WWE19" s="820"/>
      <c r="WWF19" s="820"/>
      <c r="WWG19" s="820"/>
      <c r="WWH19" s="820"/>
      <c r="WWI19" s="820"/>
      <c r="WWJ19" s="820"/>
      <c r="WWK19" s="820"/>
      <c r="WWL19" s="820"/>
      <c r="WWM19" s="820"/>
      <c r="WWN19" s="820"/>
      <c r="WWO19" s="820"/>
      <c r="WWP19" s="820"/>
      <c r="WWQ19" s="820"/>
      <c r="WWR19" s="820"/>
      <c r="WWS19" s="820"/>
      <c r="WWT19" s="820"/>
      <c r="WWU19" s="820"/>
      <c r="WWV19" s="820"/>
      <c r="WWW19" s="820"/>
      <c r="WWX19" s="820"/>
      <c r="WWY19" s="820"/>
      <c r="WWZ19" s="820"/>
      <c r="WXA19" s="820"/>
      <c r="WXB19" s="820"/>
      <c r="WXC19" s="820"/>
      <c r="WXD19" s="820"/>
      <c r="WXE19" s="820"/>
      <c r="WXF19" s="820"/>
      <c r="WXG19" s="820"/>
      <c r="WXH19" s="820"/>
      <c r="WXI19" s="820"/>
      <c r="WXJ19" s="820"/>
      <c r="WXK19" s="820"/>
      <c r="WXL19" s="820"/>
      <c r="WXM19" s="820"/>
      <c r="WXN19" s="820"/>
      <c r="WXO19" s="820"/>
      <c r="WXP19" s="820"/>
      <c r="WXQ19" s="820"/>
      <c r="WXR19" s="820"/>
      <c r="WXS19" s="820"/>
      <c r="WXT19" s="820"/>
      <c r="WXU19" s="820"/>
      <c r="WXV19" s="820"/>
      <c r="WXW19" s="820"/>
      <c r="WXX19" s="820"/>
      <c r="WXY19" s="820"/>
      <c r="WXZ19" s="820"/>
      <c r="WYA19" s="820"/>
      <c r="WYB19" s="820"/>
      <c r="WYC19" s="820"/>
      <c r="WYD19" s="820"/>
      <c r="WYE19" s="820"/>
      <c r="WYF19" s="820"/>
      <c r="WYG19" s="820"/>
      <c r="WYH19" s="820"/>
      <c r="WYI19" s="820"/>
      <c r="WYJ19" s="820"/>
      <c r="WYK19" s="820"/>
      <c r="WYL19" s="820"/>
      <c r="WYM19" s="820"/>
      <c r="WYN19" s="820"/>
      <c r="WYO19" s="820"/>
      <c r="WYP19" s="820"/>
      <c r="WYQ19" s="820"/>
      <c r="WYR19" s="820"/>
      <c r="WYS19" s="820"/>
      <c r="WYT19" s="820"/>
      <c r="WYU19" s="820"/>
      <c r="WYV19" s="820"/>
      <c r="WYW19" s="820"/>
      <c r="WYX19" s="820"/>
      <c r="WYY19" s="820"/>
      <c r="WYZ19" s="820"/>
      <c r="WZA19" s="820"/>
      <c r="WZB19" s="820"/>
      <c r="WZC19" s="820"/>
      <c r="WZD19" s="820"/>
      <c r="WZE19" s="820"/>
      <c r="WZF19" s="820"/>
      <c r="WZG19" s="820"/>
      <c r="WZH19" s="820"/>
      <c r="WZI19" s="820"/>
      <c r="WZJ19" s="820"/>
      <c r="WZK19" s="820"/>
      <c r="WZL19" s="820"/>
      <c r="WZM19" s="820"/>
      <c r="WZN19" s="820"/>
      <c r="WZO19" s="820"/>
      <c r="WZP19" s="820"/>
      <c r="WZQ19" s="820"/>
      <c r="WZR19" s="820"/>
      <c r="WZS19" s="820"/>
      <c r="WZT19" s="820"/>
      <c r="WZU19" s="820"/>
      <c r="WZV19" s="820"/>
      <c r="WZW19" s="820"/>
      <c r="WZX19" s="820"/>
      <c r="WZY19" s="820"/>
      <c r="WZZ19" s="820"/>
      <c r="XAA19" s="820"/>
      <c r="XAB19" s="820"/>
      <c r="XAC19" s="820"/>
      <c r="XAD19" s="820"/>
      <c r="XAE19" s="820"/>
      <c r="XAF19" s="820"/>
      <c r="XAG19" s="820"/>
      <c r="XAH19" s="820"/>
      <c r="XAI19" s="820"/>
      <c r="XAJ19" s="820"/>
      <c r="XAK19" s="820"/>
      <c r="XAL19" s="820"/>
      <c r="XAM19" s="820"/>
      <c r="XAN19" s="820"/>
      <c r="XAO19" s="820"/>
      <c r="XAP19" s="820"/>
      <c r="XAQ19" s="820"/>
      <c r="XAR19" s="820"/>
      <c r="XAS19" s="820"/>
      <c r="XAT19" s="820"/>
      <c r="XAU19" s="820"/>
      <c r="XAV19" s="820"/>
      <c r="XAW19" s="820"/>
      <c r="XAX19" s="820"/>
      <c r="XAY19" s="820"/>
      <c r="XAZ19" s="820"/>
      <c r="XBA19" s="820"/>
      <c r="XBB19" s="820"/>
      <c r="XBC19" s="820"/>
      <c r="XBD19" s="820"/>
      <c r="XBE19" s="820"/>
      <c r="XBF19" s="820"/>
      <c r="XBG19" s="820"/>
      <c r="XBH19" s="820"/>
      <c r="XBI19" s="820"/>
      <c r="XBJ19" s="820"/>
      <c r="XBK19" s="820"/>
      <c r="XBL19" s="820"/>
      <c r="XBM19" s="820"/>
      <c r="XBN19" s="820"/>
      <c r="XBO19" s="820"/>
      <c r="XBP19" s="820"/>
      <c r="XBQ19" s="820"/>
      <c r="XBR19" s="820"/>
      <c r="XBS19" s="820"/>
      <c r="XBT19" s="820"/>
      <c r="XBU19" s="820"/>
      <c r="XBV19" s="820"/>
      <c r="XBW19" s="820"/>
      <c r="XBX19" s="820"/>
      <c r="XBY19" s="820"/>
      <c r="XBZ19" s="820"/>
      <c r="XCA19" s="820"/>
      <c r="XCB19" s="820"/>
      <c r="XCC19" s="820"/>
      <c r="XCD19" s="820"/>
      <c r="XCE19" s="820"/>
      <c r="XCF19" s="820"/>
      <c r="XCG19" s="820"/>
      <c r="XCH19" s="820"/>
      <c r="XCI19" s="820"/>
      <c r="XCJ19" s="820"/>
      <c r="XCK19" s="820"/>
      <c r="XCL19" s="820"/>
      <c r="XCM19" s="820"/>
      <c r="XCN19" s="820"/>
      <c r="XCO19" s="820"/>
      <c r="XCP19" s="820"/>
      <c r="XCQ19" s="820"/>
      <c r="XCR19" s="820"/>
      <c r="XCS19" s="820"/>
      <c r="XCT19" s="820"/>
      <c r="XCU19" s="820"/>
      <c r="XCV19" s="820"/>
      <c r="XCW19" s="820"/>
      <c r="XCX19" s="820"/>
      <c r="XCY19" s="820"/>
      <c r="XCZ19" s="820"/>
      <c r="XDA19" s="820"/>
      <c r="XDB19" s="820"/>
      <c r="XDC19" s="820"/>
      <c r="XDD19" s="820"/>
      <c r="XDE19" s="820"/>
      <c r="XDF19" s="820"/>
      <c r="XDG19" s="820"/>
      <c r="XDH19" s="820"/>
      <c r="XDI19" s="820"/>
      <c r="XDJ19" s="820"/>
      <c r="XDK19" s="820"/>
      <c r="XDL19" s="820"/>
      <c r="XDM19" s="820"/>
      <c r="XDN19" s="820"/>
      <c r="XDO19" s="820"/>
      <c r="XDP19" s="820"/>
      <c r="XDQ19" s="820"/>
      <c r="XDR19" s="820"/>
      <c r="XDS19" s="820"/>
      <c r="XDT19" s="820"/>
      <c r="XDU19" s="820"/>
      <c r="XDV19" s="820"/>
      <c r="XDW19" s="820"/>
      <c r="XDX19" s="820"/>
      <c r="XDY19" s="820"/>
      <c r="XDZ19" s="820"/>
      <c r="XEA19" s="820"/>
      <c r="XEB19" s="820"/>
      <c r="XEC19" s="820"/>
      <c r="XED19" s="820"/>
      <c r="XEE19" s="820"/>
      <c r="XEF19" s="820"/>
      <c r="XEG19" s="820"/>
      <c r="XEH19" s="820"/>
      <c r="XEI19" s="820"/>
      <c r="XEJ19" s="820"/>
      <c r="XEK19" s="820"/>
      <c r="XEL19" s="820"/>
      <c r="XEM19" s="820"/>
      <c r="XEN19" s="820"/>
      <c r="XEO19" s="820"/>
      <c r="XEP19" s="820"/>
      <c r="XEQ19" s="820"/>
      <c r="XER19" s="820"/>
      <c r="XES19" s="820"/>
      <c r="XET19" s="820"/>
      <c r="XEU19" s="820"/>
      <c r="XEV19" s="820"/>
      <c r="XEW19" s="820"/>
      <c r="XEX19" s="820"/>
      <c r="XEY19" s="820"/>
      <c r="XEZ19" s="820"/>
      <c r="XFA19" s="820"/>
      <c r="XFB19" s="820"/>
      <c r="XFC19" s="820"/>
      <c r="XFD19" s="820"/>
    </row>
    <row r="20" spans="1:16384" ht="36.5" customHeight="1" x14ac:dyDescent="0.3">
      <c r="B20" s="822" t="s">
        <v>1207</v>
      </c>
      <c r="C20" s="823"/>
      <c r="D20" s="824">
        <f>D41</f>
        <v>0</v>
      </c>
      <c r="E20" s="826">
        <f t="shared" ref="E20:AC20" si="1">E41</f>
        <v>0</v>
      </c>
      <c r="F20" s="826">
        <f t="shared" si="1"/>
        <v>0</v>
      </c>
      <c r="G20" s="826">
        <f t="shared" si="1"/>
        <v>0</v>
      </c>
      <c r="H20" s="826">
        <f t="shared" si="1"/>
        <v>0</v>
      </c>
      <c r="I20" s="826">
        <f t="shared" si="1"/>
        <v>2.5817499999999995</v>
      </c>
      <c r="J20" s="826">
        <f t="shared" si="1"/>
        <v>37.358750000000001</v>
      </c>
      <c r="K20" s="826">
        <f t="shared" si="1"/>
        <v>38.026749999999993</v>
      </c>
      <c r="L20" s="826">
        <f t="shared" si="1"/>
        <v>38.350750000000005</v>
      </c>
      <c r="M20" s="826">
        <f t="shared" si="1"/>
        <v>54.966750000000005</v>
      </c>
      <c r="N20" s="826">
        <f t="shared" si="1"/>
        <v>74.252749999999992</v>
      </c>
      <c r="O20" s="826">
        <f t="shared" si="1"/>
        <v>80.97475</v>
      </c>
      <c r="P20" s="826">
        <f t="shared" si="1"/>
        <v>87.886750000000006</v>
      </c>
      <c r="Q20" s="1088">
        <f t="shared" si="1"/>
        <v>25</v>
      </c>
      <c r="R20" s="843">
        <f t="shared" si="1"/>
        <v>20</v>
      </c>
      <c r="S20" s="843">
        <f t="shared" si="1"/>
        <v>5</v>
      </c>
      <c r="T20" s="843">
        <f t="shared" si="1"/>
        <v>0</v>
      </c>
      <c r="U20" s="843">
        <f t="shared" si="1"/>
        <v>0</v>
      </c>
      <c r="V20" s="843">
        <f t="shared" si="1"/>
        <v>0</v>
      </c>
      <c r="W20" s="843">
        <f t="shared" si="1"/>
        <v>0</v>
      </c>
      <c r="X20" s="843">
        <f t="shared" si="1"/>
        <v>0</v>
      </c>
      <c r="Y20" s="843">
        <f t="shared" si="1"/>
        <v>0</v>
      </c>
      <c r="Z20" s="843">
        <f t="shared" si="1"/>
        <v>0</v>
      </c>
      <c r="AA20" s="843">
        <f t="shared" si="1"/>
        <v>0</v>
      </c>
      <c r="AB20" s="843">
        <f t="shared" si="1"/>
        <v>0</v>
      </c>
      <c r="AC20" s="844">
        <f t="shared" si="1"/>
        <v>0</v>
      </c>
      <c r="AE20" s="847"/>
      <c r="AF20" s="847"/>
      <c r="AG20" s="847"/>
      <c r="AH20" s="847"/>
      <c r="AI20" s="847"/>
      <c r="AJ20" s="847"/>
      <c r="AK20" s="847"/>
      <c r="AL20" s="847"/>
      <c r="AM20" s="847"/>
      <c r="AN20" s="847"/>
      <c r="AO20" s="847"/>
      <c r="AP20" s="847"/>
      <c r="AQ20" s="847"/>
      <c r="AR20" s="847"/>
      <c r="AS20" s="847"/>
      <c r="AT20" s="847"/>
      <c r="AU20" s="847"/>
      <c r="AV20" s="847"/>
      <c r="AW20" s="847"/>
      <c r="AX20" s="847"/>
      <c r="AY20" s="847"/>
      <c r="AZ20" s="847"/>
      <c r="BA20" s="847"/>
      <c r="BB20" s="847"/>
      <c r="BC20" s="847"/>
      <c r="BD20" s="847"/>
      <c r="BE20" s="847"/>
      <c r="BF20" s="847"/>
      <c r="BG20" s="847"/>
      <c r="BH20" s="847"/>
      <c r="BI20" s="847"/>
      <c r="BJ20" s="847"/>
      <c r="BK20" s="847"/>
      <c r="BL20" s="847"/>
      <c r="BM20" s="847"/>
      <c r="BN20" s="847"/>
      <c r="BO20" s="847"/>
      <c r="BP20" s="847"/>
      <c r="BQ20" s="847"/>
      <c r="BR20" s="847"/>
      <c r="BS20" s="847"/>
      <c r="BT20" s="847"/>
      <c r="BU20" s="847"/>
      <c r="BV20" s="847"/>
      <c r="BW20" s="847"/>
      <c r="BX20" s="847"/>
      <c r="BY20" s="847"/>
      <c r="BZ20" s="847"/>
      <c r="CA20" s="847"/>
      <c r="CB20" s="847"/>
      <c r="CC20" s="847"/>
      <c r="CD20" s="847"/>
      <c r="CE20" s="847"/>
      <c r="CF20" s="847"/>
      <c r="CG20" s="847"/>
      <c r="CH20" s="847"/>
      <c r="CI20" s="847"/>
      <c r="CJ20" s="847"/>
      <c r="CK20" s="847"/>
      <c r="CL20" s="847"/>
      <c r="CM20" s="847"/>
      <c r="CN20" s="847"/>
      <c r="CO20" s="847"/>
      <c r="CP20" s="847"/>
      <c r="CQ20" s="847"/>
      <c r="CR20" s="847"/>
      <c r="CS20" s="847"/>
      <c r="CT20" s="847"/>
      <c r="CU20" s="847"/>
      <c r="CV20" s="847"/>
    </row>
    <row r="21" spans="1:16384" s="807" customFormat="1" ht="15.5" customHeight="1" x14ac:dyDescent="0.3">
      <c r="B21" s="822" t="s">
        <v>1205</v>
      </c>
      <c r="C21" s="823" t="s">
        <v>1260</v>
      </c>
      <c r="D21" s="1161">
        <v>30</v>
      </c>
      <c r="E21" s="1162">
        <v>30</v>
      </c>
      <c r="F21" s="1162">
        <v>30</v>
      </c>
      <c r="G21" s="1162">
        <v>30</v>
      </c>
      <c r="H21" s="1162">
        <v>30</v>
      </c>
      <c r="I21" s="1162">
        <v>30</v>
      </c>
      <c r="J21" s="1162">
        <v>30</v>
      </c>
      <c r="K21" s="1163">
        <v>30.2</v>
      </c>
      <c r="L21" s="1163">
        <v>30.2</v>
      </c>
      <c r="M21" s="1163">
        <f>'Haver Pivoted'!GX89</f>
        <v>34.4</v>
      </c>
      <c r="N21" s="1163">
        <f>'Haver Pivoted'!GY89</f>
        <v>34.4</v>
      </c>
      <c r="O21" s="1163">
        <f>'Haver Pivoted'!GZ89</f>
        <v>218.933333333333</v>
      </c>
      <c r="P21" s="1163">
        <f>'Haver Pivoted'!HA89</f>
        <v>223.13333333333301</v>
      </c>
      <c r="Q21" s="1089">
        <f>8*4 + 34 + 17</f>
        <v>83</v>
      </c>
      <c r="R21" s="904">
        <f>8*4 + 34 + 17</f>
        <v>83</v>
      </c>
      <c r="S21" s="904">
        <v>34</v>
      </c>
      <c r="T21" s="904">
        <v>34</v>
      </c>
      <c r="U21" s="904">
        <v>34</v>
      </c>
      <c r="V21" s="904">
        <v>34</v>
      </c>
      <c r="W21" s="904">
        <v>34</v>
      </c>
      <c r="X21" s="904">
        <v>34</v>
      </c>
      <c r="Y21" s="904">
        <v>34</v>
      </c>
      <c r="Z21" s="904">
        <v>34</v>
      </c>
      <c r="AA21" s="904">
        <v>34</v>
      </c>
      <c r="AB21" s="904">
        <v>34</v>
      </c>
      <c r="AC21" s="897">
        <v>34</v>
      </c>
    </row>
    <row r="22" spans="1:16384" ht="21.5" customHeight="1" x14ac:dyDescent="0.3">
      <c r="B22" s="822" t="s">
        <v>619</v>
      </c>
      <c r="C22" s="823"/>
      <c r="D22" s="824"/>
      <c r="E22" s="826"/>
      <c r="F22" s="826"/>
      <c r="G22" s="826"/>
      <c r="H22" s="828"/>
      <c r="I22" s="828"/>
      <c r="J22" s="828">
        <f>PPP!J53</f>
        <v>57.2</v>
      </c>
      <c r="K22" s="828">
        <f>PPP!K53</f>
        <v>81.2</v>
      </c>
      <c r="L22" s="828">
        <f>PPP!L53</f>
        <v>24.4</v>
      </c>
      <c r="M22" s="828">
        <f>PPP!M53</f>
        <v>10.8</v>
      </c>
      <c r="N22" s="828">
        <f>PPP!N53</f>
        <v>24.7</v>
      </c>
      <c r="O22" s="828">
        <f>PPP!O53</f>
        <v>14</v>
      </c>
      <c r="P22" s="828">
        <f>PPP!P53</f>
        <v>2</v>
      </c>
      <c r="Q22" s="1085">
        <f>PPP!Q53</f>
        <v>0</v>
      </c>
      <c r="R22" s="900">
        <f>PPP!Q61</f>
        <v>0</v>
      </c>
      <c r="S22" s="900">
        <f>PPP!S53</f>
        <v>0</v>
      </c>
      <c r="T22" s="900">
        <f>PPP!T53</f>
        <v>0</v>
      </c>
      <c r="U22" s="900">
        <f>PPP!U53</f>
        <v>0</v>
      </c>
      <c r="V22" s="900">
        <f>PPP!V53</f>
        <v>0</v>
      </c>
      <c r="W22" s="900">
        <f>PPP!W53</f>
        <v>0</v>
      </c>
      <c r="X22" s="900">
        <f>PPP!X53</f>
        <v>0</v>
      </c>
      <c r="Y22" s="900">
        <f>PPP!Y53</f>
        <v>0</v>
      </c>
      <c r="Z22" s="900">
        <f>PPP!Z53</f>
        <v>0</v>
      </c>
      <c r="AA22" s="900">
        <f>PPP!AA53</f>
        <v>0</v>
      </c>
      <c r="AB22" s="900">
        <f>PPP!AB53</f>
        <v>0</v>
      </c>
      <c r="AC22" s="901">
        <f>PPP!AC53</f>
        <v>0</v>
      </c>
    </row>
    <row r="23" spans="1:16384" ht="21.5" customHeight="1" x14ac:dyDescent="0.3">
      <c r="B23" s="833" t="s">
        <v>1206</v>
      </c>
      <c r="C23" s="837"/>
      <c r="D23" s="834">
        <f t="shared" ref="D23:AC23" si="2">D54</f>
        <v>0</v>
      </c>
      <c r="E23" s="835">
        <f t="shared" si="2"/>
        <v>0</v>
      </c>
      <c r="F23" s="835">
        <f t="shared" si="2"/>
        <v>0</v>
      </c>
      <c r="G23" s="835">
        <f t="shared" si="2"/>
        <v>0</v>
      </c>
      <c r="H23" s="835">
        <f t="shared" si="2"/>
        <v>0</v>
      </c>
      <c r="I23" s="835">
        <f t="shared" si="2"/>
        <v>-2.5817500000000564</v>
      </c>
      <c r="J23" s="835">
        <f t="shared" si="2"/>
        <v>-4.8587500000001</v>
      </c>
      <c r="K23" s="835">
        <f t="shared" si="2"/>
        <v>97.173249999999825</v>
      </c>
      <c r="L23" s="835">
        <f t="shared" si="2"/>
        <v>24.54924999999912</v>
      </c>
      <c r="M23" s="835">
        <f t="shared" si="2"/>
        <v>28.23224999999934</v>
      </c>
      <c r="N23" s="835">
        <f t="shared" si="2"/>
        <v>-0.27559000000042033</v>
      </c>
      <c r="O23" s="835">
        <f t="shared" si="2"/>
        <v>-0.77924333333385221</v>
      </c>
      <c r="P23" s="835">
        <f t="shared" si="2"/>
        <v>-17.59708333333424</v>
      </c>
      <c r="Q23" s="1089">
        <f t="shared" si="2"/>
        <v>25</v>
      </c>
      <c r="R23" s="904">
        <f t="shared" si="2"/>
        <v>25</v>
      </c>
      <c r="S23" s="904">
        <f t="shared" si="2"/>
        <v>25</v>
      </c>
      <c r="T23" s="904">
        <f t="shared" si="2"/>
        <v>90</v>
      </c>
      <c r="U23" s="904">
        <f t="shared" si="2"/>
        <v>90</v>
      </c>
      <c r="V23" s="904">
        <f t="shared" si="2"/>
        <v>90</v>
      </c>
      <c r="W23" s="904">
        <f t="shared" si="2"/>
        <v>90</v>
      </c>
      <c r="X23" s="904">
        <f t="shared" si="2"/>
        <v>110</v>
      </c>
      <c r="Y23" s="904">
        <f t="shared" si="2"/>
        <v>110</v>
      </c>
      <c r="Z23" s="904">
        <f t="shared" si="2"/>
        <v>110</v>
      </c>
      <c r="AA23" s="904">
        <f t="shared" si="2"/>
        <v>110</v>
      </c>
      <c r="AB23" s="904">
        <f t="shared" si="2"/>
        <v>130</v>
      </c>
      <c r="AC23" s="897">
        <f t="shared" si="2"/>
        <v>130</v>
      </c>
    </row>
    <row r="24" spans="1:16384" s="139" customFormat="1" ht="21" customHeight="1" x14ac:dyDescent="0.35">
      <c r="B24" s="819" t="s">
        <v>1203</v>
      </c>
      <c r="C24" s="870"/>
      <c r="D24" s="871">
        <f t="shared" ref="D24:AC24" si="3">D18+D19</f>
        <v>0</v>
      </c>
      <c r="E24" s="872">
        <f t="shared" si="3"/>
        <v>0</v>
      </c>
      <c r="F24" s="872">
        <f t="shared" si="3"/>
        <v>0</v>
      </c>
      <c r="G24" s="872">
        <f t="shared" si="3"/>
        <v>0</v>
      </c>
      <c r="H24" s="872">
        <f t="shared" si="3"/>
        <v>0</v>
      </c>
      <c r="I24" s="872">
        <f t="shared" si="3"/>
        <v>0</v>
      </c>
      <c r="J24" s="872">
        <f t="shared" si="3"/>
        <v>160.9</v>
      </c>
      <c r="K24" s="872">
        <f t="shared" si="3"/>
        <v>58.4</v>
      </c>
      <c r="L24" s="872">
        <f t="shared" si="3"/>
        <v>34.5</v>
      </c>
      <c r="M24" s="872">
        <f t="shared" si="3"/>
        <v>42.8</v>
      </c>
      <c r="N24" s="872">
        <f t="shared" si="3"/>
        <v>26.6</v>
      </c>
      <c r="O24" s="872">
        <f t="shared" si="3"/>
        <v>40.50400000000004</v>
      </c>
      <c r="P24" s="874">
        <f>P18+P19</f>
        <v>84.119000000000014</v>
      </c>
      <c r="Q24" s="1090">
        <f t="shared" si="3"/>
        <v>67.681761830876653</v>
      </c>
      <c r="R24" s="903">
        <f t="shared" si="3"/>
        <v>19.719000000000005</v>
      </c>
      <c r="S24" s="903">
        <f t="shared" si="3"/>
        <v>19.719000000000005</v>
      </c>
      <c r="T24" s="903">
        <f t="shared" si="3"/>
        <v>1.4159999999999999</v>
      </c>
      <c r="U24" s="903">
        <f t="shared" si="3"/>
        <v>1.4159999999999999</v>
      </c>
      <c r="V24" s="903">
        <f t="shared" si="3"/>
        <v>1.4159999999999999</v>
      </c>
      <c r="W24" s="903">
        <f t="shared" si="3"/>
        <v>1.4159999999999999</v>
      </c>
      <c r="X24" s="903">
        <f t="shared" si="3"/>
        <v>1.4790000000000001</v>
      </c>
      <c r="Y24" s="903">
        <f t="shared" si="3"/>
        <v>1.4790000000000001</v>
      </c>
      <c r="Z24" s="903">
        <f t="shared" si="3"/>
        <v>1.4790000000000001</v>
      </c>
      <c r="AA24" s="903">
        <f t="shared" si="3"/>
        <v>1.4790000000000001</v>
      </c>
      <c r="AB24" s="903">
        <f t="shared" si="3"/>
        <v>1.63</v>
      </c>
      <c r="AC24" s="898">
        <f t="shared" si="3"/>
        <v>1.63</v>
      </c>
    </row>
    <row r="25" spans="1:16384" ht="44.5" customHeight="1" x14ac:dyDescent="0.3">
      <c r="B25" s="830" t="s">
        <v>1212</v>
      </c>
      <c r="C25" s="837"/>
      <c r="D25" s="834">
        <f t="shared" ref="D25:AC25" si="4">D52</f>
        <v>1411.0000000000002</v>
      </c>
      <c r="E25" s="835">
        <f t="shared" si="4"/>
        <v>1471.3999999999999</v>
      </c>
      <c r="F25" s="835">
        <f t="shared" si="4"/>
        <v>1476.6</v>
      </c>
      <c r="G25" s="835">
        <f t="shared" si="4"/>
        <v>1483.6999999999998</v>
      </c>
      <c r="H25" s="835">
        <f t="shared" si="4"/>
        <v>1492.7</v>
      </c>
      <c r="I25" s="835">
        <f t="shared" si="4"/>
        <v>1539.9</v>
      </c>
      <c r="J25" s="835">
        <f t="shared" si="4"/>
        <v>1547.0000000000002</v>
      </c>
      <c r="K25" s="835">
        <f t="shared" si="4"/>
        <v>1554.1000000000004</v>
      </c>
      <c r="L25" s="835">
        <f t="shared" si="4"/>
        <v>1561.2000000000005</v>
      </c>
      <c r="M25" s="835">
        <f t="shared" si="4"/>
        <v>1585.8010000000006</v>
      </c>
      <c r="N25" s="835">
        <f t="shared" si="4"/>
        <v>1592.9010000000007</v>
      </c>
      <c r="O25" s="835">
        <f t="shared" si="4"/>
        <v>1600.0010000000009</v>
      </c>
      <c r="P25" s="835">
        <f>P52</f>
        <v>1607.101000000001</v>
      </c>
      <c r="Q25" s="1089">
        <f t="shared" si="4"/>
        <v>1682.2994400000011</v>
      </c>
      <c r="R25" s="904">
        <f t="shared" si="4"/>
        <v>1689.3994400000013</v>
      </c>
      <c r="S25" s="904">
        <f t="shared" si="4"/>
        <v>1696.4994400000014</v>
      </c>
      <c r="T25" s="904">
        <f t="shared" si="4"/>
        <v>1703.5994400000016</v>
      </c>
      <c r="U25" s="904">
        <f t="shared" si="4"/>
        <v>1757.3784000000016</v>
      </c>
      <c r="V25" s="904">
        <f t="shared" si="4"/>
        <v>1764.4784000000018</v>
      </c>
      <c r="W25" s="904">
        <f t="shared" si="4"/>
        <v>1771.5784000000019</v>
      </c>
      <c r="X25" s="904">
        <f t="shared" si="4"/>
        <v>1778.6784000000021</v>
      </c>
      <c r="Y25" s="904">
        <f t="shared" si="4"/>
        <v>1809.7578800000022</v>
      </c>
      <c r="Z25" s="904">
        <f t="shared" si="4"/>
        <v>1816.8578800000023</v>
      </c>
      <c r="AA25" s="904">
        <f t="shared" si="4"/>
        <v>1823.9578800000024</v>
      </c>
      <c r="AB25" s="904">
        <f t="shared" si="4"/>
        <v>1831.0578800000026</v>
      </c>
      <c r="AC25" s="897">
        <f t="shared" si="4"/>
        <v>1862.7773600000028</v>
      </c>
    </row>
    <row r="26" spans="1:16384" s="888" customFormat="1" ht="44.5" customHeight="1" x14ac:dyDescent="0.3">
      <c r="B26" s="890" t="s">
        <v>1228</v>
      </c>
      <c r="D26" s="891"/>
      <c r="E26" s="1071"/>
      <c r="F26" s="1071"/>
      <c r="G26" s="1071"/>
      <c r="H26" s="1071"/>
      <c r="I26" s="1071"/>
      <c r="J26" s="1071"/>
      <c r="K26" s="1071"/>
      <c r="L26" s="1071"/>
      <c r="M26" s="1071"/>
      <c r="N26" s="1071"/>
      <c r="O26" s="1071"/>
      <c r="P26" s="828"/>
      <c r="Q26" s="1085">
        <v>-2.5</v>
      </c>
      <c r="R26" s="900">
        <v>-2.5</v>
      </c>
      <c r="S26" s="900">
        <v>-2.5</v>
      </c>
      <c r="T26" s="900">
        <v>-6</v>
      </c>
      <c r="U26" s="900">
        <v>-6</v>
      </c>
      <c r="V26" s="900">
        <v>-6</v>
      </c>
      <c r="W26" s="900">
        <v>-6</v>
      </c>
      <c r="X26" s="900">
        <v>-4.3</v>
      </c>
      <c r="Y26" s="900">
        <v>-4.3</v>
      </c>
      <c r="Z26" s="900">
        <v>-4.3</v>
      </c>
      <c r="AA26" s="900">
        <v>-4.3</v>
      </c>
      <c r="AB26" s="900">
        <v>-4.8</v>
      </c>
      <c r="AC26" s="901">
        <v>-4.8</v>
      </c>
    </row>
    <row r="27" spans="1:16384" s="139" customFormat="1" ht="31" customHeight="1" x14ac:dyDescent="0.35">
      <c r="B27" s="873" t="s">
        <v>1208</v>
      </c>
      <c r="C27" s="870"/>
      <c r="D27" s="1021">
        <f>D25+SUM(D20:D23) + D26</f>
        <v>1441.0000000000002</v>
      </c>
      <c r="E27" s="887">
        <f t="shared" ref="E27:O27" si="5">E25+SUM(E20:E23) + E26</f>
        <v>1501.3999999999999</v>
      </c>
      <c r="F27" s="887">
        <f t="shared" si="5"/>
        <v>1506.6</v>
      </c>
      <c r="G27" s="887">
        <f t="shared" si="5"/>
        <v>1513.6999999999998</v>
      </c>
      <c r="H27" s="887">
        <f t="shared" si="5"/>
        <v>1522.7</v>
      </c>
      <c r="I27" s="887">
        <f t="shared" si="5"/>
        <v>1569.9</v>
      </c>
      <c r="J27" s="887">
        <f t="shared" si="5"/>
        <v>1666.7</v>
      </c>
      <c r="K27" s="887">
        <f>K25+SUM(K20:K23) + K26</f>
        <v>1800.7000000000003</v>
      </c>
      <c r="L27" s="887">
        <f t="shared" si="5"/>
        <v>1678.6999999999996</v>
      </c>
      <c r="M27" s="887">
        <f t="shared" si="5"/>
        <v>1714.1999999999998</v>
      </c>
      <c r="N27" s="887">
        <f t="shared" si="5"/>
        <v>1725.9781600000003</v>
      </c>
      <c r="O27" s="887">
        <f t="shared" si="5"/>
        <v>1913.1298400000001</v>
      </c>
      <c r="P27" s="887">
        <f>P25+SUM(P20:P23) + P26</f>
        <v>1902.5239999999999</v>
      </c>
      <c r="Q27" s="1091">
        <f>Q25+SUM(Q20:Q23) + Q26</f>
        <v>1812.7994400000011</v>
      </c>
      <c r="R27" s="906">
        <f t="shared" ref="R27" si="6">R25+SUM(R20:R23) + R26</f>
        <v>1814.8994400000013</v>
      </c>
      <c r="S27" s="906">
        <f t="shared" ref="S27" si="7">S25+SUM(S20:S23) + S26</f>
        <v>1757.9994400000014</v>
      </c>
      <c r="T27" s="906">
        <f t="shared" ref="T27" si="8">T25+SUM(T20:T23) + T26</f>
        <v>1821.5994400000016</v>
      </c>
      <c r="U27" s="906">
        <f t="shared" ref="U27" si="9">U25+SUM(U20:U23) + U26</f>
        <v>1875.3784000000016</v>
      </c>
      <c r="V27" s="906">
        <f t="shared" ref="V27" si="10">V25+SUM(V20:V23) + V26</f>
        <v>1882.4784000000018</v>
      </c>
      <c r="W27" s="906">
        <f t="shared" ref="W27" si="11">W25+SUM(W20:W23) + W26</f>
        <v>1889.5784000000019</v>
      </c>
      <c r="X27" s="906">
        <f t="shared" ref="X27" si="12">X25+SUM(X20:X23) + X26</f>
        <v>1918.3784000000021</v>
      </c>
      <c r="Y27" s="906">
        <f t="shared" ref="Y27" si="13">Y25+SUM(Y20:Y23) + Y26</f>
        <v>1949.4578800000022</v>
      </c>
      <c r="Z27" s="906">
        <f t="shared" ref="Z27" si="14">Z25+SUM(Z20:Z23) + Z26</f>
        <v>1956.5578800000023</v>
      </c>
      <c r="AA27" s="906">
        <f t="shared" ref="AA27" si="15">AA25+SUM(AA20:AA23) + AA26</f>
        <v>1963.6578800000025</v>
      </c>
      <c r="AB27" s="906">
        <f t="shared" ref="AB27" si="16">AB25+SUM(AB20:AB23) + AB26</f>
        <v>1990.2578800000026</v>
      </c>
      <c r="AC27" s="321">
        <f t="shared" ref="AC27" si="17">AC25+SUM(AC20:AC23) + AC26</f>
        <v>2021.9773600000028</v>
      </c>
    </row>
    <row r="28" spans="1:16384" s="139" customFormat="1" ht="31" customHeight="1" x14ac:dyDescent="0.35">
      <c r="B28" s="1401" t="s">
        <v>622</v>
      </c>
      <c r="C28" s="1402"/>
      <c r="D28" s="520"/>
      <c r="E28" s="905"/>
      <c r="F28" s="905"/>
      <c r="G28" s="905"/>
      <c r="H28" s="905"/>
      <c r="I28" s="905"/>
      <c r="J28" s="905"/>
      <c r="K28" s="905"/>
      <c r="L28" s="905"/>
      <c r="M28" s="905"/>
      <c r="N28" s="874"/>
      <c r="O28" s="874"/>
      <c r="P28" s="874"/>
      <c r="Q28" s="1091"/>
      <c r="R28" s="906"/>
      <c r="S28" s="906"/>
      <c r="T28" s="906"/>
      <c r="U28" s="906"/>
      <c r="V28" s="906"/>
      <c r="W28" s="906"/>
      <c r="X28" s="906"/>
      <c r="Y28" s="906"/>
      <c r="Z28" s="906"/>
      <c r="AA28" s="906"/>
      <c r="AB28" s="906"/>
      <c r="AC28" s="321"/>
    </row>
    <row r="29" spans="1:16384" x14ac:dyDescent="0.3">
      <c r="B29" s="155" t="s">
        <v>1214</v>
      </c>
      <c r="C29" s="847" t="s">
        <v>623</v>
      </c>
      <c r="D29" s="889">
        <f>'Haver Pivoted'!GO37</f>
        <v>731.6</v>
      </c>
      <c r="E29" s="847">
        <f>'Haver Pivoted'!GP37</f>
        <v>741.5</v>
      </c>
      <c r="F29" s="847">
        <f>'Haver Pivoted'!GQ37</f>
        <v>758.6</v>
      </c>
      <c r="G29" s="847">
        <f>'Haver Pivoted'!GR37</f>
        <v>767.8</v>
      </c>
      <c r="H29" s="847">
        <f>'Haver Pivoted'!GS37</f>
        <v>767.1</v>
      </c>
      <c r="I29" s="847">
        <f>'Haver Pivoted'!GT37</f>
        <v>755.9</v>
      </c>
      <c r="J29" s="847">
        <f>'Haver Pivoted'!GU37</f>
        <v>803.8</v>
      </c>
      <c r="K29" s="847">
        <f>'Haver Pivoted'!GV37</f>
        <v>842.2</v>
      </c>
      <c r="L29" s="847">
        <f>'Haver Pivoted'!GW37</f>
        <v>831.1</v>
      </c>
      <c r="M29" s="847">
        <f>'Haver Pivoted'!GX37</f>
        <v>850</v>
      </c>
      <c r="N29" s="837">
        <f>'Haver Pivoted'!GY37</f>
        <v>885.5</v>
      </c>
      <c r="O29" s="837">
        <f>'Haver Pivoted'!GZ37</f>
        <v>933.2</v>
      </c>
      <c r="P29" s="837">
        <f>'Haver Pivoted'!HA37</f>
        <v>937.9</v>
      </c>
      <c r="Q29" s="1092"/>
      <c r="R29" s="902"/>
      <c r="S29" s="902"/>
      <c r="T29" s="902"/>
      <c r="U29" s="902"/>
      <c r="V29" s="902"/>
      <c r="W29" s="902"/>
      <c r="X29" s="902"/>
      <c r="Y29" s="902"/>
      <c r="Z29" s="902"/>
      <c r="AA29" s="902"/>
      <c r="AB29" s="902"/>
      <c r="AC29" s="899"/>
    </row>
    <row r="30" spans="1:16384" x14ac:dyDescent="0.3">
      <c r="B30" s="41" t="s">
        <v>247</v>
      </c>
      <c r="C30" s="847"/>
      <c r="D30" s="834">
        <f>Medicaid!D26</f>
        <v>589.5</v>
      </c>
      <c r="E30" s="835">
        <f>Medicaid!E26</f>
        <v>598.79999999999995</v>
      </c>
      <c r="F30" s="835">
        <f>Medicaid!F26</f>
        <v>614.5</v>
      </c>
      <c r="G30" s="835">
        <f>Medicaid!G26</f>
        <v>622.4</v>
      </c>
      <c r="H30" s="835">
        <f>Medicaid!H26</f>
        <v>620.5</v>
      </c>
      <c r="I30" s="835">
        <f>Medicaid!I26</f>
        <v>606.20000000000005</v>
      </c>
      <c r="J30" s="835">
        <f>Medicaid!J26</f>
        <v>654.20000000000005</v>
      </c>
      <c r="K30" s="835">
        <f>Medicaid!K26</f>
        <v>690.4</v>
      </c>
      <c r="L30" s="835">
        <f>Medicaid!L26</f>
        <v>678.3</v>
      </c>
      <c r="M30" s="835">
        <f>Medicaid!M26</f>
        <v>695.9</v>
      </c>
      <c r="N30" s="835">
        <f>Medicaid!N26</f>
        <v>730.5</v>
      </c>
      <c r="O30" s="835">
        <f>Medicaid!O26</f>
        <v>775</v>
      </c>
      <c r="P30" s="835">
        <f>Medicaid!P26</f>
        <v>781.6</v>
      </c>
      <c r="Q30" s="1089">
        <f>Medicaid!Q26</f>
        <v>789.30142255867406</v>
      </c>
      <c r="R30" s="904">
        <f>Medicaid!R26</f>
        <v>797.07873036482408</v>
      </c>
      <c r="S30" s="904">
        <f>Medicaid!S26</f>
        <v>804.93267114664457</v>
      </c>
      <c r="T30" s="904">
        <f>Medicaid!T26</f>
        <v>794.28225506177091</v>
      </c>
      <c r="U30" s="904">
        <f>Medicaid!U26</f>
        <v>783.77275928843005</v>
      </c>
      <c r="V30" s="904">
        <f>Medicaid!V26</f>
        <v>773.40231924837042</v>
      </c>
      <c r="W30" s="904">
        <f>Medicaid!W26</f>
        <v>763.16909503439035</v>
      </c>
      <c r="X30" s="904">
        <f>Medicaid!X26</f>
        <v>773.67420877052098</v>
      </c>
      <c r="Y30" s="904">
        <f>Medicaid!Y26</f>
        <v>784.3239266518234</v>
      </c>
      <c r="Z30" s="904">
        <f>Medicaid!Z26</f>
        <v>795.1202391716256</v>
      </c>
      <c r="AA30" s="904">
        <f>Medicaid!AA26</f>
        <v>806.06516422263394</v>
      </c>
      <c r="AB30" s="904">
        <f>Medicaid!AB26</f>
        <v>817.16074747408879</v>
      </c>
      <c r="AC30" s="897">
        <f>Medicaid!AC26</f>
        <v>828.40906275411191</v>
      </c>
    </row>
    <row r="31" spans="1:16384" s="139" customFormat="1" ht="14.5" x14ac:dyDescent="0.35">
      <c r="B31" s="138" t="s">
        <v>1215</v>
      </c>
      <c r="C31" s="848"/>
      <c r="D31" s="520">
        <f>D29-D30</f>
        <v>142.10000000000002</v>
      </c>
      <c r="E31" s="905">
        <f t="shared" ref="E31:O31" si="18">E29-E30</f>
        <v>142.70000000000005</v>
      </c>
      <c r="F31" s="905">
        <f t="shared" si="18"/>
        <v>144.10000000000002</v>
      </c>
      <c r="G31" s="905">
        <f t="shared" si="18"/>
        <v>145.39999999999998</v>
      </c>
      <c r="H31" s="905">
        <f t="shared" si="18"/>
        <v>146.60000000000002</v>
      </c>
      <c r="I31" s="905">
        <f t="shared" si="18"/>
        <v>149.69999999999993</v>
      </c>
      <c r="J31" s="905">
        <f t="shared" si="18"/>
        <v>149.59999999999991</v>
      </c>
      <c r="K31" s="905">
        <f t="shared" si="18"/>
        <v>151.80000000000007</v>
      </c>
      <c r="L31" s="905">
        <f t="shared" si="18"/>
        <v>152.80000000000007</v>
      </c>
      <c r="M31" s="905">
        <f t="shared" si="18"/>
        <v>154.10000000000002</v>
      </c>
      <c r="N31" s="905">
        <f t="shared" si="18"/>
        <v>155</v>
      </c>
      <c r="O31" s="905">
        <f t="shared" si="18"/>
        <v>158.20000000000005</v>
      </c>
      <c r="P31" s="905">
        <f>P29-P30</f>
        <v>156.29999999999995</v>
      </c>
      <c r="Q31" s="1091">
        <f>P31*(1+AVERAGE($F$32:$I$32))</f>
        <v>158.18464098059994</v>
      </c>
      <c r="R31" s="906">
        <f>Q31*(1+AVERAGE($F$32:$I$32))</f>
        <v>160.09200666769868</v>
      </c>
      <c r="S31" s="906">
        <f t="shared" ref="S31:AC31" si="19">R31*(1+AVERAGE($F$32:$I$32))</f>
        <v>162.02237107225676</v>
      </c>
      <c r="T31" s="906">
        <f t="shared" si="19"/>
        <v>163.97601150921614</v>
      </c>
      <c r="U31" s="906">
        <f t="shared" si="19"/>
        <v>165.95320863733897</v>
      </c>
      <c r="V31" s="906">
        <f t="shared" si="19"/>
        <v>167.95424649952699</v>
      </c>
      <c r="W31" s="906">
        <f t="shared" si="19"/>
        <v>169.97941256362679</v>
      </c>
      <c r="X31" s="906">
        <f t="shared" si="19"/>
        <v>172.02899776372738</v>
      </c>
      <c r="Y31" s="906">
        <f t="shared" si="19"/>
        <v>174.10329654195553</v>
      </c>
      <c r="Z31" s="906">
        <f t="shared" si="19"/>
        <v>176.20260689077523</v>
      </c>
      <c r="AA31" s="906">
        <f t="shared" si="19"/>
        <v>178.32723039579699</v>
      </c>
      <c r="AB31" s="906">
        <f t="shared" si="19"/>
        <v>180.47747227910352</v>
      </c>
      <c r="AC31" s="321">
        <f t="shared" si="19"/>
        <v>182.65364144309771</v>
      </c>
    </row>
    <row r="32" spans="1:16384" x14ac:dyDescent="0.3">
      <c r="B32" s="436" t="s">
        <v>1216</v>
      </c>
      <c r="C32" s="42"/>
      <c r="D32" s="727"/>
      <c r="E32" s="179">
        <f>E31/D31-1</f>
        <v>4.2223786066151181E-3</v>
      </c>
      <c r="F32" s="179">
        <f t="shared" ref="F32:N32" si="20">F31/E31-1</f>
        <v>9.8107918710579334E-3</v>
      </c>
      <c r="G32" s="179">
        <f t="shared" si="20"/>
        <v>9.0215128383064336E-3</v>
      </c>
      <c r="H32" s="179">
        <f t="shared" si="20"/>
        <v>8.253094910591896E-3</v>
      </c>
      <c r="I32" s="179">
        <f t="shared" si="20"/>
        <v>2.1145975443382703E-2</v>
      </c>
      <c r="J32" s="179">
        <f t="shared" si="20"/>
        <v>-6.6800267201083674E-4</v>
      </c>
      <c r="K32" s="179">
        <f t="shared" si="20"/>
        <v>1.4705882352942234E-2</v>
      </c>
      <c r="L32" s="179">
        <f t="shared" si="20"/>
        <v>6.5876152832673451E-3</v>
      </c>
      <c r="M32" s="179">
        <f t="shared" si="20"/>
        <v>8.5078534031410857E-3</v>
      </c>
      <c r="N32" s="179">
        <f t="shared" si="20"/>
        <v>5.8403634003891813E-3</v>
      </c>
      <c r="O32" s="179">
        <f>O31/N31-1</f>
        <v>2.06451612903229E-2</v>
      </c>
      <c r="P32" s="1072">
        <f t="shared" ref="P32" si="21">P31/O31-1</f>
        <v>-1.2010113780025811E-2</v>
      </c>
      <c r="Q32" s="1258"/>
      <c r="R32" s="904"/>
      <c r="S32" s="904"/>
      <c r="T32" s="904"/>
      <c r="U32" s="904"/>
      <c r="V32" s="904"/>
      <c r="W32" s="904"/>
      <c r="X32" s="904"/>
      <c r="Y32" s="904"/>
      <c r="Z32" s="904"/>
      <c r="AA32" s="904"/>
      <c r="AB32" s="904"/>
      <c r="AC32" s="897"/>
    </row>
    <row r="33" spans="2:29" s="888" customFormat="1" x14ac:dyDescent="0.3">
      <c r="P33" s="1192"/>
      <c r="Q33" s="1192"/>
      <c r="R33" s="1192"/>
      <c r="S33" s="1192"/>
      <c r="T33" s="1192"/>
      <c r="U33" s="1192"/>
      <c r="V33" s="1192"/>
      <c r="W33" s="1192"/>
      <c r="X33" s="1192"/>
      <c r="Y33" s="1192"/>
      <c r="Z33" s="1192"/>
      <c r="AA33" s="1192"/>
      <c r="AB33" s="1192"/>
      <c r="AC33" s="1192"/>
    </row>
    <row r="34" spans="2:29" s="888" customFormat="1" x14ac:dyDescent="0.3"/>
    <row r="35" spans="2:29" x14ac:dyDescent="0.3">
      <c r="B35" s="51"/>
      <c r="D35" s="154"/>
      <c r="E35" s="154"/>
      <c r="F35" s="154"/>
      <c r="G35" s="154"/>
      <c r="H35" s="154"/>
      <c r="I35" s="154"/>
      <c r="J35" s="154"/>
      <c r="K35" s="154"/>
      <c r="L35" s="154"/>
      <c r="M35" s="154"/>
      <c r="N35" s="154"/>
      <c r="O35" s="154"/>
      <c r="P35" s="154"/>
      <c r="Q35" s="154"/>
      <c r="R35" s="154"/>
      <c r="S35" s="154"/>
      <c r="T35" s="154"/>
      <c r="U35" s="154"/>
      <c r="V35" s="154"/>
      <c r="W35" s="154"/>
      <c r="X35" s="154"/>
      <c r="Y35" s="154"/>
      <c r="Z35" s="154"/>
      <c r="AA35" s="154"/>
      <c r="AB35" s="154"/>
      <c r="AC35" s="154"/>
    </row>
    <row r="36" spans="2:29" x14ac:dyDescent="0.3">
      <c r="B36" s="51" t="s">
        <v>461</v>
      </c>
      <c r="D36" s="154"/>
      <c r="E36" s="154"/>
      <c r="F36" s="154"/>
      <c r="G36" s="154"/>
      <c r="H36" s="154"/>
      <c r="I36" s="154"/>
      <c r="J36" s="154"/>
      <c r="K36" s="154"/>
      <c r="L36" s="154"/>
      <c r="M36" s="154"/>
      <c r="N36" s="154"/>
      <c r="O36" s="154"/>
      <c r="P36" s="154"/>
      <c r="Q36" s="154"/>
      <c r="R36" s="154"/>
      <c r="S36" s="154"/>
      <c r="T36" s="154"/>
      <c r="U36" s="154"/>
      <c r="V36" s="154"/>
      <c r="W36" s="154"/>
      <c r="X36" s="154"/>
      <c r="Y36" s="154"/>
      <c r="Z36" s="154"/>
      <c r="AA36" s="154"/>
      <c r="AB36" s="154"/>
      <c r="AC36" s="154"/>
    </row>
    <row r="37" spans="2:29" ht="45.75" customHeight="1" x14ac:dyDescent="0.3">
      <c r="B37" s="1409" t="s">
        <v>626</v>
      </c>
      <c r="C37" s="1409"/>
      <c r="D37" s="1409"/>
      <c r="E37" s="1409"/>
      <c r="F37" s="1409"/>
      <c r="G37" s="1409"/>
      <c r="H37" s="1409"/>
      <c r="I37" s="1409"/>
      <c r="J37" s="1409"/>
      <c r="K37" s="1409"/>
      <c r="L37" s="1409"/>
      <c r="M37" s="1409"/>
      <c r="N37" s="1409"/>
      <c r="O37" s="1409"/>
      <c r="P37" s="1409"/>
      <c r="Q37" s="1409"/>
      <c r="R37" s="1409"/>
      <c r="S37" s="1409"/>
      <c r="T37" s="1409"/>
      <c r="U37" s="1409"/>
      <c r="V37" s="1409"/>
      <c r="W37" s="1409"/>
      <c r="X37" s="1409"/>
      <c r="Y37" s="1409"/>
      <c r="Z37" s="1409"/>
      <c r="AA37" s="1409"/>
      <c r="AB37" s="1409"/>
      <c r="AC37" s="1409"/>
    </row>
    <row r="38" spans="2:29" ht="14.5" customHeight="1" x14ac:dyDescent="0.3">
      <c r="B38" s="1308" t="s">
        <v>627</v>
      </c>
      <c r="C38" s="1309"/>
      <c r="D38" s="1318" t="s">
        <v>385</v>
      </c>
      <c r="E38" s="1319"/>
      <c r="F38" s="1319"/>
      <c r="G38" s="1319"/>
      <c r="H38" s="1319"/>
      <c r="I38" s="1319"/>
      <c r="J38" s="1319"/>
      <c r="K38" s="1319"/>
      <c r="L38" s="1319"/>
      <c r="M38" s="1319"/>
      <c r="N38" s="1319"/>
      <c r="O38" s="1319"/>
      <c r="P38" s="1320"/>
      <c r="Q38" s="1315" t="s">
        <v>386</v>
      </c>
      <c r="R38" s="1316"/>
      <c r="S38" s="1316"/>
      <c r="T38" s="1316"/>
      <c r="U38" s="1316"/>
      <c r="V38" s="1316"/>
      <c r="W38" s="1316"/>
      <c r="X38" s="1316"/>
      <c r="Y38" s="1316"/>
      <c r="Z38" s="1316"/>
      <c r="AA38" s="1316"/>
      <c r="AB38" s="1316"/>
      <c r="AC38" s="1317"/>
    </row>
    <row r="39" spans="2:29" x14ac:dyDescent="0.3">
      <c r="B39" s="1308"/>
      <c r="C39" s="1309"/>
      <c r="D39" s="470">
        <v>2018</v>
      </c>
      <c r="E39" s="1303">
        <v>2019</v>
      </c>
      <c r="F39" s="1304"/>
      <c r="G39" s="1304"/>
      <c r="H39" s="1305"/>
      <c r="I39" s="1303">
        <v>2020</v>
      </c>
      <c r="J39" s="1304"/>
      <c r="K39" s="1304"/>
      <c r="L39" s="1304"/>
      <c r="M39" s="1313">
        <v>2021</v>
      </c>
      <c r="N39" s="1304"/>
      <c r="O39" s="1304"/>
      <c r="P39" s="1314"/>
      <c r="Q39" s="1311">
        <v>2022</v>
      </c>
      <c r="R39" s="1311"/>
      <c r="S39" s="1311"/>
      <c r="T39" s="1312"/>
      <c r="U39" s="1310">
        <v>2023</v>
      </c>
      <c r="V39" s="1311"/>
      <c r="W39" s="1311"/>
      <c r="X39" s="1311"/>
      <c r="Y39" s="1310">
        <v>2024</v>
      </c>
      <c r="Z39" s="1311"/>
      <c r="AA39" s="1311"/>
      <c r="AB39" s="1312"/>
      <c r="AC39" s="316">
        <v>2025</v>
      </c>
    </row>
    <row r="40" spans="2:29" x14ac:dyDescent="0.3">
      <c r="B40" s="1347"/>
      <c r="C40" s="1348"/>
      <c r="D40" s="163" t="s">
        <v>387</v>
      </c>
      <c r="E40" s="163" t="s">
        <v>388</v>
      </c>
      <c r="F40" s="146" t="s">
        <v>389</v>
      </c>
      <c r="G40" s="146" t="s">
        <v>278</v>
      </c>
      <c r="H40" s="153" t="s">
        <v>387</v>
      </c>
      <c r="I40" s="147" t="s">
        <v>388</v>
      </c>
      <c r="J40" s="147" t="s">
        <v>389</v>
      </c>
      <c r="K40" s="147" t="s">
        <v>278</v>
      </c>
      <c r="L40" s="147" t="s">
        <v>387</v>
      </c>
      <c r="M40" s="158" t="s">
        <v>388</v>
      </c>
      <c r="N40" s="793" t="s">
        <v>389</v>
      </c>
      <c r="O40" s="793" t="s">
        <v>278</v>
      </c>
      <c r="P40" s="153" t="s">
        <v>387</v>
      </c>
      <c r="Q40" s="846" t="s">
        <v>388</v>
      </c>
      <c r="R40" s="981" t="s">
        <v>389</v>
      </c>
      <c r="S40" s="981" t="s">
        <v>278</v>
      </c>
      <c r="T40" s="981" t="s">
        <v>387</v>
      </c>
      <c r="U40" s="980" t="s">
        <v>388</v>
      </c>
      <c r="V40" s="981" t="s">
        <v>389</v>
      </c>
      <c r="W40" s="981" t="s">
        <v>278</v>
      </c>
      <c r="X40" s="981" t="s">
        <v>387</v>
      </c>
      <c r="Y40" s="980" t="s">
        <v>388</v>
      </c>
      <c r="Z40" s="895" t="s">
        <v>389</v>
      </c>
      <c r="AA40" s="981" t="s">
        <v>278</v>
      </c>
      <c r="AB40" s="393" t="s">
        <v>387</v>
      </c>
      <c r="AC40" s="70" t="s">
        <v>388</v>
      </c>
    </row>
    <row r="41" spans="2:29" x14ac:dyDescent="0.3">
      <c r="B41" s="41" t="s">
        <v>628</v>
      </c>
      <c r="D41" s="1093"/>
      <c r="E41" s="665"/>
      <c r="F41" s="665"/>
      <c r="G41" s="665"/>
      <c r="H41" s="665"/>
      <c r="I41" s="241">
        <f>(I42-AVERAGE($E42:$H42))</f>
        <v>2.5817499999999995</v>
      </c>
      <c r="J41" s="241">
        <f t="shared" ref="J41:N41" si="22">(J42-AVERAGE($E42:$H42))</f>
        <v>37.358750000000001</v>
      </c>
      <c r="K41" s="241">
        <f t="shared" si="22"/>
        <v>38.026749999999993</v>
      </c>
      <c r="L41" s="241">
        <f t="shared" si="22"/>
        <v>38.350750000000005</v>
      </c>
      <c r="M41" s="241">
        <f t="shared" si="22"/>
        <v>54.966750000000005</v>
      </c>
      <c r="N41" s="241">
        <f t="shared" si="22"/>
        <v>74.252749999999992</v>
      </c>
      <c r="O41" s="241">
        <f>(O42-AVERAGE($E42:$H42))</f>
        <v>80.97475</v>
      </c>
      <c r="P41" s="884">
        <f>(P42-AVERAGE($E42:$H42))</f>
        <v>87.886750000000006</v>
      </c>
      <c r="Q41" s="1206">
        <v>25</v>
      </c>
      <c r="R41" s="757">
        <v>20</v>
      </c>
      <c r="S41" s="757">
        <v>5</v>
      </c>
      <c r="T41" s="757">
        <v>0</v>
      </c>
      <c r="U41" s="1206"/>
      <c r="V41" s="816"/>
      <c r="W41" s="816"/>
      <c r="X41" s="816"/>
      <c r="Y41" s="816"/>
      <c r="Z41" s="816"/>
      <c r="AA41" s="816"/>
      <c r="AB41" s="816"/>
      <c r="AC41" s="845"/>
    </row>
    <row r="42" spans="2:29" x14ac:dyDescent="0.3">
      <c r="B42" s="41" t="s">
        <v>198</v>
      </c>
      <c r="C42" s="34" t="s">
        <v>629</v>
      </c>
      <c r="D42" s="144">
        <f>'Haver Pivoted'!GO66</f>
        <v>57.116</v>
      </c>
      <c r="E42" s="810">
        <f>'Haver Pivoted'!GP66</f>
        <v>55.898000000000003</v>
      </c>
      <c r="F42" s="810">
        <f>'Haver Pivoted'!GQ66</f>
        <v>54.478000000000002</v>
      </c>
      <c r="G42" s="810">
        <f>'Haver Pivoted'!GR66</f>
        <v>54.216000000000001</v>
      </c>
      <c r="H42" s="810">
        <f>'Haver Pivoted'!GS66</f>
        <v>54.152999999999999</v>
      </c>
      <c r="I42" s="810">
        <f>'Haver Pivoted'!GT66</f>
        <v>57.268000000000001</v>
      </c>
      <c r="J42" s="810">
        <f>'Haver Pivoted'!GU66</f>
        <v>92.045000000000002</v>
      </c>
      <c r="K42" s="810">
        <f>'Haver Pivoted'!GV66</f>
        <v>92.712999999999994</v>
      </c>
      <c r="L42" s="810">
        <f>'Haver Pivoted'!GW66</f>
        <v>93.037000000000006</v>
      </c>
      <c r="M42" s="810">
        <f>'Haver Pivoted'!GX66</f>
        <v>109.65300000000001</v>
      </c>
      <c r="N42" s="810">
        <f>'Haver Pivoted'!GY66</f>
        <v>128.93899999999999</v>
      </c>
      <c r="O42" s="810">
        <f>'Haver Pivoted'!GZ66</f>
        <v>135.661</v>
      </c>
      <c r="P42" s="260">
        <f>'Haver Pivoted'!HA66</f>
        <v>142.57300000000001</v>
      </c>
      <c r="Q42" s="846"/>
      <c r="R42" s="846"/>
      <c r="S42" s="846"/>
      <c r="T42" s="846"/>
      <c r="U42" s="846"/>
      <c r="V42" s="846"/>
      <c r="W42" s="846"/>
      <c r="X42" s="846"/>
      <c r="Y42" s="846"/>
      <c r="Z42" s="846"/>
      <c r="AA42" s="846"/>
      <c r="AB42" s="846"/>
      <c r="AC42" s="393"/>
    </row>
    <row r="43" spans="2:29" ht="29" customHeight="1" x14ac:dyDescent="0.3">
      <c r="B43" s="136" t="s">
        <v>630</v>
      </c>
      <c r="C43" s="42"/>
      <c r="D43" s="145"/>
      <c r="E43" s="143"/>
      <c r="F43" s="143"/>
      <c r="G43" s="143"/>
      <c r="H43" s="143"/>
      <c r="I43" s="143"/>
      <c r="J43" s="143">
        <f t="shared" ref="J43:P43" si="23">J42-$H42</f>
        <v>37.892000000000003</v>
      </c>
      <c r="K43" s="143">
        <f t="shared" si="23"/>
        <v>38.559999999999995</v>
      </c>
      <c r="L43" s="143">
        <f t="shared" si="23"/>
        <v>38.884000000000007</v>
      </c>
      <c r="M43" s="143">
        <f t="shared" si="23"/>
        <v>55.500000000000007</v>
      </c>
      <c r="N43" s="143">
        <f>N42-$H42</f>
        <v>74.786000000000001</v>
      </c>
      <c r="O43" s="143">
        <f>O42-$H42</f>
        <v>81.50800000000001</v>
      </c>
      <c r="P43" s="170">
        <f t="shared" si="23"/>
        <v>88.420000000000016</v>
      </c>
      <c r="Q43" s="58"/>
      <c r="R43" s="58"/>
      <c r="S43" s="58"/>
      <c r="T43" s="58"/>
      <c r="U43" s="58"/>
      <c r="V43" s="58"/>
      <c r="W43" s="58"/>
      <c r="X43" s="58"/>
      <c r="Y43" s="58"/>
      <c r="Z43" s="58"/>
      <c r="AA43" s="58"/>
      <c r="AB43" s="58"/>
      <c r="AC43" s="59"/>
    </row>
    <row r="44" spans="2:29" ht="35.5" customHeight="1" x14ac:dyDescent="0.3"/>
    <row r="45" spans="2:29" x14ac:dyDescent="0.3">
      <c r="B45" s="838" t="s">
        <v>474</v>
      </c>
    </row>
    <row r="46" spans="2:29" x14ac:dyDescent="0.3">
      <c r="B46" s="1403" t="s">
        <v>1213</v>
      </c>
      <c r="C46" s="1404"/>
      <c r="D46" s="1318" t="s">
        <v>385</v>
      </c>
      <c r="E46" s="1319"/>
      <c r="F46" s="1319"/>
      <c r="G46" s="1319"/>
      <c r="H46" s="1319"/>
      <c r="I46" s="1319"/>
      <c r="J46" s="1319"/>
      <c r="K46" s="1319"/>
      <c r="L46" s="1319"/>
      <c r="M46" s="1319"/>
      <c r="N46" s="1319"/>
      <c r="O46" s="1319"/>
      <c r="P46" s="1320"/>
      <c r="Q46" s="1315" t="s">
        <v>386</v>
      </c>
      <c r="R46" s="1316"/>
      <c r="S46" s="1316"/>
      <c r="T46" s="1316"/>
      <c r="U46" s="1316"/>
      <c r="V46" s="1316"/>
      <c r="W46" s="1316"/>
      <c r="X46" s="1316"/>
      <c r="Y46" s="1316"/>
      <c r="Z46" s="1316"/>
      <c r="AA46" s="1316"/>
      <c r="AB46" s="1316"/>
      <c r="AC46" s="1317"/>
    </row>
    <row r="47" spans="2:29" x14ac:dyDescent="0.3">
      <c r="B47" s="1405"/>
      <c r="C47" s="1406"/>
      <c r="D47" s="470">
        <v>2018</v>
      </c>
      <c r="E47" s="1303">
        <v>2019</v>
      </c>
      <c r="F47" s="1304"/>
      <c r="G47" s="1304"/>
      <c r="H47" s="1305"/>
      <c r="I47" s="1303">
        <v>2020</v>
      </c>
      <c r="J47" s="1304"/>
      <c r="K47" s="1304"/>
      <c r="L47" s="1304"/>
      <c r="M47" s="1313">
        <v>2021</v>
      </c>
      <c r="N47" s="1304"/>
      <c r="O47" s="1304"/>
      <c r="P47" s="1314"/>
      <c r="Q47" s="1311">
        <v>2022</v>
      </c>
      <c r="R47" s="1311"/>
      <c r="S47" s="1311"/>
      <c r="T47" s="1312"/>
      <c r="U47" s="1310">
        <v>2023</v>
      </c>
      <c r="V47" s="1311"/>
      <c r="W47" s="1311"/>
      <c r="X47" s="1311"/>
      <c r="Y47" s="1310">
        <v>2024</v>
      </c>
      <c r="Z47" s="1311"/>
      <c r="AA47" s="1311"/>
      <c r="AB47" s="1312"/>
      <c r="AC47" s="316">
        <v>2025</v>
      </c>
    </row>
    <row r="48" spans="2:29" x14ac:dyDescent="0.3">
      <c r="B48" s="1405"/>
      <c r="C48" s="1406"/>
      <c r="D48" s="163" t="s">
        <v>387</v>
      </c>
      <c r="E48" s="163" t="s">
        <v>388</v>
      </c>
      <c r="F48" s="146" t="s">
        <v>389</v>
      </c>
      <c r="G48" s="146" t="s">
        <v>278</v>
      </c>
      <c r="H48" s="153" t="s">
        <v>387</v>
      </c>
      <c r="I48" s="147" t="s">
        <v>388</v>
      </c>
      <c r="J48" s="147" t="s">
        <v>389</v>
      </c>
      <c r="K48" s="147" t="s">
        <v>278</v>
      </c>
      <c r="L48" s="147" t="s">
        <v>387</v>
      </c>
      <c r="M48" s="158" t="s">
        <v>388</v>
      </c>
      <c r="N48" s="793" t="s">
        <v>389</v>
      </c>
      <c r="O48" s="793" t="s">
        <v>278</v>
      </c>
      <c r="P48" s="153" t="s">
        <v>387</v>
      </c>
      <c r="Q48" s="846" t="s">
        <v>388</v>
      </c>
      <c r="R48" s="981" t="s">
        <v>389</v>
      </c>
      <c r="S48" s="981" t="s">
        <v>278</v>
      </c>
      <c r="T48" s="981" t="s">
        <v>387</v>
      </c>
      <c r="U48" s="980" t="s">
        <v>388</v>
      </c>
      <c r="V48" s="981" t="s">
        <v>389</v>
      </c>
      <c r="W48" s="981" t="s">
        <v>278</v>
      </c>
      <c r="X48" s="981" t="s">
        <v>387</v>
      </c>
      <c r="Y48" s="980" t="s">
        <v>388</v>
      </c>
      <c r="Z48" s="895" t="s">
        <v>389</v>
      </c>
      <c r="AA48" s="981" t="s">
        <v>278</v>
      </c>
      <c r="AB48" s="393" t="s">
        <v>387</v>
      </c>
      <c r="AC48" s="70" t="s">
        <v>388</v>
      </c>
    </row>
    <row r="49" spans="2:29" x14ac:dyDescent="0.3">
      <c r="B49" s="850" t="s">
        <v>615</v>
      </c>
      <c r="C49" s="851" t="s">
        <v>616</v>
      </c>
      <c r="D49" s="866">
        <f>'Haver Pivoted'!GO31</f>
        <v>2222.3000000000002</v>
      </c>
      <c r="E49" s="852">
        <f>'Haver Pivoted'!GP31</f>
        <v>2298.1</v>
      </c>
      <c r="F49" s="852">
        <f>'Haver Pivoted'!GQ31</f>
        <v>2315.5</v>
      </c>
      <c r="G49" s="852">
        <f>'Haver Pivoted'!GR31</f>
        <v>2333.1999999999998</v>
      </c>
      <c r="H49" s="852">
        <f>'Haver Pivoted'!GS31</f>
        <v>2350.8000000000002</v>
      </c>
      <c r="I49" s="852">
        <f>'Haver Pivoted'!GT31</f>
        <v>2417.9</v>
      </c>
      <c r="J49" s="852">
        <f>'Haver Pivoted'!GU31</f>
        <v>4766.7</v>
      </c>
      <c r="K49" s="852">
        <f>'Haver Pivoted'!GV31</f>
        <v>3468.3</v>
      </c>
      <c r="L49" s="852">
        <f>'Haver Pivoted'!GW31</f>
        <v>2839.1</v>
      </c>
      <c r="M49" s="852">
        <f>'Haver Pivoted'!GX31</f>
        <v>5070.6000000000004</v>
      </c>
      <c r="N49" s="852">
        <f>'Haver Pivoted'!GY31</f>
        <v>3372.3</v>
      </c>
      <c r="O49" s="852">
        <f>'Haver Pivoted'!GZ31</f>
        <v>3136.3</v>
      </c>
      <c r="P49" s="1094">
        <f>'Haver Pivoted'!HA31</f>
        <v>2939.1</v>
      </c>
      <c r="Q49" s="500"/>
      <c r="R49" s="500"/>
      <c r="S49" s="500"/>
      <c r="T49" s="500"/>
      <c r="U49" s="500"/>
      <c r="V49" s="500"/>
      <c r="W49" s="500"/>
      <c r="X49" s="500"/>
      <c r="Y49" s="500"/>
      <c r="Z49" s="500"/>
      <c r="AA49" s="500"/>
      <c r="AB49" s="500"/>
      <c r="AC49" s="853"/>
    </row>
    <row r="50" spans="2:29" ht="28" x14ac:dyDescent="0.3">
      <c r="B50" s="55" t="s">
        <v>1209</v>
      </c>
      <c r="C50" s="847"/>
      <c r="D50" s="439">
        <f t="shared" ref="D50:P50" si="24">SUM(D14:D22)</f>
        <v>811.30000000000007</v>
      </c>
      <c r="E50" s="854">
        <f t="shared" si="24"/>
        <v>826.69999999999993</v>
      </c>
      <c r="F50" s="854">
        <f t="shared" si="24"/>
        <v>838.9</v>
      </c>
      <c r="G50" s="854">
        <f t="shared" si="24"/>
        <v>849.5</v>
      </c>
      <c r="H50" s="854">
        <f t="shared" si="24"/>
        <v>858.09999999999991</v>
      </c>
      <c r="I50" s="854">
        <f t="shared" si="24"/>
        <v>880.58175000000006</v>
      </c>
      <c r="J50" s="855">
        <f t="shared" si="24"/>
        <v>3224.5587499999997</v>
      </c>
      <c r="K50" s="855">
        <f t="shared" si="24"/>
        <v>1817.02675</v>
      </c>
      <c r="L50" s="855">
        <f t="shared" si="24"/>
        <v>1253.3507500000003</v>
      </c>
      <c r="M50" s="855">
        <f t="shared" si="24"/>
        <v>3456.5667500000004</v>
      </c>
      <c r="N50" s="855">
        <f t="shared" si="24"/>
        <v>1779.6745899999999</v>
      </c>
      <c r="O50" s="855">
        <f t="shared" si="24"/>
        <v>1537.0782433333331</v>
      </c>
      <c r="P50" s="1095">
        <f t="shared" si="24"/>
        <v>1349.5960833333331</v>
      </c>
      <c r="Q50" s="902"/>
      <c r="R50" s="902"/>
      <c r="S50" s="902"/>
      <c r="T50" s="902"/>
      <c r="U50" s="902"/>
      <c r="V50" s="902"/>
      <c r="W50" s="902"/>
      <c r="X50" s="902"/>
      <c r="Y50" s="902"/>
      <c r="Z50" s="902"/>
      <c r="AA50" s="902"/>
      <c r="AB50" s="902"/>
      <c r="AC50" s="899"/>
    </row>
    <row r="51" spans="2:29" ht="28" x14ac:dyDescent="0.3">
      <c r="B51" s="55" t="s">
        <v>1210</v>
      </c>
      <c r="C51" s="847"/>
      <c r="D51" s="867">
        <f>D49-D50</f>
        <v>1411</v>
      </c>
      <c r="E51" s="855">
        <f t="shared" ref="E51:O51" si="25">E49-E50</f>
        <v>1471.4</v>
      </c>
      <c r="F51" s="855">
        <f t="shared" si="25"/>
        <v>1476.6</v>
      </c>
      <c r="G51" s="855">
        <f t="shared" si="25"/>
        <v>1483.6999999999998</v>
      </c>
      <c r="H51" s="855">
        <f t="shared" si="25"/>
        <v>1492.7000000000003</v>
      </c>
      <c r="I51" s="855">
        <f t="shared" si="25"/>
        <v>1537.31825</v>
      </c>
      <c r="J51" s="855">
        <f t="shared" si="25"/>
        <v>1542.1412500000001</v>
      </c>
      <c r="K51" s="855">
        <f t="shared" si="25"/>
        <v>1651.2732500000002</v>
      </c>
      <c r="L51" s="855">
        <f t="shared" si="25"/>
        <v>1585.7492499999996</v>
      </c>
      <c r="M51" s="855">
        <f t="shared" si="25"/>
        <v>1614.03325</v>
      </c>
      <c r="N51" s="855">
        <f t="shared" si="25"/>
        <v>1592.6254100000003</v>
      </c>
      <c r="O51" s="855">
        <f t="shared" si="25"/>
        <v>1599.221756666667</v>
      </c>
      <c r="P51" s="1095">
        <f>P49-P50</f>
        <v>1589.5039166666668</v>
      </c>
      <c r="Q51" s="902"/>
      <c r="R51" s="902"/>
      <c r="S51" s="902"/>
      <c r="T51" s="902"/>
      <c r="U51" s="902"/>
      <c r="V51" s="902"/>
      <c r="W51" s="902"/>
      <c r="X51" s="902"/>
      <c r="Y51" s="902"/>
      <c r="Z51" s="902"/>
      <c r="AA51" s="902"/>
      <c r="AB51" s="902"/>
      <c r="AC51" s="899"/>
    </row>
    <row r="52" spans="2:29" ht="24" customHeight="1" x14ac:dyDescent="0.3">
      <c r="B52" s="41" t="s">
        <v>1211</v>
      </c>
      <c r="C52" s="847"/>
      <c r="D52" s="867">
        <f t="shared" ref="D52:I52" si="26">D12-D14-D15-D21</f>
        <v>1411.0000000000002</v>
      </c>
      <c r="E52" s="855">
        <f t="shared" si="26"/>
        <v>1471.3999999999999</v>
      </c>
      <c r="F52" s="855">
        <f t="shared" si="26"/>
        <v>1476.6</v>
      </c>
      <c r="G52" s="855">
        <f t="shared" si="26"/>
        <v>1483.6999999999998</v>
      </c>
      <c r="H52" s="855">
        <f t="shared" si="26"/>
        <v>1492.7</v>
      </c>
      <c r="I52" s="855">
        <f t="shared" si="26"/>
        <v>1539.9</v>
      </c>
      <c r="J52" s="856">
        <f>I52+($H$52-$E$52)/3</f>
        <v>1547.0000000000002</v>
      </c>
      <c r="K52" s="856">
        <f>J52+($H$52-$E$52)/3</f>
        <v>1554.1000000000004</v>
      </c>
      <c r="L52" s="856">
        <f>K52+($H$52-$E$52)/3</f>
        <v>1561.2000000000005</v>
      </c>
      <c r="M52" s="857">
        <f>L52+($H$52-$E$52)/3 +(M53-L53)</f>
        <v>1585.8010000000006</v>
      </c>
      <c r="N52" s="856">
        <f>M52+($H$52-$E$52)/3</f>
        <v>1592.9010000000007</v>
      </c>
      <c r="O52" s="856">
        <f>N52+($H$52-$E$52)/3</f>
        <v>1600.0010000000009</v>
      </c>
      <c r="P52" s="1096">
        <f>O52+($H$52-$E$52)/3</f>
        <v>1607.101000000001</v>
      </c>
      <c r="Q52" s="859">
        <f>P52+($H$52-$E$52)/3 + 0.06*Q53</f>
        <v>1682.2994400000011</v>
      </c>
      <c r="R52" s="858">
        <f>Q52+($H$52-$E$52)/3</f>
        <v>1689.3994400000013</v>
      </c>
      <c r="S52" s="858">
        <f>R52+($H$52-$E$52)/3</f>
        <v>1696.4994400000014</v>
      </c>
      <c r="T52" s="858">
        <f>S52+($H$52-$E$52)/3</f>
        <v>1703.5994400000016</v>
      </c>
      <c r="U52" s="859">
        <f>T52+($H$52-$E$52)/3 + 0.04 *U53</f>
        <v>1757.3784000000016</v>
      </c>
      <c r="V52" s="858">
        <f>U52+($H$52-$E$52)/3</f>
        <v>1764.4784000000018</v>
      </c>
      <c r="W52" s="858">
        <f>V52+($H$52-$E$52)/3</f>
        <v>1771.5784000000019</v>
      </c>
      <c r="X52" s="858">
        <f>W52+($H$52-$E$52)/3</f>
        <v>1778.6784000000021</v>
      </c>
      <c r="Y52" s="859">
        <f>X52+($H$52-$E$52)/3 + 0.02*Y53</f>
        <v>1809.7578800000022</v>
      </c>
      <c r="Z52" s="858">
        <f>Y52+($H$52-$E$52)/3</f>
        <v>1816.8578800000023</v>
      </c>
      <c r="AA52" s="858">
        <f>Z52+($H$52-$E$52)/3</f>
        <v>1823.9578800000024</v>
      </c>
      <c r="AB52" s="858">
        <f>AA52+($H$52-$E$52)/3</f>
        <v>1831.0578800000026</v>
      </c>
      <c r="AC52" s="860">
        <f>AB52+($H$52-$E$52)/3 + 0.02*AC53</f>
        <v>1862.7773600000028</v>
      </c>
    </row>
    <row r="53" spans="2:29" x14ac:dyDescent="0.3">
      <c r="B53" s="41" t="s">
        <v>624</v>
      </c>
      <c r="C53" s="847" t="s">
        <v>625</v>
      </c>
      <c r="D53" s="868">
        <f>'Haver Pivoted'!GO88/1000</f>
        <v>983.95899999999995</v>
      </c>
      <c r="E53" s="861">
        <f>'Haver Pivoted'!GP88/1000</f>
        <v>1019.419</v>
      </c>
      <c r="F53" s="861">
        <f>'Haver Pivoted'!GQ88/1000</f>
        <v>1026.4179999999999</v>
      </c>
      <c r="G53" s="861">
        <f>'Haver Pivoted'!GR88/1000</f>
        <v>1034.2080000000001</v>
      </c>
      <c r="H53" s="861">
        <f>'Haver Pivoted'!GS88/1000</f>
        <v>1042.9269999999999</v>
      </c>
      <c r="I53" s="861">
        <f>'Haver Pivoted'!GT88/1000</f>
        <v>1067.885</v>
      </c>
      <c r="J53" s="861">
        <f>'Haver Pivoted'!GU88/1000</f>
        <v>1074.7909999999999</v>
      </c>
      <c r="K53" s="861">
        <f>'Haver Pivoted'!GV88/1000</f>
        <v>1080.221</v>
      </c>
      <c r="L53" s="861">
        <f>'Haver Pivoted'!GW88/1000</f>
        <v>1088.8150000000001</v>
      </c>
      <c r="M53" s="861">
        <f>'Haver Pivoted'!GX88/1000</f>
        <v>1106.316</v>
      </c>
      <c r="N53" s="861">
        <f>'Haver Pivoted'!GY88/1000</f>
        <v>1109.664</v>
      </c>
      <c r="O53" s="861">
        <f>'Haver Pivoted'!GZ88/1000</f>
        <v>1117.202</v>
      </c>
      <c r="P53" s="1097">
        <f>'Haver Pivoted'!HA88/1000</f>
        <v>1126.9739999999999</v>
      </c>
      <c r="Q53" s="902">
        <f t="shared" ref="Q53:AC53" si="27">P53+8</f>
        <v>1134.9739999999999</v>
      </c>
      <c r="R53" s="902">
        <f t="shared" si="27"/>
        <v>1142.9739999999999</v>
      </c>
      <c r="S53" s="902">
        <f t="shared" si="27"/>
        <v>1150.9739999999999</v>
      </c>
      <c r="T53" s="902">
        <f t="shared" si="27"/>
        <v>1158.9739999999999</v>
      </c>
      <c r="U53" s="902">
        <f t="shared" si="27"/>
        <v>1166.9739999999999</v>
      </c>
      <c r="V53" s="902">
        <f t="shared" si="27"/>
        <v>1174.9739999999999</v>
      </c>
      <c r="W53" s="902">
        <f t="shared" si="27"/>
        <v>1182.9739999999999</v>
      </c>
      <c r="X53" s="902">
        <f t="shared" si="27"/>
        <v>1190.9739999999999</v>
      </c>
      <c r="Y53" s="902">
        <f t="shared" si="27"/>
        <v>1198.9739999999999</v>
      </c>
      <c r="Z53" s="902">
        <f t="shared" si="27"/>
        <v>1206.9739999999999</v>
      </c>
      <c r="AA53" s="902">
        <f t="shared" si="27"/>
        <v>1214.9739999999999</v>
      </c>
      <c r="AB53" s="902">
        <f t="shared" si="27"/>
        <v>1222.9739999999999</v>
      </c>
      <c r="AC53" s="899">
        <f t="shared" si="27"/>
        <v>1230.9739999999999</v>
      </c>
    </row>
    <row r="54" spans="2:29" ht="70" x14ac:dyDescent="0.3">
      <c r="B54" s="1022" t="s">
        <v>1226</v>
      </c>
      <c r="C54" s="42"/>
      <c r="D54" s="869">
        <f>D51-D52</f>
        <v>0</v>
      </c>
      <c r="E54" s="862">
        <f t="shared" ref="E54:O54" si="28">E51-E52</f>
        <v>0</v>
      </c>
      <c r="F54" s="862">
        <f t="shared" si="28"/>
        <v>0</v>
      </c>
      <c r="G54" s="862">
        <f t="shared" si="28"/>
        <v>0</v>
      </c>
      <c r="H54" s="862">
        <f t="shared" si="28"/>
        <v>0</v>
      </c>
      <c r="I54" s="862">
        <f t="shared" si="28"/>
        <v>-2.5817500000000564</v>
      </c>
      <c r="J54" s="862">
        <f t="shared" si="28"/>
        <v>-4.8587500000001</v>
      </c>
      <c r="K54" s="862">
        <f t="shared" si="28"/>
        <v>97.173249999999825</v>
      </c>
      <c r="L54" s="862">
        <f t="shared" si="28"/>
        <v>24.54924999999912</v>
      </c>
      <c r="M54" s="862">
        <f t="shared" si="28"/>
        <v>28.23224999999934</v>
      </c>
      <c r="N54" s="862">
        <f t="shared" si="28"/>
        <v>-0.27559000000042033</v>
      </c>
      <c r="O54" s="862">
        <f t="shared" si="28"/>
        <v>-0.77924333333385221</v>
      </c>
      <c r="P54" s="1098">
        <f>P51-P52</f>
        <v>-17.59708333333424</v>
      </c>
      <c r="Q54" s="863">
        <v>25</v>
      </c>
      <c r="R54" s="863">
        <v>25</v>
      </c>
      <c r="S54" s="863">
        <v>25</v>
      </c>
      <c r="T54" s="863">
        <v>90</v>
      </c>
      <c r="U54" s="863">
        <v>90</v>
      </c>
      <c r="V54" s="863">
        <v>90</v>
      </c>
      <c r="W54" s="863">
        <v>90</v>
      </c>
      <c r="X54" s="863">
        <v>110</v>
      </c>
      <c r="Y54" s="863">
        <v>110</v>
      </c>
      <c r="Z54" s="863">
        <v>110</v>
      </c>
      <c r="AA54" s="863">
        <v>110</v>
      </c>
      <c r="AB54" s="863">
        <v>130</v>
      </c>
      <c r="AC54" s="864">
        <v>130</v>
      </c>
    </row>
    <row r="55" spans="2:29" x14ac:dyDescent="0.3">
      <c r="D55" s="807"/>
      <c r="E55" s="807"/>
      <c r="F55" s="807"/>
      <c r="G55" s="807"/>
      <c r="H55" s="807"/>
      <c r="I55" s="807"/>
      <c r="J55" s="807"/>
      <c r="K55" s="807"/>
      <c r="L55" s="807"/>
      <c r="M55" s="849"/>
      <c r="N55" s="849"/>
      <c r="O55" s="849"/>
      <c r="P55" s="807"/>
    </row>
    <row r="56" spans="2:29" x14ac:dyDescent="0.3">
      <c r="B56" s="850" t="s">
        <v>1219</v>
      </c>
      <c r="C56" s="1106"/>
      <c r="D56" s="882">
        <v>2021</v>
      </c>
      <c r="E56" s="882">
        <v>2022</v>
      </c>
      <c r="F56" s="882">
        <v>2023</v>
      </c>
      <c r="G56" s="883">
        <v>2024</v>
      </c>
    </row>
    <row r="57" spans="2:29" x14ac:dyDescent="0.3">
      <c r="B57" s="880" t="s">
        <v>1220</v>
      </c>
      <c r="C57" s="1102"/>
      <c r="D57" s="1103">
        <v>3605.8330000000001</v>
      </c>
      <c r="E57" s="1103">
        <v>2832.5949999999998</v>
      </c>
      <c r="F57" s="1103">
        <v>2833.72</v>
      </c>
      <c r="G57" s="1104">
        <v>2976.7339999999999</v>
      </c>
    </row>
    <row r="58" spans="2:29" x14ac:dyDescent="0.3">
      <c r="B58" s="880" t="s">
        <v>1223</v>
      </c>
      <c r="C58" s="1105"/>
      <c r="D58" s="1099">
        <f>AVERAGE(Medicare!L10:O10)</f>
        <v>819.22499999999991</v>
      </c>
      <c r="E58" s="1099">
        <f>AVERAGE(Medicare!P10:S10)</f>
        <v>873.07511051733695</v>
      </c>
      <c r="F58" s="1099">
        <f>AVERAGE(Medicare!T10:W10)</f>
        <v>926.33586089246546</v>
      </c>
      <c r="G58" s="1100">
        <f>AVERAGE(Medicare!X10:AA10)</f>
        <v>993.99232461821657</v>
      </c>
    </row>
    <row r="59" spans="2:29" ht="13" customHeight="1" x14ac:dyDescent="0.3">
      <c r="B59" s="880" t="s">
        <v>1221</v>
      </c>
      <c r="C59" s="1105"/>
      <c r="D59" s="1099">
        <f>D57-D58</f>
        <v>2786.6080000000002</v>
      </c>
      <c r="E59" s="1099">
        <f t="shared" ref="E59:G59" si="29">E57-E58</f>
        <v>1959.5198894826628</v>
      </c>
      <c r="F59" s="1099">
        <f t="shared" si="29"/>
        <v>1907.3841391075343</v>
      </c>
      <c r="G59" s="1100">
        <f t="shared" si="29"/>
        <v>1982.7416753817834</v>
      </c>
    </row>
    <row r="60" spans="2:29" x14ac:dyDescent="0.3">
      <c r="B60" s="880" t="s">
        <v>1224</v>
      </c>
      <c r="C60" s="1105"/>
      <c r="D60" s="1099">
        <f>AVERAGE(L12:O12)</f>
        <v>3604.5749999999998</v>
      </c>
      <c r="E60" s="1099">
        <f>AVERAGE(P12:S12)</f>
        <v>2836.2403829435611</v>
      </c>
      <c r="F60" s="1099">
        <f>AVERAGE(T12:W12)</f>
        <v>2836.5088358530966</v>
      </c>
      <c r="G60" s="1100">
        <f>AVERAGE(X12:AA12)</f>
        <v>2976.0074487914476</v>
      </c>
    </row>
    <row r="61" spans="2:29" x14ac:dyDescent="0.3">
      <c r="B61" s="880" t="s">
        <v>1223</v>
      </c>
      <c r="C61" s="1105"/>
      <c r="D61" s="1099">
        <f>AVERAGE(Medicare!L10:O10)</f>
        <v>819.22499999999991</v>
      </c>
      <c r="E61" s="1099">
        <f>AVERAGE(Medicare!P10:S10)</f>
        <v>873.07511051733695</v>
      </c>
      <c r="F61" s="1099">
        <f>AVERAGE(Medicare!T10:W10)</f>
        <v>926.33586089246546</v>
      </c>
      <c r="G61" s="1100">
        <f>AVERAGE(Medicare!X10:AA10)</f>
        <v>993.99232461821657</v>
      </c>
    </row>
    <row r="62" spans="2:29" x14ac:dyDescent="0.3">
      <c r="B62" s="880" t="s">
        <v>936</v>
      </c>
      <c r="C62" s="1105"/>
      <c r="D62" s="1099">
        <f>AVERAGE(L25:O25)</f>
        <v>1584.9757500000007</v>
      </c>
      <c r="E62" s="1099">
        <f>AVERAGE(P25:S25)</f>
        <v>1668.8248300000012</v>
      </c>
      <c r="F62" s="1099">
        <f>AVERAGE(T25:W25)</f>
        <v>1749.2586600000018</v>
      </c>
      <c r="G62" s="1100">
        <f>AVERAGE(X25:AA25)</f>
        <v>1807.3130100000024</v>
      </c>
    </row>
    <row r="63" spans="2:29" ht="28" x14ac:dyDescent="0.3">
      <c r="B63" s="1107" t="s">
        <v>1222</v>
      </c>
      <c r="C63" s="136"/>
      <c r="D63" s="881"/>
      <c r="E63" s="885">
        <v>1.157</v>
      </c>
      <c r="F63" s="885">
        <v>1.0109999999999999</v>
      </c>
      <c r="G63" s="1101">
        <v>1.0529999999999999</v>
      </c>
    </row>
    <row r="64" spans="2:29" x14ac:dyDescent="0.3">
      <c r="B64" s="34" t="s">
        <v>1225</v>
      </c>
      <c r="D64" s="886">
        <f>D60-D57</f>
        <v>-1.2580000000002656</v>
      </c>
      <c r="E64" s="886">
        <f>E60-E57</f>
        <v>3.6453829435613443</v>
      </c>
      <c r="F64" s="886">
        <f>F60-F57</f>
        <v>2.7888358530967707</v>
      </c>
      <c r="G64" s="886">
        <f t="shared" ref="G64" si="30">G60-G57</f>
        <v>-0.7265512085523369</v>
      </c>
    </row>
  </sheetData>
  <mergeCells count="32">
    <mergeCell ref="B1:AC1"/>
    <mergeCell ref="B2:AC6"/>
    <mergeCell ref="B8:C10"/>
    <mergeCell ref="E9:H9"/>
    <mergeCell ref="I9:L9"/>
    <mergeCell ref="Q9:T9"/>
    <mergeCell ref="U9:X9"/>
    <mergeCell ref="Y9:AB9"/>
    <mergeCell ref="D8:P8"/>
    <mergeCell ref="Q8:AC8"/>
    <mergeCell ref="M9:P9"/>
    <mergeCell ref="B11:C11"/>
    <mergeCell ref="B37:AC37"/>
    <mergeCell ref="B38:C40"/>
    <mergeCell ref="E39:H39"/>
    <mergeCell ref="I39:L39"/>
    <mergeCell ref="Q39:T39"/>
    <mergeCell ref="Q46:AC46"/>
    <mergeCell ref="M47:P47"/>
    <mergeCell ref="Y47:AB47"/>
    <mergeCell ref="B28:C28"/>
    <mergeCell ref="U39:X39"/>
    <mergeCell ref="Y39:AB39"/>
    <mergeCell ref="B46:C48"/>
    <mergeCell ref="E47:H47"/>
    <mergeCell ref="I47:L47"/>
    <mergeCell ref="Q47:T47"/>
    <mergeCell ref="U47:X47"/>
    <mergeCell ref="D38:P38"/>
    <mergeCell ref="Q38:AC38"/>
    <mergeCell ref="M39:P39"/>
    <mergeCell ref="D46:P46"/>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16"/>
  <sheetViews>
    <sheetView topLeftCell="C1" zoomScale="40" zoomScaleNormal="88" workbookViewId="0">
      <selection activeCell="Y25" sqref="Y25"/>
    </sheetView>
  </sheetViews>
  <sheetFormatPr defaultColWidth="10.81640625" defaultRowHeight="14" x14ac:dyDescent="0.3"/>
  <cols>
    <col min="1" max="2" width="0" style="34" hidden="1" customWidth="1"/>
    <col min="3" max="3" width="10.81640625" style="34"/>
    <col min="4" max="4" width="45.1796875" style="34" customWidth="1"/>
    <col min="5" max="5" width="11.1796875" style="34" bestFit="1" customWidth="1"/>
    <col min="6" max="12" width="10.81640625" style="34"/>
    <col min="13" max="13" width="12.453125" style="34" customWidth="1"/>
    <col min="14" max="15" width="13.453125" style="34" customWidth="1"/>
    <col min="16" max="16" width="11.1796875" style="34" customWidth="1"/>
    <col min="17" max="16384" width="10.81640625" style="34"/>
  </cols>
  <sheetData>
    <row r="1" spans="4:56" x14ac:dyDescent="0.3">
      <c r="D1" s="1301" t="s">
        <v>77</v>
      </c>
      <c r="E1" s="1301"/>
      <c r="F1" s="1301"/>
      <c r="G1" s="1301"/>
      <c r="H1" s="1301"/>
      <c r="I1" s="1301"/>
      <c r="J1" s="1301"/>
      <c r="K1" s="1301"/>
      <c r="L1" s="1301"/>
      <c r="M1" s="1301"/>
      <c r="N1" s="1301"/>
      <c r="O1" s="1301"/>
      <c r="P1" s="1301"/>
      <c r="Q1" s="1301"/>
      <c r="R1" s="1301"/>
      <c r="S1" s="1301"/>
      <c r="T1" s="1301"/>
      <c r="U1" s="1301"/>
      <c r="V1" s="1301"/>
      <c r="W1" s="1301"/>
      <c r="X1" s="1301"/>
      <c r="Y1" s="1301"/>
      <c r="Z1" s="1301"/>
      <c r="AA1" s="1301"/>
      <c r="AB1" s="1301"/>
      <c r="AC1" s="1301"/>
    </row>
    <row r="2" spans="4:56" ht="14.25" customHeight="1" x14ac:dyDescent="0.3">
      <c r="D2" s="1322" t="s">
        <v>631</v>
      </c>
      <c r="E2" s="1322"/>
      <c r="F2" s="1322"/>
      <c r="G2" s="1322"/>
      <c r="H2" s="1322"/>
      <c r="I2" s="1322"/>
      <c r="J2" s="1322"/>
      <c r="K2" s="1322"/>
      <c r="L2" s="1322"/>
      <c r="M2" s="1322"/>
      <c r="N2" s="1322"/>
      <c r="O2" s="1322"/>
      <c r="P2" s="1322"/>
      <c r="Q2" s="1322"/>
      <c r="R2" s="1322"/>
      <c r="S2" s="1322"/>
      <c r="T2" s="1322"/>
      <c r="U2" s="1322"/>
      <c r="V2" s="1322"/>
      <c r="W2" s="1322"/>
      <c r="X2" s="1322"/>
      <c r="Y2" s="1322"/>
      <c r="Z2" s="1322"/>
      <c r="AA2" s="1322"/>
      <c r="AB2" s="1322"/>
      <c r="AC2" s="1322"/>
    </row>
    <row r="3" spans="4:56" ht="28.5" customHeight="1" x14ac:dyDescent="0.3">
      <c r="D3" s="1322"/>
      <c r="E3" s="1322"/>
      <c r="F3" s="1322"/>
      <c r="G3" s="1322"/>
      <c r="H3" s="1322"/>
      <c r="I3" s="1322"/>
      <c r="J3" s="1322"/>
      <c r="K3" s="1322"/>
      <c r="L3" s="1322"/>
      <c r="M3" s="1322"/>
      <c r="N3" s="1322"/>
      <c r="O3" s="1322"/>
      <c r="P3" s="1322"/>
      <c r="Q3" s="1322"/>
      <c r="R3" s="1322"/>
      <c r="S3" s="1322"/>
      <c r="T3" s="1322"/>
      <c r="U3" s="1322"/>
      <c r="V3" s="1322"/>
      <c r="W3" s="1322"/>
      <c r="X3" s="1322"/>
      <c r="Y3" s="1322"/>
      <c r="Z3" s="1322"/>
      <c r="AA3" s="1322"/>
      <c r="AB3" s="1322"/>
      <c r="AC3" s="1322"/>
    </row>
    <row r="4" spans="4:56" x14ac:dyDescent="0.3">
      <c r="D4" s="673" t="s">
        <v>442</v>
      </c>
    </row>
    <row r="5" spans="4:56" x14ac:dyDescent="0.3">
      <c r="D5" s="1306" t="s">
        <v>535</v>
      </c>
      <c r="E5" s="1307"/>
      <c r="F5" s="1421" t="s">
        <v>385</v>
      </c>
      <c r="G5" s="1422"/>
      <c r="H5" s="1422"/>
      <c r="I5" s="1422"/>
      <c r="J5" s="1422"/>
      <c r="K5" s="1422"/>
      <c r="L5" s="1422"/>
      <c r="M5" s="1423"/>
      <c r="N5" s="1423"/>
      <c r="O5" s="1423"/>
      <c r="P5" s="1424"/>
      <c r="Q5" s="1315" t="s">
        <v>386</v>
      </c>
      <c r="R5" s="1316"/>
      <c r="S5" s="1316"/>
      <c r="T5" s="1316"/>
      <c r="U5" s="1316"/>
      <c r="V5" s="1316"/>
      <c r="W5" s="1316"/>
      <c r="X5" s="1316"/>
      <c r="Y5" s="1316"/>
      <c r="Z5" s="1316"/>
      <c r="AA5" s="1316"/>
      <c r="AB5" s="1316"/>
      <c r="AC5" s="1317"/>
      <c r="AD5" s="161"/>
      <c r="AE5" s="161"/>
      <c r="AF5" s="161"/>
      <c r="AG5" s="161"/>
      <c r="AH5" s="161"/>
      <c r="AI5" s="161"/>
      <c r="AJ5" s="161"/>
      <c r="AK5" s="161"/>
      <c r="AL5" s="161"/>
      <c r="AM5" s="161"/>
      <c r="AN5" s="161"/>
      <c r="AO5" s="161"/>
      <c r="AP5" s="161"/>
      <c r="AQ5" s="161"/>
      <c r="AR5" s="161"/>
      <c r="AS5" s="161"/>
      <c r="AT5" s="161"/>
      <c r="AU5" s="161"/>
      <c r="AV5" s="161"/>
      <c r="AW5" s="161"/>
      <c r="AX5" s="161"/>
      <c r="AY5" s="161"/>
      <c r="AZ5" s="161"/>
      <c r="BA5" s="161"/>
      <c r="BB5" s="161"/>
      <c r="BC5" s="161"/>
      <c r="BD5" s="161"/>
    </row>
    <row r="6" spans="4:56" x14ac:dyDescent="0.3">
      <c r="D6" s="1308"/>
      <c r="E6" s="1372"/>
      <c r="F6" s="1418">
        <v>2019</v>
      </c>
      <c r="G6" s="1419"/>
      <c r="H6" s="1420"/>
      <c r="I6" s="1419">
        <v>2020</v>
      </c>
      <c r="J6" s="1419"/>
      <c r="K6" s="1419"/>
      <c r="L6" s="1419"/>
      <c r="M6" s="1313">
        <v>2021</v>
      </c>
      <c r="N6" s="1304"/>
      <c r="O6" s="1304"/>
      <c r="P6" s="1314"/>
      <c r="Q6" s="1311">
        <v>2022</v>
      </c>
      <c r="R6" s="1311"/>
      <c r="S6" s="1311"/>
      <c r="T6" s="1312"/>
      <c r="U6" s="1416">
        <v>2023</v>
      </c>
      <c r="V6" s="1417"/>
      <c r="W6" s="1417"/>
      <c r="X6" s="1417"/>
      <c r="Y6" s="1310">
        <v>2024</v>
      </c>
      <c r="Z6" s="1311"/>
      <c r="AA6" s="1311"/>
      <c r="AB6" s="1311"/>
      <c r="AC6" s="316">
        <v>2025</v>
      </c>
      <c r="AD6" s="150"/>
      <c r="AE6" s="150"/>
      <c r="AF6" s="150"/>
      <c r="AG6" s="198"/>
      <c r="AH6" s="198"/>
      <c r="AI6" s="198"/>
      <c r="AJ6" s="198"/>
      <c r="AK6" s="198"/>
      <c r="AL6" s="198"/>
      <c r="AM6" s="198"/>
      <c r="AN6" s="198"/>
      <c r="AO6" s="198"/>
      <c r="AP6" s="198"/>
      <c r="AQ6" s="198"/>
      <c r="AR6" s="198"/>
      <c r="AS6" s="198"/>
      <c r="AT6" s="198"/>
      <c r="AU6" s="198"/>
      <c r="AV6" s="198"/>
      <c r="AW6" s="198"/>
      <c r="AX6" s="198"/>
      <c r="AY6" s="198"/>
      <c r="AZ6" s="198"/>
      <c r="BA6" s="198"/>
      <c r="BB6" s="198"/>
      <c r="BC6" s="198"/>
    </row>
    <row r="7" spans="4:56" x14ac:dyDescent="0.3">
      <c r="D7" s="1347"/>
      <c r="E7" s="1373"/>
      <c r="F7" s="163" t="s">
        <v>389</v>
      </c>
      <c r="G7" s="146" t="s">
        <v>278</v>
      </c>
      <c r="H7" s="153" t="s">
        <v>387</v>
      </c>
      <c r="I7" s="147" t="s">
        <v>388</v>
      </c>
      <c r="J7" s="147" t="s">
        <v>389</v>
      </c>
      <c r="K7" s="147" t="s">
        <v>278</v>
      </c>
      <c r="L7" s="147" t="s">
        <v>387</v>
      </c>
      <c r="M7" s="35" t="s">
        <v>388</v>
      </c>
      <c r="N7" s="36" t="s">
        <v>389</v>
      </c>
      <c r="O7" s="36" t="s">
        <v>278</v>
      </c>
      <c r="P7" s="37" t="s">
        <v>387</v>
      </c>
      <c r="Q7" s="58" t="s">
        <v>388</v>
      </c>
      <c r="R7" s="58" t="s">
        <v>389</v>
      </c>
      <c r="S7" s="58" t="s">
        <v>278</v>
      </c>
      <c r="T7" s="58" t="s">
        <v>387</v>
      </c>
      <c r="U7" s="57" t="s">
        <v>388</v>
      </c>
      <c r="V7" s="58" t="s">
        <v>389</v>
      </c>
      <c r="W7" s="58" t="s">
        <v>278</v>
      </c>
      <c r="X7" s="58" t="s">
        <v>387</v>
      </c>
      <c r="Y7" s="57" t="s">
        <v>388</v>
      </c>
      <c r="Z7" s="417" t="s">
        <v>389</v>
      </c>
      <c r="AA7" s="58" t="s">
        <v>278</v>
      </c>
      <c r="AB7" s="58" t="s">
        <v>387</v>
      </c>
      <c r="AC7" s="60" t="s">
        <v>388</v>
      </c>
      <c r="AD7" s="156"/>
      <c r="AE7" s="156"/>
      <c r="AF7" s="156"/>
      <c r="AG7" s="156"/>
      <c r="AH7" s="156"/>
      <c r="AI7" s="156"/>
      <c r="AJ7" s="156"/>
      <c r="AK7" s="156"/>
      <c r="AL7" s="156"/>
      <c r="AM7" s="156"/>
      <c r="AN7" s="156"/>
      <c r="AO7" s="156"/>
      <c r="AP7" s="156"/>
      <c r="AQ7" s="156"/>
      <c r="AR7" s="156"/>
      <c r="AS7" s="156"/>
      <c r="AT7" s="156"/>
      <c r="AU7" s="156"/>
      <c r="AV7" s="156"/>
      <c r="AW7" s="156"/>
      <c r="AX7" s="156"/>
      <c r="AY7" s="156"/>
      <c r="AZ7" s="156"/>
      <c r="BA7" s="156"/>
      <c r="BB7" s="156"/>
      <c r="BC7" s="156"/>
    </row>
    <row r="8" spans="4:56" x14ac:dyDescent="0.3">
      <c r="D8" s="262" t="s">
        <v>614</v>
      </c>
      <c r="E8" s="94"/>
      <c r="F8" s="1113"/>
      <c r="G8" s="674"/>
      <c r="H8" s="675"/>
      <c r="I8" s="675"/>
      <c r="J8" s="675"/>
      <c r="K8" s="675"/>
      <c r="L8" s="675"/>
      <c r="M8" s="675"/>
      <c r="N8" s="675"/>
      <c r="O8" s="675"/>
      <c r="P8" s="1114"/>
      <c r="Q8" s="307"/>
      <c r="R8" s="307"/>
      <c r="S8" s="306"/>
      <c r="T8" s="307"/>
      <c r="U8" s="307"/>
      <c r="V8" s="307"/>
      <c r="W8" s="306"/>
      <c r="X8" s="307"/>
      <c r="Y8" s="307"/>
      <c r="Z8" s="307"/>
      <c r="AA8" s="307"/>
      <c r="AB8" s="307"/>
      <c r="AC8" s="765"/>
      <c r="AD8" s="151"/>
      <c r="AE8" s="151"/>
      <c r="AF8" s="151"/>
      <c r="AG8" s="151"/>
      <c r="AH8" s="151"/>
      <c r="AI8" s="151"/>
      <c r="AJ8" s="151"/>
      <c r="AK8" s="151"/>
      <c r="AL8" s="151"/>
      <c r="AM8" s="151"/>
      <c r="AN8" s="151"/>
      <c r="AO8" s="151"/>
      <c r="AP8" s="151"/>
      <c r="AQ8" s="151"/>
      <c r="AR8" s="151"/>
      <c r="AS8" s="151"/>
      <c r="AT8" s="151"/>
      <c r="AU8" s="151"/>
      <c r="AV8" s="151"/>
      <c r="AW8" s="151"/>
      <c r="AX8" s="151"/>
      <c r="AY8" s="151"/>
      <c r="AZ8" s="151"/>
      <c r="BA8" s="151"/>
      <c r="BB8" s="151"/>
      <c r="BC8" s="151"/>
    </row>
    <row r="9" spans="4:56" s="139" customFormat="1" ht="14.5" x14ac:dyDescent="0.35">
      <c r="D9" s="86" t="s">
        <v>632</v>
      </c>
      <c r="E9" s="515"/>
      <c r="F9" s="676">
        <f t="shared" ref="F9:P9" si="0">SUM(F10:F12)</f>
        <v>3273.3999999999996</v>
      </c>
      <c r="G9" s="1110">
        <f t="shared" si="0"/>
        <v>3290</v>
      </c>
      <c r="H9" s="1110">
        <f t="shared" si="0"/>
        <v>3332.9</v>
      </c>
      <c r="I9" s="1110">
        <f t="shared" si="0"/>
        <v>3380.8</v>
      </c>
      <c r="J9" s="1110">
        <f t="shared" si="0"/>
        <v>3111.4</v>
      </c>
      <c r="K9" s="1110">
        <f t="shared" si="0"/>
        <v>3257.3</v>
      </c>
      <c r="L9" s="1110">
        <f t="shared" si="0"/>
        <v>3379.5</v>
      </c>
      <c r="M9" s="1110">
        <f>SUM(M10:M12)</f>
        <v>3536</v>
      </c>
      <c r="N9" s="1110">
        <f t="shared" si="0"/>
        <v>3679.6000000000004</v>
      </c>
      <c r="O9" s="1110">
        <f t="shared" si="0"/>
        <v>3803.3</v>
      </c>
      <c r="P9" s="766">
        <f t="shared" si="0"/>
        <v>3923.8</v>
      </c>
      <c r="Q9" s="313">
        <f t="shared" ref="Q9:X9" si="1">SUM(Q10:Q12)</f>
        <v>4012.8098876498461</v>
      </c>
      <c r="R9" s="313">
        <f t="shared" si="1"/>
        <v>4104.3735166704901</v>
      </c>
      <c r="S9" s="313">
        <f t="shared" si="1"/>
        <v>4198.5720649772393</v>
      </c>
      <c r="T9" s="313">
        <f t="shared" si="1"/>
        <v>4204.1793060948057</v>
      </c>
      <c r="U9" s="313">
        <f t="shared" si="1"/>
        <v>4210.0859766955145</v>
      </c>
      <c r="V9" s="313">
        <f t="shared" si="1"/>
        <v>4216.2941220398188</v>
      </c>
      <c r="W9" s="313">
        <f t="shared" si="1"/>
        <v>4222.8058188455034</v>
      </c>
      <c r="X9" s="313">
        <f t="shared" si="1"/>
        <v>4276.1552362200655</v>
      </c>
      <c r="Y9" s="313">
        <f t="shared" ref="Y9:AC9" si="2">SUM(Y10:Y12)</f>
        <v>4330.2935240142588</v>
      </c>
      <c r="Z9" s="313">
        <f t="shared" si="2"/>
        <v>4385.2334250354806</v>
      </c>
      <c r="AA9" s="313">
        <f t="shared" si="2"/>
        <v>4440.9878966900988</v>
      </c>
      <c r="AB9" s="313">
        <f t="shared" si="2"/>
        <v>4463.7505076580401</v>
      </c>
      <c r="AC9" s="767">
        <f t="shared" si="2"/>
        <v>4486.6700499017925</v>
      </c>
      <c r="AD9" s="314"/>
      <c r="AE9" s="314"/>
      <c r="AF9" s="314"/>
      <c r="AG9" s="314"/>
      <c r="AH9" s="314"/>
      <c r="AI9" s="314"/>
      <c r="AJ9" s="314"/>
      <c r="AK9" s="314"/>
      <c r="AL9" s="314"/>
      <c r="AM9" s="314"/>
      <c r="AN9" s="314"/>
      <c r="AO9" s="314"/>
      <c r="AP9" s="314"/>
      <c r="AQ9" s="314"/>
      <c r="AR9" s="314"/>
      <c r="AS9" s="314"/>
      <c r="AT9" s="314"/>
      <c r="AU9" s="314"/>
      <c r="AV9" s="314"/>
      <c r="AW9" s="314"/>
      <c r="AX9" s="314"/>
      <c r="AY9" s="314"/>
      <c r="AZ9" s="314"/>
      <c r="BA9" s="314"/>
      <c r="BB9" s="314"/>
      <c r="BC9" s="314"/>
    </row>
    <row r="10" spans="4:56" x14ac:dyDescent="0.3">
      <c r="D10" s="142" t="s">
        <v>633</v>
      </c>
      <c r="E10" s="248" t="s">
        <v>153</v>
      </c>
      <c r="F10" s="519">
        <f>'Haver Pivoted'!GQ27</f>
        <v>1701.9</v>
      </c>
      <c r="G10" s="1111">
        <f>'Haver Pivoted'!GR27</f>
        <v>1707.8</v>
      </c>
      <c r="H10" s="1111">
        <f>'Haver Pivoted'!GS27</f>
        <v>1728.6</v>
      </c>
      <c r="I10" s="1111">
        <f>'Haver Pivoted'!GT27</f>
        <v>1737.9</v>
      </c>
      <c r="J10" s="1111">
        <f>'Haver Pivoted'!GU27</f>
        <v>1581.5</v>
      </c>
      <c r="K10" s="1111">
        <f>'Haver Pivoted'!GV27</f>
        <v>1662.2</v>
      </c>
      <c r="L10" s="1111">
        <f>'Haver Pivoted'!GW27</f>
        <v>1736.9</v>
      </c>
      <c r="M10" s="1111">
        <f>'Haver Pivoted'!GX27</f>
        <v>1851.9</v>
      </c>
      <c r="N10" s="1111">
        <f>'Haver Pivoted'!GY27</f>
        <v>1946.1</v>
      </c>
      <c r="O10" s="1111">
        <f>'Haver Pivoted'!GZ27</f>
        <v>2036</v>
      </c>
      <c r="P10" s="764">
        <f>'Haver Pivoted'!HA27</f>
        <v>2115.4</v>
      </c>
      <c r="Q10" s="576">
        <f t="shared" ref="Q10:S13" si="3">P10*(1+$I30)^0.25</f>
        <v>2186.1992974549794</v>
      </c>
      <c r="R10" s="576">
        <f t="shared" si="3"/>
        <v>2259.3681422863974</v>
      </c>
      <c r="S10" s="576">
        <f t="shared" si="3"/>
        <v>2334.9858397270891</v>
      </c>
      <c r="T10" s="576">
        <f t="shared" ref="T10:W13" si="4">S10*(1+$J30)^0.25</f>
        <v>2321.3350254508296</v>
      </c>
      <c r="U10" s="576">
        <f t="shared" si="4"/>
        <v>2307.7640166822671</v>
      </c>
      <c r="V10" s="576">
        <f t="shared" si="4"/>
        <v>2294.2723468617569</v>
      </c>
      <c r="W10" s="576">
        <f t="shared" si="4"/>
        <v>2280.8595521572593</v>
      </c>
      <c r="X10" s="576">
        <f t="shared" ref="X10:AA13" si="5">W10*(1+$K30)^0.25</f>
        <v>2320.5382956458238</v>
      </c>
      <c r="Y10" s="576">
        <f t="shared" si="5"/>
        <v>2360.907306399351</v>
      </c>
      <c r="Z10" s="576">
        <f t="shared" si="5"/>
        <v>2401.9785925827973</v>
      </c>
      <c r="AA10" s="576">
        <f t="shared" si="5"/>
        <v>2443.7643712599515</v>
      </c>
      <c r="AB10" s="576">
        <f t="shared" ref="AB10:AC13" si="6">AA10*(1+$L30)^0.25</f>
        <v>2450.7092548037963</v>
      </c>
      <c r="AC10" s="576">
        <f t="shared" si="6"/>
        <v>2457.673874868889</v>
      </c>
      <c r="AD10" s="151"/>
      <c r="AE10" s="151"/>
      <c r="AF10" s="151"/>
      <c r="AG10" s="151"/>
      <c r="AH10" s="151"/>
      <c r="AI10" s="151"/>
      <c r="AJ10" s="151"/>
      <c r="AK10" s="151"/>
      <c r="AL10" s="151"/>
      <c r="AM10" s="151"/>
      <c r="AN10" s="151"/>
      <c r="AO10" s="151"/>
      <c r="AP10" s="151"/>
      <c r="AQ10" s="151"/>
      <c r="AR10" s="151"/>
      <c r="AS10" s="151"/>
      <c r="AT10" s="151"/>
      <c r="AU10" s="151"/>
      <c r="AV10" s="151"/>
      <c r="AW10" s="151"/>
      <c r="AX10" s="151"/>
      <c r="AY10" s="151"/>
      <c r="AZ10" s="151"/>
      <c r="BA10" s="151"/>
      <c r="BB10" s="151"/>
      <c r="BC10" s="151"/>
    </row>
    <row r="11" spans="4:56" x14ac:dyDescent="0.3">
      <c r="D11" s="142" t="s">
        <v>634</v>
      </c>
      <c r="E11" s="95" t="s">
        <v>159</v>
      </c>
      <c r="F11" s="519">
        <f>'Haver Pivoted'!GQ30</f>
        <v>1399.3</v>
      </c>
      <c r="G11" s="1111">
        <f>'Haver Pivoted'!GR30</f>
        <v>1406.9</v>
      </c>
      <c r="H11" s="1111">
        <f>'Haver Pivoted'!GS30</f>
        <v>1426.4</v>
      </c>
      <c r="I11" s="1111">
        <f>'Haver Pivoted'!GT30</f>
        <v>1457.1</v>
      </c>
      <c r="J11" s="1111">
        <f>'Haver Pivoted'!GU30</f>
        <v>1391.6</v>
      </c>
      <c r="K11" s="1111">
        <f>'Haver Pivoted'!GV30</f>
        <v>1443.8</v>
      </c>
      <c r="L11" s="1111">
        <f>'Haver Pivoted'!GW30</f>
        <v>1486</v>
      </c>
      <c r="M11" s="1111">
        <f>'Haver Pivoted'!GX30</f>
        <v>1517.9</v>
      </c>
      <c r="N11" s="1111">
        <f>'Haver Pivoted'!GY30</f>
        <v>1555.7</v>
      </c>
      <c r="O11" s="1111">
        <f>'Haver Pivoted'!GZ30</f>
        <v>1594.4</v>
      </c>
      <c r="P11" s="764">
        <f>'Haver Pivoted'!HA30</f>
        <v>1630</v>
      </c>
      <c r="Q11" s="576">
        <f t="shared" si="3"/>
        <v>1646.0524614412327</v>
      </c>
      <c r="R11" s="576">
        <f t="shared" si="3"/>
        <v>1662.2630097035219</v>
      </c>
      <c r="S11" s="576">
        <f t="shared" si="3"/>
        <v>1678.6332016473582</v>
      </c>
      <c r="T11" s="576">
        <f t="shared" si="4"/>
        <v>1697.8331348938402</v>
      </c>
      <c r="U11" s="576">
        <f t="shared" si="4"/>
        <v>1717.2526738506751</v>
      </c>
      <c r="V11" s="576">
        <f t="shared" si="4"/>
        <v>1736.8943303322217</v>
      </c>
      <c r="W11" s="576">
        <f t="shared" si="4"/>
        <v>1756.7606448825625</v>
      </c>
      <c r="X11" s="576">
        <f t="shared" si="5"/>
        <v>1768.498091068619</v>
      </c>
      <c r="Y11" s="576">
        <f t="shared" si="5"/>
        <v>1780.3139586624934</v>
      </c>
      <c r="Z11" s="576">
        <f t="shared" si="5"/>
        <v>1792.2087716211952</v>
      </c>
      <c r="AA11" s="576">
        <f t="shared" si="5"/>
        <v>1804.1830574024484</v>
      </c>
      <c r="AB11" s="576">
        <f t="shared" si="6"/>
        <v>1819.9137152939966</v>
      </c>
      <c r="AC11" s="576">
        <f t="shared" si="6"/>
        <v>1835.7815286680141</v>
      </c>
      <c r="AD11" s="151"/>
      <c r="AE11" s="151"/>
      <c r="AF11" s="151"/>
      <c r="AG11" s="151"/>
      <c r="AH11" s="151"/>
      <c r="AI11" s="151"/>
      <c r="AJ11" s="151"/>
      <c r="AK11" s="151"/>
      <c r="AL11" s="151"/>
      <c r="AM11" s="151"/>
      <c r="AN11" s="151"/>
      <c r="AO11" s="151"/>
      <c r="AP11" s="151"/>
      <c r="AQ11" s="151"/>
      <c r="AR11" s="151"/>
      <c r="AS11" s="151"/>
      <c r="AT11" s="151"/>
      <c r="AU11" s="151"/>
      <c r="AV11" s="151"/>
      <c r="AW11" s="151"/>
      <c r="AX11" s="151"/>
      <c r="AY11" s="151"/>
      <c r="AZ11" s="151"/>
      <c r="BA11" s="151"/>
      <c r="BB11" s="151"/>
      <c r="BC11" s="151"/>
    </row>
    <row r="12" spans="4:56" x14ac:dyDescent="0.3">
      <c r="D12" s="142" t="s">
        <v>635</v>
      </c>
      <c r="E12" s="248" t="s">
        <v>155</v>
      </c>
      <c r="F12" s="519">
        <f>'Haver Pivoted'!GQ28</f>
        <v>172.2</v>
      </c>
      <c r="G12" s="1111">
        <f>'Haver Pivoted'!GR28</f>
        <v>175.3</v>
      </c>
      <c r="H12" s="1111">
        <f>'Haver Pivoted'!GS28</f>
        <v>177.9</v>
      </c>
      <c r="I12" s="1111">
        <f>'Haver Pivoted'!GT28</f>
        <v>185.8</v>
      </c>
      <c r="J12" s="1111">
        <f>'Haver Pivoted'!GU28</f>
        <v>138.30000000000001</v>
      </c>
      <c r="K12" s="1111">
        <f>'Haver Pivoted'!GV28</f>
        <v>151.30000000000001</v>
      </c>
      <c r="L12" s="1111">
        <f>'Haver Pivoted'!GW28</f>
        <v>156.6</v>
      </c>
      <c r="M12" s="1111">
        <f>'Haver Pivoted'!GX28</f>
        <v>166.2</v>
      </c>
      <c r="N12" s="1111">
        <f>'Haver Pivoted'!GY28</f>
        <v>177.8</v>
      </c>
      <c r="O12" s="1111">
        <f>'Haver Pivoted'!GZ28</f>
        <v>172.9</v>
      </c>
      <c r="P12" s="764">
        <f>'Haver Pivoted'!HA28</f>
        <v>178.4</v>
      </c>
      <c r="Q12" s="576">
        <f t="shared" si="3"/>
        <v>180.55812875363404</v>
      </c>
      <c r="R12" s="576">
        <f t="shared" si="3"/>
        <v>182.74236468057111</v>
      </c>
      <c r="S12" s="576">
        <f t="shared" si="3"/>
        <v>184.95302360279206</v>
      </c>
      <c r="T12" s="576">
        <f t="shared" si="4"/>
        <v>185.01114575013591</v>
      </c>
      <c r="U12" s="576">
        <f t="shared" si="4"/>
        <v>185.06928616257187</v>
      </c>
      <c r="V12" s="576">
        <f t="shared" si="4"/>
        <v>185.12744484583982</v>
      </c>
      <c r="W12" s="576">
        <f t="shared" si="4"/>
        <v>185.18562180568142</v>
      </c>
      <c r="X12" s="576">
        <f t="shared" si="5"/>
        <v>187.11884950562256</v>
      </c>
      <c r="Y12" s="576">
        <f t="shared" si="5"/>
        <v>189.07225895241521</v>
      </c>
      <c r="Z12" s="576">
        <f t="shared" si="5"/>
        <v>191.04606083148767</v>
      </c>
      <c r="AA12" s="576">
        <f t="shared" si="5"/>
        <v>193.04046802769872</v>
      </c>
      <c r="AB12" s="576">
        <f t="shared" si="6"/>
        <v>193.12753756024705</v>
      </c>
      <c r="AC12" s="576">
        <f t="shared" si="6"/>
        <v>193.21464636488986</v>
      </c>
      <c r="AD12" s="151"/>
      <c r="AE12" s="151"/>
      <c r="AF12" s="151"/>
      <c r="AG12" s="151"/>
      <c r="AH12" s="151"/>
      <c r="AI12" s="151"/>
      <c r="AJ12" s="151"/>
      <c r="AK12" s="151"/>
      <c r="AL12" s="151"/>
      <c r="AM12" s="151"/>
      <c r="AN12" s="151"/>
      <c r="AO12" s="151"/>
      <c r="AP12" s="151"/>
      <c r="AQ12" s="151"/>
      <c r="AR12" s="151"/>
      <c r="AS12" s="151"/>
      <c r="AT12" s="151"/>
      <c r="AU12" s="151"/>
      <c r="AV12" s="151"/>
      <c r="AW12" s="151"/>
      <c r="AX12" s="151"/>
      <c r="AY12" s="151"/>
      <c r="AZ12" s="151"/>
      <c r="BA12" s="151"/>
      <c r="BB12" s="151"/>
      <c r="BC12" s="151"/>
    </row>
    <row r="13" spans="4:56" s="139" customFormat="1" ht="14.5" x14ac:dyDescent="0.35">
      <c r="D13" s="86" t="s">
        <v>636</v>
      </c>
      <c r="E13" s="516" t="s">
        <v>157</v>
      </c>
      <c r="F13" s="677">
        <f>'Haver Pivoted'!GQ29</f>
        <v>218.9</v>
      </c>
      <c r="G13" s="1112">
        <f>'Haver Pivoted'!GR29</f>
        <v>206.5</v>
      </c>
      <c r="H13" s="1112">
        <f>'Haver Pivoted'!GS29</f>
        <v>231.4</v>
      </c>
      <c r="I13" s="1112">
        <f>'Haver Pivoted'!GT29</f>
        <v>166.7</v>
      </c>
      <c r="J13" s="1112">
        <f>'Haver Pivoted'!GU29</f>
        <v>167.4</v>
      </c>
      <c r="K13" s="1112">
        <f>'Haver Pivoted'!GV29</f>
        <v>211.7</v>
      </c>
      <c r="L13" s="1112">
        <f>'Haver Pivoted'!GW29</f>
        <v>225.1</v>
      </c>
      <c r="M13" s="1112">
        <f>'Haver Pivoted'!GX29</f>
        <v>246.4</v>
      </c>
      <c r="N13" s="1112">
        <f>'Haver Pivoted'!GY29</f>
        <v>275.10000000000002</v>
      </c>
      <c r="O13" s="1112">
        <f>'Haver Pivoted'!GZ29</f>
        <v>285.89999999999998</v>
      </c>
      <c r="P13" s="1186">
        <f>O13*(1+$I33)^0.25</f>
        <v>289.69529922036321</v>
      </c>
      <c r="Q13" s="576">
        <f t="shared" si="3"/>
        <v>293.54098072884148</v>
      </c>
      <c r="R13" s="576">
        <f t="shared" si="3"/>
        <v>297.43771334620709</v>
      </c>
      <c r="S13" s="576">
        <f t="shared" si="3"/>
        <v>301.38617477177365</v>
      </c>
      <c r="T13" s="576">
        <f t="shared" si="4"/>
        <v>314.06441008216342</v>
      </c>
      <c r="U13" s="576">
        <f t="shared" si="4"/>
        <v>327.27597327564979</v>
      </c>
      <c r="V13" s="576">
        <f t="shared" si="4"/>
        <v>341.04329954324515</v>
      </c>
      <c r="W13" s="576">
        <f t="shared" si="4"/>
        <v>355.3897678439734</v>
      </c>
      <c r="X13" s="576">
        <f t="shared" si="5"/>
        <v>347.31135812971303</v>
      </c>
      <c r="Y13" s="576">
        <f t="shared" si="5"/>
        <v>339.41657976732688</v>
      </c>
      <c r="Z13" s="576">
        <f t="shared" si="5"/>
        <v>331.7012586093548</v>
      </c>
      <c r="AA13" s="576">
        <f t="shared" si="5"/>
        <v>324.16131539140986</v>
      </c>
      <c r="AB13" s="576">
        <f t="shared" si="6"/>
        <v>324.99901192464716</v>
      </c>
      <c r="AC13" s="576">
        <f t="shared" si="6"/>
        <v>325.83887323032485</v>
      </c>
      <c r="AD13" s="314"/>
      <c r="AE13" s="314"/>
      <c r="AF13" s="314"/>
      <c r="AG13" s="314"/>
      <c r="AH13" s="314"/>
      <c r="AI13" s="314"/>
      <c r="AJ13" s="314"/>
      <c r="AK13" s="314"/>
      <c r="AL13" s="314"/>
      <c r="AM13" s="314"/>
      <c r="AN13" s="314"/>
      <c r="AO13" s="314"/>
      <c r="AP13" s="314"/>
      <c r="AQ13" s="314"/>
      <c r="AR13" s="314"/>
      <c r="AS13" s="314"/>
      <c r="AT13" s="314"/>
      <c r="AU13" s="314"/>
      <c r="AV13" s="314"/>
      <c r="AW13" s="314"/>
      <c r="AX13" s="314"/>
      <c r="AY13" s="314"/>
      <c r="AZ13" s="314"/>
      <c r="BA13" s="314"/>
      <c r="BB13" s="314"/>
      <c r="BC13" s="314"/>
    </row>
    <row r="14" spans="4:56" x14ac:dyDescent="0.3">
      <c r="D14" s="262"/>
      <c r="E14" s="94"/>
      <c r="F14" s="513"/>
      <c r="G14" s="1109"/>
      <c r="H14" s="1108"/>
      <c r="I14" s="1108"/>
      <c r="J14" s="1108"/>
      <c r="K14" s="1108"/>
      <c r="L14" s="1108"/>
      <c r="M14" s="1108"/>
      <c r="N14" s="1109"/>
      <c r="O14" s="1109"/>
      <c r="P14" s="1115"/>
      <c r="Q14" s="309"/>
      <c r="R14" s="308"/>
      <c r="S14" s="308"/>
      <c r="T14" s="309"/>
      <c r="U14" s="310"/>
      <c r="V14" s="308"/>
      <c r="W14" s="308"/>
      <c r="X14" s="308"/>
      <c r="Y14" s="308"/>
      <c r="Z14" s="308"/>
      <c r="AA14" s="308"/>
      <c r="AB14" s="308"/>
      <c r="AC14" s="769"/>
      <c r="AD14" s="151"/>
      <c r="AE14" s="151"/>
      <c r="AF14" s="151"/>
      <c r="AG14" s="151"/>
      <c r="AH14" s="151"/>
      <c r="AI14" s="151"/>
      <c r="AJ14" s="151"/>
      <c r="AK14" s="151"/>
      <c r="AL14" s="151"/>
      <c r="AM14" s="151"/>
      <c r="AN14" s="151"/>
      <c r="AO14" s="151"/>
      <c r="AP14" s="151"/>
      <c r="AQ14" s="151"/>
      <c r="AR14" s="151"/>
      <c r="AS14" s="151"/>
      <c r="AT14" s="151"/>
      <c r="AU14" s="151"/>
      <c r="AV14" s="151"/>
      <c r="AW14" s="151"/>
      <c r="AX14" s="151"/>
      <c r="AY14" s="151"/>
      <c r="AZ14" s="151"/>
      <c r="BA14" s="151"/>
      <c r="BB14" s="151"/>
      <c r="BC14" s="151"/>
    </row>
    <row r="15" spans="4:56" x14ac:dyDescent="0.3">
      <c r="D15" s="263" t="s">
        <v>622</v>
      </c>
      <c r="E15" s="95"/>
      <c r="F15" s="518"/>
      <c r="G15" s="1108"/>
      <c r="H15" s="1109"/>
      <c r="I15" s="1109"/>
      <c r="J15" s="1109"/>
      <c r="K15" s="1109"/>
      <c r="L15" s="1109"/>
      <c r="M15" s="1109"/>
      <c r="N15" s="1109"/>
      <c r="O15" s="1109"/>
      <c r="P15" s="1115"/>
      <c r="Q15" s="307"/>
      <c r="R15" s="307"/>
      <c r="S15" s="307"/>
      <c r="T15" s="307"/>
      <c r="U15" s="307"/>
      <c r="V15" s="307"/>
      <c r="W15" s="307"/>
      <c r="X15" s="307"/>
      <c r="Y15" s="307"/>
      <c r="Z15" s="307"/>
      <c r="AA15" s="307"/>
      <c r="AB15" s="307"/>
      <c r="AC15" s="765"/>
    </row>
    <row r="16" spans="4:56" s="139" customFormat="1" ht="14.5" x14ac:dyDescent="0.35">
      <c r="D16" s="297" t="s">
        <v>632</v>
      </c>
      <c r="E16" s="427"/>
      <c r="F16" s="677">
        <f t="shared" ref="F16:P16" si="7">SUM(F18:F20)</f>
        <v>1890.1</v>
      </c>
      <c r="G16" s="1112">
        <f t="shared" si="7"/>
        <v>1889.7999999999997</v>
      </c>
      <c r="H16" s="1112">
        <f t="shared" si="7"/>
        <v>1893.3000000000002</v>
      </c>
      <c r="I16" s="1112">
        <f t="shared" si="7"/>
        <v>1915.1999999999998</v>
      </c>
      <c r="J16" s="1112">
        <f t="shared" si="7"/>
        <v>1858.8000000000002</v>
      </c>
      <c r="K16" s="1112">
        <f t="shared" si="7"/>
        <v>1932.2</v>
      </c>
      <c r="L16" s="1112">
        <f t="shared" si="7"/>
        <v>1943.7</v>
      </c>
      <c r="M16" s="1112">
        <f t="shared" si="7"/>
        <v>1995.3000000000002</v>
      </c>
      <c r="N16" s="1112">
        <f t="shared" si="7"/>
        <v>2066.8000000000002</v>
      </c>
      <c r="O16" s="1112">
        <f t="shared" si="7"/>
        <v>2109.4</v>
      </c>
      <c r="P16" s="768">
        <f t="shared" si="7"/>
        <v>2168.1</v>
      </c>
      <c r="Q16" s="312">
        <f>SUM(Q17:Q20)</f>
        <v>2176.0715403598851</v>
      </c>
      <c r="R16" s="312">
        <f t="shared" ref="R16:AC16" si="8">SUM(R17:R20)</f>
        <v>2204.3430708273008</v>
      </c>
      <c r="S16" s="312">
        <f t="shared" si="8"/>
        <v>2233.7399283732711</v>
      </c>
      <c r="T16" s="312">
        <f t="shared" si="8"/>
        <v>2260.6964876121165</v>
      </c>
      <c r="U16" s="312">
        <f t="shared" si="8"/>
        <v>2284.8926226705953</v>
      </c>
      <c r="V16" s="312">
        <f t="shared" si="8"/>
        <v>2307.7570737226092</v>
      </c>
      <c r="W16" s="312">
        <f t="shared" si="8"/>
        <v>2330.5186506254895</v>
      </c>
      <c r="X16" s="312">
        <f t="shared" si="8"/>
        <v>2352.1299403450034</v>
      </c>
      <c r="Y16" s="312">
        <f t="shared" si="8"/>
        <v>2372.747247882266</v>
      </c>
      <c r="Z16" s="312">
        <f t="shared" si="8"/>
        <v>2393.3293480101656</v>
      </c>
      <c r="AA16" s="312">
        <f t="shared" si="8"/>
        <v>2414.8094926401063</v>
      </c>
      <c r="AB16" s="312">
        <f t="shared" si="8"/>
        <v>2435.37712703121</v>
      </c>
      <c r="AC16" s="312">
        <f t="shared" si="8"/>
        <v>2457.2991989127577</v>
      </c>
    </row>
    <row r="17" spans="4:40" s="139" customFormat="1" ht="42.5" x14ac:dyDescent="0.35">
      <c r="D17" s="1199" t="s">
        <v>1268</v>
      </c>
      <c r="E17" s="427"/>
      <c r="F17" s="677"/>
      <c r="G17" s="1112"/>
      <c r="H17" s="1112"/>
      <c r="I17" s="1112"/>
      <c r="J17" s="1112"/>
      <c r="K17" s="1112"/>
      <c r="L17" s="1112"/>
      <c r="M17" s="1112"/>
      <c r="N17" s="1112"/>
      <c r="O17" s="1112"/>
      <c r="P17" s="768"/>
      <c r="Q17" s="1200">
        <v>20</v>
      </c>
      <c r="R17" s="1200">
        <v>20</v>
      </c>
      <c r="S17" s="1200">
        <v>20</v>
      </c>
      <c r="T17" s="1200">
        <v>20</v>
      </c>
      <c r="U17" s="1200">
        <v>20</v>
      </c>
      <c r="V17" s="1200">
        <v>20</v>
      </c>
      <c r="W17" s="1200">
        <v>20</v>
      </c>
      <c r="X17" s="1200">
        <v>20</v>
      </c>
      <c r="Y17" s="1200">
        <v>20</v>
      </c>
      <c r="Z17" s="1200">
        <v>20</v>
      </c>
      <c r="AA17" s="1200">
        <v>20</v>
      </c>
      <c r="AB17" s="1200">
        <v>20</v>
      </c>
      <c r="AC17" s="1200">
        <v>20</v>
      </c>
    </row>
    <row r="18" spans="4:40" x14ac:dyDescent="0.3">
      <c r="D18" s="142" t="s">
        <v>637</v>
      </c>
      <c r="E18" s="95" t="s">
        <v>638</v>
      </c>
      <c r="F18" s="519">
        <f>'Haver Pivoted'!GQ33</f>
        <v>520.9</v>
      </c>
      <c r="G18" s="1111">
        <f>'Haver Pivoted'!GR33</f>
        <v>497.4</v>
      </c>
      <c r="H18" s="1111">
        <f>'Haver Pivoted'!GS33</f>
        <v>494.7</v>
      </c>
      <c r="I18" s="1111">
        <f>'Haver Pivoted'!GT33</f>
        <v>503.8</v>
      </c>
      <c r="J18" s="1111">
        <f>'Haver Pivoted'!GU33</f>
        <v>517.5</v>
      </c>
      <c r="K18" s="1111">
        <f>'Haver Pivoted'!GV33</f>
        <v>519.6</v>
      </c>
      <c r="L18" s="1111">
        <f>'Haver Pivoted'!GW33</f>
        <v>522.79999999999995</v>
      </c>
      <c r="M18" s="1111">
        <f>'Haver Pivoted'!GX33</f>
        <v>560.20000000000005</v>
      </c>
      <c r="N18" s="1111">
        <f>'Haver Pivoted'!GY33</f>
        <v>586.4</v>
      </c>
      <c r="O18" s="1111">
        <f>'Haver Pivoted'!GZ33</f>
        <v>605.1</v>
      </c>
      <c r="P18" s="764">
        <f>'Haver Pivoted'!HA33</f>
        <v>629</v>
      </c>
      <c r="Q18" s="311">
        <f>Q111*Q86</f>
        <v>623.28660672261708</v>
      </c>
      <c r="R18" s="311">
        <f t="shared" ref="R18:AC18" si="9">R111*R86</f>
        <v>631.97588586587767</v>
      </c>
      <c r="S18" s="311">
        <f>S111*S86</f>
        <v>639.96156408736101</v>
      </c>
      <c r="T18" s="311">
        <f>T111*T86</f>
        <v>647.37820986937425</v>
      </c>
      <c r="U18" s="311">
        <f>U111*U86</f>
        <v>654.37192613556476</v>
      </c>
      <c r="V18" s="311">
        <f>V111*V86</f>
        <v>661.15417764384438</v>
      </c>
      <c r="W18" s="311">
        <f>W111*W86</f>
        <v>667.73649883555322</v>
      </c>
      <c r="X18" s="311">
        <f t="shared" si="9"/>
        <v>673.99970048350519</v>
      </c>
      <c r="Y18" s="311">
        <f t="shared" si="9"/>
        <v>680.22060917987505</v>
      </c>
      <c r="Z18" s="311">
        <f t="shared" si="9"/>
        <v>686.09932944980653</v>
      </c>
      <c r="AA18" s="311">
        <f t="shared" si="9"/>
        <v>692.35099665641803</v>
      </c>
      <c r="AB18" s="311">
        <f t="shared" si="9"/>
        <v>698.71416346265528</v>
      </c>
      <c r="AC18" s="770">
        <f t="shared" si="9"/>
        <v>705.37338092996811</v>
      </c>
    </row>
    <row r="19" spans="4:40" x14ac:dyDescent="0.3">
      <c r="D19" s="142" t="s">
        <v>634</v>
      </c>
      <c r="E19" s="95" t="s">
        <v>639</v>
      </c>
      <c r="F19" s="519">
        <f>'Haver Pivoted'!GQ36</f>
        <v>20.5</v>
      </c>
      <c r="G19" s="1111">
        <f>'Haver Pivoted'!GR36</f>
        <v>20.3</v>
      </c>
      <c r="H19" s="1111">
        <f>'Haver Pivoted'!GS36</f>
        <v>20.2</v>
      </c>
      <c r="I19" s="1111">
        <f>'Haver Pivoted'!GT36</f>
        <v>20.100000000000001</v>
      </c>
      <c r="J19" s="1111">
        <f>'Haver Pivoted'!GU36</f>
        <v>19.100000000000001</v>
      </c>
      <c r="K19" s="1111">
        <f>'Haver Pivoted'!GV36</f>
        <v>19.899999999999999</v>
      </c>
      <c r="L19" s="1111">
        <f>'Haver Pivoted'!GW36</f>
        <v>20.5</v>
      </c>
      <c r="M19" s="1111">
        <f>'Haver Pivoted'!GX36</f>
        <v>21.2</v>
      </c>
      <c r="N19" s="1111">
        <f>'Haver Pivoted'!GY36</f>
        <v>21.9</v>
      </c>
      <c r="O19" s="1111">
        <f>'Haver Pivoted'!GZ36</f>
        <v>22.5</v>
      </c>
      <c r="P19" s="764">
        <f>'Haver Pivoted'!HA36</f>
        <v>22.8</v>
      </c>
      <c r="Q19" s="311">
        <f t="shared" ref="Q19:AC19" si="10">Q112*Q89</f>
        <v>22.19351005060118</v>
      </c>
      <c r="R19" s="311">
        <f t="shared" si="10"/>
        <v>22.468706188199249</v>
      </c>
      <c r="S19" s="311">
        <f t="shared" ref="S19:W21" si="11">S112*S89</f>
        <v>22.716382712037511</v>
      </c>
      <c r="T19" s="311">
        <f t="shared" si="11"/>
        <v>22.949240982312801</v>
      </c>
      <c r="U19" s="311">
        <f t="shared" si="11"/>
        <v>23.165164105658977</v>
      </c>
      <c r="V19" s="311">
        <f t="shared" si="11"/>
        <v>23.374736548906739</v>
      </c>
      <c r="W19" s="311">
        <f t="shared" si="11"/>
        <v>23.588542778886776</v>
      </c>
      <c r="X19" s="311">
        <f t="shared" si="10"/>
        <v>23.806582795599091</v>
      </c>
      <c r="Y19" s="311">
        <f t="shared" si="10"/>
        <v>24.010439626758277</v>
      </c>
      <c r="Z19" s="311">
        <f t="shared" si="10"/>
        <v>24.224245856738314</v>
      </c>
      <c r="AA19" s="311">
        <f t="shared" si="10"/>
        <v>24.443344320133701</v>
      </c>
      <c r="AB19" s="311">
        <f t="shared" si="10"/>
        <v>24.659479132816493</v>
      </c>
      <c r="AC19" s="770">
        <f t="shared" si="10"/>
        <v>24.875825634835898</v>
      </c>
    </row>
    <row r="20" spans="4:40" x14ac:dyDescent="0.3">
      <c r="D20" s="142" t="s">
        <v>635</v>
      </c>
      <c r="E20" s="95" t="s">
        <v>640</v>
      </c>
      <c r="F20" s="519">
        <f>'Haver Pivoted'!GQ34</f>
        <v>1348.7</v>
      </c>
      <c r="G20" s="1111">
        <f>'Haver Pivoted'!GR34</f>
        <v>1372.1</v>
      </c>
      <c r="H20" s="1111">
        <f>'Haver Pivoted'!GS34</f>
        <v>1378.4</v>
      </c>
      <c r="I20" s="1111">
        <f>'Haver Pivoted'!GT34</f>
        <v>1391.3</v>
      </c>
      <c r="J20" s="1111">
        <f>'Haver Pivoted'!GU34</f>
        <v>1322.2</v>
      </c>
      <c r="K20" s="1111">
        <f>'Haver Pivoted'!GV34</f>
        <v>1392.7</v>
      </c>
      <c r="L20" s="1111">
        <f>'Haver Pivoted'!GW34</f>
        <v>1400.4</v>
      </c>
      <c r="M20" s="1111">
        <f>'Haver Pivoted'!GX34</f>
        <v>1413.9</v>
      </c>
      <c r="N20" s="1111">
        <f>'Haver Pivoted'!GY34</f>
        <v>1458.5</v>
      </c>
      <c r="O20" s="1111">
        <f>'Haver Pivoted'!GZ34</f>
        <v>1481.8</v>
      </c>
      <c r="P20" s="764">
        <f>'Haver Pivoted'!HA34</f>
        <v>1516.3</v>
      </c>
      <c r="Q20" s="311">
        <f t="shared" ref="Q20:AC20" si="12">Q113*Q90</f>
        <v>1510.5914235866669</v>
      </c>
      <c r="R20" s="311">
        <f t="shared" si="12"/>
        <v>1529.8984787732238</v>
      </c>
      <c r="S20" s="311">
        <f t="shared" si="11"/>
        <v>1551.0619815738728</v>
      </c>
      <c r="T20" s="311">
        <f t="shared" si="11"/>
        <v>1570.3690367604297</v>
      </c>
      <c r="U20" s="311">
        <f t="shared" si="11"/>
        <v>1587.3555324293716</v>
      </c>
      <c r="V20" s="311">
        <f t="shared" si="11"/>
        <v>1603.2281595298582</v>
      </c>
      <c r="W20" s="311">
        <f t="shared" si="11"/>
        <v>1619.1936090110494</v>
      </c>
      <c r="X20" s="311">
        <f t="shared" si="12"/>
        <v>1634.3236570658992</v>
      </c>
      <c r="Y20" s="311">
        <f t="shared" si="12"/>
        <v>1648.5161990756328</v>
      </c>
      <c r="Z20" s="311">
        <f t="shared" si="12"/>
        <v>1663.0057727036208</v>
      </c>
      <c r="AA20" s="311">
        <f t="shared" si="12"/>
        <v>1678.0151516635547</v>
      </c>
      <c r="AB20" s="311">
        <f t="shared" si="12"/>
        <v>1692.0034844357381</v>
      </c>
      <c r="AC20" s="770">
        <f t="shared" si="12"/>
        <v>1707.0499923479538</v>
      </c>
    </row>
    <row r="21" spans="4:40" s="139" customFormat="1" ht="14.5" x14ac:dyDescent="0.35">
      <c r="D21" s="315" t="s">
        <v>636</v>
      </c>
      <c r="E21" s="517" t="s">
        <v>641</v>
      </c>
      <c r="F21" s="678">
        <f>'Haver Pivoted'!GQ35</f>
        <v>72.8</v>
      </c>
      <c r="G21" s="514">
        <f>'Haver Pivoted'!GR35</f>
        <v>73.099999999999994</v>
      </c>
      <c r="H21" s="514">
        <f>'Haver Pivoted'!GS35</f>
        <v>72.400000000000006</v>
      </c>
      <c r="I21" s="514">
        <f>'Haver Pivoted'!GT35</f>
        <v>66.5</v>
      </c>
      <c r="J21" s="514">
        <f>'Haver Pivoted'!GU35</f>
        <v>61.9</v>
      </c>
      <c r="K21" s="514">
        <f>'Haver Pivoted'!GV35</f>
        <v>76.8</v>
      </c>
      <c r="L21" s="514">
        <f>'Haver Pivoted'!GW35</f>
        <v>78.8</v>
      </c>
      <c r="M21" s="514">
        <f>'Haver Pivoted'!GX35</f>
        <v>85.5</v>
      </c>
      <c r="N21" s="514">
        <f>'Haver Pivoted'!GY35</f>
        <v>91.9</v>
      </c>
      <c r="O21" s="514">
        <f>'Haver Pivoted'!GZ35</f>
        <v>95.3</v>
      </c>
      <c r="P21" s="1185">
        <f>P114*P91</f>
        <v>121.26270000000001</v>
      </c>
      <c r="Q21" s="646">
        <f t="shared" ref="Q21:AC21" si="13">Q114*Q91</f>
        <v>119.04620000000001</v>
      </c>
      <c r="R21" s="646">
        <f t="shared" si="13"/>
        <v>121.1015</v>
      </c>
      <c r="S21" s="646">
        <f t="shared" si="11"/>
        <v>121.6657</v>
      </c>
      <c r="T21" s="646">
        <f t="shared" si="11"/>
        <v>121.58510000000001</v>
      </c>
      <c r="U21" s="646">
        <f t="shared" si="11"/>
        <v>120.98060000000001</v>
      </c>
      <c r="V21" s="646">
        <f t="shared" si="11"/>
        <v>119.93280000000001</v>
      </c>
      <c r="W21" s="646">
        <f t="shared" si="11"/>
        <v>119.28800000000001</v>
      </c>
      <c r="X21" s="646">
        <f t="shared" si="13"/>
        <v>119.28800000000001</v>
      </c>
      <c r="Y21" s="646">
        <f t="shared" si="13"/>
        <v>119.11068</v>
      </c>
      <c r="Z21" s="646">
        <f t="shared" si="13"/>
        <v>119.69503</v>
      </c>
      <c r="AA21" s="646">
        <f t="shared" si="13"/>
        <v>120.19072000000001</v>
      </c>
      <c r="AB21" s="646">
        <f t="shared" si="13"/>
        <v>120.87179000000002</v>
      </c>
      <c r="AC21" s="647">
        <f t="shared" si="13"/>
        <v>121.19822000000001</v>
      </c>
    </row>
    <row r="22" spans="4:40" s="139" customFormat="1" ht="14.5" x14ac:dyDescent="0.35">
      <c r="D22" s="426"/>
      <c r="E22" s="427"/>
      <c r="F22" s="428"/>
      <c r="G22" s="428"/>
      <c r="H22" s="429"/>
      <c r="I22" s="429"/>
      <c r="J22" s="429"/>
      <c r="K22" s="429"/>
      <c r="L22" s="429"/>
      <c r="M22" s="429"/>
      <c r="N22" s="429"/>
      <c r="O22" s="429"/>
      <c r="P22" s="429"/>
      <c r="Q22" s="429"/>
      <c r="R22" s="429"/>
      <c r="S22" s="429"/>
      <c r="T22" s="429"/>
      <c r="U22" s="429"/>
      <c r="V22" s="429"/>
      <c r="W22" s="429"/>
      <c r="X22" s="429"/>
      <c r="Y22" s="429"/>
    </row>
    <row r="23" spans="4:40" s="139" customFormat="1" ht="14.5" x14ac:dyDescent="0.35">
      <c r="D23" s="426"/>
      <c r="E23" s="427"/>
      <c r="F23" s="428"/>
      <c r="G23" s="428"/>
      <c r="H23" s="429"/>
      <c r="I23" s="429"/>
      <c r="J23" s="429"/>
      <c r="K23" s="429"/>
      <c r="L23" s="429"/>
      <c r="M23" s="429"/>
      <c r="N23" s="429"/>
      <c r="O23" s="429"/>
      <c r="P23" s="429"/>
      <c r="Q23" s="429"/>
      <c r="R23" s="429"/>
      <c r="S23" s="1259"/>
      <c r="T23" s="1259"/>
      <c r="U23" s="1259"/>
      <c r="V23" s="1259"/>
      <c r="W23" s="1259"/>
      <c r="X23" s="1192"/>
      <c r="Y23" s="1192"/>
      <c r="Z23" s="1192"/>
      <c r="AA23" s="1192"/>
      <c r="AB23" s="1192"/>
      <c r="AC23" s="1192"/>
      <c r="AD23" s="1192"/>
      <c r="AE23" s="1192"/>
      <c r="AF23" s="1192"/>
      <c r="AG23" s="1192"/>
      <c r="AH23" s="1192"/>
      <c r="AI23" s="1192"/>
      <c r="AJ23" s="1192"/>
      <c r="AK23" s="1192"/>
      <c r="AL23" s="870"/>
      <c r="AM23" s="870"/>
      <c r="AN23" s="870"/>
    </row>
    <row r="24" spans="4:40" s="139" customFormat="1" ht="14.5" x14ac:dyDescent="0.35">
      <c r="D24" s="1126"/>
      <c r="E24" s="1127"/>
      <c r="F24" s="1127"/>
      <c r="G24" s="1127"/>
      <c r="H24" s="1146"/>
      <c r="I24" s="1146"/>
      <c r="J24" s="1146"/>
      <c r="K24" s="1146"/>
      <c r="L24" s="1146"/>
      <c r="M24" s="1425" t="s">
        <v>1218</v>
      </c>
      <c r="N24" s="1426"/>
      <c r="O24" s="1426"/>
      <c r="P24" s="1426"/>
      <c r="Q24" s="1427"/>
      <c r="R24" s="1152"/>
      <c r="S24" s="1259"/>
      <c r="T24" s="1259"/>
      <c r="U24" s="1259"/>
      <c r="V24" s="1259"/>
      <c r="W24" s="1259"/>
      <c r="X24" s="1146"/>
      <c r="Y24" s="1005"/>
      <c r="Z24" s="1005"/>
      <c r="AA24" s="1005"/>
      <c r="AB24" s="1005"/>
      <c r="AC24" s="870"/>
      <c r="AD24" s="870"/>
      <c r="AE24" s="870"/>
      <c r="AF24" s="870"/>
      <c r="AG24" s="870"/>
      <c r="AH24" s="870"/>
      <c r="AI24" s="870"/>
      <c r="AJ24" s="870"/>
      <c r="AK24" s="870"/>
      <c r="AL24" s="870"/>
      <c r="AM24" s="870"/>
      <c r="AN24" s="870"/>
    </row>
    <row r="25" spans="4:40" s="139" customFormat="1" ht="14.5" x14ac:dyDescent="0.35">
      <c r="D25" s="1432" t="s">
        <v>1217</v>
      </c>
      <c r="E25" s="1433"/>
      <c r="F25" s="1434"/>
      <c r="G25" s="989">
        <v>2020</v>
      </c>
      <c r="H25" s="989">
        <v>2021</v>
      </c>
      <c r="I25" s="1138">
        <v>2022</v>
      </c>
      <c r="J25" s="594">
        <v>2023</v>
      </c>
      <c r="K25" s="594">
        <v>2024</v>
      </c>
      <c r="L25" s="595">
        <v>2025</v>
      </c>
      <c r="M25" s="988">
        <v>2021</v>
      </c>
      <c r="N25" s="1138">
        <v>2022</v>
      </c>
      <c r="O25" s="594">
        <v>2023</v>
      </c>
      <c r="P25" s="594">
        <v>2024</v>
      </c>
      <c r="Q25" s="595">
        <v>2025</v>
      </c>
      <c r="R25" s="1112"/>
      <c r="S25" s="1259"/>
      <c r="T25" s="1259"/>
      <c r="U25" s="1259"/>
      <c r="V25" s="1259"/>
      <c r="W25" s="1259"/>
      <c r="X25" s="1260"/>
      <c r="Y25" s="1260"/>
      <c r="Z25" s="1260"/>
      <c r="AA25" s="1260"/>
      <c r="AB25" s="1260"/>
      <c r="AC25" s="870"/>
      <c r="AD25" s="870"/>
      <c r="AE25" s="870"/>
      <c r="AF25" s="870"/>
      <c r="AG25" s="870"/>
      <c r="AH25" s="870"/>
      <c r="AI25" s="870"/>
      <c r="AJ25" s="870"/>
      <c r="AK25" s="870"/>
      <c r="AL25" s="870"/>
      <c r="AM25" s="870"/>
      <c r="AN25" s="870"/>
    </row>
    <row r="26" spans="4:40" s="139" customFormat="1" ht="14.5" x14ac:dyDescent="0.35">
      <c r="D26" s="1153" t="s">
        <v>643</v>
      </c>
      <c r="E26" s="665"/>
      <c r="F26" s="1079"/>
      <c r="G26" s="1128">
        <f>AVERAGE(H10:K10)</f>
        <v>1677.55</v>
      </c>
      <c r="H26" s="1147">
        <v>1877.8879999999999</v>
      </c>
      <c r="I26" s="1147">
        <v>2166.6060000000002</v>
      </c>
      <c r="J26" s="1147">
        <v>2242.0459999999998</v>
      </c>
      <c r="K26" s="1147">
        <v>2321.4650000000001</v>
      </c>
      <c r="L26" s="1148">
        <v>2347.9670000000001</v>
      </c>
      <c r="M26" s="1139">
        <f>AVERAGE(L10:O10)</f>
        <v>1892.7249999999999</v>
      </c>
      <c r="N26" s="1129">
        <f>AVERAGE(P10:S10)</f>
        <v>2223.9883198671164</v>
      </c>
      <c r="O26" s="1129">
        <f>AVERAGE(T10:W10)</f>
        <v>2301.0577352880282</v>
      </c>
      <c r="P26" s="1129">
        <f t="shared" ref="P26:Q29" si="14">AVERAGE(X10:AA10)</f>
        <v>2381.7971414719809</v>
      </c>
      <c r="Q26" s="1140">
        <f t="shared" si="14"/>
        <v>2414.3398812614741</v>
      </c>
      <c r="R26" s="1112"/>
      <c r="S26" s="1259"/>
      <c r="T26" s="1259"/>
      <c r="U26" s="1259"/>
      <c r="V26" s="1259"/>
      <c r="W26" s="1259"/>
      <c r="X26" s="1261"/>
      <c r="Y26" s="1261"/>
      <c r="Z26" s="1261"/>
      <c r="AA26" s="1261"/>
      <c r="AB26" s="1261"/>
      <c r="AC26" s="870"/>
      <c r="AD26" s="870"/>
      <c r="AE26" s="870"/>
    </row>
    <row r="27" spans="4:40" s="139" customFormat="1" ht="14.5" x14ac:dyDescent="0.35">
      <c r="D27" s="642" t="s">
        <v>651</v>
      </c>
      <c r="E27" s="810"/>
      <c r="F27" s="260"/>
      <c r="G27" s="1128">
        <f>AVERAGE(H11:K11)</f>
        <v>1429.7250000000001</v>
      </c>
      <c r="H27" s="1147">
        <v>1529.57</v>
      </c>
      <c r="I27" s="1147">
        <v>1610.604</v>
      </c>
      <c r="J27" s="1147">
        <v>1682.3440000000001</v>
      </c>
      <c r="K27" s="1147">
        <v>1739.5340000000001</v>
      </c>
      <c r="L27" s="877">
        <v>1801</v>
      </c>
      <c r="M27" s="1139">
        <f>AVERAGE(L11:O11)</f>
        <v>1538.5</v>
      </c>
      <c r="N27" s="1129">
        <f>AVERAGE(P11:S11)</f>
        <v>1654.237168198028</v>
      </c>
      <c r="O27" s="1129">
        <f>AVERAGE(T11:W11)</f>
        <v>1727.1851959898249</v>
      </c>
      <c r="P27" s="1129">
        <f t="shared" si="14"/>
        <v>1786.3009696886888</v>
      </c>
      <c r="Q27" s="1140">
        <f t="shared" si="14"/>
        <v>1799.1548757450332</v>
      </c>
      <c r="R27" s="1112"/>
      <c r="S27" s="1259"/>
      <c r="T27" s="1259"/>
      <c r="U27" s="1259"/>
      <c r="V27" s="1259"/>
      <c r="W27" s="1259"/>
      <c r="X27" s="1261"/>
      <c r="Y27" s="1261"/>
      <c r="Z27" s="1261"/>
      <c r="AA27" s="1261"/>
      <c r="AB27" s="1261"/>
      <c r="AC27" s="870"/>
      <c r="AD27" s="870"/>
      <c r="AE27" s="870"/>
    </row>
    <row r="28" spans="4:40" s="139" customFormat="1" ht="14.5" x14ac:dyDescent="0.35">
      <c r="D28" s="642" t="s">
        <v>143</v>
      </c>
      <c r="E28" s="810"/>
      <c r="F28" s="260"/>
      <c r="G28" s="1128">
        <f>AVERAGE(H12:K12)</f>
        <v>163.32500000000002</v>
      </c>
      <c r="H28" s="1147">
        <v>168.43899999999999</v>
      </c>
      <c r="I28" s="1147">
        <v>178.423</v>
      </c>
      <c r="J28" s="1147">
        <v>181.85900000000001</v>
      </c>
      <c r="K28" s="1147">
        <v>186.66300000000001</v>
      </c>
      <c r="L28" s="1148">
        <v>187</v>
      </c>
      <c r="M28" s="1139">
        <f>AVERAGE(L12:O12)</f>
        <v>168.375</v>
      </c>
      <c r="N28" s="1129">
        <f>AVERAGE(P12:S12)</f>
        <v>181.6633792592493</v>
      </c>
      <c r="O28" s="1129">
        <f>AVERAGE(T12:W12)</f>
        <v>185.09837464105726</v>
      </c>
      <c r="P28" s="1129">
        <f t="shared" si="14"/>
        <v>190.06940932930604</v>
      </c>
      <c r="Q28" s="1140">
        <f t="shared" si="14"/>
        <v>191.57158134296213</v>
      </c>
      <c r="R28" s="1112"/>
      <c r="S28" s="1259"/>
      <c r="T28" s="1259"/>
      <c r="U28" s="1259"/>
      <c r="V28" s="1259"/>
      <c r="W28" s="1259"/>
      <c r="X28" s="1261"/>
      <c r="Y28" s="1261"/>
      <c r="Z28" s="1261"/>
      <c r="AA28" s="1261"/>
      <c r="AB28" s="1261"/>
      <c r="AC28" s="870"/>
      <c r="AD28" s="870"/>
      <c r="AE28" s="870"/>
    </row>
    <row r="29" spans="4:40" s="139" customFormat="1" ht="14.5" x14ac:dyDescent="0.35">
      <c r="D29" s="642" t="s">
        <v>363</v>
      </c>
      <c r="E29" s="810"/>
      <c r="F29" s="260"/>
      <c r="G29" s="1128">
        <f>AVERAGE(H13:K13)</f>
        <v>194.3</v>
      </c>
      <c r="H29" s="1147">
        <v>259.06299999999999</v>
      </c>
      <c r="I29" s="1147">
        <v>299.779</v>
      </c>
      <c r="J29" s="1147">
        <v>339.40499999999997</v>
      </c>
      <c r="K29" s="1147">
        <v>340.46699999999998</v>
      </c>
      <c r="L29" s="1149">
        <v>344</v>
      </c>
      <c r="M29" s="1139">
        <f>AVERAGE(L13:O13)</f>
        <v>258.125</v>
      </c>
      <c r="N29" s="1129">
        <f>AVERAGE(P13:S13)</f>
        <v>295.51504201679631</v>
      </c>
      <c r="O29" s="1129">
        <f>AVERAGE(T13:W13)</f>
        <v>334.44336268625796</v>
      </c>
      <c r="P29" s="1129">
        <f t="shared" si="14"/>
        <v>335.64762797445115</v>
      </c>
      <c r="Q29" s="1140">
        <f t="shared" si="14"/>
        <v>330.06954142318466</v>
      </c>
      <c r="R29" s="1112"/>
      <c r="S29" s="1259"/>
      <c r="T29" s="1259"/>
      <c r="U29" s="1259"/>
      <c r="V29" s="1259"/>
      <c r="W29" s="1259"/>
      <c r="X29" s="1261"/>
      <c r="Y29" s="1261"/>
      <c r="Z29" s="1261"/>
      <c r="AA29" s="1261"/>
      <c r="AB29" s="1261"/>
      <c r="AC29" s="870"/>
      <c r="AD29" s="870"/>
      <c r="AE29" s="870"/>
    </row>
    <row r="30" spans="4:40" s="139" customFormat="1" ht="14.5" x14ac:dyDescent="0.35">
      <c r="D30" s="642" t="s">
        <v>643</v>
      </c>
      <c r="E30" s="1130"/>
      <c r="F30" s="1154"/>
      <c r="G30" s="1131"/>
      <c r="H30" s="1150">
        <f>H26/G26-1+0.021</f>
        <v>0.140422968018837</v>
      </c>
      <c r="I30" s="1150">
        <f>I26/H26-1.013</f>
        <v>0.14074612330447844</v>
      </c>
      <c r="J30" s="1150">
        <f>J26/I26-1.058</f>
        <v>-2.3180563517317232E-2</v>
      </c>
      <c r="K30" s="1150">
        <f>K26/J26-1+0.036</f>
        <v>7.1422556004649501E-2</v>
      </c>
      <c r="L30" s="1151">
        <f t="shared" ref="L30:L33" si="15">L26/K26-1</f>
        <v>1.1416067009409891E-2</v>
      </c>
      <c r="M30" s="1141">
        <f>M26/H26</f>
        <v>1.0079008971781065</v>
      </c>
      <c r="N30" s="1133">
        <f t="shared" ref="N30:N33" si="16">N26/I26</f>
        <v>1.0264848892078746</v>
      </c>
      <c r="O30" s="1133">
        <f t="shared" ref="O30:O33" si="17">O26/J26</f>
        <v>1.0263204837403106</v>
      </c>
      <c r="P30" s="1133">
        <f t="shared" ref="P30:P33" si="18">P26/K26</f>
        <v>1.0259888223479487</v>
      </c>
      <c r="Q30" s="1142"/>
      <c r="R30" s="1112"/>
      <c r="S30" s="1259"/>
      <c r="T30" s="1259"/>
      <c r="U30" s="1259"/>
      <c r="V30" s="1259"/>
      <c r="W30" s="1259"/>
      <c r="X30" s="1262"/>
      <c r="Y30" s="1263"/>
      <c r="Z30" s="1262"/>
      <c r="AA30" s="1262"/>
      <c r="AB30" s="1263"/>
      <c r="AC30" s="870"/>
      <c r="AD30" s="870"/>
      <c r="AE30" s="870"/>
    </row>
    <row r="31" spans="4:40" s="139" customFormat="1" ht="14.5" x14ac:dyDescent="0.35">
      <c r="D31" s="642" t="s">
        <v>651</v>
      </c>
      <c r="E31" s="1130"/>
      <c r="F31" s="1154"/>
      <c r="G31" s="1131"/>
      <c r="H31" s="1132">
        <f>H27/G27-1.03</f>
        <v>3.9835108150168663E-2</v>
      </c>
      <c r="I31" s="1132">
        <f>I27/H27-1.013</f>
        <v>3.9978288015586338E-2</v>
      </c>
      <c r="J31" s="1132">
        <f>J27/I27-1+0.002</f>
        <v>4.6542295933699407E-2</v>
      </c>
      <c r="K31" s="1132">
        <f>K27/J27-1.007</f>
        <v>2.6994236612726263E-2</v>
      </c>
      <c r="L31" s="1134">
        <f t="shared" si="15"/>
        <v>3.5334750571129891E-2</v>
      </c>
      <c r="M31" s="1141">
        <f t="shared" ref="M31:M33" si="19">M27/H27</f>
        <v>1.0058382421203345</v>
      </c>
      <c r="N31" s="1133">
        <f t="shared" si="16"/>
        <v>1.0270911833064043</v>
      </c>
      <c r="O31" s="1133">
        <f t="shared" si="17"/>
        <v>1.0266539994138089</v>
      </c>
      <c r="P31" s="1133">
        <f t="shared" si="18"/>
        <v>1.0268847689603589</v>
      </c>
      <c r="Q31" s="1142"/>
      <c r="R31" s="1112"/>
      <c r="S31" s="1259"/>
      <c r="T31" s="1259"/>
      <c r="U31" s="1259"/>
      <c r="V31" s="1259"/>
      <c r="W31" s="1259"/>
      <c r="X31" s="1262"/>
      <c r="Y31" s="1262"/>
      <c r="Z31" s="1262"/>
      <c r="AA31" s="1262"/>
      <c r="AB31" s="1262"/>
      <c r="AC31" s="870"/>
      <c r="AD31" s="870"/>
      <c r="AE31" s="870"/>
    </row>
    <row r="32" spans="4:40" s="139" customFormat="1" ht="14.5" x14ac:dyDescent="0.35">
      <c r="D32" s="642" t="s">
        <v>143</v>
      </c>
      <c r="E32" s="1130"/>
      <c r="F32" s="1154"/>
      <c r="G32" s="1131"/>
      <c r="H32" s="1132">
        <f t="shared" ref="H32:H33" si="20">H28/G28-1</f>
        <v>3.1311801622531554E-2</v>
      </c>
      <c r="I32" s="1132">
        <f>I28/H28-1.01</f>
        <v>4.9273683648086264E-2</v>
      </c>
      <c r="J32" s="1132">
        <f>J28/I28-1.018</f>
        <v>1.2576069228742437E-3</v>
      </c>
      <c r="K32" s="1132">
        <f>K28/J28-1+0.016</f>
        <v>4.2416069592376524E-2</v>
      </c>
      <c r="L32" s="1134">
        <f t="shared" si="15"/>
        <v>1.8053926059260483E-3</v>
      </c>
      <c r="M32" s="1141">
        <f t="shared" si="19"/>
        <v>0.99962004048943542</v>
      </c>
      <c r="N32" s="1133">
        <f t="shared" si="16"/>
        <v>1.018161219457409</v>
      </c>
      <c r="O32" s="1133">
        <f t="shared" si="17"/>
        <v>1.0178125616057343</v>
      </c>
      <c r="P32" s="1133">
        <f t="shared" si="18"/>
        <v>1.0182489798691012</v>
      </c>
      <c r="Q32" s="1142"/>
      <c r="R32" s="1112"/>
      <c r="S32" s="1259"/>
      <c r="T32" s="1259"/>
      <c r="U32" s="1259"/>
      <c r="V32" s="1259"/>
      <c r="W32" s="1259"/>
      <c r="X32" s="1259"/>
      <c r="Y32" s="1259"/>
      <c r="Z32" s="1259"/>
      <c r="AA32" s="1259"/>
      <c r="AB32" s="1259"/>
      <c r="AC32" s="870"/>
      <c r="AD32" s="870"/>
      <c r="AE32" s="870"/>
    </row>
    <row r="33" spans="4:40" s="139" customFormat="1" ht="14.5" x14ac:dyDescent="0.35">
      <c r="D33" s="643" t="s">
        <v>363</v>
      </c>
      <c r="E33" s="1155"/>
      <c r="F33" s="1156"/>
      <c r="G33" s="1135"/>
      <c r="H33" s="1136">
        <f t="shared" si="20"/>
        <v>0.33331446217189908</v>
      </c>
      <c r="I33" s="1136">
        <f>I29/H29-1.103</f>
        <v>5.4166403538907559E-2</v>
      </c>
      <c r="J33" s="1136">
        <f>J29/I29-1+0.047</f>
        <v>0.17918404224445333</v>
      </c>
      <c r="K33" s="1136">
        <f>K29/J29-1.091</f>
        <v>-8.7870994829186255E-2</v>
      </c>
      <c r="L33" s="1137">
        <f t="shared" si="15"/>
        <v>1.0376923461010934E-2</v>
      </c>
      <c r="M33" s="1143">
        <f t="shared" si="19"/>
        <v>0.99637925909913805</v>
      </c>
      <c r="N33" s="1144">
        <f t="shared" si="16"/>
        <v>0.98577632861806974</v>
      </c>
      <c r="O33" s="1144">
        <f t="shared" si="17"/>
        <v>0.98538136646854935</v>
      </c>
      <c r="P33" s="1144">
        <f t="shared" si="18"/>
        <v>0.98584481895294163</v>
      </c>
      <c r="Q33" s="1145"/>
      <c r="R33" s="1112"/>
      <c r="S33" s="1259"/>
      <c r="T33" s="1259"/>
      <c r="U33" s="1259"/>
      <c r="V33" s="1259"/>
      <c r="W33" s="1259"/>
      <c r="X33" s="1264"/>
      <c r="Y33" s="1264"/>
      <c r="Z33" s="1264"/>
      <c r="AA33" s="1264"/>
      <c r="AB33" s="1264"/>
      <c r="AC33" s="870"/>
      <c r="AD33" s="870"/>
      <c r="AE33" s="870"/>
    </row>
    <row r="34" spans="4:40" s="139" customFormat="1" ht="14.5" x14ac:dyDescent="0.35">
      <c r="D34" s="426"/>
      <c r="E34" s="427"/>
      <c r="F34" s="428"/>
      <c r="G34" s="428"/>
      <c r="H34" s="429"/>
      <c r="I34" s="429"/>
      <c r="J34" s="429"/>
      <c r="K34" s="429"/>
      <c r="L34" s="429"/>
      <c r="M34" s="429"/>
      <c r="N34" s="429"/>
      <c r="O34" s="429"/>
      <c r="P34" s="429"/>
      <c r="Q34" s="429"/>
      <c r="R34" s="429"/>
      <c r="S34" s="1259"/>
      <c r="T34" s="1259"/>
      <c r="U34" s="1259"/>
      <c r="V34" s="1259"/>
      <c r="W34" s="1259"/>
      <c r="X34" s="1264"/>
      <c r="Y34" s="1264"/>
      <c r="Z34" s="1264"/>
      <c r="AA34" s="1264"/>
      <c r="AB34" s="1264"/>
      <c r="AC34" s="870"/>
      <c r="AD34" s="870"/>
      <c r="AE34" s="870"/>
    </row>
    <row r="35" spans="4:40" s="139" customFormat="1" ht="14.5" x14ac:dyDescent="0.35">
      <c r="D35" s="426"/>
      <c r="E35" s="427"/>
      <c r="F35" s="428"/>
      <c r="G35" s="428"/>
      <c r="H35" s="429"/>
      <c r="I35" s="429"/>
      <c r="J35" s="429"/>
      <c r="K35" s="429"/>
      <c r="L35" s="429"/>
      <c r="M35" s="429"/>
      <c r="N35" s="429"/>
      <c r="O35" s="429"/>
      <c r="P35" s="429"/>
      <c r="Q35" s="429"/>
      <c r="R35" s="429"/>
      <c r="S35" s="1259"/>
      <c r="T35" s="1259"/>
      <c r="U35" s="1259"/>
      <c r="V35" s="1259"/>
      <c r="W35" s="1259"/>
      <c r="X35" s="1264"/>
      <c r="Y35" s="1264"/>
      <c r="Z35" s="1264"/>
      <c r="AA35" s="1264"/>
      <c r="AB35" s="1264"/>
      <c r="AC35" s="870"/>
      <c r="AD35" s="870"/>
      <c r="AE35" s="870"/>
    </row>
    <row r="36" spans="4:40" s="139" customFormat="1" ht="14.5" x14ac:dyDescent="0.35">
      <c r="D36" s="426"/>
      <c r="E36" s="427"/>
      <c r="F36" s="428"/>
      <c r="G36" s="428"/>
      <c r="H36" s="429"/>
      <c r="I36" s="429"/>
      <c r="J36" s="429"/>
      <c r="K36" s="429"/>
      <c r="L36" s="429"/>
      <c r="M36" s="429"/>
      <c r="N36" s="429"/>
      <c r="O36" s="429"/>
      <c r="P36" s="429"/>
      <c r="Q36" s="429"/>
      <c r="R36" s="429"/>
      <c r="S36" s="1259"/>
      <c r="T36" s="1259"/>
      <c r="U36" s="1259"/>
      <c r="V36" s="1259"/>
      <c r="W36" s="1259"/>
      <c r="X36" s="1264"/>
      <c r="Y36" s="1264"/>
      <c r="Z36" s="1264"/>
      <c r="AA36" s="1264"/>
      <c r="AB36" s="1264"/>
      <c r="AC36" s="870"/>
      <c r="AD36" s="870"/>
      <c r="AE36" s="870"/>
    </row>
    <row r="37" spans="4:40" ht="41.5" customHeight="1" x14ac:dyDescent="0.35">
      <c r="D37"/>
      <c r="E37"/>
      <c r="F37" s="344"/>
      <c r="G37" s="344"/>
      <c r="H37" s="298"/>
      <c r="I37" s="298"/>
      <c r="J37" s="298"/>
      <c r="K37" s="298"/>
      <c r="L37" s="298"/>
      <c r="M37" s="39"/>
      <c r="N37" s="39"/>
      <c r="S37" s="837"/>
      <c r="T37" s="837"/>
      <c r="U37" s="837"/>
      <c r="V37" s="837"/>
      <c r="W37" s="837"/>
      <c r="X37" s="837"/>
      <c r="Y37" s="837"/>
      <c r="Z37" s="837"/>
      <c r="AA37" s="837"/>
      <c r="AB37" s="837"/>
      <c r="AC37" s="837"/>
      <c r="AD37" s="1265"/>
      <c r="AE37" s="1265"/>
      <c r="AF37" s="298"/>
      <c r="AG37" s="298"/>
      <c r="AH37" s="298"/>
      <c r="AI37" s="298"/>
      <c r="AJ37" s="298"/>
      <c r="AK37" s="298"/>
      <c r="AL37"/>
      <c r="AM37" s="298"/>
      <c r="AN37" s="298"/>
    </row>
    <row r="38" spans="4:40" ht="30.75" customHeight="1" x14ac:dyDescent="0.3">
      <c r="D38" s="771" t="s">
        <v>642</v>
      </c>
      <c r="E38" s="591">
        <v>2018</v>
      </c>
      <c r="F38" s="632">
        <v>2019</v>
      </c>
      <c r="G38" s="632">
        <v>2020</v>
      </c>
      <c r="H38" s="772">
        <v>2021</v>
      </c>
      <c r="I38" s="773">
        <v>2022</v>
      </c>
      <c r="J38" s="773">
        <v>2023</v>
      </c>
      <c r="K38" s="773">
        <v>2024</v>
      </c>
      <c r="L38" s="553">
        <v>2025</v>
      </c>
      <c r="N38" s="577"/>
      <c r="O38" s="169"/>
    </row>
    <row r="39" spans="4:40" s="51" customFormat="1" ht="16.5" customHeight="1" x14ac:dyDescent="0.3">
      <c r="D39" s="623" t="s">
        <v>643</v>
      </c>
      <c r="E39" s="614">
        <v>1683.5</v>
      </c>
      <c r="F39" s="615">
        <v>1717.9</v>
      </c>
      <c r="G39" s="621">
        <v>1609</v>
      </c>
      <c r="H39" s="616">
        <v>1951.672</v>
      </c>
      <c r="I39" s="616">
        <v>2327.7150000000001</v>
      </c>
      <c r="J39" s="616">
        <v>2333.6329999999998</v>
      </c>
      <c r="K39" s="616">
        <v>2353.3359999999998</v>
      </c>
      <c r="L39" s="617">
        <v>2383.1750000000002</v>
      </c>
      <c r="M39" s="641" t="s">
        <v>644</v>
      </c>
      <c r="N39" s="487"/>
      <c r="O39" s="264"/>
      <c r="P39" s="484"/>
      <c r="Q39" s="484"/>
      <c r="R39" s="484"/>
      <c r="S39" s="484"/>
      <c r="T39" s="484"/>
      <c r="U39" s="484"/>
      <c r="V39" s="484"/>
      <c r="W39" s="484"/>
      <c r="X39" s="461"/>
      <c r="Y39" s="461"/>
      <c r="Z39" s="485"/>
    </row>
    <row r="40" spans="4:40" s="51" customFormat="1" ht="16.5" customHeight="1" x14ac:dyDescent="0.3">
      <c r="D40" s="623" t="s">
        <v>645</v>
      </c>
      <c r="E40" s="618">
        <v>1170.7</v>
      </c>
      <c r="F40" s="462">
        <v>1243.4000000000001</v>
      </c>
      <c r="G40" s="774">
        <v>1310</v>
      </c>
      <c r="H40" s="336">
        <v>1345.5429999999999</v>
      </c>
      <c r="I40" s="336">
        <v>1391.2439999999999</v>
      </c>
      <c r="J40" s="336">
        <v>1503.952</v>
      </c>
      <c r="K40" s="336">
        <v>1549.5619999999999</v>
      </c>
      <c r="L40" s="337">
        <v>1588.4880000000001</v>
      </c>
      <c r="M40" s="461"/>
      <c r="N40" s="461"/>
      <c r="O40" s="264"/>
      <c r="P40" s="484"/>
      <c r="Q40" s="484"/>
      <c r="R40" s="484"/>
      <c r="S40" s="484"/>
      <c r="T40" s="484"/>
      <c r="U40" s="484"/>
      <c r="V40" s="484"/>
      <c r="W40" s="484"/>
      <c r="X40" s="461"/>
      <c r="Y40" s="461"/>
      <c r="Z40" s="485"/>
    </row>
    <row r="41" spans="4:40" s="51" customFormat="1" x14ac:dyDescent="0.3">
      <c r="D41" s="41" t="s">
        <v>646</v>
      </c>
      <c r="E41" s="443">
        <f>E42+E43</f>
        <v>136.30000000000001</v>
      </c>
      <c r="F41" s="282">
        <f t="shared" ref="F41:G41" si="21">F42+F43</f>
        <v>170.6</v>
      </c>
      <c r="G41" s="745">
        <f t="shared" si="21"/>
        <v>156</v>
      </c>
      <c r="H41" s="336">
        <f>H42+H43</f>
        <v>156</v>
      </c>
      <c r="I41" s="336">
        <f>I42+I43</f>
        <v>174</v>
      </c>
      <c r="J41" s="336">
        <f>J42+J43</f>
        <v>177</v>
      </c>
      <c r="K41" s="336">
        <f>K42+K43</f>
        <v>181</v>
      </c>
      <c r="L41" s="337">
        <f>L42+L43</f>
        <v>181</v>
      </c>
      <c r="N41" s="175"/>
      <c r="P41" s="488"/>
      <c r="Q41" s="488"/>
      <c r="R41" s="488"/>
      <c r="S41" s="488"/>
      <c r="T41" s="488"/>
      <c r="U41" s="488"/>
      <c r="V41" s="488"/>
      <c r="W41" s="488"/>
    </row>
    <row r="42" spans="4:40" s="51" customFormat="1" ht="16.5" customHeight="1" x14ac:dyDescent="0.3">
      <c r="D42" s="142" t="s">
        <v>647</v>
      </c>
      <c r="E42" s="618">
        <v>95</v>
      </c>
      <c r="F42" s="462">
        <v>99.8</v>
      </c>
      <c r="G42" s="774">
        <v>87</v>
      </c>
      <c r="H42" s="611">
        <v>75</v>
      </c>
      <c r="I42" s="611">
        <v>86</v>
      </c>
      <c r="J42" s="611">
        <v>88</v>
      </c>
      <c r="K42" s="611">
        <v>91</v>
      </c>
      <c r="L42" s="775">
        <v>91</v>
      </c>
      <c r="M42" s="461"/>
      <c r="N42" s="461"/>
      <c r="O42" s="486"/>
      <c r="P42" s="484"/>
      <c r="Q42" s="484"/>
      <c r="R42" s="484"/>
      <c r="S42" s="484"/>
      <c r="T42" s="484"/>
      <c r="U42" s="484"/>
      <c r="V42" s="484"/>
      <c r="W42" s="484"/>
      <c r="X42" s="461"/>
      <c r="Y42" s="461"/>
      <c r="Z42" s="485"/>
    </row>
    <row r="43" spans="4:40" s="51" customFormat="1" ht="16.5" customHeight="1" x14ac:dyDescent="0.3">
      <c r="D43" s="142" t="s">
        <v>648</v>
      </c>
      <c r="E43" s="618">
        <v>41.3</v>
      </c>
      <c r="F43" s="462">
        <v>70.8</v>
      </c>
      <c r="G43" s="774">
        <v>69</v>
      </c>
      <c r="H43" s="611">
        <v>81</v>
      </c>
      <c r="I43" s="611">
        <v>88</v>
      </c>
      <c r="J43" s="611">
        <v>89</v>
      </c>
      <c r="K43" s="611">
        <v>90</v>
      </c>
      <c r="L43" s="775">
        <v>90</v>
      </c>
      <c r="M43" s="461"/>
      <c r="N43" s="461"/>
      <c r="O43" s="486"/>
      <c r="P43" s="484"/>
      <c r="Q43" s="484"/>
      <c r="R43" s="484"/>
      <c r="S43" s="484"/>
      <c r="T43" s="484"/>
      <c r="U43" s="484"/>
      <c r="V43" s="484"/>
      <c r="W43" s="484"/>
      <c r="X43" s="461"/>
      <c r="Y43" s="461"/>
      <c r="Z43" s="485"/>
    </row>
    <row r="44" spans="4:40" ht="16.5" customHeight="1" x14ac:dyDescent="0.3">
      <c r="D44" s="624" t="s">
        <v>144</v>
      </c>
      <c r="E44" s="619">
        <v>204.7</v>
      </c>
      <c r="F44" s="620">
        <v>230.2</v>
      </c>
      <c r="G44" s="622">
        <v>212</v>
      </c>
      <c r="H44" s="612">
        <v>238.38800000000001</v>
      </c>
      <c r="I44" s="612">
        <v>316.697</v>
      </c>
      <c r="J44" s="612">
        <v>379.19200000000001</v>
      </c>
      <c r="K44" s="612">
        <v>389.55099999999999</v>
      </c>
      <c r="L44" s="613">
        <v>402.43099999999998</v>
      </c>
      <c r="M44" s="299"/>
      <c r="N44" s="299"/>
      <c r="O44" s="198"/>
      <c r="P44" s="462"/>
      <c r="Q44" s="462"/>
      <c r="R44" s="462"/>
      <c r="S44" s="462"/>
      <c r="T44" s="462"/>
      <c r="U44" s="462"/>
      <c r="V44" s="462"/>
      <c r="W44" s="462"/>
      <c r="X44" s="299"/>
      <c r="Y44" s="299"/>
      <c r="Z44" s="265"/>
    </row>
    <row r="45" spans="4:40" ht="16.5" customHeight="1" x14ac:dyDescent="0.3">
      <c r="D45" s="264"/>
      <c r="E45" s="301"/>
      <c r="F45" s="301"/>
      <c r="G45" s="299"/>
      <c r="H45" s="299"/>
      <c r="I45" s="299"/>
      <c r="J45" s="299"/>
      <c r="K45" s="299"/>
      <c r="L45" s="299"/>
      <c r="M45" s="299"/>
      <c r="N45" s="299"/>
      <c r="O45" s="299"/>
      <c r="P45" s="299"/>
      <c r="Q45" s="299"/>
      <c r="R45" s="299"/>
      <c r="S45" s="299"/>
      <c r="T45" s="299"/>
      <c r="U45" s="299"/>
      <c r="V45" s="299"/>
      <c r="W45" s="299"/>
      <c r="X45" s="299"/>
      <c r="Y45" s="299"/>
      <c r="Z45" s="265"/>
    </row>
    <row r="46" spans="4:40" x14ac:dyDescent="0.3">
      <c r="D46" s="325" t="s">
        <v>649</v>
      </c>
      <c r="E46" s="591">
        <v>2018</v>
      </c>
      <c r="F46" s="592">
        <v>2019</v>
      </c>
      <c r="G46" s="593">
        <v>2020</v>
      </c>
      <c r="H46" s="594">
        <v>2021</v>
      </c>
      <c r="I46" s="594">
        <v>2022</v>
      </c>
      <c r="J46" s="594">
        <v>2023</v>
      </c>
      <c r="K46" s="594">
        <v>2024</v>
      </c>
      <c r="L46" s="595">
        <v>2025</v>
      </c>
      <c r="O46" s="34" t="s">
        <v>650</v>
      </c>
    </row>
    <row r="47" spans="4:40" ht="14.5" customHeight="1" x14ac:dyDescent="0.3">
      <c r="D47" s="345" t="s">
        <v>643</v>
      </c>
      <c r="E47" s="43">
        <v>1622</v>
      </c>
      <c r="F47" s="43">
        <v>1687</v>
      </c>
      <c r="G47" s="300">
        <v>1695</v>
      </c>
      <c r="H47" s="596">
        <f>AVERAGE(L10:O10)</f>
        <v>1892.7249999999999</v>
      </c>
      <c r="I47" s="597">
        <f>AVERAGE(P10:S10)</f>
        <v>2223.9883198671164</v>
      </c>
      <c r="J47" s="597">
        <f>AVERAGE(T10:W10)</f>
        <v>2301.0577352880282</v>
      </c>
      <c r="K47" s="597">
        <f>AVERAGE(X10:AA10)</f>
        <v>2381.7971414719809</v>
      </c>
      <c r="L47" s="598"/>
    </row>
    <row r="48" spans="4:40" x14ac:dyDescent="0.3">
      <c r="D48" s="345" t="s">
        <v>651</v>
      </c>
      <c r="E48" s="43">
        <v>1332</v>
      </c>
      <c r="F48" s="43">
        <v>1388</v>
      </c>
      <c r="G48" s="300">
        <v>1414</v>
      </c>
      <c r="H48" s="578">
        <f>AVERAGE(L11:O11)</f>
        <v>1538.5</v>
      </c>
      <c r="I48" s="579">
        <f>AVERAGE(P11:S11)</f>
        <v>1654.237168198028</v>
      </c>
      <c r="J48" s="579">
        <f>AVERAGE(T11:W11)</f>
        <v>1727.1851959898249</v>
      </c>
      <c r="K48" s="579">
        <f>AVERAGE(X11:AA11)</f>
        <v>1786.3009696886888</v>
      </c>
      <c r="L48" s="776"/>
      <c r="N48" s="360"/>
      <c r="O48" s="1411"/>
      <c r="P48" s="1411"/>
      <c r="Q48" s="1411"/>
      <c r="R48" s="1411"/>
    </row>
    <row r="49" spans="4:20" x14ac:dyDescent="0.3">
      <c r="D49" s="345" t="s">
        <v>143</v>
      </c>
      <c r="E49" s="43">
        <v>150</v>
      </c>
      <c r="F49" s="43">
        <v>175</v>
      </c>
      <c r="G49" s="260">
        <v>160</v>
      </c>
      <c r="H49" s="578">
        <f>AVERAGE(L12:O12)</f>
        <v>168.375</v>
      </c>
      <c r="I49" s="579">
        <f>AVERAGE(P12:S12)</f>
        <v>181.6633792592493</v>
      </c>
      <c r="J49" s="579">
        <f>AVERAGE(T12:W12)</f>
        <v>185.09837464105726</v>
      </c>
      <c r="K49" s="579">
        <f>AVERAGE(X12:AA12)</f>
        <v>190.06940932930604</v>
      </c>
      <c r="L49" s="776"/>
      <c r="N49" s="360"/>
      <c r="O49" s="1411" t="s">
        <v>652</v>
      </c>
      <c r="P49" s="1411"/>
      <c r="Q49" s="1411"/>
      <c r="R49" s="1411"/>
    </row>
    <row r="50" spans="4:20" x14ac:dyDescent="0.3">
      <c r="D50" s="326" t="s">
        <v>363</v>
      </c>
      <c r="E50" s="143">
        <v>208</v>
      </c>
      <c r="F50" s="143">
        <v>219</v>
      </c>
      <c r="G50" s="302">
        <v>197</v>
      </c>
      <c r="H50" s="599">
        <f>AVERAGE(L13:O13)</f>
        <v>258.125</v>
      </c>
      <c r="I50" s="600">
        <f>AVERAGE(P13:S13)</f>
        <v>295.51504201679631</v>
      </c>
      <c r="J50" s="600">
        <f>AVERAGE(T13:W13)</f>
        <v>334.44336268625796</v>
      </c>
      <c r="K50" s="600">
        <f>AVERAGE(X13:AA13)</f>
        <v>335.64762797445115</v>
      </c>
      <c r="L50" s="601"/>
      <c r="N50" s="360"/>
      <c r="O50" s="261" t="s">
        <v>653</v>
      </c>
      <c r="P50" s="261" t="s">
        <v>654</v>
      </c>
      <c r="Q50" s="261" t="s">
        <v>655</v>
      </c>
      <c r="R50" s="261" t="s">
        <v>656</v>
      </c>
    </row>
    <row r="51" spans="4:20" ht="14.5" x14ac:dyDescent="0.35">
      <c r="D51" s="303"/>
      <c r="E51" s="43"/>
      <c r="F51" s="43"/>
      <c r="G51" s="43"/>
      <c r="N51" s="34" t="s">
        <v>657</v>
      </c>
      <c r="O51">
        <v>2291.1</v>
      </c>
      <c r="P51">
        <v>2308.4</v>
      </c>
      <c r="Q51">
        <v>2338.6999999999998</v>
      </c>
      <c r="R51">
        <v>2350.6</v>
      </c>
    </row>
    <row r="52" spans="4:20" x14ac:dyDescent="0.3">
      <c r="D52" s="54" t="s">
        <v>658</v>
      </c>
      <c r="E52" s="43"/>
      <c r="F52" s="43"/>
      <c r="G52" s="43"/>
      <c r="P52" s="34">
        <f>P51/O51</f>
        <v>1.0075509580550828</v>
      </c>
      <c r="Q52" s="34">
        <f>Q51/P51</f>
        <v>1.0131259747010914</v>
      </c>
      <c r="R52" s="34">
        <f>R51/Q51</f>
        <v>1.0050882969170907</v>
      </c>
    </row>
    <row r="53" spans="4:20" x14ac:dyDescent="0.3">
      <c r="D53" s="777" t="s">
        <v>659</v>
      </c>
      <c r="E53" s="592">
        <v>2018</v>
      </c>
      <c r="F53" s="592">
        <v>2019</v>
      </c>
      <c r="G53" s="593">
        <v>2020</v>
      </c>
      <c r="H53" s="608">
        <v>2021</v>
      </c>
      <c r="I53" s="609">
        <v>2022</v>
      </c>
      <c r="J53" s="609">
        <v>2023</v>
      </c>
      <c r="K53" s="609">
        <v>2024</v>
      </c>
      <c r="L53" s="610">
        <v>2025</v>
      </c>
    </row>
    <row r="54" spans="4:20" x14ac:dyDescent="0.3">
      <c r="D54" s="345" t="s">
        <v>643</v>
      </c>
      <c r="E54" s="278">
        <f t="shared" ref="E54:G56" si="22">E47/E39</f>
        <v>0.96346896346896349</v>
      </c>
      <c r="F54" s="278">
        <f t="shared" si="22"/>
        <v>0.98201292275452579</v>
      </c>
      <c r="G54" s="278">
        <f t="shared" si="22"/>
        <v>1.0534493474207582</v>
      </c>
      <c r="H54" s="603">
        <f t="shared" ref="H54:K54" si="23">H47/H39</f>
        <v>0.96979666665300313</v>
      </c>
      <c r="I54" s="604">
        <f t="shared" si="23"/>
        <v>0.95543841057307977</v>
      </c>
      <c r="J54" s="604">
        <f t="shared" si="23"/>
        <v>0.98604096500522076</v>
      </c>
      <c r="K54" s="604">
        <f t="shared" si="23"/>
        <v>1.0120939557598154</v>
      </c>
      <c r="L54" s="670"/>
      <c r="T54" s="169"/>
    </row>
    <row r="55" spans="4:20" x14ac:dyDescent="0.3">
      <c r="D55" s="345" t="s">
        <v>651</v>
      </c>
      <c r="E55" s="278">
        <f t="shared" si="22"/>
        <v>1.1377808148970701</v>
      </c>
      <c r="F55" s="278">
        <f t="shared" si="22"/>
        <v>1.1162940324915553</v>
      </c>
      <c r="G55" s="278">
        <f t="shared" si="22"/>
        <v>1.0793893129770993</v>
      </c>
      <c r="H55" s="605">
        <f t="shared" ref="H55:K55" si="24">H48/H40</f>
        <v>1.143404558605708</v>
      </c>
      <c r="I55" s="602">
        <f t="shared" si="24"/>
        <v>1.1890345390154624</v>
      </c>
      <c r="J55" s="602">
        <f t="shared" si="24"/>
        <v>1.1484310642825202</v>
      </c>
      <c r="K55" s="602">
        <f t="shared" si="24"/>
        <v>1.1527779912573288</v>
      </c>
      <c r="L55" s="776"/>
    </row>
    <row r="56" spans="4:20" x14ac:dyDescent="0.3">
      <c r="D56" s="345" t="s">
        <v>143</v>
      </c>
      <c r="E56" s="278">
        <f t="shared" si="22"/>
        <v>1.1005135730007336</v>
      </c>
      <c r="F56" s="278">
        <f t="shared" si="22"/>
        <v>1.0257913247362251</v>
      </c>
      <c r="G56" s="278">
        <f t="shared" si="22"/>
        <v>1.0256410256410255</v>
      </c>
      <c r="H56" s="605">
        <f t="shared" ref="H56:K56" si="25">H49/H41</f>
        <v>1.0793269230769231</v>
      </c>
      <c r="I56" s="602">
        <f t="shared" si="25"/>
        <v>1.0440424095359155</v>
      </c>
      <c r="J56" s="602">
        <f t="shared" si="25"/>
        <v>1.0457535290455213</v>
      </c>
      <c r="K56" s="602">
        <f t="shared" si="25"/>
        <v>1.0501072338635693</v>
      </c>
      <c r="L56" s="776"/>
    </row>
    <row r="57" spans="4:20" x14ac:dyDescent="0.3">
      <c r="D57" s="326" t="s">
        <v>363</v>
      </c>
      <c r="E57" s="289">
        <f>E50/E44</f>
        <v>1.0161211529066927</v>
      </c>
      <c r="F57" s="289">
        <f>F50/F44</f>
        <v>0.95134665508253702</v>
      </c>
      <c r="G57" s="289">
        <f>G50/G44</f>
        <v>0.92924528301886788</v>
      </c>
      <c r="H57" s="606">
        <f t="shared" ref="H57:K57" si="26">H50/H44</f>
        <v>1.0827935969931373</v>
      </c>
      <c r="I57" s="607">
        <f t="shared" si="26"/>
        <v>0.93311601315072867</v>
      </c>
      <c r="J57" s="607">
        <f t="shared" si="26"/>
        <v>0.88198950053339187</v>
      </c>
      <c r="K57" s="607">
        <f t="shared" si="26"/>
        <v>0.86162691913113088</v>
      </c>
      <c r="L57" s="601"/>
    </row>
    <row r="59" spans="4:20" x14ac:dyDescent="0.3">
      <c r="D59" s="303"/>
      <c r="E59" s="43"/>
      <c r="F59" s="43"/>
      <c r="G59" s="43"/>
    </row>
    <row r="60" spans="4:20" x14ac:dyDescent="0.3">
      <c r="D60" s="34" t="s">
        <v>660</v>
      </c>
    </row>
    <row r="61" spans="4:20" x14ac:dyDescent="0.3">
      <c r="D61" s="325" t="s">
        <v>661</v>
      </c>
      <c r="E61" s="591">
        <v>2018</v>
      </c>
      <c r="F61" s="632">
        <v>2019</v>
      </c>
      <c r="G61" s="632">
        <v>2020</v>
      </c>
      <c r="H61" s="633">
        <v>2021</v>
      </c>
      <c r="I61" s="634">
        <v>2022</v>
      </c>
      <c r="J61" s="634">
        <v>2023</v>
      </c>
      <c r="K61" s="634">
        <v>2024</v>
      </c>
      <c r="L61" s="635">
        <v>2025</v>
      </c>
    </row>
    <row r="62" spans="4:20" x14ac:dyDescent="0.3">
      <c r="D62" s="642" t="s">
        <v>662</v>
      </c>
      <c r="E62" s="443">
        <v>14016.099999999999</v>
      </c>
      <c r="F62" s="282">
        <v>14604.2</v>
      </c>
      <c r="G62" s="350">
        <v>14711.300000000001</v>
      </c>
      <c r="H62" s="349">
        <v>15405.2</v>
      </c>
      <c r="I62" s="349">
        <v>16319.2</v>
      </c>
      <c r="J62" s="349">
        <v>17105.099999999999</v>
      </c>
      <c r="K62" s="349">
        <v>17768.5</v>
      </c>
      <c r="L62" s="304">
        <v>18434.599999999999</v>
      </c>
    </row>
    <row r="63" spans="4:20" x14ac:dyDescent="0.3">
      <c r="D63" s="642" t="s">
        <v>663</v>
      </c>
      <c r="E63" s="144">
        <v>8804</v>
      </c>
      <c r="F63" s="43">
        <v>9209</v>
      </c>
      <c r="G63" s="350">
        <v>9300</v>
      </c>
      <c r="H63" s="349">
        <v>9843</v>
      </c>
      <c r="I63" s="349">
        <v>10541</v>
      </c>
      <c r="J63" s="349">
        <v>10992</v>
      </c>
      <c r="K63" s="349">
        <v>11395</v>
      </c>
      <c r="L63" s="304">
        <v>11808</v>
      </c>
    </row>
    <row r="64" spans="4:20" x14ac:dyDescent="0.3">
      <c r="D64" s="642" t="s">
        <v>664</v>
      </c>
      <c r="E64" s="144">
        <v>13844</v>
      </c>
      <c r="F64" s="43">
        <v>14403</v>
      </c>
      <c r="G64" s="350">
        <v>14201</v>
      </c>
      <c r="H64" s="349">
        <v>15238</v>
      </c>
      <c r="I64" s="349">
        <v>16381</v>
      </c>
      <c r="J64" s="349">
        <v>17184</v>
      </c>
      <c r="K64" s="349">
        <v>17840</v>
      </c>
      <c r="L64" s="304">
        <v>18477</v>
      </c>
    </row>
    <row r="65" spans="4:25" x14ac:dyDescent="0.3">
      <c r="D65" s="643" t="s">
        <v>665</v>
      </c>
      <c r="E65" s="570">
        <v>2211</v>
      </c>
      <c r="F65" s="571">
        <v>2243</v>
      </c>
      <c r="G65" s="572">
        <v>2125</v>
      </c>
      <c r="H65" s="573">
        <v>2616</v>
      </c>
      <c r="I65" s="573">
        <v>2996</v>
      </c>
      <c r="J65" s="573">
        <v>2989</v>
      </c>
      <c r="K65" s="573">
        <v>2967</v>
      </c>
      <c r="L65" s="574">
        <v>3017</v>
      </c>
    </row>
    <row r="66" spans="4:25" s="51" customFormat="1" x14ac:dyDescent="0.3"/>
    <row r="68" spans="4:25" x14ac:dyDescent="0.3">
      <c r="D68" s="34" t="s">
        <v>666</v>
      </c>
    </row>
    <row r="69" spans="4:25" x14ac:dyDescent="0.3">
      <c r="D69" s="325" t="s">
        <v>667</v>
      </c>
      <c r="E69" s="240">
        <v>2018</v>
      </c>
      <c r="F69" s="489">
        <v>2019</v>
      </c>
      <c r="G69" s="489">
        <v>2020</v>
      </c>
      <c r="H69" s="628">
        <v>2021</v>
      </c>
      <c r="I69" s="490">
        <v>2022</v>
      </c>
      <c r="J69" s="490">
        <v>2023</v>
      </c>
      <c r="K69" s="490">
        <v>2024</v>
      </c>
      <c r="L69" s="629">
        <v>2025</v>
      </c>
    </row>
    <row r="70" spans="4:25" x14ac:dyDescent="0.3">
      <c r="D70" s="644" t="s">
        <v>643</v>
      </c>
      <c r="E70" s="636">
        <f>E39/E62</f>
        <v>0.12011187134794987</v>
      </c>
      <c r="F70" s="637">
        <f t="shared" ref="F70:L70" si="27">F39/F62</f>
        <v>0.11763054463784391</v>
      </c>
      <c r="G70" s="639">
        <f t="shared" si="27"/>
        <v>0.10937170746297063</v>
      </c>
      <c r="H70" s="568">
        <f t="shared" si="27"/>
        <v>0.12668916989068627</v>
      </c>
      <c r="I70" s="568">
        <f t="shared" si="27"/>
        <v>0.14263658757782244</v>
      </c>
      <c r="J70" s="568">
        <f t="shared" si="27"/>
        <v>0.1364290767081163</v>
      </c>
      <c r="K70" s="568">
        <f t="shared" si="27"/>
        <v>0.13244426935306863</v>
      </c>
      <c r="L70" s="631">
        <f t="shared" si="27"/>
        <v>0.12927728293534985</v>
      </c>
    </row>
    <row r="71" spans="4:25" x14ac:dyDescent="0.3">
      <c r="D71" s="644" t="s">
        <v>645</v>
      </c>
      <c r="E71" s="638">
        <f t="shared" ref="E71:L71" si="28">E40/E63</f>
        <v>0.13297364834166289</v>
      </c>
      <c r="F71" s="348">
        <f t="shared" si="28"/>
        <v>0.13502008904332718</v>
      </c>
      <c r="G71" s="778">
        <f t="shared" si="28"/>
        <v>0.14086021505376345</v>
      </c>
      <c r="H71" s="352">
        <f t="shared" si="28"/>
        <v>0.13670049781570659</v>
      </c>
      <c r="I71" s="352">
        <f t="shared" si="28"/>
        <v>0.13198406223318471</v>
      </c>
      <c r="J71" s="352">
        <f t="shared" si="28"/>
        <v>0.13682241630276565</v>
      </c>
      <c r="K71" s="352">
        <f t="shared" si="28"/>
        <v>0.13598613426941641</v>
      </c>
      <c r="L71" s="779">
        <f t="shared" si="28"/>
        <v>0.13452642276422766</v>
      </c>
    </row>
    <row r="72" spans="4:25" x14ac:dyDescent="0.3">
      <c r="D72" s="642" t="s">
        <v>668</v>
      </c>
      <c r="E72" s="638">
        <f t="shared" ref="E72:L72" si="29">E41/E64</f>
        <v>9.8454203987286912E-3</v>
      </c>
      <c r="F72" s="348">
        <f t="shared" si="29"/>
        <v>1.1844754565021176E-2</v>
      </c>
      <c r="G72" s="778">
        <f t="shared" si="29"/>
        <v>1.0985141891416098E-2</v>
      </c>
      <c r="H72" s="352">
        <f t="shared" si="29"/>
        <v>1.0237563984774906E-2</v>
      </c>
      <c r="I72" s="352">
        <f t="shared" si="29"/>
        <v>1.0622062145168183E-2</v>
      </c>
      <c r="J72" s="352">
        <f t="shared" si="29"/>
        <v>1.0300279329608938E-2</v>
      </c>
      <c r="K72" s="352">
        <f t="shared" si="29"/>
        <v>1.0145739910313901E-2</v>
      </c>
      <c r="L72" s="779">
        <f t="shared" si="29"/>
        <v>9.7959625480326887E-3</v>
      </c>
    </row>
    <row r="73" spans="4:25" x14ac:dyDescent="0.3">
      <c r="D73" s="645" t="s">
        <v>144</v>
      </c>
      <c r="E73" s="569">
        <f>E44/E65</f>
        <v>9.258254183627318E-2</v>
      </c>
      <c r="F73" s="272">
        <f t="shared" ref="F73:L73" si="30">F44/F65</f>
        <v>0.10263040570664288</v>
      </c>
      <c r="G73" s="640">
        <f t="shared" si="30"/>
        <v>9.9764705882352936E-2</v>
      </c>
      <c r="H73" s="274">
        <f t="shared" si="30"/>
        <v>9.112691131498471E-2</v>
      </c>
      <c r="I73" s="274">
        <f t="shared" si="30"/>
        <v>0.10570660881174899</v>
      </c>
      <c r="J73" s="274">
        <f t="shared" si="30"/>
        <v>0.12686249581799933</v>
      </c>
      <c r="K73" s="274">
        <f t="shared" si="30"/>
        <v>0.13129457364341085</v>
      </c>
      <c r="L73" s="275">
        <f t="shared" si="30"/>
        <v>0.13338780245276766</v>
      </c>
    </row>
    <row r="75" spans="4:25" x14ac:dyDescent="0.3">
      <c r="D75" s="34" t="s">
        <v>669</v>
      </c>
    </row>
    <row r="76" spans="4:25" x14ac:dyDescent="0.3">
      <c r="D76" s="673" t="s">
        <v>461</v>
      </c>
    </row>
    <row r="77" spans="4:25" x14ac:dyDescent="0.3">
      <c r="D77" s="325" t="s">
        <v>670</v>
      </c>
      <c r="E77" s="592">
        <v>2018</v>
      </c>
      <c r="F77" s="632">
        <v>2019</v>
      </c>
      <c r="G77" s="632">
        <v>2020</v>
      </c>
      <c r="H77" s="633">
        <v>2021</v>
      </c>
      <c r="I77" s="634">
        <v>2022</v>
      </c>
      <c r="J77" s="634">
        <v>2023</v>
      </c>
      <c r="K77" s="634">
        <v>2024</v>
      </c>
      <c r="L77" s="635">
        <v>2025</v>
      </c>
    </row>
    <row r="78" spans="4:25" ht="20.25" customHeight="1" x14ac:dyDescent="0.3">
      <c r="D78" s="346" t="s">
        <v>643</v>
      </c>
      <c r="E78" s="636">
        <f t="shared" ref="E78:G81" si="31">E70*E54</f>
        <v>0.11572406018792676</v>
      </c>
      <c r="F78" s="637">
        <f t="shared" si="31"/>
        <v>0.11551471494501581</v>
      </c>
      <c r="G78" s="637">
        <f t="shared" si="31"/>
        <v>0.11521755385316049</v>
      </c>
      <c r="H78" s="630">
        <f>N97</f>
        <v>0.12406841900584607</v>
      </c>
      <c r="I78" s="568">
        <f>H78</f>
        <v>0.12406841900584607</v>
      </c>
      <c r="J78" s="568">
        <f t="shared" ref="J78:L78" si="32">I78</f>
        <v>0.12406841900584607</v>
      </c>
      <c r="K78" s="568">
        <f t="shared" si="32"/>
        <v>0.12406841900584607</v>
      </c>
      <c r="L78" s="631">
        <f t="shared" si="32"/>
        <v>0.12406841900584607</v>
      </c>
      <c r="M78" s="649"/>
      <c r="N78" s="648"/>
      <c r="O78" s="305"/>
      <c r="P78" s="305"/>
      <c r="Q78" s="305"/>
      <c r="R78" s="305"/>
      <c r="S78" s="305"/>
      <c r="T78" s="305"/>
      <c r="U78" s="305"/>
      <c r="V78" s="305"/>
      <c r="W78" s="305"/>
      <c r="X78" s="305"/>
      <c r="Y78" s="305"/>
    </row>
    <row r="79" spans="4:25" ht="18.75" customHeight="1" x14ac:dyDescent="0.3">
      <c r="D79" s="346" t="s">
        <v>645</v>
      </c>
      <c r="E79" s="638">
        <f t="shared" si="31"/>
        <v>0.15129486597001363</v>
      </c>
      <c r="F79" s="348">
        <f t="shared" si="31"/>
        <v>0.15072211966554458</v>
      </c>
      <c r="G79" s="348">
        <f t="shared" si="31"/>
        <v>0.1520430107526882</v>
      </c>
      <c r="H79" s="351">
        <f>N98</f>
        <v>0.15268276884121268</v>
      </c>
      <c r="I79" s="352">
        <f>H79</f>
        <v>0.15268276884121268</v>
      </c>
      <c r="J79" s="352">
        <f>I79</f>
        <v>0.15268276884121268</v>
      </c>
      <c r="K79" s="352">
        <f t="shared" ref="K79:L79" si="33">J79</f>
        <v>0.15268276884121268</v>
      </c>
      <c r="L79" s="779">
        <f t="shared" si="33"/>
        <v>0.15268276884121268</v>
      </c>
      <c r="M79" s="649"/>
      <c r="N79" s="648"/>
      <c r="O79" s="305"/>
      <c r="P79" s="305"/>
      <c r="Q79" s="305"/>
      <c r="R79" s="305"/>
      <c r="S79" s="305"/>
      <c r="T79" s="305"/>
      <c r="U79" s="305"/>
      <c r="V79" s="305"/>
      <c r="W79" s="305"/>
      <c r="X79" s="305"/>
      <c r="Y79" s="305"/>
    </row>
    <row r="80" spans="4:25" ht="19" customHeight="1" x14ac:dyDescent="0.3">
      <c r="D80" s="345" t="s">
        <v>143</v>
      </c>
      <c r="E80" s="638">
        <f t="shared" si="31"/>
        <v>1.0835018780699219E-2</v>
      </c>
      <c r="F80" s="348">
        <f t="shared" si="31"/>
        <v>1.2150246476428523E-2</v>
      </c>
      <c r="G80" s="348">
        <f t="shared" si="31"/>
        <v>1.1266812196324201E-2</v>
      </c>
      <c r="H80" s="351">
        <f>N99</f>
        <v>1.1338056460715356E-2</v>
      </c>
      <c r="I80" s="352">
        <f>AVERAGE($F56:$G56)*I72</f>
        <v>1.0895220956157794E-2</v>
      </c>
      <c r="J80" s="352">
        <f>AVERAGE($F56:$G56)*J72</f>
        <v>1.056516311734094E-2</v>
      </c>
      <c r="K80" s="352">
        <f>J80</f>
        <v>1.056516311734094E-2</v>
      </c>
      <c r="L80" s="779">
        <f>K80</f>
        <v>1.056516311734094E-2</v>
      </c>
      <c r="M80" s="649"/>
      <c r="N80" s="648"/>
      <c r="O80" s="305"/>
      <c r="P80" s="305"/>
      <c r="Q80" s="305"/>
      <c r="R80" s="305"/>
      <c r="S80" s="305"/>
      <c r="T80" s="305"/>
      <c r="U80" s="305"/>
      <c r="V80" s="305"/>
      <c r="W80" s="305"/>
      <c r="X80" s="305"/>
      <c r="Y80" s="305"/>
    </row>
    <row r="81" spans="4:32" ht="19" customHeight="1" x14ac:dyDescent="0.3">
      <c r="D81" s="347" t="s">
        <v>144</v>
      </c>
      <c r="E81" s="569">
        <f t="shared" si="31"/>
        <v>9.4075079149706017E-2</v>
      </c>
      <c r="F81" s="272">
        <f t="shared" si="31"/>
        <v>9.7637093178778417E-2</v>
      </c>
      <c r="G81" s="272">
        <f t="shared" si="31"/>
        <v>9.2705882352941166E-2</v>
      </c>
      <c r="H81" s="273">
        <f>M100</f>
        <v>0.11817745803357314</v>
      </c>
      <c r="I81" s="274">
        <f>N100</f>
        <v>0.11661721068249259</v>
      </c>
      <c r="J81" s="274">
        <f>I81</f>
        <v>0.11661721068249259</v>
      </c>
      <c r="K81" s="274">
        <f>J81</f>
        <v>0.11661721068249259</v>
      </c>
      <c r="L81" s="275">
        <f>K81</f>
        <v>0.11661721068249259</v>
      </c>
      <c r="M81" s="649"/>
      <c r="N81" s="648"/>
      <c r="O81" s="305"/>
      <c r="P81" s="305"/>
      <c r="Q81" s="305"/>
      <c r="R81" s="305"/>
      <c r="S81" s="305"/>
      <c r="T81" s="305"/>
      <c r="U81" s="305"/>
      <c r="V81" s="305"/>
      <c r="W81" s="305"/>
      <c r="X81" s="305"/>
      <c r="Y81" s="305"/>
    </row>
    <row r="82" spans="4:32" x14ac:dyDescent="0.3">
      <c r="E82" s="575"/>
      <c r="F82" s="575"/>
      <c r="G82" s="575"/>
      <c r="H82" s="575"/>
      <c r="I82" s="575"/>
      <c r="J82" s="575"/>
      <c r="K82" s="575"/>
      <c r="L82" s="575"/>
    </row>
    <row r="83" spans="4:32" x14ac:dyDescent="0.3">
      <c r="D83" s="672" t="s">
        <v>474</v>
      </c>
      <c r="E83" s="305"/>
      <c r="F83" s="305"/>
      <c r="G83" s="305"/>
      <c r="H83" s="305"/>
      <c r="I83" s="305"/>
      <c r="J83" s="305"/>
      <c r="K83" s="305"/>
      <c r="L83" s="348"/>
      <c r="M83" s="305"/>
      <c r="N83" s="305"/>
      <c r="O83" s="305"/>
      <c r="P83" s="305"/>
      <c r="Q83" s="305"/>
      <c r="R83" s="305"/>
      <c r="S83" s="305"/>
      <c r="T83" s="305"/>
      <c r="U83" s="305"/>
      <c r="V83" s="305"/>
      <c r="W83" s="305"/>
      <c r="X83" s="305"/>
      <c r="Y83" s="305"/>
    </row>
    <row r="84" spans="4:32" ht="14.5" customHeight="1" x14ac:dyDescent="0.3">
      <c r="D84" s="1412" t="s">
        <v>671</v>
      </c>
      <c r="E84" s="1413"/>
      <c r="F84" s="1313">
        <v>2019</v>
      </c>
      <c r="G84" s="1304"/>
      <c r="H84" s="1314"/>
      <c r="I84" s="1313">
        <v>2020</v>
      </c>
      <c r="J84" s="1304"/>
      <c r="K84" s="1304"/>
      <c r="L84" s="1314"/>
      <c r="M84" s="1313">
        <v>2021</v>
      </c>
      <c r="N84" s="1304"/>
      <c r="O84" s="1304"/>
      <c r="P84" s="1314"/>
      <c r="Q84" s="1430">
        <v>2022</v>
      </c>
      <c r="R84" s="1311"/>
      <c r="S84" s="1311"/>
      <c r="T84" s="1431"/>
      <c r="U84" s="1430">
        <v>2023</v>
      </c>
      <c r="V84" s="1311"/>
      <c r="W84" s="1311"/>
      <c r="X84" s="1431"/>
      <c r="Y84" s="1310">
        <v>2024</v>
      </c>
      <c r="Z84" s="1311"/>
      <c r="AA84" s="1311"/>
      <c r="AB84" s="1311"/>
      <c r="AC84" s="316">
        <v>2025</v>
      </c>
    </row>
    <row r="85" spans="4:32" x14ac:dyDescent="0.3">
      <c r="D85" s="1414"/>
      <c r="E85" s="1415"/>
      <c r="F85" s="1124" t="s">
        <v>389</v>
      </c>
      <c r="G85" s="1125" t="s">
        <v>278</v>
      </c>
      <c r="H85" s="37" t="s">
        <v>387</v>
      </c>
      <c r="I85" s="35" t="s">
        <v>388</v>
      </c>
      <c r="J85" s="36" t="s">
        <v>389</v>
      </c>
      <c r="K85" s="36" t="s">
        <v>278</v>
      </c>
      <c r="L85" s="37" t="s">
        <v>387</v>
      </c>
      <c r="M85" s="158" t="s">
        <v>388</v>
      </c>
      <c r="N85" s="793" t="s">
        <v>389</v>
      </c>
      <c r="O85" s="793" t="s">
        <v>278</v>
      </c>
      <c r="P85" s="153" t="s">
        <v>387</v>
      </c>
      <c r="Q85" s="58" t="s">
        <v>388</v>
      </c>
      <c r="R85" s="58" t="s">
        <v>389</v>
      </c>
      <c r="S85" s="58" t="s">
        <v>278</v>
      </c>
      <c r="T85" s="58" t="s">
        <v>387</v>
      </c>
      <c r="U85" s="57" t="s">
        <v>388</v>
      </c>
      <c r="V85" s="58" t="s">
        <v>389</v>
      </c>
      <c r="W85" s="58" t="s">
        <v>278</v>
      </c>
      <c r="X85" s="59" t="s">
        <v>387</v>
      </c>
      <c r="Y85" s="57" t="s">
        <v>388</v>
      </c>
      <c r="Z85" s="417" t="s">
        <v>389</v>
      </c>
      <c r="AA85" s="58" t="s">
        <v>278</v>
      </c>
      <c r="AB85" s="58" t="s">
        <v>387</v>
      </c>
      <c r="AC85" s="60" t="s">
        <v>388</v>
      </c>
    </row>
    <row r="86" spans="4:32" x14ac:dyDescent="0.3">
      <c r="D86" s="780" t="s">
        <v>662</v>
      </c>
      <c r="E86" s="493"/>
      <c r="F86" s="804">
        <f>F87+F88</f>
        <v>14660.3</v>
      </c>
      <c r="G86" s="650">
        <f t="shared" ref="G86:AC86" si="34">G87+G88</f>
        <v>14748</v>
      </c>
      <c r="H86" s="650">
        <f t="shared" si="34"/>
        <v>14896.1</v>
      </c>
      <c r="I86" s="650">
        <f t="shared" si="34"/>
        <v>15018.7</v>
      </c>
      <c r="J86" s="650">
        <f t="shared" si="34"/>
        <v>14127</v>
      </c>
      <c r="K86" s="650">
        <f t="shared" si="34"/>
        <v>14803.099999999999</v>
      </c>
      <c r="L86" s="650">
        <f t="shared" si="34"/>
        <v>15014.2</v>
      </c>
      <c r="M86" s="650">
        <f t="shared" si="34"/>
        <v>15152.900000000001</v>
      </c>
      <c r="N86" s="650">
        <f t="shared" si="34"/>
        <v>15654.4</v>
      </c>
      <c r="O86" s="650">
        <f t="shared" si="34"/>
        <v>15799.3</v>
      </c>
      <c r="P86" s="1120">
        <f t="shared" si="34"/>
        <v>15983.8</v>
      </c>
      <c r="Q86" s="660">
        <f>Q87+Q88</f>
        <v>16211.099999999999</v>
      </c>
      <c r="R86" s="660">
        <f t="shared" si="34"/>
        <v>16437.099999999999</v>
      </c>
      <c r="S86" s="660">
        <f t="shared" si="34"/>
        <v>16644.8</v>
      </c>
      <c r="T86" s="660">
        <f t="shared" si="34"/>
        <v>16837.7</v>
      </c>
      <c r="U86" s="660">
        <f t="shared" si="34"/>
        <v>17019.599999999999</v>
      </c>
      <c r="V86" s="660">
        <f t="shared" si="34"/>
        <v>17196</v>
      </c>
      <c r="W86" s="660">
        <f t="shared" si="34"/>
        <v>17367.2</v>
      </c>
      <c r="X86" s="660">
        <f t="shared" si="34"/>
        <v>17530.099999999999</v>
      </c>
      <c r="Y86" s="660">
        <f t="shared" si="34"/>
        <v>17691.900000000001</v>
      </c>
      <c r="Z86" s="660">
        <f t="shared" si="34"/>
        <v>17844.8</v>
      </c>
      <c r="AA86" s="660">
        <f t="shared" si="34"/>
        <v>18007.400000000001</v>
      </c>
      <c r="AB86" s="660">
        <f t="shared" si="34"/>
        <v>18172.900000000001</v>
      </c>
      <c r="AC86" s="661">
        <f t="shared" si="34"/>
        <v>18346.099999999999</v>
      </c>
    </row>
    <row r="87" spans="4:32" ht="28" x14ac:dyDescent="0.3">
      <c r="D87" s="112" t="s">
        <v>672</v>
      </c>
      <c r="E87" s="492"/>
      <c r="F87" s="443">
        <v>9274.9</v>
      </c>
      <c r="G87" s="808">
        <v>9311.2999999999993</v>
      </c>
      <c r="H87" s="808">
        <v>9422.5</v>
      </c>
      <c r="I87" s="808">
        <v>9526.1</v>
      </c>
      <c r="J87" s="808">
        <v>8908.7999999999993</v>
      </c>
      <c r="K87" s="808">
        <v>9343.2999999999993</v>
      </c>
      <c r="L87" s="808">
        <v>9546</v>
      </c>
      <c r="M87" s="808">
        <v>9702.2000000000007</v>
      </c>
      <c r="N87" s="808">
        <v>9950.4</v>
      </c>
      <c r="O87" s="808">
        <v>10175.1</v>
      </c>
      <c r="P87" s="1121">
        <v>10336.6</v>
      </c>
      <c r="Q87" s="336">
        <v>10484.299999999999</v>
      </c>
      <c r="R87" s="336">
        <v>10614</v>
      </c>
      <c r="S87" s="336">
        <v>10730.6</v>
      </c>
      <c r="T87" s="336">
        <v>10841</v>
      </c>
      <c r="U87" s="336">
        <v>10942.9</v>
      </c>
      <c r="V87" s="336">
        <v>11042.2</v>
      </c>
      <c r="W87" s="336">
        <v>11143.2</v>
      </c>
      <c r="X87" s="336">
        <v>11246.1</v>
      </c>
      <c r="Y87" s="336">
        <v>11342.3</v>
      </c>
      <c r="Z87" s="336">
        <v>11443.3</v>
      </c>
      <c r="AA87" s="336">
        <v>11546.8</v>
      </c>
      <c r="AB87" s="336">
        <v>11648.9</v>
      </c>
      <c r="AC87" s="337">
        <v>11751.1</v>
      </c>
    </row>
    <row r="88" spans="4:32" ht="28" x14ac:dyDescent="0.3">
      <c r="D88" s="112" t="s">
        <v>673</v>
      </c>
      <c r="E88" s="492"/>
      <c r="F88" s="443">
        <v>5385.4</v>
      </c>
      <c r="G88" s="808">
        <v>5436.7</v>
      </c>
      <c r="H88" s="808">
        <v>5473.6</v>
      </c>
      <c r="I88" s="808">
        <v>5492.6</v>
      </c>
      <c r="J88" s="808">
        <v>5218.2</v>
      </c>
      <c r="K88" s="808">
        <v>5459.8</v>
      </c>
      <c r="L88" s="808">
        <v>5468.2</v>
      </c>
      <c r="M88" s="808">
        <v>5450.7</v>
      </c>
      <c r="N88" s="808">
        <v>5704</v>
      </c>
      <c r="O88" s="808">
        <v>5624.2</v>
      </c>
      <c r="P88" s="1121">
        <v>5647.2</v>
      </c>
      <c r="Q88" s="336">
        <v>5726.8</v>
      </c>
      <c r="R88" s="336">
        <v>5823.1</v>
      </c>
      <c r="S88" s="336">
        <v>5914.2</v>
      </c>
      <c r="T88" s="336">
        <v>5996.7</v>
      </c>
      <c r="U88" s="336">
        <v>6076.7</v>
      </c>
      <c r="V88" s="336">
        <v>6153.8</v>
      </c>
      <c r="W88" s="336">
        <v>6224</v>
      </c>
      <c r="X88" s="336">
        <v>6284</v>
      </c>
      <c r="Y88" s="336">
        <v>6349.6</v>
      </c>
      <c r="Z88" s="336">
        <v>6401.5</v>
      </c>
      <c r="AA88" s="336">
        <v>6460.6</v>
      </c>
      <c r="AB88" s="336">
        <v>6524</v>
      </c>
      <c r="AC88" s="337">
        <v>6595</v>
      </c>
    </row>
    <row r="89" spans="4:32" s="51" customFormat="1" x14ac:dyDescent="0.3">
      <c r="D89" s="159" t="s">
        <v>663</v>
      </c>
      <c r="E89" s="492"/>
      <c r="F89" s="651"/>
      <c r="G89" s="1118"/>
      <c r="H89" s="1119"/>
      <c r="I89" s="1119"/>
      <c r="J89" s="1119"/>
      <c r="K89" s="1119"/>
      <c r="L89" s="808"/>
      <c r="M89" s="808">
        <v>9702</v>
      </c>
      <c r="N89" s="808">
        <v>9950</v>
      </c>
      <c r="O89" s="808">
        <v>10175</v>
      </c>
      <c r="P89" s="1121">
        <v>10337</v>
      </c>
      <c r="Q89" s="336">
        <v>10484</v>
      </c>
      <c r="R89" s="336">
        <v>10614</v>
      </c>
      <c r="S89" s="336">
        <v>10731</v>
      </c>
      <c r="T89" s="336">
        <v>10841</v>
      </c>
      <c r="U89" s="336">
        <v>10943</v>
      </c>
      <c r="V89" s="336">
        <v>11042</v>
      </c>
      <c r="W89" s="336">
        <v>11143</v>
      </c>
      <c r="X89" s="336">
        <v>11246</v>
      </c>
      <c r="Y89" s="336">
        <v>11342.3</v>
      </c>
      <c r="Z89" s="336">
        <v>11443.3</v>
      </c>
      <c r="AA89" s="336">
        <v>11546.8</v>
      </c>
      <c r="AB89" s="336">
        <v>11648.9</v>
      </c>
      <c r="AC89" s="337">
        <v>11751.1</v>
      </c>
    </row>
    <row r="90" spans="4:32" s="51" customFormat="1" x14ac:dyDescent="0.3">
      <c r="D90" s="159" t="s">
        <v>664</v>
      </c>
      <c r="E90" s="224"/>
      <c r="F90" s="653"/>
      <c r="G90" s="654"/>
      <c r="H90" s="1119"/>
      <c r="I90" s="1119"/>
      <c r="J90" s="1119"/>
      <c r="K90" s="1119"/>
      <c r="L90" s="1119"/>
      <c r="M90" s="1119">
        <v>15041</v>
      </c>
      <c r="N90" s="1119">
        <v>15551</v>
      </c>
      <c r="O90" s="1119">
        <v>15824</v>
      </c>
      <c r="P90" s="1122">
        <v>16056</v>
      </c>
      <c r="Q90" s="662">
        <v>16274</v>
      </c>
      <c r="R90" s="662">
        <v>16482</v>
      </c>
      <c r="S90" s="662">
        <v>16710</v>
      </c>
      <c r="T90" s="662">
        <v>16918</v>
      </c>
      <c r="U90" s="662">
        <v>17101</v>
      </c>
      <c r="V90" s="662">
        <v>17272</v>
      </c>
      <c r="W90" s="662">
        <v>17444</v>
      </c>
      <c r="X90" s="662">
        <v>17607</v>
      </c>
      <c r="Y90" s="662">
        <v>17759.900000000001</v>
      </c>
      <c r="Z90" s="336">
        <v>17916</v>
      </c>
      <c r="AA90" s="336">
        <v>18077.7</v>
      </c>
      <c r="AB90" s="336">
        <v>18228.400000000001</v>
      </c>
      <c r="AC90" s="337">
        <v>18390.5</v>
      </c>
    </row>
    <row r="91" spans="4:32" s="51" customFormat="1" x14ac:dyDescent="0.3">
      <c r="D91" s="655" t="s">
        <v>674</v>
      </c>
      <c r="E91" s="656"/>
      <c r="F91" s="657"/>
      <c r="G91" s="658"/>
      <c r="H91" s="571"/>
      <c r="I91" s="571"/>
      <c r="J91" s="571"/>
      <c r="K91" s="571"/>
      <c r="L91" s="259"/>
      <c r="M91" s="259">
        <v>2374</v>
      </c>
      <c r="N91" s="259">
        <v>2822</v>
      </c>
      <c r="O91" s="259">
        <v>2975</v>
      </c>
      <c r="P91" s="1123">
        <v>3009</v>
      </c>
      <c r="Q91" s="552">
        <v>2954</v>
      </c>
      <c r="R91" s="552">
        <v>3005</v>
      </c>
      <c r="S91" s="552">
        <v>3019</v>
      </c>
      <c r="T91" s="552">
        <v>3017</v>
      </c>
      <c r="U91" s="552">
        <v>3002</v>
      </c>
      <c r="V91" s="552">
        <v>2976</v>
      </c>
      <c r="W91" s="552">
        <v>2960</v>
      </c>
      <c r="X91" s="552">
        <v>2960</v>
      </c>
      <c r="Y91" s="552">
        <v>2955.6</v>
      </c>
      <c r="Z91" s="552">
        <v>2970.1</v>
      </c>
      <c r="AA91" s="552">
        <v>2982.4</v>
      </c>
      <c r="AB91" s="552">
        <v>2999.3</v>
      </c>
      <c r="AC91" s="663">
        <v>3007.4</v>
      </c>
    </row>
    <row r="92" spans="4:32" s="51" customFormat="1" x14ac:dyDescent="0.3">
      <c r="D92" s="91"/>
      <c r="E92" s="671"/>
      <c r="F92" s="654"/>
      <c r="G92" s="654"/>
      <c r="H92" s="652"/>
      <c r="I92" s="652"/>
      <c r="J92" s="652"/>
      <c r="K92" s="652"/>
      <c r="L92" s="282"/>
      <c r="M92" s="282"/>
      <c r="N92" s="282"/>
      <c r="O92" s="282"/>
      <c r="P92" s="282"/>
      <c r="Q92" s="282"/>
      <c r="R92" s="282"/>
      <c r="S92" s="282"/>
      <c r="T92" s="282"/>
      <c r="U92" s="282"/>
      <c r="V92" s="282"/>
      <c r="W92" s="282"/>
      <c r="X92" s="282"/>
      <c r="Y92" s="282"/>
      <c r="Z92" s="282"/>
      <c r="AA92" s="282"/>
      <c r="AB92" s="282"/>
      <c r="AC92" s="282"/>
    </row>
    <row r="93" spans="4:32" x14ac:dyDescent="0.3">
      <c r="D93" s="51"/>
    </row>
    <row r="94" spans="4:32" ht="14.5" customHeight="1" x14ac:dyDescent="0.3">
      <c r="D94" s="1412" t="s">
        <v>675</v>
      </c>
      <c r="E94" s="1413"/>
      <c r="F94" s="1313">
        <v>2019</v>
      </c>
      <c r="G94" s="1304"/>
      <c r="H94" s="1314"/>
      <c r="I94" s="1304">
        <v>2020</v>
      </c>
      <c r="J94" s="1304"/>
      <c r="K94" s="1304"/>
      <c r="L94" s="1314"/>
      <c r="M94" s="1313">
        <v>2021</v>
      </c>
      <c r="N94" s="1304"/>
      <c r="O94" s="1304"/>
      <c r="P94" s="1314"/>
      <c r="Q94" s="1430">
        <v>2022</v>
      </c>
      <c r="R94" s="1311"/>
      <c r="S94" s="1311"/>
      <c r="T94" s="1431"/>
      <c r="U94" s="1430">
        <v>2023</v>
      </c>
      <c r="V94" s="1311"/>
      <c r="W94" s="1311"/>
      <c r="X94" s="1431"/>
      <c r="Y94" s="1310">
        <v>2024</v>
      </c>
      <c r="Z94" s="1311"/>
      <c r="AA94" s="1311"/>
      <c r="AB94" s="1311"/>
      <c r="AC94" s="316">
        <v>2025</v>
      </c>
      <c r="AD94" s="52"/>
      <c r="AE94" s="52"/>
      <c r="AF94" s="52"/>
    </row>
    <row r="95" spans="4:32" x14ac:dyDescent="0.3">
      <c r="D95" s="1435"/>
      <c r="E95" s="1436"/>
      <c r="F95" s="1124" t="s">
        <v>389</v>
      </c>
      <c r="G95" s="1125" t="s">
        <v>278</v>
      </c>
      <c r="H95" s="37" t="s">
        <v>387</v>
      </c>
      <c r="I95" s="36" t="s">
        <v>388</v>
      </c>
      <c r="J95" s="36" t="s">
        <v>389</v>
      </c>
      <c r="K95" s="36" t="s">
        <v>278</v>
      </c>
      <c r="L95" s="37" t="s">
        <v>387</v>
      </c>
      <c r="M95" s="158" t="s">
        <v>388</v>
      </c>
      <c r="N95" s="793" t="s">
        <v>389</v>
      </c>
      <c r="O95" s="793" t="s">
        <v>278</v>
      </c>
      <c r="P95" s="153" t="s">
        <v>387</v>
      </c>
      <c r="Q95" s="58" t="s">
        <v>388</v>
      </c>
      <c r="R95" s="58" t="s">
        <v>389</v>
      </c>
      <c r="S95" s="58" t="s">
        <v>278</v>
      </c>
      <c r="T95" s="58" t="s">
        <v>387</v>
      </c>
      <c r="U95" s="57" t="s">
        <v>388</v>
      </c>
      <c r="V95" s="58" t="s">
        <v>389</v>
      </c>
      <c r="W95" s="58" t="s">
        <v>278</v>
      </c>
      <c r="X95" s="59" t="s">
        <v>387</v>
      </c>
      <c r="Y95" s="57" t="s">
        <v>388</v>
      </c>
      <c r="Z95" s="417" t="s">
        <v>389</v>
      </c>
      <c r="AA95" s="58" t="s">
        <v>278</v>
      </c>
      <c r="AB95" s="58" t="s">
        <v>387</v>
      </c>
      <c r="AC95" s="60" t="s">
        <v>388</v>
      </c>
    </row>
    <row r="96" spans="4:32" x14ac:dyDescent="0.3">
      <c r="D96" s="1428" t="s">
        <v>676</v>
      </c>
      <c r="E96" s="1429"/>
      <c r="F96" s="1116"/>
      <c r="G96" s="664"/>
      <c r="H96" s="665"/>
      <c r="I96" s="665"/>
      <c r="J96" s="665"/>
      <c r="K96" s="665"/>
      <c r="L96" s="665"/>
      <c r="M96" s="665"/>
      <c r="N96" s="665"/>
      <c r="O96" s="665"/>
      <c r="P96" s="1083"/>
      <c r="Q96" s="589"/>
      <c r="R96" s="589"/>
      <c r="S96" s="589"/>
      <c r="T96" s="589"/>
      <c r="U96" s="589"/>
      <c r="V96" s="589"/>
      <c r="W96" s="589"/>
      <c r="X96" s="589"/>
      <c r="Y96" s="589"/>
      <c r="Z96" s="589"/>
      <c r="AA96" s="589"/>
      <c r="AB96" s="589"/>
      <c r="AC96" s="494"/>
    </row>
    <row r="97" spans="4:30" x14ac:dyDescent="0.3">
      <c r="D97" s="142" t="s">
        <v>633</v>
      </c>
      <c r="F97" s="730"/>
      <c r="G97" s="277"/>
      <c r="H97" s="277">
        <f t="shared" ref="H97:N97" si="35">H10/H102</f>
        <v>0.11691183930201886</v>
      </c>
      <c r="I97" s="277">
        <f t="shared" si="35"/>
        <v>0.11632374399271765</v>
      </c>
      <c r="J97" s="277">
        <f t="shared" si="35"/>
        <v>0.11234318837285294</v>
      </c>
      <c r="K97" s="277">
        <f t="shared" si="35"/>
        <v>0.11273203252694187</v>
      </c>
      <c r="L97" s="277">
        <f t="shared" si="35"/>
        <v>0.11471728519817445</v>
      </c>
      <c r="M97" s="277">
        <f t="shared" si="35"/>
        <v>0.12169301738753303</v>
      </c>
      <c r="N97" s="277">
        <f t="shared" si="35"/>
        <v>0.12406841900584607</v>
      </c>
      <c r="O97" s="277">
        <f>O10/O102</f>
        <v>0.12694533120510773</v>
      </c>
      <c r="P97" s="781">
        <f>P10/P102</f>
        <v>0.12930554961276797</v>
      </c>
      <c r="Q97" s="392"/>
      <c r="R97" s="392"/>
      <c r="S97" s="392"/>
      <c r="T97" s="392"/>
      <c r="U97" s="392"/>
      <c r="V97" s="392"/>
      <c r="W97" s="392"/>
      <c r="X97" s="392"/>
      <c r="Y97" s="392"/>
      <c r="Z97" s="392"/>
      <c r="AA97" s="392"/>
      <c r="AB97" s="392"/>
      <c r="AC97" s="393"/>
    </row>
    <row r="98" spans="4:30" x14ac:dyDescent="0.3">
      <c r="D98" s="142" t="s">
        <v>634</v>
      </c>
      <c r="F98" s="730"/>
      <c r="G98" s="277"/>
      <c r="H98" s="277">
        <f t="shared" ref="H98:N99" si="36">H11/H107</f>
        <v>0.15050223685321179</v>
      </c>
      <c r="I98" s="277">
        <f t="shared" si="36"/>
        <v>0.15157126064930876</v>
      </c>
      <c r="J98" s="277">
        <f t="shared" si="36"/>
        <v>0.15486484381085924</v>
      </c>
      <c r="K98" s="277">
        <f t="shared" si="36"/>
        <v>0.15330544288475015</v>
      </c>
      <c r="L98" s="277">
        <f t="shared" si="36"/>
        <v>0.15177048544085955</v>
      </c>
      <c r="M98" s="277">
        <f t="shared" si="36"/>
        <v>0.15350775174199291</v>
      </c>
      <c r="N98" s="277">
        <f t="shared" si="36"/>
        <v>0.15268276884121268</v>
      </c>
      <c r="O98" s="277">
        <f t="shared" ref="O98" si="37">O11/O107</f>
        <v>0.1518881225469649</v>
      </c>
      <c r="P98" s="781">
        <f t="shared" ref="P98" si="38">P11/P107</f>
        <v>0.15133930643888399</v>
      </c>
      <c r="Q98" s="392"/>
      <c r="R98" s="392"/>
      <c r="S98" s="392"/>
      <c r="T98" s="392"/>
      <c r="U98" s="392"/>
      <c r="V98" s="392"/>
      <c r="W98" s="392"/>
      <c r="X98" s="392"/>
      <c r="Y98" s="392"/>
      <c r="Z98" s="392"/>
      <c r="AA98" s="392"/>
      <c r="AB98" s="392"/>
      <c r="AC98" s="393"/>
    </row>
    <row r="99" spans="4:30" x14ac:dyDescent="0.3">
      <c r="D99" s="142" t="s">
        <v>635</v>
      </c>
      <c r="F99" s="730"/>
      <c r="G99" s="277"/>
      <c r="H99" s="277">
        <f t="shared" si="36"/>
        <v>1.2140112870976327E-2</v>
      </c>
      <c r="I99" s="277">
        <f t="shared" si="36"/>
        <v>1.2867838023145487E-2</v>
      </c>
      <c r="J99" s="277">
        <f t="shared" si="36"/>
        <v>1.0646897156978221E-2</v>
      </c>
      <c r="K99" s="277">
        <f t="shared" si="36"/>
        <v>1.0585008884971108E-2</v>
      </c>
      <c r="L99" s="277">
        <f t="shared" si="36"/>
        <v>1.0824186458016532E-2</v>
      </c>
      <c r="M99" s="277">
        <f t="shared" si="36"/>
        <v>1.1076012635451236E-2</v>
      </c>
      <c r="N99" s="277">
        <f t="shared" si="36"/>
        <v>1.1338056460715356E-2</v>
      </c>
      <c r="O99" s="277">
        <f t="shared" ref="O99" si="39">O12/O108</f>
        <v>1.083000833077564E-2</v>
      </c>
      <c r="P99" s="781">
        <f>P12/P108</f>
        <v>1.0921000275473661E-2</v>
      </c>
      <c r="Q99" s="392"/>
      <c r="R99" s="392"/>
      <c r="S99" s="392"/>
      <c r="T99" s="392"/>
      <c r="U99" s="392"/>
      <c r="V99" s="392"/>
      <c r="W99" s="392"/>
      <c r="X99" s="392"/>
      <c r="Y99" s="392"/>
      <c r="Z99" s="392"/>
      <c r="AA99" s="392"/>
      <c r="AB99" s="392"/>
      <c r="AC99" s="393"/>
    </row>
    <row r="100" spans="4:30" x14ac:dyDescent="0.3">
      <c r="D100" s="90" t="s">
        <v>636</v>
      </c>
      <c r="F100" s="730"/>
      <c r="G100" s="277"/>
      <c r="H100" s="277">
        <f t="shared" ref="H100:M100" si="40">H13/H109</f>
        <v>0.12172540768016833</v>
      </c>
      <c r="I100" s="277">
        <f t="shared" si="40"/>
        <v>9.8615712257453844E-2</v>
      </c>
      <c r="J100" s="277">
        <f t="shared" si="40"/>
        <v>0.10910512937495927</v>
      </c>
      <c r="K100" s="277">
        <f t="shared" si="40"/>
        <v>0.10686521958606764</v>
      </c>
      <c r="L100" s="277">
        <f t="shared" si="40"/>
        <v>0.11540630607536528</v>
      </c>
      <c r="M100" s="277">
        <f t="shared" si="40"/>
        <v>0.11817745803357314</v>
      </c>
      <c r="N100" s="277">
        <f>N13/N109</f>
        <v>0.11661721068249259</v>
      </c>
      <c r="O100" s="277">
        <f t="shared" ref="O100" si="41">O13/O109</f>
        <v>0.11888722554890217</v>
      </c>
      <c r="P100" s="781">
        <f>P13/P109</f>
        <v>0.12689608364400928</v>
      </c>
      <c r="Q100" s="392"/>
      <c r="R100" s="392"/>
      <c r="S100" s="392"/>
      <c r="T100" s="392"/>
      <c r="U100" s="392"/>
      <c r="V100" s="392"/>
      <c r="W100" s="392"/>
      <c r="X100" s="392"/>
      <c r="Y100" s="392"/>
      <c r="Z100" s="392"/>
      <c r="AA100" s="392"/>
      <c r="AB100" s="392"/>
      <c r="AC100" s="393"/>
    </row>
    <row r="101" spans="4:30" x14ac:dyDescent="0.3">
      <c r="D101" s="491" t="s">
        <v>677</v>
      </c>
      <c r="F101" s="144"/>
      <c r="G101" s="810"/>
      <c r="H101" s="810"/>
      <c r="I101" s="810"/>
      <c r="J101" s="810"/>
      <c r="K101" s="810"/>
      <c r="L101" s="810"/>
      <c r="M101" s="810"/>
      <c r="N101" s="810"/>
      <c r="O101" s="810"/>
      <c r="P101" s="992"/>
      <c r="Q101" s="392"/>
      <c r="R101" s="392"/>
      <c r="S101" s="392"/>
      <c r="T101" s="392"/>
      <c r="U101" s="392"/>
      <c r="V101" s="392"/>
      <c r="W101" s="392"/>
      <c r="X101" s="392"/>
      <c r="Y101" s="392"/>
      <c r="Z101" s="392"/>
      <c r="AA101" s="392"/>
      <c r="AB101" s="392"/>
      <c r="AC101" s="393"/>
    </row>
    <row r="102" spans="4:30" x14ac:dyDescent="0.3">
      <c r="D102" s="159" t="s">
        <v>678</v>
      </c>
      <c r="F102" s="731">
        <f>SUM(F103:F106)</f>
        <v>14523.5</v>
      </c>
      <c r="G102" s="809">
        <f t="shared" ref="G102:O102" si="42">SUM(G103:G106)</f>
        <v>14614</v>
      </c>
      <c r="H102" s="809">
        <f t="shared" si="42"/>
        <v>14785.5</v>
      </c>
      <c r="I102" s="809">
        <f t="shared" si="42"/>
        <v>14940.199999999999</v>
      </c>
      <c r="J102" s="809">
        <f t="shared" si="42"/>
        <v>14077.4</v>
      </c>
      <c r="K102" s="809">
        <f t="shared" si="42"/>
        <v>14744.7</v>
      </c>
      <c r="L102" s="809">
        <f t="shared" si="42"/>
        <v>15140.7</v>
      </c>
      <c r="M102" s="809">
        <f t="shared" si="42"/>
        <v>15217.8</v>
      </c>
      <c r="N102" s="809">
        <f t="shared" si="42"/>
        <v>15685.7</v>
      </c>
      <c r="O102" s="809">
        <f t="shared" si="42"/>
        <v>16038.400000000001</v>
      </c>
      <c r="P102" s="782">
        <f t="shared" ref="P102" si="43">SUM(P103:P106)</f>
        <v>16359.7</v>
      </c>
      <c r="Q102" s="392"/>
      <c r="R102" s="392"/>
      <c r="S102" s="392"/>
      <c r="T102" s="392"/>
      <c r="U102" s="392"/>
      <c r="V102" s="392"/>
      <c r="W102" s="392"/>
      <c r="X102" s="392"/>
      <c r="Y102" s="392"/>
      <c r="Z102" s="392"/>
      <c r="AA102" s="392"/>
      <c r="AB102" s="392"/>
      <c r="AC102" s="393"/>
    </row>
    <row r="103" spans="4:30" x14ac:dyDescent="0.3">
      <c r="D103" s="659" t="s">
        <v>1189</v>
      </c>
      <c r="E103" s="34" t="s">
        <v>1185</v>
      </c>
      <c r="F103" s="443">
        <f>'Haver Pivoted'!GQ81</f>
        <v>9287.2000000000007</v>
      </c>
      <c r="G103" s="808">
        <f>'Haver Pivoted'!GR81</f>
        <v>9338.7000000000007</v>
      </c>
      <c r="H103" s="808">
        <f>'Haver Pivoted'!GS81</f>
        <v>9477.6</v>
      </c>
      <c r="I103" s="808">
        <f>'Haver Pivoted'!GT81</f>
        <v>9613.2999999999993</v>
      </c>
      <c r="J103" s="808">
        <f>'Haver Pivoted'!GU81</f>
        <v>8985.9</v>
      </c>
      <c r="K103" s="808">
        <f>'Haver Pivoted'!GV81</f>
        <v>9417.7999999999993</v>
      </c>
      <c r="L103" s="808">
        <f>'Haver Pivoted'!GW81</f>
        <v>9791.1</v>
      </c>
      <c r="M103" s="808">
        <f>'Haver Pivoted'!GX81</f>
        <v>9888.1</v>
      </c>
      <c r="N103" s="808">
        <f>'Haver Pivoted'!GY81</f>
        <v>10189.1</v>
      </c>
      <c r="O103" s="808">
        <f>'Haver Pivoted'!GZ81</f>
        <v>10497.2</v>
      </c>
      <c r="P103" s="745">
        <f>'Haver Pivoted'!HA81</f>
        <v>10770.5</v>
      </c>
      <c r="Q103" s="392"/>
      <c r="R103" s="392"/>
      <c r="S103" s="392"/>
      <c r="T103" s="392"/>
      <c r="U103" s="392"/>
      <c r="V103" s="392"/>
      <c r="W103" s="392"/>
      <c r="X103" s="392"/>
      <c r="Y103" s="392"/>
      <c r="Z103" s="392"/>
      <c r="AA103" s="392"/>
      <c r="AB103" s="392"/>
      <c r="AC103" s="393"/>
    </row>
    <row r="104" spans="4:30" x14ac:dyDescent="0.3">
      <c r="D104" s="659" t="s">
        <v>679</v>
      </c>
      <c r="E104" s="34" t="s">
        <v>1186</v>
      </c>
      <c r="F104" s="443">
        <f>'Haver Pivoted'!GQ82</f>
        <v>1572.8</v>
      </c>
      <c r="G104" s="808">
        <f>'Haver Pivoted'!GR82</f>
        <v>1610.6</v>
      </c>
      <c r="H104" s="808">
        <f>'Haver Pivoted'!GS82</f>
        <v>1626.8</v>
      </c>
      <c r="I104" s="808">
        <f>'Haver Pivoted'!GT82</f>
        <v>1638.3</v>
      </c>
      <c r="J104" s="808">
        <f>'Haver Pivoted'!GU82</f>
        <v>1471.1</v>
      </c>
      <c r="K104" s="808">
        <f>'Haver Pivoted'!GV82</f>
        <v>1760.7</v>
      </c>
      <c r="L104" s="808">
        <f>'Haver Pivoted'!GW82</f>
        <v>1730</v>
      </c>
      <c r="M104" s="808">
        <f>'Haver Pivoted'!GX82</f>
        <v>1714</v>
      </c>
      <c r="N104" s="808">
        <f>'Haver Pivoted'!GY82</f>
        <v>1848.2</v>
      </c>
      <c r="O104" s="808">
        <f>'Haver Pivoted'!GZ82</f>
        <v>1867</v>
      </c>
      <c r="P104" s="745">
        <f>'Haver Pivoted'!HA82</f>
        <v>1854.8</v>
      </c>
      <c r="Q104" s="392"/>
      <c r="R104" s="392"/>
      <c r="S104" s="392"/>
      <c r="T104" s="392"/>
      <c r="U104" s="392"/>
      <c r="V104" s="392"/>
      <c r="W104" s="392"/>
      <c r="X104" s="392"/>
      <c r="Y104" s="392"/>
      <c r="Z104" s="392"/>
      <c r="AA104" s="392"/>
      <c r="AB104" s="392"/>
      <c r="AC104" s="393"/>
    </row>
    <row r="105" spans="4:30" x14ac:dyDescent="0.3">
      <c r="D105" s="659" t="s">
        <v>680</v>
      </c>
      <c r="E105" s="34" t="s">
        <v>1194</v>
      </c>
      <c r="F105" s="443">
        <f>'Haver Pivoted'!GQ83</f>
        <v>691</v>
      </c>
      <c r="G105" s="808">
        <f>'Haver Pivoted'!GR83</f>
        <v>691.5</v>
      </c>
      <c r="H105" s="808">
        <f>'Haver Pivoted'!GS83</f>
        <v>699</v>
      </c>
      <c r="I105" s="808">
        <f>'Haver Pivoted'!GT83</f>
        <v>712.2</v>
      </c>
      <c r="J105" s="808">
        <f>'Haver Pivoted'!GU83</f>
        <v>709.5</v>
      </c>
      <c r="K105" s="808">
        <f>'Haver Pivoted'!GV83</f>
        <v>714.5</v>
      </c>
      <c r="L105" s="808">
        <f>'Haver Pivoted'!GW83</f>
        <v>710</v>
      </c>
      <c r="M105" s="808">
        <f>'Haver Pivoted'!GX83</f>
        <v>716.9</v>
      </c>
      <c r="N105" s="808">
        <f>'Haver Pivoted'!GY83</f>
        <v>716.3</v>
      </c>
      <c r="O105" s="808">
        <f>'Haver Pivoted'!GZ83</f>
        <v>729</v>
      </c>
      <c r="P105" s="745">
        <f>'Haver Pivoted'!HA83</f>
        <v>747.7</v>
      </c>
      <c r="Q105" s="392"/>
      <c r="R105" s="392"/>
      <c r="S105" s="392"/>
      <c r="T105" s="392"/>
      <c r="U105" s="392"/>
      <c r="V105" s="392"/>
      <c r="W105" s="392"/>
      <c r="X105" s="392"/>
      <c r="Y105" s="392"/>
      <c r="Z105" s="392"/>
      <c r="AA105" s="392"/>
      <c r="AB105" s="392"/>
      <c r="AC105" s="393"/>
    </row>
    <row r="106" spans="4:30" x14ac:dyDescent="0.3">
      <c r="D106" s="659" t="s">
        <v>681</v>
      </c>
      <c r="E106" s="34" t="s">
        <v>1188</v>
      </c>
      <c r="F106" s="443">
        <f>'Haver Pivoted'!GQ84</f>
        <v>2972.5</v>
      </c>
      <c r="G106" s="808">
        <f>'Haver Pivoted'!GR84</f>
        <v>2973.2</v>
      </c>
      <c r="H106" s="808">
        <f>'Haver Pivoted'!GS84</f>
        <v>2982.1</v>
      </c>
      <c r="I106" s="808">
        <f>'Haver Pivoted'!GT84</f>
        <v>2976.4</v>
      </c>
      <c r="J106" s="808">
        <f>'Haver Pivoted'!GU84</f>
        <v>2910.9</v>
      </c>
      <c r="K106" s="808">
        <f>'Haver Pivoted'!GV84</f>
        <v>2851.7</v>
      </c>
      <c r="L106" s="808">
        <f>'Haver Pivoted'!GW84</f>
        <v>2909.6</v>
      </c>
      <c r="M106" s="808">
        <f>'Haver Pivoted'!GX84</f>
        <v>2898.8</v>
      </c>
      <c r="N106" s="808">
        <f>'Haver Pivoted'!GY84</f>
        <v>2932.1</v>
      </c>
      <c r="O106" s="808">
        <f>'Haver Pivoted'!GZ84</f>
        <v>2945.2</v>
      </c>
      <c r="P106" s="745">
        <f>'Haver Pivoted'!HA84</f>
        <v>2986.7</v>
      </c>
      <c r="Q106" s="392"/>
      <c r="R106" s="392"/>
      <c r="S106" s="392"/>
      <c r="T106" s="392"/>
      <c r="U106" s="392"/>
      <c r="V106" s="392"/>
      <c r="W106" s="392"/>
      <c r="X106" s="392"/>
      <c r="Y106" s="392"/>
      <c r="Z106" s="392"/>
      <c r="AA106" s="392"/>
      <c r="AB106" s="392"/>
      <c r="AC106" s="393"/>
    </row>
    <row r="107" spans="4:30" x14ac:dyDescent="0.3">
      <c r="D107" s="159" t="s">
        <v>663</v>
      </c>
      <c r="F107" s="731">
        <f>F103</f>
        <v>9287.2000000000007</v>
      </c>
      <c r="G107" s="809">
        <f t="shared" ref="G107:O107" si="44">G103</f>
        <v>9338.7000000000007</v>
      </c>
      <c r="H107" s="809">
        <f t="shared" si="44"/>
        <v>9477.6</v>
      </c>
      <c r="I107" s="809">
        <f t="shared" si="44"/>
        <v>9613.2999999999993</v>
      </c>
      <c r="J107" s="809">
        <f t="shared" si="44"/>
        <v>8985.9</v>
      </c>
      <c r="K107" s="809">
        <f t="shared" si="44"/>
        <v>9417.7999999999993</v>
      </c>
      <c r="L107" s="809">
        <f t="shared" si="44"/>
        <v>9791.1</v>
      </c>
      <c r="M107" s="809">
        <f t="shared" si="44"/>
        <v>9888.1</v>
      </c>
      <c r="N107" s="809">
        <f t="shared" si="44"/>
        <v>10189.1</v>
      </c>
      <c r="O107" s="809">
        <f t="shared" si="44"/>
        <v>10497.2</v>
      </c>
      <c r="P107" s="782">
        <f t="shared" ref="P107" si="45">P103</f>
        <v>10770.5</v>
      </c>
      <c r="Q107" s="392"/>
      <c r="R107" s="392"/>
      <c r="S107" s="392"/>
      <c r="T107" s="392"/>
      <c r="U107" s="392"/>
      <c r="V107" s="392"/>
      <c r="W107" s="392"/>
      <c r="X107" s="392"/>
      <c r="Y107" s="392"/>
      <c r="Z107" s="392"/>
      <c r="AA107" s="392"/>
      <c r="AB107" s="392"/>
      <c r="AC107" s="393"/>
    </row>
    <row r="108" spans="4:30" x14ac:dyDescent="0.3">
      <c r="D108" s="159" t="s">
        <v>664</v>
      </c>
      <c r="E108" s="34" t="s">
        <v>889</v>
      </c>
      <c r="F108" s="731">
        <f>'Haver Pivoted'!GQ5</f>
        <v>14375.7</v>
      </c>
      <c r="G108" s="809">
        <f>'Haver Pivoted'!GR5</f>
        <v>14529.5</v>
      </c>
      <c r="H108" s="809">
        <f>'Haver Pivoted'!GS5</f>
        <v>14653.9</v>
      </c>
      <c r="I108" s="809">
        <f>'Haver Pivoted'!GT5</f>
        <v>14439.1</v>
      </c>
      <c r="J108" s="809">
        <f>'Haver Pivoted'!GU5</f>
        <v>12989.7</v>
      </c>
      <c r="K108" s="809">
        <f>'Haver Pivoted'!GV5</f>
        <v>14293.8</v>
      </c>
      <c r="L108" s="809">
        <f>'Haver Pivoted'!GW5</f>
        <v>14467.6</v>
      </c>
      <c r="M108" s="809">
        <f>'Haver Pivoted'!GX5</f>
        <v>15005.4</v>
      </c>
      <c r="N108" s="809">
        <f>'Haver Pivoted'!GY5</f>
        <v>15681.7</v>
      </c>
      <c r="O108" s="809">
        <f>'Haver Pivoted'!GZ5</f>
        <v>15964.9</v>
      </c>
      <c r="P108" s="782">
        <f>'Haver Pivoted'!HA5</f>
        <v>16335.5</v>
      </c>
      <c r="Q108" s="392"/>
      <c r="R108" s="392"/>
      <c r="S108" s="392"/>
      <c r="T108" s="392"/>
      <c r="U108" s="392"/>
      <c r="V108" s="392"/>
      <c r="W108" s="392"/>
      <c r="X108" s="392"/>
      <c r="Y108" s="392"/>
      <c r="Z108" s="392"/>
      <c r="AA108" s="392"/>
      <c r="AB108" s="392"/>
      <c r="AC108" s="393"/>
    </row>
    <row r="109" spans="4:30" x14ac:dyDescent="0.3">
      <c r="D109" s="159" t="s">
        <v>682</v>
      </c>
      <c r="E109" s="34" t="s">
        <v>1187</v>
      </c>
      <c r="F109" s="731">
        <f>'Haver Pivoted'!GQ85</f>
        <v>1858.1</v>
      </c>
      <c r="G109" s="809">
        <f>'Haver Pivoted'!GR85</f>
        <v>1859.3</v>
      </c>
      <c r="H109" s="809">
        <f>'Haver Pivoted'!GS85</f>
        <v>1901</v>
      </c>
      <c r="I109" s="809">
        <f>'Haver Pivoted'!GT85</f>
        <v>1690.4</v>
      </c>
      <c r="J109" s="809">
        <f>'Haver Pivoted'!GU85</f>
        <v>1534.3</v>
      </c>
      <c r="K109" s="809">
        <f>'Haver Pivoted'!GV85</f>
        <v>1981</v>
      </c>
      <c r="L109" s="809">
        <f>'Haver Pivoted'!GW85</f>
        <v>1950.5</v>
      </c>
      <c r="M109" s="809">
        <f>'Haver Pivoted'!GX85</f>
        <v>2085</v>
      </c>
      <c r="N109" s="809">
        <f>'Haver Pivoted'!GY85</f>
        <v>2359</v>
      </c>
      <c r="O109" s="809">
        <f>'Haver Pivoted'!GZ85</f>
        <v>2404.8000000000002</v>
      </c>
      <c r="P109" s="782">
        <f>'Haver Pivoted'!HA85</f>
        <v>2282.9333333333302</v>
      </c>
      <c r="Q109" s="392"/>
      <c r="R109" s="392"/>
      <c r="S109" s="392"/>
      <c r="T109" s="392"/>
      <c r="U109" s="392"/>
      <c r="V109" s="392"/>
      <c r="W109" s="392"/>
      <c r="X109" s="392"/>
      <c r="Y109" s="392"/>
      <c r="Z109" s="392"/>
      <c r="AA109" s="392"/>
      <c r="AB109" s="392"/>
      <c r="AC109" s="393"/>
    </row>
    <row r="110" spans="4:30" x14ac:dyDescent="0.3">
      <c r="D110" s="491" t="s">
        <v>683</v>
      </c>
      <c r="F110" s="144"/>
      <c r="G110" s="810"/>
      <c r="H110" s="810"/>
      <c r="I110" s="810"/>
      <c r="J110" s="810"/>
      <c r="K110" s="810"/>
      <c r="L110" s="810"/>
      <c r="M110" s="810"/>
      <c r="N110" s="810"/>
      <c r="O110" s="810"/>
      <c r="P110" s="260"/>
      <c r="Q110" s="392"/>
      <c r="R110" s="392"/>
      <c r="S110" s="392"/>
      <c r="T110" s="392"/>
      <c r="U110" s="392"/>
      <c r="V110" s="392"/>
      <c r="W110" s="392"/>
      <c r="X110" s="392"/>
      <c r="Y110" s="392"/>
      <c r="Z110" s="392"/>
      <c r="AA110" s="392"/>
      <c r="AB110" s="392"/>
      <c r="AC110" s="393"/>
    </row>
    <row r="111" spans="4:30" x14ac:dyDescent="0.3">
      <c r="D111" s="642" t="s">
        <v>637</v>
      </c>
      <c r="F111" s="638">
        <f>F18/F102</f>
        <v>3.5866010259235033E-2</v>
      </c>
      <c r="G111" s="348">
        <f t="shared" ref="G111:N111" si="46">G18/G102</f>
        <v>3.4035856028465851E-2</v>
      </c>
      <c r="H111" s="348">
        <f t="shared" si="46"/>
        <v>3.3458455919651006E-2</v>
      </c>
      <c r="I111" s="348">
        <f t="shared" si="46"/>
        <v>3.3721101457811813E-2</v>
      </c>
      <c r="J111" s="348">
        <f t="shared" si="46"/>
        <v>3.6761049625641098E-2</v>
      </c>
      <c r="K111" s="348">
        <f t="shared" si="46"/>
        <v>3.5239781073877395E-2</v>
      </c>
      <c r="L111" s="348">
        <f t="shared" si="46"/>
        <v>3.4529447119353789E-2</v>
      </c>
      <c r="M111" s="348">
        <f t="shared" si="46"/>
        <v>3.6812154187858957E-2</v>
      </c>
      <c r="N111" s="348">
        <f t="shared" si="46"/>
        <v>3.7384369202522041E-2</v>
      </c>
      <c r="O111" s="277">
        <f>O18/O102</f>
        <v>3.7728202314445326E-2</v>
      </c>
      <c r="P111" s="781">
        <f>P18/P102</f>
        <v>3.8448137802037936E-2</v>
      </c>
      <c r="Q111" s="666">
        <f t="shared" ref="Q111:AC113" si="47">P111</f>
        <v>3.8448137802037936E-2</v>
      </c>
      <c r="R111" s="666">
        <f t="shared" si="47"/>
        <v>3.8448137802037936E-2</v>
      </c>
      <c r="S111" s="666">
        <f>R111</f>
        <v>3.8448137802037936E-2</v>
      </c>
      <c r="T111" s="666">
        <f t="shared" si="47"/>
        <v>3.8448137802037936E-2</v>
      </c>
      <c r="U111" s="666">
        <f t="shared" si="47"/>
        <v>3.8448137802037936E-2</v>
      </c>
      <c r="V111" s="666">
        <f t="shared" si="47"/>
        <v>3.8448137802037936E-2</v>
      </c>
      <c r="W111" s="666">
        <f t="shared" si="47"/>
        <v>3.8448137802037936E-2</v>
      </c>
      <c r="X111" s="666">
        <f>W111</f>
        <v>3.8448137802037936E-2</v>
      </c>
      <c r="Y111" s="666">
        <f t="shared" si="47"/>
        <v>3.8448137802037936E-2</v>
      </c>
      <c r="Z111" s="666">
        <f t="shared" si="47"/>
        <v>3.8448137802037936E-2</v>
      </c>
      <c r="AA111" s="666">
        <f t="shared" si="47"/>
        <v>3.8448137802037936E-2</v>
      </c>
      <c r="AB111" s="666">
        <f t="shared" si="47"/>
        <v>3.8448137802037936E-2</v>
      </c>
      <c r="AC111" s="783">
        <f t="shared" si="47"/>
        <v>3.8448137802037936E-2</v>
      </c>
      <c r="AD111" s="669"/>
    </row>
    <row r="112" spans="4:30" x14ac:dyDescent="0.3">
      <c r="D112" s="642" t="s">
        <v>634</v>
      </c>
      <c r="F112" s="638">
        <f>F19/F107</f>
        <v>2.2073391334309586E-3</v>
      </c>
      <c r="G112" s="348">
        <f t="shared" ref="G112:M112" si="48">G19/G107</f>
        <v>2.1737500936961245E-3</v>
      </c>
      <c r="H112" s="348">
        <f t="shared" si="48"/>
        <v>2.1313412678315184E-3</v>
      </c>
      <c r="I112" s="348">
        <f t="shared" si="48"/>
        <v>2.0908532969947887E-3</v>
      </c>
      <c r="J112" s="348">
        <f t="shared" si="48"/>
        <v>2.1255522540869587E-3</v>
      </c>
      <c r="K112" s="348">
        <f t="shared" si="48"/>
        <v>2.1130200259083863E-3</v>
      </c>
      <c r="L112" s="348">
        <f t="shared" si="48"/>
        <v>2.0937381908059361E-3</v>
      </c>
      <c r="M112" s="348">
        <f t="shared" si="48"/>
        <v>2.1439912622242896E-3</v>
      </c>
      <c r="N112" s="348">
        <f t="shared" ref="N112:P113" si="49">N19/N107</f>
        <v>2.149355684015271E-3</v>
      </c>
      <c r="O112" s="277">
        <f t="shared" si="49"/>
        <v>2.1434287238501692E-3</v>
      </c>
      <c r="P112" s="781">
        <f t="shared" si="49"/>
        <v>2.116893366138991E-3</v>
      </c>
      <c r="Q112" s="666">
        <f t="shared" si="47"/>
        <v>2.116893366138991E-3</v>
      </c>
      <c r="R112" s="666">
        <f t="shared" si="47"/>
        <v>2.116893366138991E-3</v>
      </c>
      <c r="S112" s="666">
        <f>R112</f>
        <v>2.116893366138991E-3</v>
      </c>
      <c r="T112" s="666">
        <f t="shared" si="47"/>
        <v>2.116893366138991E-3</v>
      </c>
      <c r="U112" s="666">
        <f t="shared" si="47"/>
        <v>2.116893366138991E-3</v>
      </c>
      <c r="V112" s="666">
        <f t="shared" si="47"/>
        <v>2.116893366138991E-3</v>
      </c>
      <c r="W112" s="666">
        <f t="shared" si="47"/>
        <v>2.116893366138991E-3</v>
      </c>
      <c r="X112" s="666">
        <f>W112</f>
        <v>2.116893366138991E-3</v>
      </c>
      <c r="Y112" s="666">
        <f t="shared" si="47"/>
        <v>2.116893366138991E-3</v>
      </c>
      <c r="Z112" s="666">
        <f t="shared" si="47"/>
        <v>2.116893366138991E-3</v>
      </c>
      <c r="AA112" s="666">
        <f t="shared" si="47"/>
        <v>2.116893366138991E-3</v>
      </c>
      <c r="AB112" s="666">
        <f t="shared" si="47"/>
        <v>2.116893366138991E-3</v>
      </c>
      <c r="AC112" s="783">
        <f t="shared" si="47"/>
        <v>2.116893366138991E-3</v>
      </c>
      <c r="AD112" s="669"/>
    </row>
    <row r="113" spans="4:30" x14ac:dyDescent="0.3">
      <c r="D113" s="642" t="s">
        <v>635</v>
      </c>
      <c r="F113" s="638">
        <f>F20/F108</f>
        <v>9.3818040165000657E-2</v>
      </c>
      <c r="G113" s="348">
        <f t="shared" ref="G113:M113" si="50">G20/G108</f>
        <v>9.4435458893974325E-2</v>
      </c>
      <c r="H113" s="348">
        <f t="shared" si="50"/>
        <v>9.406369635387167E-2</v>
      </c>
      <c r="I113" s="348">
        <f t="shared" si="50"/>
        <v>9.635642110657866E-2</v>
      </c>
      <c r="J113" s="348">
        <f t="shared" si="50"/>
        <v>0.10178833999245555</v>
      </c>
      <c r="K113" s="348">
        <f t="shared" si="50"/>
        <v>9.7433852439519242E-2</v>
      </c>
      <c r="L113" s="348">
        <f t="shared" si="50"/>
        <v>9.6795598440653607E-2</v>
      </c>
      <c r="M113" s="348">
        <f t="shared" si="50"/>
        <v>9.4226078611699793E-2</v>
      </c>
      <c r="N113" s="348">
        <f t="shared" si="49"/>
        <v>9.3006498019985076E-2</v>
      </c>
      <c r="O113" s="277">
        <f t="shared" si="49"/>
        <v>9.281611535305577E-2</v>
      </c>
      <c r="P113" s="781">
        <f t="shared" si="49"/>
        <v>9.2822380704600402E-2</v>
      </c>
      <c r="Q113" s="666">
        <f t="shared" si="47"/>
        <v>9.2822380704600402E-2</v>
      </c>
      <c r="R113" s="666">
        <f t="shared" si="47"/>
        <v>9.2822380704600402E-2</v>
      </c>
      <c r="S113" s="666">
        <f>R113</f>
        <v>9.2822380704600402E-2</v>
      </c>
      <c r="T113" s="666">
        <f t="shared" si="47"/>
        <v>9.2822380704600402E-2</v>
      </c>
      <c r="U113" s="666">
        <f t="shared" si="47"/>
        <v>9.2822380704600402E-2</v>
      </c>
      <c r="V113" s="666">
        <f t="shared" si="47"/>
        <v>9.2822380704600402E-2</v>
      </c>
      <c r="W113" s="666">
        <f t="shared" si="47"/>
        <v>9.2822380704600402E-2</v>
      </c>
      <c r="X113" s="666">
        <f>W113</f>
        <v>9.2822380704600402E-2</v>
      </c>
      <c r="Y113" s="666">
        <f t="shared" si="47"/>
        <v>9.2822380704600402E-2</v>
      </c>
      <c r="Z113" s="666">
        <f t="shared" si="47"/>
        <v>9.2822380704600402E-2</v>
      </c>
      <c r="AA113" s="666">
        <f t="shared" si="47"/>
        <v>9.2822380704600402E-2</v>
      </c>
      <c r="AB113" s="666">
        <f t="shared" si="47"/>
        <v>9.2822380704600402E-2</v>
      </c>
      <c r="AC113" s="783">
        <f t="shared" si="47"/>
        <v>9.2822380704600402E-2</v>
      </c>
      <c r="AD113" s="669"/>
    </row>
    <row r="114" spans="4:30" x14ac:dyDescent="0.3">
      <c r="D114" s="643" t="s">
        <v>684</v>
      </c>
      <c r="E114" s="42"/>
      <c r="F114" s="569">
        <f>F21/F109</f>
        <v>3.9179807330068352E-2</v>
      </c>
      <c r="G114" s="272">
        <f t="shared" ref="G114:L114" si="51">G21/G109</f>
        <v>3.9315871564567305E-2</v>
      </c>
      <c r="H114" s="272">
        <f t="shared" si="51"/>
        <v>3.8085218306154661E-2</v>
      </c>
      <c r="I114" s="272">
        <f>I21/I109</f>
        <v>3.9339801230477991E-2</v>
      </c>
      <c r="J114" s="272">
        <f t="shared" si="51"/>
        <v>4.0344130874014207E-2</v>
      </c>
      <c r="K114" s="272">
        <f t="shared" si="51"/>
        <v>3.8768298838970212E-2</v>
      </c>
      <c r="L114" s="272">
        <f t="shared" si="51"/>
        <v>4.039989746218918E-2</v>
      </c>
      <c r="M114" s="272">
        <f>M21/M109</f>
        <v>4.100719424460432E-2</v>
      </c>
      <c r="N114" s="272">
        <f t="shared" ref="N114" si="52">N21/N109</f>
        <v>3.8957185247986435E-2</v>
      </c>
      <c r="O114" s="272">
        <f>O21/O109</f>
        <v>3.9629075182967391E-2</v>
      </c>
      <c r="P114" s="1117">
        <v>4.0300000000000002E-2</v>
      </c>
      <c r="Q114" s="667">
        <f t="shared" ref="Q114:AC114" si="53">P114</f>
        <v>4.0300000000000002E-2</v>
      </c>
      <c r="R114" s="667">
        <f t="shared" si="53"/>
        <v>4.0300000000000002E-2</v>
      </c>
      <c r="S114" s="667">
        <f>R114</f>
        <v>4.0300000000000002E-2</v>
      </c>
      <c r="T114" s="667">
        <f t="shared" si="53"/>
        <v>4.0300000000000002E-2</v>
      </c>
      <c r="U114" s="667">
        <f t="shared" si="53"/>
        <v>4.0300000000000002E-2</v>
      </c>
      <c r="V114" s="667">
        <f t="shared" si="53"/>
        <v>4.0300000000000002E-2</v>
      </c>
      <c r="W114" s="667">
        <f t="shared" si="53"/>
        <v>4.0300000000000002E-2</v>
      </c>
      <c r="X114" s="667">
        <f>W114</f>
        <v>4.0300000000000002E-2</v>
      </c>
      <c r="Y114" s="667">
        <f t="shared" si="53"/>
        <v>4.0300000000000002E-2</v>
      </c>
      <c r="Z114" s="667">
        <f t="shared" si="53"/>
        <v>4.0300000000000002E-2</v>
      </c>
      <c r="AA114" s="667">
        <f t="shared" si="53"/>
        <v>4.0300000000000002E-2</v>
      </c>
      <c r="AB114" s="667">
        <f t="shared" si="53"/>
        <v>4.0300000000000002E-2</v>
      </c>
      <c r="AC114" s="668">
        <f t="shared" si="53"/>
        <v>4.0300000000000002E-2</v>
      </c>
      <c r="AD114" s="669"/>
    </row>
    <row r="116" spans="4:30" ht="18.75" customHeight="1" x14ac:dyDescent="0.3"/>
  </sheetData>
  <mergeCells count="30">
    <mergeCell ref="D25:F25"/>
    <mergeCell ref="U84:X84"/>
    <mergeCell ref="Y94:AB94"/>
    <mergeCell ref="F94:H94"/>
    <mergeCell ref="I94:L94"/>
    <mergeCell ref="D94:E95"/>
    <mergeCell ref="U94:X94"/>
    <mergeCell ref="D96:E96"/>
    <mergeCell ref="Q94:T94"/>
    <mergeCell ref="O48:R48"/>
    <mergeCell ref="I84:L84"/>
    <mergeCell ref="Q84:T84"/>
    <mergeCell ref="M84:P84"/>
    <mergeCell ref="M94:P94"/>
    <mergeCell ref="D2:AC3"/>
    <mergeCell ref="D1:AC1"/>
    <mergeCell ref="Y84:AB84"/>
    <mergeCell ref="Y6:AB6"/>
    <mergeCell ref="O49:R49"/>
    <mergeCell ref="D84:E85"/>
    <mergeCell ref="U6:X6"/>
    <mergeCell ref="F84:H84"/>
    <mergeCell ref="F6:H6"/>
    <mergeCell ref="I6:L6"/>
    <mergeCell ref="Q6:T6"/>
    <mergeCell ref="D5:E7"/>
    <mergeCell ref="F5:P5"/>
    <mergeCell ref="M6:P6"/>
    <mergeCell ref="Q5:AC5"/>
    <mergeCell ref="M24:Q24"/>
  </mergeCells>
  <phoneticPr fontId="53" type="noConversion"/>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HA89"/>
  <sheetViews>
    <sheetView zoomScale="88" workbookViewId="0">
      <pane xSplit="1" ySplit="1" topLeftCell="B2" activePane="bottomRight" state="frozen"/>
      <selection pane="topRight" activeCell="B1" sqref="B1"/>
      <selection pane="bottomLeft" activeCell="A2" sqref="A2"/>
      <selection pane="bottomRight" activeCell="F14" sqref="F14"/>
    </sheetView>
  </sheetViews>
  <sheetFormatPr defaultColWidth="10.90625" defaultRowHeight="14.5" x14ac:dyDescent="0.35"/>
  <cols>
    <col min="1" max="16384" width="10.90625" style="907"/>
  </cols>
  <sheetData>
    <row r="1" spans="1:209" x14ac:dyDescent="0.35">
      <c r="A1" s="907" t="s">
        <v>216</v>
      </c>
      <c r="B1" s="907" t="s">
        <v>685</v>
      </c>
      <c r="C1" s="907" t="s">
        <v>686</v>
      </c>
      <c r="D1" s="907" t="s">
        <v>687</v>
      </c>
      <c r="E1" s="907" t="s">
        <v>688</v>
      </c>
      <c r="F1" s="907" t="s">
        <v>689</v>
      </c>
      <c r="G1" s="907" t="s">
        <v>690</v>
      </c>
      <c r="H1" s="907" t="s">
        <v>691</v>
      </c>
      <c r="I1" s="907" t="s">
        <v>692</v>
      </c>
      <c r="J1" s="907" t="s">
        <v>693</v>
      </c>
      <c r="K1" s="907" t="s">
        <v>694</v>
      </c>
      <c r="L1" s="907" t="s">
        <v>695</v>
      </c>
      <c r="M1" s="907" t="s">
        <v>696</v>
      </c>
      <c r="N1" s="907" t="s">
        <v>697</v>
      </c>
      <c r="O1" s="907" t="s">
        <v>698</v>
      </c>
      <c r="P1" s="907" t="s">
        <v>699</v>
      </c>
      <c r="Q1" s="907" t="s">
        <v>700</v>
      </c>
      <c r="R1" s="907" t="s">
        <v>701</v>
      </c>
      <c r="S1" s="907" t="s">
        <v>702</v>
      </c>
      <c r="T1" s="907" t="s">
        <v>703</v>
      </c>
      <c r="U1" s="907" t="s">
        <v>704</v>
      </c>
      <c r="V1" s="907" t="s">
        <v>705</v>
      </c>
      <c r="W1" s="907" t="s">
        <v>706</v>
      </c>
      <c r="X1" s="907" t="s">
        <v>707</v>
      </c>
      <c r="Y1" s="907" t="s">
        <v>708</v>
      </c>
      <c r="Z1" s="907" t="s">
        <v>709</v>
      </c>
      <c r="AA1" s="907" t="s">
        <v>710</v>
      </c>
      <c r="AB1" s="907" t="s">
        <v>711</v>
      </c>
      <c r="AC1" s="907" t="s">
        <v>712</v>
      </c>
      <c r="AD1" s="907" t="s">
        <v>713</v>
      </c>
      <c r="AE1" s="907" t="s">
        <v>714</v>
      </c>
      <c r="AF1" s="907" t="s">
        <v>715</v>
      </c>
      <c r="AG1" s="907" t="s">
        <v>716</v>
      </c>
      <c r="AH1" s="907" t="s">
        <v>717</v>
      </c>
      <c r="AI1" s="907" t="s">
        <v>718</v>
      </c>
      <c r="AJ1" s="907" t="s">
        <v>719</v>
      </c>
      <c r="AK1" s="907" t="s">
        <v>720</v>
      </c>
      <c r="AL1" s="907" t="s">
        <v>721</v>
      </c>
      <c r="AM1" s="907" t="s">
        <v>722</v>
      </c>
      <c r="AN1" s="907" t="s">
        <v>723</v>
      </c>
      <c r="AO1" s="907" t="s">
        <v>724</v>
      </c>
      <c r="AP1" s="907" t="s">
        <v>725</v>
      </c>
      <c r="AQ1" s="907" t="s">
        <v>726</v>
      </c>
      <c r="AR1" s="907" t="s">
        <v>727</v>
      </c>
      <c r="AS1" s="907" t="s">
        <v>728</v>
      </c>
      <c r="AT1" s="907" t="s">
        <v>729</v>
      </c>
      <c r="AU1" s="907" t="s">
        <v>730</v>
      </c>
      <c r="AV1" s="907" t="s">
        <v>731</v>
      </c>
      <c r="AW1" s="907" t="s">
        <v>732</v>
      </c>
      <c r="AX1" s="907" t="s">
        <v>733</v>
      </c>
      <c r="AY1" s="907" t="s">
        <v>734</v>
      </c>
      <c r="AZ1" s="907" t="s">
        <v>735</v>
      </c>
      <c r="BA1" s="907" t="s">
        <v>736</v>
      </c>
      <c r="BB1" s="907" t="s">
        <v>737</v>
      </c>
      <c r="BC1" s="907" t="s">
        <v>738</v>
      </c>
      <c r="BD1" s="907" t="s">
        <v>739</v>
      </c>
      <c r="BE1" s="907" t="s">
        <v>740</v>
      </c>
      <c r="BF1" s="907" t="s">
        <v>741</v>
      </c>
      <c r="BG1" s="907" t="s">
        <v>742</v>
      </c>
      <c r="BH1" s="907" t="s">
        <v>743</v>
      </c>
      <c r="BI1" s="907" t="s">
        <v>744</v>
      </c>
      <c r="BJ1" s="907" t="s">
        <v>745</v>
      </c>
      <c r="BK1" s="907" t="s">
        <v>746</v>
      </c>
      <c r="BL1" s="907" t="s">
        <v>747</v>
      </c>
      <c r="BM1" s="907" t="s">
        <v>748</v>
      </c>
      <c r="BN1" s="907" t="s">
        <v>749</v>
      </c>
      <c r="BO1" s="907" t="s">
        <v>750</v>
      </c>
      <c r="BP1" s="907" t="s">
        <v>751</v>
      </c>
      <c r="BQ1" s="907" t="s">
        <v>752</v>
      </c>
      <c r="BR1" s="907" t="s">
        <v>753</v>
      </c>
      <c r="BS1" s="907" t="s">
        <v>754</v>
      </c>
      <c r="BT1" s="907" t="s">
        <v>755</v>
      </c>
      <c r="BU1" s="907" t="s">
        <v>756</v>
      </c>
      <c r="BV1" s="907" t="s">
        <v>757</v>
      </c>
      <c r="BW1" s="907" t="s">
        <v>758</v>
      </c>
      <c r="BX1" s="907" t="s">
        <v>759</v>
      </c>
      <c r="BY1" s="907" t="s">
        <v>760</v>
      </c>
      <c r="BZ1" s="907" t="s">
        <v>761</v>
      </c>
      <c r="CA1" s="907" t="s">
        <v>762</v>
      </c>
      <c r="CB1" s="907" t="s">
        <v>763</v>
      </c>
      <c r="CC1" s="907" t="s">
        <v>764</v>
      </c>
      <c r="CD1" s="907" t="s">
        <v>765</v>
      </c>
      <c r="CE1" s="907" t="s">
        <v>766</v>
      </c>
      <c r="CF1" s="907" t="s">
        <v>767</v>
      </c>
      <c r="CG1" s="907" t="s">
        <v>768</v>
      </c>
      <c r="CH1" s="907" t="s">
        <v>769</v>
      </c>
      <c r="CI1" s="907" t="s">
        <v>770</v>
      </c>
      <c r="CJ1" s="907" t="s">
        <v>771</v>
      </c>
      <c r="CK1" s="907" t="s">
        <v>772</v>
      </c>
      <c r="CL1" s="907" t="s">
        <v>773</v>
      </c>
      <c r="CM1" s="907" t="s">
        <v>774</v>
      </c>
      <c r="CN1" s="907" t="s">
        <v>775</v>
      </c>
      <c r="CO1" s="907" t="s">
        <v>776</v>
      </c>
      <c r="CP1" s="907" t="s">
        <v>777</v>
      </c>
      <c r="CQ1" s="907" t="s">
        <v>778</v>
      </c>
      <c r="CR1" s="907" t="s">
        <v>779</v>
      </c>
      <c r="CS1" s="907" t="s">
        <v>780</v>
      </c>
      <c r="CT1" s="907" t="s">
        <v>781</v>
      </c>
      <c r="CU1" s="907" t="s">
        <v>782</v>
      </c>
      <c r="CV1" s="907" t="s">
        <v>783</v>
      </c>
      <c r="CW1" s="907" t="s">
        <v>784</v>
      </c>
      <c r="CX1" s="907" t="s">
        <v>785</v>
      </c>
      <c r="CY1" s="907" t="s">
        <v>786</v>
      </c>
      <c r="CZ1" s="907" t="s">
        <v>787</v>
      </c>
      <c r="DA1" s="907" t="s">
        <v>788</v>
      </c>
      <c r="DB1" s="907" t="s">
        <v>789</v>
      </c>
      <c r="DC1" s="907" t="s">
        <v>790</v>
      </c>
      <c r="DD1" s="907" t="s">
        <v>791</v>
      </c>
      <c r="DE1" s="907" t="s">
        <v>792</v>
      </c>
      <c r="DF1" s="907" t="s">
        <v>793</v>
      </c>
      <c r="DG1" s="907" t="s">
        <v>794</v>
      </c>
      <c r="DH1" s="907" t="s">
        <v>795</v>
      </c>
      <c r="DI1" s="907" t="s">
        <v>796</v>
      </c>
      <c r="DJ1" s="907" t="s">
        <v>797</v>
      </c>
      <c r="DK1" s="907" t="s">
        <v>798</v>
      </c>
      <c r="DL1" s="907" t="s">
        <v>799</v>
      </c>
      <c r="DM1" s="907" t="s">
        <v>800</v>
      </c>
      <c r="DN1" s="907" t="s">
        <v>801</v>
      </c>
      <c r="DO1" s="907" t="s">
        <v>802</v>
      </c>
      <c r="DP1" s="907" t="s">
        <v>803</v>
      </c>
      <c r="DQ1" s="907" t="s">
        <v>804</v>
      </c>
      <c r="DR1" s="907" t="s">
        <v>805</v>
      </c>
      <c r="DS1" s="907" t="s">
        <v>806</v>
      </c>
      <c r="DT1" s="907" t="s">
        <v>807</v>
      </c>
      <c r="DU1" s="907" t="s">
        <v>808</v>
      </c>
      <c r="DV1" s="907" t="s">
        <v>809</v>
      </c>
      <c r="DW1" s="907" t="s">
        <v>810</v>
      </c>
      <c r="DX1" s="907" t="s">
        <v>811</v>
      </c>
      <c r="DY1" s="907" t="s">
        <v>812</v>
      </c>
      <c r="DZ1" s="907" t="s">
        <v>813</v>
      </c>
      <c r="EA1" s="907" t="s">
        <v>814</v>
      </c>
      <c r="EB1" s="907" t="s">
        <v>815</v>
      </c>
      <c r="EC1" s="907" t="s">
        <v>816</v>
      </c>
      <c r="ED1" s="907" t="s">
        <v>817</v>
      </c>
      <c r="EE1" s="907" t="s">
        <v>818</v>
      </c>
      <c r="EF1" s="907" t="s">
        <v>819</v>
      </c>
      <c r="EG1" s="907" t="s">
        <v>820</v>
      </c>
      <c r="EH1" s="907" t="s">
        <v>821</v>
      </c>
      <c r="EI1" s="907" t="s">
        <v>822</v>
      </c>
      <c r="EJ1" s="907" t="s">
        <v>823</v>
      </c>
      <c r="EK1" s="907" t="s">
        <v>824</v>
      </c>
      <c r="EL1" s="907" t="s">
        <v>825</v>
      </c>
      <c r="EM1" s="907" t="s">
        <v>826</v>
      </c>
      <c r="EN1" s="907" t="s">
        <v>827</v>
      </c>
      <c r="EO1" s="907" t="s">
        <v>828</v>
      </c>
      <c r="EP1" s="907" t="s">
        <v>829</v>
      </c>
      <c r="EQ1" s="907" t="s">
        <v>830</v>
      </c>
      <c r="ER1" s="907" t="s">
        <v>831</v>
      </c>
      <c r="ES1" s="907" t="s">
        <v>832</v>
      </c>
      <c r="ET1" s="907" t="s">
        <v>833</v>
      </c>
      <c r="EU1" s="907" t="s">
        <v>834</v>
      </c>
      <c r="EV1" s="907" t="s">
        <v>835</v>
      </c>
      <c r="EW1" s="907" t="s">
        <v>836</v>
      </c>
      <c r="EX1" s="907" t="s">
        <v>837</v>
      </c>
      <c r="EY1" s="907" t="s">
        <v>838</v>
      </c>
      <c r="EZ1" s="907" t="s">
        <v>839</v>
      </c>
      <c r="FA1" s="907" t="s">
        <v>840</v>
      </c>
      <c r="FB1" s="907" t="s">
        <v>841</v>
      </c>
      <c r="FC1" s="907" t="s">
        <v>842</v>
      </c>
      <c r="FD1" s="907" t="s">
        <v>843</v>
      </c>
      <c r="FE1" s="907" t="s">
        <v>844</v>
      </c>
      <c r="FF1" s="907" t="s">
        <v>845</v>
      </c>
      <c r="FG1" s="907" t="s">
        <v>846</v>
      </c>
      <c r="FH1" s="907" t="s">
        <v>847</v>
      </c>
      <c r="FI1" s="907" t="s">
        <v>848</v>
      </c>
      <c r="FJ1" s="907" t="s">
        <v>849</v>
      </c>
      <c r="FK1" s="907" t="s">
        <v>850</v>
      </c>
      <c r="FL1" s="907" t="s">
        <v>851</v>
      </c>
      <c r="FM1" s="907" t="s">
        <v>852</v>
      </c>
      <c r="FN1" s="907" t="s">
        <v>853</v>
      </c>
      <c r="FO1" s="907" t="s">
        <v>854</v>
      </c>
      <c r="FP1" s="907" t="s">
        <v>855</v>
      </c>
      <c r="FQ1" s="907" t="s">
        <v>856</v>
      </c>
      <c r="FR1" s="907" t="s">
        <v>857</v>
      </c>
      <c r="FS1" s="907" t="s">
        <v>858</v>
      </c>
      <c r="FT1" s="907" t="s">
        <v>859</v>
      </c>
      <c r="FU1" s="907" t="s">
        <v>860</v>
      </c>
      <c r="FV1" s="907" t="s">
        <v>861</v>
      </c>
      <c r="FW1" s="907" t="s">
        <v>862</v>
      </c>
      <c r="FX1" s="907" t="s">
        <v>863</v>
      </c>
      <c r="FY1" s="907" t="s">
        <v>864</v>
      </c>
      <c r="FZ1" s="907" t="s">
        <v>865</v>
      </c>
      <c r="GA1" s="907" t="s">
        <v>866</v>
      </c>
      <c r="GB1" s="907" t="s">
        <v>867</v>
      </c>
      <c r="GC1" s="907" t="s">
        <v>868</v>
      </c>
      <c r="GD1" s="907" t="s">
        <v>869</v>
      </c>
      <c r="GE1" s="907" t="s">
        <v>870</v>
      </c>
      <c r="GF1" s="907" t="s">
        <v>871</v>
      </c>
      <c r="GG1" s="907" t="s">
        <v>872</v>
      </c>
      <c r="GH1" s="907" t="s">
        <v>873</v>
      </c>
      <c r="GI1" s="907" t="s">
        <v>874</v>
      </c>
      <c r="GJ1" s="907" t="s">
        <v>875</v>
      </c>
      <c r="GK1" s="907" t="s">
        <v>876</v>
      </c>
      <c r="GL1" s="907" t="s">
        <v>877</v>
      </c>
      <c r="GM1" s="907" t="s">
        <v>878</v>
      </c>
      <c r="GN1" s="907" t="s">
        <v>879</v>
      </c>
      <c r="GO1" s="907" t="s">
        <v>880</v>
      </c>
      <c r="GP1" s="907" t="s">
        <v>881</v>
      </c>
      <c r="GQ1" s="907" t="s">
        <v>882</v>
      </c>
      <c r="GR1" s="907" t="s">
        <v>883</v>
      </c>
      <c r="GS1" s="907" t="s">
        <v>884</v>
      </c>
      <c r="GT1" s="907" t="s">
        <v>885</v>
      </c>
      <c r="GU1" s="907" t="s">
        <v>352</v>
      </c>
      <c r="GV1" s="907" t="s">
        <v>353</v>
      </c>
      <c r="GW1" s="907" t="s">
        <v>354</v>
      </c>
      <c r="GX1" s="907" t="s">
        <v>355</v>
      </c>
      <c r="GY1" s="907" t="s">
        <v>356</v>
      </c>
      <c r="GZ1" s="907" t="s">
        <v>218</v>
      </c>
      <c r="HA1" s="907" t="s">
        <v>219</v>
      </c>
    </row>
    <row r="2" spans="1:209" x14ac:dyDescent="0.35">
      <c r="A2" s="907" t="s">
        <v>886</v>
      </c>
      <c r="B2" s="907">
        <v>1051.2</v>
      </c>
      <c r="C2" s="907">
        <v>1067.4000000000001</v>
      </c>
      <c r="D2" s="907">
        <v>1086.0999999999999</v>
      </c>
      <c r="E2" s="907">
        <v>1088.5999999999999</v>
      </c>
      <c r="F2" s="907">
        <v>1135.2</v>
      </c>
      <c r="G2" s="907">
        <v>1156.3</v>
      </c>
      <c r="H2" s="907">
        <v>1177.7</v>
      </c>
      <c r="I2" s="907">
        <v>1190.3</v>
      </c>
      <c r="J2" s="907">
        <v>1230.5999999999999</v>
      </c>
      <c r="K2" s="907">
        <v>1266.4000000000001</v>
      </c>
      <c r="L2" s="907">
        <v>1290.5999999999999</v>
      </c>
      <c r="M2" s="907">
        <v>1328.9</v>
      </c>
      <c r="N2" s="907">
        <v>1377.5</v>
      </c>
      <c r="O2" s="907">
        <v>1413.9</v>
      </c>
      <c r="P2" s="907">
        <v>1433.8</v>
      </c>
      <c r="Q2" s="907">
        <v>1476.3</v>
      </c>
      <c r="R2" s="907">
        <v>1491.2</v>
      </c>
      <c r="S2" s="907">
        <v>1530.1</v>
      </c>
      <c r="T2" s="907">
        <v>1560</v>
      </c>
      <c r="U2" s="907">
        <v>1599.7</v>
      </c>
      <c r="V2" s="907">
        <v>1616.1</v>
      </c>
      <c r="W2" s="907">
        <v>1651.9</v>
      </c>
      <c r="X2" s="907">
        <v>1709.8</v>
      </c>
      <c r="Y2" s="907">
        <v>1761.8</v>
      </c>
      <c r="Z2" s="907">
        <v>1820.5</v>
      </c>
      <c r="AA2" s="907">
        <v>1852.3</v>
      </c>
      <c r="AB2" s="907">
        <v>1886.6</v>
      </c>
      <c r="AC2" s="907">
        <v>1934.3</v>
      </c>
      <c r="AD2" s="907">
        <v>1988.6</v>
      </c>
      <c r="AE2" s="907">
        <v>2055.9</v>
      </c>
      <c r="AF2" s="907">
        <v>2118.5</v>
      </c>
      <c r="AG2" s="907">
        <v>2164.3000000000002</v>
      </c>
      <c r="AH2" s="907">
        <v>2202.8000000000002</v>
      </c>
      <c r="AI2" s="907">
        <v>2331.6</v>
      </c>
      <c r="AJ2" s="907">
        <v>2395.1</v>
      </c>
      <c r="AK2" s="907">
        <v>2476.9</v>
      </c>
      <c r="AL2" s="907">
        <v>2526.6</v>
      </c>
      <c r="AM2" s="907">
        <v>2591.1999999999998</v>
      </c>
      <c r="AN2" s="907">
        <v>2667.6</v>
      </c>
      <c r="AO2" s="907">
        <v>2723.9</v>
      </c>
      <c r="AP2" s="907">
        <v>2789.8</v>
      </c>
      <c r="AQ2" s="907">
        <v>2797.4</v>
      </c>
      <c r="AR2" s="907">
        <v>2856.5</v>
      </c>
      <c r="AS2" s="907">
        <v>2985.6</v>
      </c>
      <c r="AT2" s="907">
        <v>3124.2</v>
      </c>
      <c r="AU2" s="907">
        <v>3162.5</v>
      </c>
      <c r="AV2" s="907">
        <v>3260.6</v>
      </c>
      <c r="AW2" s="907">
        <v>3280.8</v>
      </c>
      <c r="AX2" s="907">
        <v>3274.3</v>
      </c>
      <c r="AY2" s="907">
        <v>3332</v>
      </c>
      <c r="AZ2" s="907">
        <v>3366.3</v>
      </c>
      <c r="BA2" s="907">
        <v>3402.6</v>
      </c>
      <c r="BB2" s="907">
        <v>3473.4</v>
      </c>
      <c r="BC2" s="907">
        <v>3578.8</v>
      </c>
      <c r="BD2" s="907">
        <v>3689.2</v>
      </c>
      <c r="BE2" s="907">
        <v>3794.7</v>
      </c>
      <c r="BF2" s="907">
        <v>3908.1</v>
      </c>
      <c r="BG2" s="907">
        <v>4009.6</v>
      </c>
      <c r="BH2" s="907">
        <v>4084.3</v>
      </c>
      <c r="BI2" s="907">
        <v>4148.6000000000004</v>
      </c>
      <c r="BJ2" s="907">
        <v>4230.2</v>
      </c>
      <c r="BK2" s="907">
        <v>4294.8999999999996</v>
      </c>
      <c r="BL2" s="907">
        <v>4386.8</v>
      </c>
      <c r="BM2" s="907">
        <v>4444.1000000000004</v>
      </c>
      <c r="BN2" s="907">
        <v>4507.8999999999996</v>
      </c>
      <c r="BO2" s="907">
        <v>4545.3</v>
      </c>
      <c r="BP2" s="907">
        <v>4607.7</v>
      </c>
      <c r="BQ2" s="907">
        <v>4657.6000000000004</v>
      </c>
      <c r="BR2" s="907">
        <v>4722.2</v>
      </c>
      <c r="BS2" s="907">
        <v>4806.2</v>
      </c>
      <c r="BT2" s="907">
        <v>4884.6000000000004</v>
      </c>
      <c r="BU2" s="907">
        <v>5008</v>
      </c>
      <c r="BV2" s="907">
        <v>5073.3999999999996</v>
      </c>
      <c r="BW2" s="907">
        <v>5190</v>
      </c>
      <c r="BX2" s="907">
        <v>5282.8</v>
      </c>
      <c r="BY2" s="907">
        <v>5399.5</v>
      </c>
      <c r="BZ2" s="907">
        <v>5511.3</v>
      </c>
      <c r="CA2" s="907">
        <v>5612.5</v>
      </c>
      <c r="CB2" s="907">
        <v>5695.4</v>
      </c>
      <c r="CC2" s="907">
        <v>5747.2</v>
      </c>
      <c r="CD2" s="907">
        <v>5872.7</v>
      </c>
      <c r="CE2" s="907">
        <v>5960</v>
      </c>
      <c r="CF2" s="907">
        <v>6015.1</v>
      </c>
      <c r="CG2" s="907">
        <v>6004.7</v>
      </c>
      <c r="CH2" s="907">
        <v>6035.2</v>
      </c>
      <c r="CI2" s="907">
        <v>6126.9</v>
      </c>
      <c r="CJ2" s="907">
        <v>6205.9</v>
      </c>
      <c r="CK2" s="907">
        <v>6264.5</v>
      </c>
      <c r="CL2" s="907">
        <v>6363.1</v>
      </c>
      <c r="CM2" s="907">
        <v>6470.8</v>
      </c>
      <c r="CN2" s="907">
        <v>6566.6</v>
      </c>
      <c r="CO2" s="907">
        <v>6680.8</v>
      </c>
      <c r="CP2" s="907">
        <v>6729.5</v>
      </c>
      <c r="CQ2" s="907">
        <v>6808.9</v>
      </c>
      <c r="CR2" s="907">
        <v>6882.1</v>
      </c>
      <c r="CS2" s="907">
        <v>7013.7</v>
      </c>
      <c r="CT2" s="907">
        <v>7115.7</v>
      </c>
      <c r="CU2" s="907">
        <v>7246.9</v>
      </c>
      <c r="CV2" s="907">
        <v>7331.1</v>
      </c>
      <c r="CW2" s="907">
        <v>7455.3</v>
      </c>
      <c r="CX2" s="907">
        <v>7522.3</v>
      </c>
      <c r="CY2" s="907">
        <v>7581</v>
      </c>
      <c r="CZ2" s="907">
        <v>7683.1</v>
      </c>
      <c r="DA2" s="907">
        <v>7772.6</v>
      </c>
      <c r="DB2" s="907">
        <v>7868.5</v>
      </c>
      <c r="DC2" s="907">
        <v>8032.8</v>
      </c>
      <c r="DD2" s="907">
        <v>8131.4</v>
      </c>
      <c r="DE2" s="907">
        <v>8259.7999999999993</v>
      </c>
      <c r="DF2" s="907">
        <v>8362.7000000000007</v>
      </c>
      <c r="DG2" s="907">
        <v>8518.7999999999993</v>
      </c>
      <c r="DH2" s="907">
        <v>8662.7999999999993</v>
      </c>
      <c r="DI2" s="907">
        <v>8765.9</v>
      </c>
      <c r="DJ2" s="907">
        <v>8866.5</v>
      </c>
      <c r="DK2" s="907">
        <v>8969.7000000000007</v>
      </c>
      <c r="DL2" s="907">
        <v>9121.1</v>
      </c>
      <c r="DM2" s="907">
        <v>9294</v>
      </c>
      <c r="DN2" s="907">
        <v>9411.7000000000007</v>
      </c>
      <c r="DO2" s="907">
        <v>9526.2000000000007</v>
      </c>
      <c r="DP2" s="907">
        <v>9686.6</v>
      </c>
      <c r="DQ2" s="907">
        <v>9900.2000000000007</v>
      </c>
      <c r="DR2" s="907">
        <v>10002.200000000001</v>
      </c>
      <c r="DS2" s="907">
        <v>10247.700000000001</v>
      </c>
      <c r="DT2" s="907">
        <v>10318.200000000001</v>
      </c>
      <c r="DU2" s="907">
        <v>10435.700000000001</v>
      </c>
      <c r="DV2" s="907">
        <v>10470.200000000001</v>
      </c>
      <c r="DW2" s="907">
        <v>10599</v>
      </c>
      <c r="DX2" s="907">
        <v>10598</v>
      </c>
      <c r="DY2" s="907">
        <v>10660.5</v>
      </c>
      <c r="DZ2" s="907">
        <v>10783.5</v>
      </c>
      <c r="EA2" s="907">
        <v>10887.5</v>
      </c>
      <c r="EB2" s="907">
        <v>10984</v>
      </c>
      <c r="EC2" s="907">
        <v>11061.4</v>
      </c>
      <c r="ED2" s="907">
        <v>11174.1</v>
      </c>
      <c r="EE2" s="907">
        <v>11312.8</v>
      </c>
      <c r="EF2" s="907">
        <v>11566.7</v>
      </c>
      <c r="EG2" s="907">
        <v>11772.2</v>
      </c>
      <c r="EH2" s="907">
        <v>11923.4</v>
      </c>
      <c r="EI2" s="907">
        <v>12112.8</v>
      </c>
      <c r="EJ2" s="907">
        <v>12305.3</v>
      </c>
      <c r="EK2" s="907">
        <v>12527.2</v>
      </c>
      <c r="EL2" s="907">
        <v>12767.3</v>
      </c>
      <c r="EM2" s="907">
        <v>12922.7</v>
      </c>
      <c r="EN2" s="907">
        <v>13142.6</v>
      </c>
      <c r="EO2" s="907">
        <v>13324.2</v>
      </c>
      <c r="EP2" s="907">
        <v>13599.2</v>
      </c>
      <c r="EQ2" s="907">
        <v>13753.4</v>
      </c>
      <c r="ER2" s="907">
        <v>13870.2</v>
      </c>
      <c r="ES2" s="907">
        <v>14039.6</v>
      </c>
      <c r="ET2" s="907">
        <v>14215.7</v>
      </c>
      <c r="EU2" s="907">
        <v>14402.1</v>
      </c>
      <c r="EV2" s="907">
        <v>14564.1</v>
      </c>
      <c r="EW2" s="907">
        <v>14715.1</v>
      </c>
      <c r="EX2" s="907">
        <v>14706.5</v>
      </c>
      <c r="EY2" s="907">
        <v>14865.7</v>
      </c>
      <c r="EZ2" s="907">
        <v>14899</v>
      </c>
      <c r="FA2" s="907">
        <v>14608.2</v>
      </c>
      <c r="FB2" s="907">
        <v>14430.9</v>
      </c>
      <c r="FC2" s="907">
        <v>14381.2</v>
      </c>
      <c r="FD2" s="907">
        <v>14448.9</v>
      </c>
      <c r="FE2" s="907">
        <v>14651.2</v>
      </c>
      <c r="FF2" s="907">
        <v>14764.6</v>
      </c>
      <c r="FG2" s="907">
        <v>14980.2</v>
      </c>
      <c r="FH2" s="907">
        <v>15141.6</v>
      </c>
      <c r="FI2" s="907">
        <v>15309.5</v>
      </c>
      <c r="FJ2" s="907">
        <v>15351.4</v>
      </c>
      <c r="FK2" s="907">
        <v>15557.5</v>
      </c>
      <c r="FL2" s="907">
        <v>15647.7</v>
      </c>
      <c r="FM2" s="907">
        <v>15842.3</v>
      </c>
      <c r="FN2" s="907">
        <v>16068.8</v>
      </c>
      <c r="FO2" s="907">
        <v>16207.1</v>
      </c>
      <c r="FP2" s="907">
        <v>16319.5</v>
      </c>
      <c r="FQ2" s="907">
        <v>16420.400000000001</v>
      </c>
      <c r="FR2" s="907">
        <v>16629.099999999999</v>
      </c>
      <c r="FS2" s="907">
        <v>16699.599999999999</v>
      </c>
      <c r="FT2" s="907">
        <v>16911.099999999999</v>
      </c>
      <c r="FU2" s="907">
        <v>17133.099999999999</v>
      </c>
      <c r="FV2" s="907">
        <v>17144.3</v>
      </c>
      <c r="FW2" s="907">
        <v>17462.7</v>
      </c>
      <c r="FX2" s="907">
        <v>17743.2</v>
      </c>
      <c r="FY2" s="907">
        <v>17852.5</v>
      </c>
      <c r="FZ2" s="907">
        <v>17991.3</v>
      </c>
      <c r="GA2" s="907">
        <v>18193.7</v>
      </c>
      <c r="GB2" s="907">
        <v>18307</v>
      </c>
      <c r="GC2" s="907">
        <v>18332.099999999999</v>
      </c>
      <c r="GD2" s="907">
        <v>18425.3</v>
      </c>
      <c r="GE2" s="907">
        <v>18611.599999999999</v>
      </c>
      <c r="GF2" s="907">
        <v>18775.5</v>
      </c>
      <c r="GG2" s="907">
        <v>18968</v>
      </c>
      <c r="GH2" s="907">
        <v>19153.900000000001</v>
      </c>
      <c r="GI2" s="907">
        <v>19322.900000000001</v>
      </c>
      <c r="GJ2" s="907">
        <v>19558.7</v>
      </c>
      <c r="GK2" s="907">
        <v>19883</v>
      </c>
      <c r="GL2" s="907">
        <v>20143.7</v>
      </c>
      <c r="GM2" s="907">
        <v>20492.5</v>
      </c>
      <c r="GN2" s="907">
        <v>20659.099999999999</v>
      </c>
      <c r="GO2" s="907">
        <v>20813.3</v>
      </c>
      <c r="GP2" s="907">
        <v>21001.599999999999</v>
      </c>
      <c r="GQ2" s="907">
        <v>21289.3</v>
      </c>
      <c r="GR2" s="907">
        <v>21505</v>
      </c>
      <c r="GS2" s="907">
        <v>21694.5</v>
      </c>
      <c r="GT2" s="907">
        <v>21481.4</v>
      </c>
      <c r="GU2" s="907">
        <v>19477.400000000001</v>
      </c>
      <c r="GV2" s="907">
        <v>21138.6</v>
      </c>
      <c r="GW2" s="907">
        <v>21477.599999999999</v>
      </c>
      <c r="GX2" s="907">
        <v>22038.2</v>
      </c>
      <c r="GY2" s="907">
        <v>22741</v>
      </c>
      <c r="GZ2" s="907">
        <v>23202.3</v>
      </c>
      <c r="HA2" s="907">
        <v>24008.5</v>
      </c>
    </row>
    <row r="3" spans="1:209" x14ac:dyDescent="0.35">
      <c r="A3" s="907" t="s">
        <v>887</v>
      </c>
      <c r="B3" s="907">
        <v>4939.8</v>
      </c>
      <c r="C3" s="907">
        <v>4946.8</v>
      </c>
      <c r="D3" s="907">
        <v>4992.3999999999996</v>
      </c>
      <c r="E3" s="907">
        <v>4938.8999999999996</v>
      </c>
      <c r="F3" s="907">
        <v>5073</v>
      </c>
      <c r="G3" s="907">
        <v>5100.3999999999996</v>
      </c>
      <c r="H3" s="907">
        <v>5142.3999999999996</v>
      </c>
      <c r="I3" s="907">
        <v>5154.5</v>
      </c>
      <c r="J3" s="907">
        <v>5249.3</v>
      </c>
      <c r="K3" s="907">
        <v>5368.5</v>
      </c>
      <c r="L3" s="907">
        <v>5419.2</v>
      </c>
      <c r="M3" s="907">
        <v>5509.9</v>
      </c>
      <c r="N3" s="907">
        <v>5646.3</v>
      </c>
      <c r="O3" s="907">
        <v>5707.8</v>
      </c>
      <c r="P3" s="907">
        <v>5677.7</v>
      </c>
      <c r="Q3" s="907">
        <v>5731.6</v>
      </c>
      <c r="R3" s="907">
        <v>5682.4</v>
      </c>
      <c r="S3" s="907">
        <v>5695.9</v>
      </c>
      <c r="T3" s="907">
        <v>5642</v>
      </c>
      <c r="U3" s="907">
        <v>5620.1</v>
      </c>
      <c r="V3" s="907">
        <v>5551.7</v>
      </c>
      <c r="W3" s="907">
        <v>5591.4</v>
      </c>
      <c r="X3" s="907">
        <v>5687.1</v>
      </c>
      <c r="Y3" s="907">
        <v>5763.7</v>
      </c>
      <c r="Z3" s="907">
        <v>5893.3</v>
      </c>
      <c r="AA3" s="907">
        <v>5936.5</v>
      </c>
      <c r="AB3" s="907">
        <v>5969.1</v>
      </c>
      <c r="AC3" s="907">
        <v>6012.4</v>
      </c>
      <c r="AD3" s="907">
        <v>6083.4</v>
      </c>
      <c r="AE3" s="907">
        <v>6201.7</v>
      </c>
      <c r="AF3" s="907">
        <v>6313.6</v>
      </c>
      <c r="AG3" s="907">
        <v>6313.7</v>
      </c>
      <c r="AH3" s="907">
        <v>6333.8</v>
      </c>
      <c r="AI3" s="907">
        <v>6578.6</v>
      </c>
      <c r="AJ3" s="907">
        <v>6644.8</v>
      </c>
      <c r="AK3" s="907">
        <v>6734.1</v>
      </c>
      <c r="AL3" s="907">
        <v>6746.2</v>
      </c>
      <c r="AM3" s="907">
        <v>6753.4</v>
      </c>
      <c r="AN3" s="907">
        <v>6803.6</v>
      </c>
      <c r="AO3" s="907">
        <v>6820.6</v>
      </c>
      <c r="AP3" s="907">
        <v>6842</v>
      </c>
      <c r="AQ3" s="907">
        <v>6701</v>
      </c>
      <c r="AR3" s="907">
        <v>6693.1</v>
      </c>
      <c r="AS3" s="907">
        <v>6817.9</v>
      </c>
      <c r="AT3" s="907">
        <v>6951.5</v>
      </c>
      <c r="AU3" s="907">
        <v>6900</v>
      </c>
      <c r="AV3" s="907">
        <v>6982.6</v>
      </c>
      <c r="AW3" s="907">
        <v>6906.5</v>
      </c>
      <c r="AX3" s="907">
        <v>6799.2</v>
      </c>
      <c r="AY3" s="907">
        <v>6830.3</v>
      </c>
      <c r="AZ3" s="907">
        <v>6804.1</v>
      </c>
      <c r="BA3" s="907">
        <v>6806.9</v>
      </c>
      <c r="BB3" s="907">
        <v>6896.6</v>
      </c>
      <c r="BC3" s="907">
        <v>7053.5</v>
      </c>
      <c r="BD3" s="907">
        <v>7194.5</v>
      </c>
      <c r="BE3" s="907">
        <v>7344.6</v>
      </c>
      <c r="BF3" s="907">
        <v>7488.2</v>
      </c>
      <c r="BG3" s="907">
        <v>7617.5</v>
      </c>
      <c r="BH3" s="907">
        <v>7691</v>
      </c>
      <c r="BI3" s="907">
        <v>7754.1</v>
      </c>
      <c r="BJ3" s="907">
        <v>7829.3</v>
      </c>
      <c r="BK3" s="907">
        <v>7898.2</v>
      </c>
      <c r="BL3" s="907">
        <v>8018.8</v>
      </c>
      <c r="BM3" s="907">
        <v>8078.4</v>
      </c>
      <c r="BN3" s="907">
        <v>8153.8</v>
      </c>
      <c r="BO3" s="907">
        <v>8190.6</v>
      </c>
      <c r="BP3" s="907">
        <v>8268.9</v>
      </c>
      <c r="BQ3" s="907">
        <v>8313.2999999999993</v>
      </c>
      <c r="BR3" s="907">
        <v>8375.2999999999993</v>
      </c>
      <c r="BS3" s="907">
        <v>8465.6</v>
      </c>
      <c r="BT3" s="907">
        <v>8539.1</v>
      </c>
      <c r="BU3" s="907">
        <v>8685.7000000000007</v>
      </c>
      <c r="BV3" s="907">
        <v>8730.6</v>
      </c>
      <c r="BW3" s="907">
        <v>8845.2999999999993</v>
      </c>
      <c r="BX3" s="907">
        <v>8897.1</v>
      </c>
      <c r="BY3" s="907">
        <v>9015.7000000000007</v>
      </c>
      <c r="BZ3" s="907">
        <v>9107.2999999999993</v>
      </c>
      <c r="CA3" s="907">
        <v>9176.7999999999993</v>
      </c>
      <c r="CB3" s="907">
        <v>9244.7999999999993</v>
      </c>
      <c r="CC3" s="907">
        <v>9263</v>
      </c>
      <c r="CD3" s="907">
        <v>9364.2999999999993</v>
      </c>
      <c r="CE3" s="907">
        <v>9398.2000000000007</v>
      </c>
      <c r="CF3" s="907">
        <v>9404.5</v>
      </c>
      <c r="CG3" s="907">
        <v>9318.9</v>
      </c>
      <c r="CH3" s="907">
        <v>9275.2999999999993</v>
      </c>
      <c r="CI3" s="907">
        <v>9347.6</v>
      </c>
      <c r="CJ3" s="907">
        <v>9394.7999999999993</v>
      </c>
      <c r="CK3" s="907">
        <v>9427.6</v>
      </c>
      <c r="CL3" s="907">
        <v>9540.4</v>
      </c>
      <c r="CM3" s="907">
        <v>9643.9</v>
      </c>
      <c r="CN3" s="907">
        <v>9739.2000000000007</v>
      </c>
      <c r="CO3" s="907">
        <v>9840.7999999999993</v>
      </c>
      <c r="CP3" s="907">
        <v>9857.2000000000007</v>
      </c>
      <c r="CQ3" s="907">
        <v>9914.6</v>
      </c>
      <c r="CR3" s="907">
        <v>9961.9</v>
      </c>
      <c r="CS3" s="907">
        <v>10097.4</v>
      </c>
      <c r="CT3" s="907">
        <v>10195.299999999999</v>
      </c>
      <c r="CU3" s="907">
        <v>10333.5</v>
      </c>
      <c r="CV3" s="907">
        <v>10393.9</v>
      </c>
      <c r="CW3" s="907">
        <v>10513</v>
      </c>
      <c r="CX3" s="907">
        <v>10550.3</v>
      </c>
      <c r="CY3" s="907">
        <v>10581.7</v>
      </c>
      <c r="CZ3" s="907">
        <v>10671.7</v>
      </c>
      <c r="DA3" s="907">
        <v>10744.2</v>
      </c>
      <c r="DB3" s="907">
        <v>10824.7</v>
      </c>
      <c r="DC3" s="907">
        <v>11005.2</v>
      </c>
      <c r="DD3" s="907">
        <v>11103.9</v>
      </c>
      <c r="DE3" s="907">
        <v>11219.2</v>
      </c>
      <c r="DF3" s="907">
        <v>11291.7</v>
      </c>
      <c r="DG3" s="907">
        <v>11479.3</v>
      </c>
      <c r="DH3" s="907">
        <v>11622.9</v>
      </c>
      <c r="DI3" s="907">
        <v>11722.7</v>
      </c>
      <c r="DJ3" s="907">
        <v>11839.9</v>
      </c>
      <c r="DK3" s="907">
        <v>11949.5</v>
      </c>
      <c r="DL3" s="907">
        <v>12099.2</v>
      </c>
      <c r="DM3" s="907">
        <v>12294.7</v>
      </c>
      <c r="DN3" s="907">
        <v>12410.8</v>
      </c>
      <c r="DO3" s="907">
        <v>12514.4</v>
      </c>
      <c r="DP3" s="907">
        <v>12680</v>
      </c>
      <c r="DQ3" s="907">
        <v>12888.3</v>
      </c>
      <c r="DR3" s="907">
        <v>12935.3</v>
      </c>
      <c r="DS3" s="907">
        <v>13170.7</v>
      </c>
      <c r="DT3" s="907">
        <v>13183.9</v>
      </c>
      <c r="DU3" s="907">
        <v>13262.3</v>
      </c>
      <c r="DV3" s="907">
        <v>13219.3</v>
      </c>
      <c r="DW3" s="907">
        <v>13301.4</v>
      </c>
      <c r="DX3" s="907">
        <v>13248.1</v>
      </c>
      <c r="DY3" s="907">
        <v>13284.9</v>
      </c>
      <c r="DZ3" s="907">
        <v>13394.9</v>
      </c>
      <c r="EA3" s="907">
        <v>13477.4</v>
      </c>
      <c r="EB3" s="907">
        <v>13531.7</v>
      </c>
      <c r="EC3" s="907">
        <v>13549.4</v>
      </c>
      <c r="ED3" s="907">
        <v>13619.4</v>
      </c>
      <c r="EE3" s="907">
        <v>13741.1</v>
      </c>
      <c r="EF3" s="907">
        <v>13970.2</v>
      </c>
      <c r="EG3" s="907">
        <v>14131.4</v>
      </c>
      <c r="EH3" s="907">
        <v>14212.3</v>
      </c>
      <c r="EI3" s="907">
        <v>14323</v>
      </c>
      <c r="EJ3" s="907">
        <v>14457.8</v>
      </c>
      <c r="EK3" s="907">
        <v>14605.6</v>
      </c>
      <c r="EL3" s="907">
        <v>14767.8</v>
      </c>
      <c r="EM3" s="907">
        <v>14839.7</v>
      </c>
      <c r="EN3" s="907">
        <v>14956.3</v>
      </c>
      <c r="EO3" s="907">
        <v>15041.2</v>
      </c>
      <c r="EP3" s="907">
        <v>15244.1</v>
      </c>
      <c r="EQ3" s="907">
        <v>15281.5</v>
      </c>
      <c r="ER3" s="907">
        <v>15304.5</v>
      </c>
      <c r="ES3" s="907">
        <v>15433.6</v>
      </c>
      <c r="ET3" s="907">
        <v>15479</v>
      </c>
      <c r="EU3" s="907">
        <v>15577.8</v>
      </c>
      <c r="EV3" s="907">
        <v>15671.6</v>
      </c>
      <c r="EW3" s="907">
        <v>15767.1</v>
      </c>
      <c r="EX3" s="907">
        <v>15702.9</v>
      </c>
      <c r="EY3" s="907">
        <v>15792.8</v>
      </c>
      <c r="EZ3" s="907">
        <v>15709.6</v>
      </c>
      <c r="FA3" s="907">
        <v>15366.6</v>
      </c>
      <c r="FB3" s="907">
        <v>15187.5</v>
      </c>
      <c r="FC3" s="907">
        <v>15161.8</v>
      </c>
      <c r="FD3" s="907">
        <v>15216.6</v>
      </c>
      <c r="FE3" s="907">
        <v>15379.2</v>
      </c>
      <c r="FF3" s="907">
        <v>15456.1</v>
      </c>
      <c r="FG3" s="907">
        <v>15605.6</v>
      </c>
      <c r="FH3" s="907">
        <v>15726.3</v>
      </c>
      <c r="FI3" s="907">
        <v>15808</v>
      </c>
      <c r="FJ3" s="907">
        <v>15769.9</v>
      </c>
      <c r="FK3" s="907">
        <v>15876.8</v>
      </c>
      <c r="FL3" s="907">
        <v>15870.7</v>
      </c>
      <c r="FM3" s="907">
        <v>16048.7</v>
      </c>
      <c r="FN3" s="907">
        <v>16180</v>
      </c>
      <c r="FO3" s="907">
        <v>16253.7</v>
      </c>
      <c r="FP3" s="907">
        <v>16282.2</v>
      </c>
      <c r="FQ3" s="907">
        <v>16300</v>
      </c>
      <c r="FR3" s="907">
        <v>16441.5</v>
      </c>
      <c r="FS3" s="907">
        <v>16464.400000000001</v>
      </c>
      <c r="FT3" s="907">
        <v>16594.7</v>
      </c>
      <c r="FU3" s="907">
        <v>16712.8</v>
      </c>
      <c r="FV3" s="907">
        <v>16654.2</v>
      </c>
      <c r="FW3" s="907">
        <v>16868.099999999999</v>
      </c>
      <c r="FX3" s="907">
        <v>17064.599999999999</v>
      </c>
      <c r="FY3" s="907">
        <v>17141.2</v>
      </c>
      <c r="FZ3" s="907">
        <v>17280.599999999999</v>
      </c>
      <c r="GA3" s="907">
        <v>17380.900000000001</v>
      </c>
      <c r="GB3" s="907">
        <v>17437.099999999999</v>
      </c>
      <c r="GC3" s="907">
        <v>17462.599999999999</v>
      </c>
      <c r="GD3" s="907">
        <v>17565.5</v>
      </c>
      <c r="GE3" s="907">
        <v>17618.599999999999</v>
      </c>
      <c r="GF3" s="907">
        <v>17724.5</v>
      </c>
      <c r="GG3" s="907">
        <v>17812.599999999999</v>
      </c>
      <c r="GH3" s="907">
        <v>17896.599999999999</v>
      </c>
      <c r="GI3" s="907">
        <v>17996.8</v>
      </c>
      <c r="GJ3" s="907">
        <v>18126.2</v>
      </c>
      <c r="GK3" s="907">
        <v>18296.7</v>
      </c>
      <c r="GL3" s="907">
        <v>18436.3</v>
      </c>
      <c r="GM3" s="907">
        <v>18590</v>
      </c>
      <c r="GN3" s="907">
        <v>18679.599999999999</v>
      </c>
      <c r="GO3" s="907">
        <v>18721.3</v>
      </c>
      <c r="GP3" s="907">
        <v>18833.2</v>
      </c>
      <c r="GQ3" s="907">
        <v>18982.5</v>
      </c>
      <c r="GR3" s="907">
        <v>19112.7</v>
      </c>
      <c r="GS3" s="907">
        <v>19202.3</v>
      </c>
      <c r="GT3" s="907">
        <v>18952</v>
      </c>
      <c r="GU3" s="907">
        <v>17258.2</v>
      </c>
      <c r="GV3" s="907">
        <v>18560.8</v>
      </c>
      <c r="GW3" s="907">
        <v>18767.8</v>
      </c>
      <c r="GX3" s="907">
        <v>19055.7</v>
      </c>
      <c r="GY3" s="907">
        <v>19368.3</v>
      </c>
      <c r="GZ3" s="907">
        <v>19478.900000000001</v>
      </c>
      <c r="HA3" s="907">
        <v>19810.599999999999</v>
      </c>
    </row>
    <row r="4" spans="1:209" x14ac:dyDescent="0.35">
      <c r="A4" s="907" t="s">
        <v>888</v>
      </c>
      <c r="B4" s="907">
        <v>21.271999999999998</v>
      </c>
      <c r="C4" s="907">
        <v>21.579000000000001</v>
      </c>
      <c r="D4" s="907">
        <v>21.756</v>
      </c>
      <c r="E4" s="907">
        <v>22.041</v>
      </c>
      <c r="F4" s="907">
        <v>22.375</v>
      </c>
      <c r="G4" s="907">
        <v>22.673999999999999</v>
      </c>
      <c r="H4" s="907">
        <v>22.902999999999999</v>
      </c>
      <c r="I4" s="907">
        <v>23.091999999999999</v>
      </c>
      <c r="J4" s="907">
        <v>23.463000000000001</v>
      </c>
      <c r="K4" s="907">
        <v>23.606000000000002</v>
      </c>
      <c r="L4" s="907">
        <v>23.82</v>
      </c>
      <c r="M4" s="907">
        <v>24.09</v>
      </c>
      <c r="N4" s="907">
        <v>24.396000000000001</v>
      </c>
      <c r="O4" s="907">
        <v>24.8</v>
      </c>
      <c r="P4" s="907">
        <v>25.273</v>
      </c>
      <c r="Q4" s="907">
        <v>25.710999999999999</v>
      </c>
      <c r="R4" s="907">
        <v>26.231999999999999</v>
      </c>
      <c r="S4" s="907">
        <v>26.815000000000001</v>
      </c>
      <c r="T4" s="907">
        <v>27.640999999999998</v>
      </c>
      <c r="U4" s="907">
        <v>28.478999999999999</v>
      </c>
      <c r="V4" s="907">
        <v>29.123999999999999</v>
      </c>
      <c r="W4" s="907">
        <v>29.545999999999999</v>
      </c>
      <c r="X4" s="907">
        <v>30.068000000000001</v>
      </c>
      <c r="Y4" s="907">
        <v>30.57</v>
      </c>
      <c r="Z4" s="907">
        <v>30.905000000000001</v>
      </c>
      <c r="AA4" s="907">
        <v>31.213000000000001</v>
      </c>
      <c r="AB4" s="907">
        <v>31.611000000000001</v>
      </c>
      <c r="AC4" s="907">
        <v>32.148000000000003</v>
      </c>
      <c r="AD4" s="907">
        <v>32.667999999999999</v>
      </c>
      <c r="AE4" s="907">
        <v>33.183999999999997</v>
      </c>
      <c r="AF4" s="907">
        <v>33.640999999999998</v>
      </c>
      <c r="AG4" s="907">
        <v>34.203000000000003</v>
      </c>
      <c r="AH4" s="907">
        <v>34.762999999999998</v>
      </c>
      <c r="AI4" s="907">
        <v>35.457000000000001</v>
      </c>
      <c r="AJ4" s="907">
        <v>36.082999999999998</v>
      </c>
      <c r="AK4" s="907">
        <v>36.795999999999999</v>
      </c>
      <c r="AL4" s="907">
        <v>37.482999999999997</v>
      </c>
      <c r="AM4" s="907">
        <v>38.387999999999998</v>
      </c>
      <c r="AN4" s="907">
        <v>39.19</v>
      </c>
      <c r="AO4" s="907">
        <v>39.905000000000001</v>
      </c>
      <c r="AP4" s="907">
        <v>40.777000000000001</v>
      </c>
      <c r="AQ4" s="907">
        <v>41.744999999999997</v>
      </c>
      <c r="AR4" s="907">
        <v>42.676000000000002</v>
      </c>
      <c r="AS4" s="907">
        <v>43.807000000000002</v>
      </c>
      <c r="AT4" s="907">
        <v>44.968000000000004</v>
      </c>
      <c r="AU4" s="907">
        <v>45.813000000000002</v>
      </c>
      <c r="AV4" s="907">
        <v>46.703000000000003</v>
      </c>
      <c r="AW4" s="907">
        <v>47.475000000000001</v>
      </c>
      <c r="AX4" s="907">
        <v>48.155000000000001</v>
      </c>
      <c r="AY4" s="907">
        <v>48.795000000000002</v>
      </c>
      <c r="AZ4" s="907">
        <v>49.472000000000001</v>
      </c>
      <c r="BA4" s="907">
        <v>49.972999999999999</v>
      </c>
      <c r="BB4" s="907">
        <v>50.372</v>
      </c>
      <c r="BC4" s="907">
        <v>50.746000000000002</v>
      </c>
      <c r="BD4" s="907">
        <v>51.284999999999997</v>
      </c>
      <c r="BE4" s="907">
        <v>51.668999999999997</v>
      </c>
      <c r="BF4" s="907">
        <v>52.177999999999997</v>
      </c>
      <c r="BG4" s="907">
        <v>52.646999999999998</v>
      </c>
      <c r="BH4" s="907">
        <v>53.122</v>
      </c>
      <c r="BI4" s="907">
        <v>53.494</v>
      </c>
      <c r="BJ4" s="907">
        <v>54.040999999999997</v>
      </c>
      <c r="BK4" s="907">
        <v>54.360999999999997</v>
      </c>
      <c r="BL4" s="907">
        <v>54.722000000000001</v>
      </c>
      <c r="BM4" s="907">
        <v>55.006</v>
      </c>
      <c r="BN4" s="907">
        <v>55.277999999999999</v>
      </c>
      <c r="BO4" s="907">
        <v>55.472000000000001</v>
      </c>
      <c r="BP4" s="907">
        <v>55.734999999999999</v>
      </c>
      <c r="BQ4" s="907">
        <v>56.066000000000003</v>
      </c>
      <c r="BR4" s="907">
        <v>56.390999999999998</v>
      </c>
      <c r="BS4" s="907">
        <v>56.774000000000001</v>
      </c>
      <c r="BT4" s="907">
        <v>57.212000000000003</v>
      </c>
      <c r="BU4" s="907">
        <v>57.640999999999998</v>
      </c>
      <c r="BV4" s="907">
        <v>58.087000000000003</v>
      </c>
      <c r="BW4" s="907">
        <v>58.667000000000002</v>
      </c>
      <c r="BX4" s="907">
        <v>59.384999999999998</v>
      </c>
      <c r="BY4" s="907">
        <v>59.932000000000002</v>
      </c>
      <c r="BZ4" s="907">
        <v>60.508000000000003</v>
      </c>
      <c r="CA4" s="907">
        <v>61.162999999999997</v>
      </c>
      <c r="CB4" s="907">
        <v>61.616999999999997</v>
      </c>
      <c r="CC4" s="907">
        <v>62.036999999999999</v>
      </c>
      <c r="CD4" s="907">
        <v>62.713000000000001</v>
      </c>
      <c r="CE4" s="907">
        <v>63.414999999999999</v>
      </c>
      <c r="CF4" s="907">
        <v>63.963000000000001</v>
      </c>
      <c r="CG4" s="907">
        <v>64.451999999999998</v>
      </c>
      <c r="CH4" s="907">
        <v>65.078000000000003</v>
      </c>
      <c r="CI4" s="907">
        <v>65.546999999999997</v>
      </c>
      <c r="CJ4" s="907">
        <v>66.05</v>
      </c>
      <c r="CK4" s="907">
        <v>66.433999999999997</v>
      </c>
      <c r="CL4" s="907">
        <v>66.7</v>
      </c>
      <c r="CM4" s="907">
        <v>67.097999999999999</v>
      </c>
      <c r="CN4" s="907">
        <v>67.418999999999997</v>
      </c>
      <c r="CO4" s="907">
        <v>67.894000000000005</v>
      </c>
      <c r="CP4" s="907">
        <v>68.298000000000002</v>
      </c>
      <c r="CQ4" s="907">
        <v>68.700999999999993</v>
      </c>
      <c r="CR4" s="907">
        <v>69.046000000000006</v>
      </c>
      <c r="CS4" s="907">
        <v>69.451999999999998</v>
      </c>
      <c r="CT4" s="907">
        <v>69.807000000000002</v>
      </c>
      <c r="CU4" s="907">
        <v>70.14</v>
      </c>
      <c r="CV4" s="907">
        <v>70.513999999999996</v>
      </c>
      <c r="CW4" s="907">
        <v>70.906999999999996</v>
      </c>
      <c r="CX4" s="907">
        <v>71.311000000000007</v>
      </c>
      <c r="CY4" s="907">
        <v>71.661000000000001</v>
      </c>
      <c r="CZ4" s="907">
        <v>71.981999999999999</v>
      </c>
      <c r="DA4" s="907">
        <v>72.322000000000003</v>
      </c>
      <c r="DB4" s="907">
        <v>72.655000000000001</v>
      </c>
      <c r="DC4" s="907">
        <v>72.951999999999998</v>
      </c>
      <c r="DD4" s="907">
        <v>73.305999999999997</v>
      </c>
      <c r="DE4" s="907">
        <v>73.616</v>
      </c>
      <c r="DF4" s="907">
        <v>73.945999999999998</v>
      </c>
      <c r="DG4" s="907">
        <v>74.313999999999993</v>
      </c>
      <c r="DH4" s="907">
        <v>74.534999999999997</v>
      </c>
      <c r="DI4" s="907">
        <v>74.802000000000007</v>
      </c>
      <c r="DJ4" s="907">
        <v>74.878</v>
      </c>
      <c r="DK4" s="907">
        <v>75.072000000000003</v>
      </c>
      <c r="DL4" s="907">
        <v>75.363</v>
      </c>
      <c r="DM4" s="907">
        <v>75.564999999999998</v>
      </c>
      <c r="DN4" s="907">
        <v>75.769000000000005</v>
      </c>
      <c r="DO4" s="907">
        <v>76.111999999999995</v>
      </c>
      <c r="DP4" s="907">
        <v>76.403999999999996</v>
      </c>
      <c r="DQ4" s="907">
        <v>76.805999999999997</v>
      </c>
      <c r="DR4" s="907">
        <v>77.317999999999998</v>
      </c>
      <c r="DS4" s="907">
        <v>77.783000000000001</v>
      </c>
      <c r="DT4" s="907">
        <v>78.27</v>
      </c>
      <c r="DU4" s="907">
        <v>78.694000000000003</v>
      </c>
      <c r="DV4" s="907">
        <v>79.233000000000004</v>
      </c>
      <c r="DW4" s="907">
        <v>79.760999999999996</v>
      </c>
      <c r="DX4" s="907">
        <v>80.003</v>
      </c>
      <c r="DY4" s="907">
        <v>80.260999999999996</v>
      </c>
      <c r="DZ4" s="907">
        <v>80.474999999999994</v>
      </c>
      <c r="EA4" s="907">
        <v>80.793999999999997</v>
      </c>
      <c r="EB4" s="907">
        <v>81.155000000000001</v>
      </c>
      <c r="EC4" s="907">
        <v>81.626999999999995</v>
      </c>
      <c r="ED4" s="907">
        <v>82.067999999999998</v>
      </c>
      <c r="EE4" s="907">
        <v>82.349000000000004</v>
      </c>
      <c r="EF4" s="907">
        <v>82.822000000000003</v>
      </c>
      <c r="EG4" s="907">
        <v>83.302000000000007</v>
      </c>
      <c r="EH4" s="907">
        <v>83.899000000000001</v>
      </c>
      <c r="EI4" s="907">
        <v>84.58</v>
      </c>
      <c r="EJ4" s="907">
        <v>85.116</v>
      </c>
      <c r="EK4" s="907">
        <v>85.772000000000006</v>
      </c>
      <c r="EL4" s="907">
        <v>86.43</v>
      </c>
      <c r="EM4" s="907">
        <v>87.061999999999998</v>
      </c>
      <c r="EN4" s="907">
        <v>87.884</v>
      </c>
      <c r="EO4" s="907">
        <v>88.584000000000003</v>
      </c>
      <c r="EP4" s="907">
        <v>89.203999999999994</v>
      </c>
      <c r="EQ4" s="907">
        <v>89.992999999999995</v>
      </c>
      <c r="ER4" s="907">
        <v>90.652000000000001</v>
      </c>
      <c r="ES4" s="907">
        <v>90.997</v>
      </c>
      <c r="ET4" s="907">
        <v>91.908000000000001</v>
      </c>
      <c r="EU4" s="907">
        <v>92.491</v>
      </c>
      <c r="EV4" s="907">
        <v>92.882000000000005</v>
      </c>
      <c r="EW4" s="907">
        <v>93.331999999999994</v>
      </c>
      <c r="EX4" s="907">
        <v>93.734999999999999</v>
      </c>
      <c r="EY4" s="907">
        <v>94.075000000000003</v>
      </c>
      <c r="EZ4" s="907">
        <v>94.804000000000002</v>
      </c>
      <c r="FA4" s="907">
        <v>94.974999999999994</v>
      </c>
      <c r="FB4" s="907">
        <v>95.001000000000005</v>
      </c>
      <c r="FC4" s="907">
        <v>94.87</v>
      </c>
      <c r="FD4" s="907">
        <v>94.927999999999997</v>
      </c>
      <c r="FE4" s="907">
        <v>95.277000000000001</v>
      </c>
      <c r="FF4" s="907">
        <v>95.518000000000001</v>
      </c>
      <c r="FG4" s="907">
        <v>95.962999999999994</v>
      </c>
      <c r="FH4" s="907">
        <v>96.311999999999998</v>
      </c>
      <c r="FI4" s="907">
        <v>96.864000000000004</v>
      </c>
      <c r="FJ4" s="907">
        <v>97.338999999999999</v>
      </c>
      <c r="FK4" s="907">
        <v>98.042000000000002</v>
      </c>
      <c r="FL4" s="907">
        <v>98.561000000000007</v>
      </c>
      <c r="FM4" s="907">
        <v>98.686999999999998</v>
      </c>
      <c r="FN4" s="907">
        <v>99.277000000000001</v>
      </c>
      <c r="FO4" s="907">
        <v>99.69</v>
      </c>
      <c r="FP4" s="907">
        <v>100.304</v>
      </c>
      <c r="FQ4" s="907">
        <v>100.73</v>
      </c>
      <c r="FR4" s="907">
        <v>101.124</v>
      </c>
      <c r="FS4" s="907">
        <v>101.428</v>
      </c>
      <c r="FT4" s="907">
        <v>101.973</v>
      </c>
      <c r="FU4" s="907">
        <v>102.55</v>
      </c>
      <c r="FV4" s="907">
        <v>102.965</v>
      </c>
      <c r="FW4" s="907">
        <v>103.55200000000001</v>
      </c>
      <c r="FX4" s="907">
        <v>104.029</v>
      </c>
      <c r="FY4" s="907">
        <v>104.104</v>
      </c>
      <c r="FZ4" s="907">
        <v>104.092</v>
      </c>
      <c r="GA4" s="907">
        <v>104.68300000000001</v>
      </c>
      <c r="GB4" s="907">
        <v>104.93899999999999</v>
      </c>
      <c r="GC4" s="907">
        <v>104.932</v>
      </c>
      <c r="GD4" s="907">
        <v>104.873</v>
      </c>
      <c r="GE4" s="907">
        <v>105.57599999999999</v>
      </c>
      <c r="GF4" s="907">
        <v>105.89400000000001</v>
      </c>
      <c r="GG4" s="907">
        <v>106.47</v>
      </c>
      <c r="GH4" s="907">
        <v>107.00700000000001</v>
      </c>
      <c r="GI4" s="907">
        <v>107.361</v>
      </c>
      <c r="GJ4" s="907">
        <v>107.94199999999999</v>
      </c>
      <c r="GK4" s="907">
        <v>108.658</v>
      </c>
      <c r="GL4" s="907">
        <v>109.312</v>
      </c>
      <c r="GM4" s="907">
        <v>110.15600000000001</v>
      </c>
      <c r="GN4" s="907">
        <v>110.64700000000001</v>
      </c>
      <c r="GO4" s="907">
        <v>111.191</v>
      </c>
      <c r="GP4" s="907">
        <v>111.502</v>
      </c>
      <c r="GQ4" s="907">
        <v>112.142</v>
      </c>
      <c r="GR4" s="907">
        <v>112.524</v>
      </c>
      <c r="GS4" s="907">
        <v>112.947</v>
      </c>
      <c r="GT4" s="907">
        <v>113.39700000000001</v>
      </c>
      <c r="GU4" s="907">
        <v>112.96899999999999</v>
      </c>
      <c r="GV4" s="907">
        <v>113.98399999999999</v>
      </c>
      <c r="GW4" s="907">
        <v>114.611</v>
      </c>
      <c r="GX4" s="907">
        <v>115.82599999999999</v>
      </c>
      <c r="GY4" s="907">
        <v>117.54600000000001</v>
      </c>
      <c r="GZ4" s="907">
        <v>119.259</v>
      </c>
      <c r="HA4" s="907">
        <v>121.32899999999999</v>
      </c>
    </row>
    <row r="5" spans="1:209" x14ac:dyDescent="0.35">
      <c r="A5" s="907" t="s">
        <v>889</v>
      </c>
      <c r="B5" s="907">
        <v>631.70000000000005</v>
      </c>
      <c r="C5" s="907">
        <v>641.6</v>
      </c>
      <c r="D5" s="907">
        <v>653.5</v>
      </c>
      <c r="E5" s="907">
        <v>660.2</v>
      </c>
      <c r="F5" s="907">
        <v>679.2</v>
      </c>
      <c r="G5" s="907">
        <v>693.2</v>
      </c>
      <c r="H5" s="907">
        <v>705.6</v>
      </c>
      <c r="I5" s="907">
        <v>721.7</v>
      </c>
      <c r="J5" s="907">
        <v>738.9</v>
      </c>
      <c r="K5" s="907">
        <v>757.4</v>
      </c>
      <c r="L5" s="907">
        <v>775.8</v>
      </c>
      <c r="M5" s="907">
        <v>800.5</v>
      </c>
      <c r="N5" s="907">
        <v>825</v>
      </c>
      <c r="O5" s="907">
        <v>840.5</v>
      </c>
      <c r="P5" s="907">
        <v>858.9</v>
      </c>
      <c r="Q5" s="907">
        <v>873.9</v>
      </c>
      <c r="R5" s="907">
        <v>891.9</v>
      </c>
      <c r="S5" s="907">
        <v>920.4</v>
      </c>
      <c r="T5" s="907">
        <v>949.3</v>
      </c>
      <c r="U5" s="907">
        <v>959.1</v>
      </c>
      <c r="V5" s="907">
        <v>985.2</v>
      </c>
      <c r="W5" s="907">
        <v>1013.6</v>
      </c>
      <c r="X5" s="907">
        <v>1047.2</v>
      </c>
      <c r="Y5" s="907">
        <v>1076.2</v>
      </c>
      <c r="Z5" s="907">
        <v>1109.9000000000001</v>
      </c>
      <c r="AA5" s="907">
        <v>1129.5</v>
      </c>
      <c r="AB5" s="907">
        <v>1158.8</v>
      </c>
      <c r="AC5" s="907">
        <v>1192.4000000000001</v>
      </c>
      <c r="AD5" s="907">
        <v>1228.2</v>
      </c>
      <c r="AE5" s="907">
        <v>1256</v>
      </c>
      <c r="AF5" s="907">
        <v>1286.9000000000001</v>
      </c>
      <c r="AG5" s="907">
        <v>1324.8</v>
      </c>
      <c r="AH5" s="907">
        <v>1354.1</v>
      </c>
      <c r="AI5" s="907">
        <v>1411.4</v>
      </c>
      <c r="AJ5" s="907">
        <v>1442.2</v>
      </c>
      <c r="AK5" s="907">
        <v>1481.4</v>
      </c>
      <c r="AL5" s="907">
        <v>1517.1</v>
      </c>
      <c r="AM5" s="907">
        <v>1557.6</v>
      </c>
      <c r="AN5" s="907">
        <v>1611.9</v>
      </c>
      <c r="AO5" s="907">
        <v>1655</v>
      </c>
      <c r="AP5" s="907">
        <v>1702.3</v>
      </c>
      <c r="AQ5" s="907">
        <v>1704.7</v>
      </c>
      <c r="AR5" s="907">
        <v>1763.8</v>
      </c>
      <c r="AS5" s="907">
        <v>1831.9</v>
      </c>
      <c r="AT5" s="907">
        <v>1885.7</v>
      </c>
      <c r="AU5" s="907">
        <v>1917.5</v>
      </c>
      <c r="AV5" s="907">
        <v>1958.1</v>
      </c>
      <c r="AW5" s="907">
        <v>1974.4</v>
      </c>
      <c r="AX5" s="907">
        <v>2014.2</v>
      </c>
      <c r="AY5" s="907">
        <v>2039.6</v>
      </c>
      <c r="AZ5" s="907">
        <v>2085.6999999999998</v>
      </c>
      <c r="BA5" s="907">
        <v>2145.6</v>
      </c>
      <c r="BB5" s="907">
        <v>2184.6</v>
      </c>
      <c r="BC5" s="907">
        <v>2249.4</v>
      </c>
      <c r="BD5" s="907">
        <v>2319.9</v>
      </c>
      <c r="BE5" s="907">
        <v>2372.5</v>
      </c>
      <c r="BF5" s="907">
        <v>2418.1999999999998</v>
      </c>
      <c r="BG5" s="907">
        <v>2475.9</v>
      </c>
      <c r="BH5" s="907">
        <v>2513.5</v>
      </c>
      <c r="BI5" s="907">
        <v>2561.8000000000002</v>
      </c>
      <c r="BJ5" s="907">
        <v>2636</v>
      </c>
      <c r="BK5" s="907">
        <v>2681.8</v>
      </c>
      <c r="BL5" s="907">
        <v>2754.1</v>
      </c>
      <c r="BM5" s="907">
        <v>2779.4</v>
      </c>
      <c r="BN5" s="907">
        <v>2823.6</v>
      </c>
      <c r="BO5" s="907">
        <v>2851.5</v>
      </c>
      <c r="BP5" s="907">
        <v>2917.2</v>
      </c>
      <c r="BQ5" s="907">
        <v>2952.8</v>
      </c>
      <c r="BR5" s="907">
        <v>2983.5</v>
      </c>
      <c r="BS5" s="907">
        <v>3053.3</v>
      </c>
      <c r="BT5" s="907">
        <v>3117.4</v>
      </c>
      <c r="BU5" s="907">
        <v>3150.9</v>
      </c>
      <c r="BV5" s="907">
        <v>3231.9</v>
      </c>
      <c r="BW5" s="907">
        <v>3291.7</v>
      </c>
      <c r="BX5" s="907">
        <v>3361.9</v>
      </c>
      <c r="BY5" s="907">
        <v>3434.5</v>
      </c>
      <c r="BZ5" s="907">
        <v>3490.2</v>
      </c>
      <c r="CA5" s="907">
        <v>3553.8</v>
      </c>
      <c r="CB5" s="907">
        <v>3609.4</v>
      </c>
      <c r="CC5" s="907">
        <v>3653.7</v>
      </c>
      <c r="CD5" s="907">
        <v>3737.9</v>
      </c>
      <c r="CE5" s="907">
        <v>3783.4</v>
      </c>
      <c r="CF5" s="907">
        <v>3846.7</v>
      </c>
      <c r="CG5" s="907">
        <v>3867.9</v>
      </c>
      <c r="CH5" s="907">
        <v>3873.6</v>
      </c>
      <c r="CI5" s="907">
        <v>3926.9</v>
      </c>
      <c r="CJ5" s="907">
        <v>3973.3</v>
      </c>
      <c r="CK5" s="907">
        <v>4000</v>
      </c>
      <c r="CL5" s="907">
        <v>4100.3999999999996</v>
      </c>
      <c r="CM5" s="907">
        <v>4155.7</v>
      </c>
      <c r="CN5" s="907">
        <v>4227</v>
      </c>
      <c r="CO5" s="907">
        <v>4307.2</v>
      </c>
      <c r="CP5" s="907">
        <v>4349.5</v>
      </c>
      <c r="CQ5" s="907">
        <v>4418.6000000000004</v>
      </c>
      <c r="CR5" s="907">
        <v>4487.2</v>
      </c>
      <c r="CS5" s="907">
        <v>4552.7</v>
      </c>
      <c r="CT5" s="907">
        <v>4621.2</v>
      </c>
      <c r="CU5" s="907">
        <v>4683.2</v>
      </c>
      <c r="CV5" s="907">
        <v>4752.8</v>
      </c>
      <c r="CW5" s="907">
        <v>4826.7</v>
      </c>
      <c r="CX5" s="907">
        <v>4862.3999999999996</v>
      </c>
      <c r="CY5" s="907">
        <v>4933.6000000000004</v>
      </c>
      <c r="CZ5" s="907">
        <v>4998.7</v>
      </c>
      <c r="DA5" s="907">
        <v>5055.7</v>
      </c>
      <c r="DB5" s="907">
        <v>5130.6000000000004</v>
      </c>
      <c r="DC5" s="907">
        <v>5220.5</v>
      </c>
      <c r="DD5" s="907">
        <v>5274.5</v>
      </c>
      <c r="DE5" s="907">
        <v>5352.8</v>
      </c>
      <c r="DF5" s="907">
        <v>5433.1</v>
      </c>
      <c r="DG5" s="907">
        <v>5471.3</v>
      </c>
      <c r="DH5" s="907">
        <v>5579.2</v>
      </c>
      <c r="DI5" s="907">
        <v>5663.6</v>
      </c>
      <c r="DJ5" s="907">
        <v>5721.3</v>
      </c>
      <c r="DK5" s="907">
        <v>5832.6</v>
      </c>
      <c r="DL5" s="907">
        <v>5926.8</v>
      </c>
      <c r="DM5" s="907">
        <v>6028.2</v>
      </c>
      <c r="DN5" s="907">
        <v>6102</v>
      </c>
      <c r="DO5" s="907">
        <v>6230.6</v>
      </c>
      <c r="DP5" s="907">
        <v>6335.3</v>
      </c>
      <c r="DQ5" s="907">
        <v>6467</v>
      </c>
      <c r="DR5" s="907">
        <v>6618.2</v>
      </c>
      <c r="DS5" s="907">
        <v>6711.9</v>
      </c>
      <c r="DT5" s="907">
        <v>6820</v>
      </c>
      <c r="DU5" s="907">
        <v>6918.6</v>
      </c>
      <c r="DV5" s="907">
        <v>6995.3</v>
      </c>
      <c r="DW5" s="907">
        <v>7042.3</v>
      </c>
      <c r="DX5" s="907">
        <v>7070.3</v>
      </c>
      <c r="DY5" s="907">
        <v>7187.3</v>
      </c>
      <c r="DZ5" s="907">
        <v>7217.7</v>
      </c>
      <c r="EA5" s="907">
        <v>7308</v>
      </c>
      <c r="EB5" s="907">
        <v>7397.1</v>
      </c>
      <c r="EC5" s="907">
        <v>7473</v>
      </c>
      <c r="ED5" s="907">
        <v>7567.2</v>
      </c>
      <c r="EE5" s="907">
        <v>7661.5</v>
      </c>
      <c r="EF5" s="907">
        <v>7820.9</v>
      </c>
      <c r="EG5" s="907">
        <v>7913.5</v>
      </c>
      <c r="EH5" s="907">
        <v>8048.8</v>
      </c>
      <c r="EI5" s="907">
        <v>8147.1</v>
      </c>
      <c r="EJ5" s="907">
        <v>8283.2999999999993</v>
      </c>
      <c r="EK5" s="907">
        <v>8448.6</v>
      </c>
      <c r="EL5" s="907">
        <v>8551.7000000000007</v>
      </c>
      <c r="EM5" s="907">
        <v>8701.1</v>
      </c>
      <c r="EN5" s="907">
        <v>8868.1</v>
      </c>
      <c r="EO5" s="907">
        <v>8955.2999999999993</v>
      </c>
      <c r="EP5" s="907">
        <v>9100.2000000000007</v>
      </c>
      <c r="EQ5" s="907">
        <v>9227.6</v>
      </c>
      <c r="ER5" s="907">
        <v>9353.7999999999993</v>
      </c>
      <c r="ES5" s="907">
        <v>9427.4</v>
      </c>
      <c r="ET5" s="907">
        <v>9572.1</v>
      </c>
      <c r="EU5" s="907">
        <v>9678.7000000000007</v>
      </c>
      <c r="EV5" s="907">
        <v>9798.4</v>
      </c>
      <c r="EW5" s="907">
        <v>9937.1</v>
      </c>
      <c r="EX5" s="907">
        <v>10004.4</v>
      </c>
      <c r="EY5" s="907">
        <v>10129.9</v>
      </c>
      <c r="EZ5" s="907">
        <v>10159.1</v>
      </c>
      <c r="FA5" s="907">
        <v>9906.9</v>
      </c>
      <c r="FB5" s="907">
        <v>9815</v>
      </c>
      <c r="FC5" s="907">
        <v>9805.5</v>
      </c>
      <c r="FD5" s="907">
        <v>9939.4</v>
      </c>
      <c r="FE5" s="907">
        <v>10005</v>
      </c>
      <c r="FF5" s="907">
        <v>10101.799999999999</v>
      </c>
      <c r="FG5" s="907">
        <v>10208.1</v>
      </c>
      <c r="FH5" s="907">
        <v>10300.799999999999</v>
      </c>
      <c r="FI5" s="907">
        <v>10430.299999999999</v>
      </c>
      <c r="FJ5" s="907">
        <v>10558.2</v>
      </c>
      <c r="FK5" s="907">
        <v>10673</v>
      </c>
      <c r="FL5" s="907">
        <v>10755</v>
      </c>
      <c r="FM5" s="907">
        <v>10809.2</v>
      </c>
      <c r="FN5" s="907">
        <v>10959.3</v>
      </c>
      <c r="FO5" s="907">
        <v>11005.1</v>
      </c>
      <c r="FP5" s="907">
        <v>11059.4</v>
      </c>
      <c r="FQ5" s="907">
        <v>11165.7</v>
      </c>
      <c r="FR5" s="907">
        <v>11265.6</v>
      </c>
      <c r="FS5" s="907">
        <v>11291</v>
      </c>
      <c r="FT5" s="907">
        <v>11379.2</v>
      </c>
      <c r="FU5" s="907">
        <v>11518.4</v>
      </c>
      <c r="FV5" s="907">
        <v>11618.1</v>
      </c>
      <c r="FW5" s="907">
        <v>11784.7</v>
      </c>
      <c r="FX5" s="907">
        <v>11934.3</v>
      </c>
      <c r="FY5" s="907">
        <v>12053.8</v>
      </c>
      <c r="FZ5" s="907">
        <v>12083.9</v>
      </c>
      <c r="GA5" s="907">
        <v>12224.7</v>
      </c>
      <c r="GB5" s="907">
        <v>12347.8</v>
      </c>
      <c r="GC5" s="907">
        <v>12397.5</v>
      </c>
      <c r="GD5" s="907">
        <v>12495.1</v>
      </c>
      <c r="GE5" s="907">
        <v>12637.4</v>
      </c>
      <c r="GF5" s="907">
        <v>12759.1</v>
      </c>
      <c r="GG5" s="907">
        <v>12881.6</v>
      </c>
      <c r="GH5" s="907">
        <v>13046.4</v>
      </c>
      <c r="GI5" s="907">
        <v>13144.4</v>
      </c>
      <c r="GJ5" s="907">
        <v>13268.1</v>
      </c>
      <c r="GK5" s="907">
        <v>13497.5</v>
      </c>
      <c r="GL5" s="907">
        <v>13667.4</v>
      </c>
      <c r="GM5" s="907">
        <v>13864.8</v>
      </c>
      <c r="GN5" s="907">
        <v>14002.6</v>
      </c>
      <c r="GO5" s="907">
        <v>14119.3</v>
      </c>
      <c r="GP5" s="907">
        <v>14155.6</v>
      </c>
      <c r="GQ5" s="907">
        <v>14375.7</v>
      </c>
      <c r="GR5" s="907">
        <v>14529.5</v>
      </c>
      <c r="GS5" s="907">
        <v>14653.9</v>
      </c>
      <c r="GT5" s="907">
        <v>14439.1</v>
      </c>
      <c r="GU5" s="907">
        <v>12989.7</v>
      </c>
      <c r="GV5" s="907">
        <v>14293.8</v>
      </c>
      <c r="GW5" s="907">
        <v>14467.6</v>
      </c>
      <c r="GX5" s="907">
        <v>15005.4</v>
      </c>
      <c r="GY5" s="907">
        <v>15681.7</v>
      </c>
      <c r="GZ5" s="907">
        <v>15964.9</v>
      </c>
      <c r="HA5" s="907">
        <v>16335.5</v>
      </c>
    </row>
    <row r="6" spans="1:209" x14ac:dyDescent="0.35">
      <c r="A6" s="907" t="s">
        <v>890</v>
      </c>
      <c r="B6" s="907">
        <v>3071.1</v>
      </c>
      <c r="C6" s="907">
        <v>3085</v>
      </c>
      <c r="D6" s="907">
        <v>3112</v>
      </c>
      <c r="E6" s="907">
        <v>3103.6</v>
      </c>
      <c r="F6" s="907">
        <v>3163.1</v>
      </c>
      <c r="G6" s="907">
        <v>3192.2</v>
      </c>
      <c r="H6" s="907">
        <v>3217.7</v>
      </c>
      <c r="I6" s="907">
        <v>3271.1</v>
      </c>
      <c r="J6" s="907">
        <v>3314.2</v>
      </c>
      <c r="K6" s="907">
        <v>3377.3</v>
      </c>
      <c r="L6" s="907">
        <v>3429.4</v>
      </c>
      <c r="M6" s="907">
        <v>3509.8</v>
      </c>
      <c r="N6" s="907">
        <v>3573.9</v>
      </c>
      <c r="O6" s="907">
        <v>3572.3</v>
      </c>
      <c r="P6" s="907">
        <v>3584.9</v>
      </c>
      <c r="Q6" s="907">
        <v>3574.2</v>
      </c>
      <c r="R6" s="907">
        <v>3542.2</v>
      </c>
      <c r="S6" s="907">
        <v>3555</v>
      </c>
      <c r="T6" s="907">
        <v>3570.2</v>
      </c>
      <c r="U6" s="907">
        <v>3518.1</v>
      </c>
      <c r="V6" s="907">
        <v>3547.6</v>
      </c>
      <c r="W6" s="907">
        <v>3605.9</v>
      </c>
      <c r="X6" s="907">
        <v>3657.2</v>
      </c>
      <c r="Y6" s="907">
        <v>3696.5</v>
      </c>
      <c r="Z6" s="907">
        <v>3770.4</v>
      </c>
      <c r="AA6" s="907">
        <v>3805.1</v>
      </c>
      <c r="AB6" s="907">
        <v>3845.1</v>
      </c>
      <c r="AC6" s="907">
        <v>3895</v>
      </c>
      <c r="AD6" s="907">
        <v>3940.9</v>
      </c>
      <c r="AE6" s="907">
        <v>3962.3</v>
      </c>
      <c r="AF6" s="907">
        <v>3999.8</v>
      </c>
      <c r="AG6" s="907">
        <v>4059.9</v>
      </c>
      <c r="AH6" s="907">
        <v>4082.7</v>
      </c>
      <c r="AI6" s="907">
        <v>4170</v>
      </c>
      <c r="AJ6" s="907">
        <v>4187.5</v>
      </c>
      <c r="AK6" s="907">
        <v>4221.3</v>
      </c>
      <c r="AL6" s="907">
        <v>4243.2</v>
      </c>
      <c r="AM6" s="907">
        <v>4240.3999999999996</v>
      </c>
      <c r="AN6" s="907">
        <v>4281.7</v>
      </c>
      <c r="AO6" s="907">
        <v>4292.3</v>
      </c>
      <c r="AP6" s="907">
        <v>4286.2</v>
      </c>
      <c r="AQ6" s="907">
        <v>4189.7</v>
      </c>
      <c r="AR6" s="907">
        <v>4235.6000000000004</v>
      </c>
      <c r="AS6" s="907">
        <v>4292.8999999999996</v>
      </c>
      <c r="AT6" s="907">
        <v>4307.2</v>
      </c>
      <c r="AU6" s="907">
        <v>4307.6000000000004</v>
      </c>
      <c r="AV6" s="907">
        <v>4327.5</v>
      </c>
      <c r="AW6" s="907">
        <v>4297.8999999999996</v>
      </c>
      <c r="AX6" s="907">
        <v>4329.5</v>
      </c>
      <c r="AY6" s="907">
        <v>4342.7</v>
      </c>
      <c r="AZ6" s="907">
        <v>4371.8</v>
      </c>
      <c r="BA6" s="907">
        <v>4448.3999999999996</v>
      </c>
      <c r="BB6" s="907">
        <v>4492.3999999999996</v>
      </c>
      <c r="BC6" s="907">
        <v>4583.8999999999996</v>
      </c>
      <c r="BD6" s="907">
        <v>4666.1000000000004</v>
      </c>
      <c r="BE6" s="907">
        <v>4740.3999999999996</v>
      </c>
      <c r="BF6" s="907">
        <v>4779.8</v>
      </c>
      <c r="BG6" s="907">
        <v>4846.7</v>
      </c>
      <c r="BH6" s="907">
        <v>4882.7</v>
      </c>
      <c r="BI6" s="907">
        <v>4945.8999999999996</v>
      </c>
      <c r="BJ6" s="907">
        <v>5030</v>
      </c>
      <c r="BK6" s="907">
        <v>5076.1000000000004</v>
      </c>
      <c r="BL6" s="907">
        <v>5172.6000000000004</v>
      </c>
      <c r="BM6" s="907">
        <v>5183.7</v>
      </c>
      <c r="BN6" s="907">
        <v>5229</v>
      </c>
      <c r="BO6" s="907">
        <v>5286</v>
      </c>
      <c r="BP6" s="907">
        <v>5379.5</v>
      </c>
      <c r="BQ6" s="907">
        <v>5412.5</v>
      </c>
      <c r="BR6" s="907">
        <v>5417.9</v>
      </c>
      <c r="BS6" s="907">
        <v>5491.8</v>
      </c>
      <c r="BT6" s="907">
        <v>5554.5</v>
      </c>
      <c r="BU6" s="907">
        <v>5566.3</v>
      </c>
      <c r="BV6" s="907">
        <v>5664.6</v>
      </c>
      <c r="BW6" s="907">
        <v>5706.4</v>
      </c>
      <c r="BX6" s="907">
        <v>5757.1</v>
      </c>
      <c r="BY6" s="907">
        <v>5822.6</v>
      </c>
      <c r="BZ6" s="907">
        <v>5849.6</v>
      </c>
      <c r="CA6" s="907">
        <v>5876.9</v>
      </c>
      <c r="CB6" s="907">
        <v>5933.8</v>
      </c>
      <c r="CC6" s="907">
        <v>5959.6</v>
      </c>
      <c r="CD6" s="907">
        <v>6009.7</v>
      </c>
      <c r="CE6" s="907">
        <v>6028</v>
      </c>
      <c r="CF6" s="907">
        <v>6051.9</v>
      </c>
      <c r="CG6" s="907">
        <v>6005.9</v>
      </c>
      <c r="CH6" s="907">
        <v>5983.3</v>
      </c>
      <c r="CI6" s="907">
        <v>6032.9</v>
      </c>
      <c r="CJ6" s="907">
        <v>6063</v>
      </c>
      <c r="CK6" s="907">
        <v>6059.9</v>
      </c>
      <c r="CL6" s="907">
        <v>6173.4</v>
      </c>
      <c r="CM6" s="907">
        <v>6215.3</v>
      </c>
      <c r="CN6" s="907">
        <v>6281.9</v>
      </c>
      <c r="CO6" s="907">
        <v>6356.8</v>
      </c>
      <c r="CP6" s="907">
        <v>6381.2</v>
      </c>
      <c r="CQ6" s="907">
        <v>6439.2</v>
      </c>
      <c r="CR6" s="907">
        <v>6510.9</v>
      </c>
      <c r="CS6" s="907">
        <v>6568</v>
      </c>
      <c r="CT6" s="907">
        <v>6643.2</v>
      </c>
      <c r="CU6" s="907">
        <v>6694.8</v>
      </c>
      <c r="CV6" s="907">
        <v>6745.9</v>
      </c>
      <c r="CW6" s="907">
        <v>6818.8</v>
      </c>
      <c r="CX6" s="907">
        <v>6835.8</v>
      </c>
      <c r="CY6" s="907">
        <v>6895.7</v>
      </c>
      <c r="CZ6" s="907">
        <v>6958.2</v>
      </c>
      <c r="DA6" s="907">
        <v>7006.7</v>
      </c>
      <c r="DB6" s="907">
        <v>7071.4</v>
      </c>
      <c r="DC6" s="907">
        <v>7147.4</v>
      </c>
      <c r="DD6" s="907">
        <v>7190.7</v>
      </c>
      <c r="DE6" s="907">
        <v>7248</v>
      </c>
      <c r="DF6" s="907">
        <v>7324.4</v>
      </c>
      <c r="DG6" s="907">
        <v>7357.4</v>
      </c>
      <c r="DH6" s="907">
        <v>7482.7</v>
      </c>
      <c r="DI6" s="907">
        <v>7572.1</v>
      </c>
      <c r="DJ6" s="907">
        <v>7648.7</v>
      </c>
      <c r="DK6" s="907">
        <v>7783.4</v>
      </c>
      <c r="DL6" s="907">
        <v>7884.9</v>
      </c>
      <c r="DM6" s="907">
        <v>7998.8</v>
      </c>
      <c r="DN6" s="907">
        <v>8081</v>
      </c>
      <c r="DO6" s="907">
        <v>8204.7999999999993</v>
      </c>
      <c r="DP6" s="907">
        <v>8297</v>
      </c>
      <c r="DQ6" s="907">
        <v>8418.2999999999993</v>
      </c>
      <c r="DR6" s="907">
        <v>8545.6</v>
      </c>
      <c r="DS6" s="907">
        <v>8625.4</v>
      </c>
      <c r="DT6" s="907">
        <v>8708.1</v>
      </c>
      <c r="DU6" s="907">
        <v>8784.2000000000007</v>
      </c>
      <c r="DV6" s="907">
        <v>8816</v>
      </c>
      <c r="DW6" s="907">
        <v>8833.7000000000007</v>
      </c>
      <c r="DX6" s="907">
        <v>8864.5</v>
      </c>
      <c r="DY6" s="907">
        <v>9007.5</v>
      </c>
      <c r="DZ6" s="907">
        <v>9027.5</v>
      </c>
      <c r="EA6" s="907">
        <v>9073.2000000000007</v>
      </c>
      <c r="EB6" s="907">
        <v>9136.7000000000007</v>
      </c>
      <c r="EC6" s="907">
        <v>9187.5</v>
      </c>
      <c r="ED6" s="907">
        <v>9232.7999999999993</v>
      </c>
      <c r="EE6" s="907">
        <v>9338.5</v>
      </c>
      <c r="EF6" s="907">
        <v>9470.5</v>
      </c>
      <c r="EG6" s="907">
        <v>9535.7000000000007</v>
      </c>
      <c r="EH6" s="907">
        <v>9624.6</v>
      </c>
      <c r="EI6" s="907">
        <v>9677.2000000000007</v>
      </c>
      <c r="EJ6" s="907">
        <v>9790.7999999999993</v>
      </c>
      <c r="EK6" s="907">
        <v>9901.6</v>
      </c>
      <c r="EL6" s="907">
        <v>9964.5</v>
      </c>
      <c r="EM6" s="907">
        <v>10074.9</v>
      </c>
      <c r="EN6" s="907">
        <v>10158.5</v>
      </c>
      <c r="EO6" s="907">
        <v>10177.200000000001</v>
      </c>
      <c r="EP6" s="907">
        <v>10288.200000000001</v>
      </c>
      <c r="EQ6" s="907">
        <v>10341.6</v>
      </c>
      <c r="ER6" s="907">
        <v>10408</v>
      </c>
      <c r="ES6" s="907">
        <v>10507.2</v>
      </c>
      <c r="ET6" s="907">
        <v>10572.1</v>
      </c>
      <c r="EU6" s="907">
        <v>10599.8</v>
      </c>
      <c r="EV6" s="907">
        <v>10670.5</v>
      </c>
      <c r="EW6" s="907">
        <v>10712.6</v>
      </c>
      <c r="EX6" s="907">
        <v>10697.9</v>
      </c>
      <c r="EY6" s="907">
        <v>10727.3</v>
      </c>
      <c r="EZ6" s="907">
        <v>10644.7</v>
      </c>
      <c r="FA6" s="907">
        <v>10548.9</v>
      </c>
      <c r="FB6" s="907">
        <v>10522.1</v>
      </c>
      <c r="FC6" s="907">
        <v>10470.4</v>
      </c>
      <c r="FD6" s="907">
        <v>10540.8</v>
      </c>
      <c r="FE6" s="907">
        <v>10529.2</v>
      </c>
      <c r="FF6" s="907">
        <v>10590.2</v>
      </c>
      <c r="FG6" s="907">
        <v>10685.1</v>
      </c>
      <c r="FH6" s="907">
        <v>10761.4</v>
      </c>
      <c r="FI6" s="907">
        <v>10827.3</v>
      </c>
      <c r="FJ6" s="907">
        <v>10868.7</v>
      </c>
      <c r="FK6" s="907">
        <v>10879.9</v>
      </c>
      <c r="FL6" s="907">
        <v>10913</v>
      </c>
      <c r="FM6" s="907">
        <v>10931.8</v>
      </c>
      <c r="FN6" s="907">
        <v>11010.7</v>
      </c>
      <c r="FO6" s="907">
        <v>11030</v>
      </c>
      <c r="FP6" s="907">
        <v>11052.4</v>
      </c>
      <c r="FQ6" s="907">
        <v>11096.4</v>
      </c>
      <c r="FR6" s="907">
        <v>11155.5</v>
      </c>
      <c r="FS6" s="907">
        <v>11172.6</v>
      </c>
      <c r="FT6" s="907">
        <v>11214.4</v>
      </c>
      <c r="FU6" s="907">
        <v>11304.3</v>
      </c>
      <c r="FV6" s="907">
        <v>11347.6</v>
      </c>
      <c r="FW6" s="907">
        <v>11453</v>
      </c>
      <c r="FX6" s="907">
        <v>11565.7</v>
      </c>
      <c r="FY6" s="907">
        <v>11694.9</v>
      </c>
      <c r="FZ6" s="907">
        <v>11772.9</v>
      </c>
      <c r="GA6" s="907">
        <v>11852.7</v>
      </c>
      <c r="GB6" s="907">
        <v>11943</v>
      </c>
      <c r="GC6" s="907">
        <v>12003.1</v>
      </c>
      <c r="GD6" s="907">
        <v>12091.2</v>
      </c>
      <c r="GE6" s="907">
        <v>12152.6</v>
      </c>
      <c r="GF6" s="907">
        <v>12223.8</v>
      </c>
      <c r="GG6" s="907">
        <v>12283.1</v>
      </c>
      <c r="GH6" s="907">
        <v>12372.2</v>
      </c>
      <c r="GI6" s="907">
        <v>12430.1</v>
      </c>
      <c r="GJ6" s="907">
        <v>12500.4</v>
      </c>
      <c r="GK6" s="907">
        <v>12632</v>
      </c>
      <c r="GL6" s="907">
        <v>12707.6</v>
      </c>
      <c r="GM6" s="907">
        <v>12816.4</v>
      </c>
      <c r="GN6" s="907">
        <v>12900.6</v>
      </c>
      <c r="GO6" s="907">
        <v>12955.5</v>
      </c>
      <c r="GP6" s="907">
        <v>12975.1</v>
      </c>
      <c r="GQ6" s="907">
        <v>13088.8</v>
      </c>
      <c r="GR6" s="907">
        <v>13192.3</v>
      </c>
      <c r="GS6" s="907">
        <v>13249</v>
      </c>
      <c r="GT6" s="907">
        <v>13014.5</v>
      </c>
      <c r="GU6" s="907">
        <v>11756.4</v>
      </c>
      <c r="GV6" s="907">
        <v>12820.8</v>
      </c>
      <c r="GW6" s="907">
        <v>12927.9</v>
      </c>
      <c r="GX6" s="907">
        <v>13282.7</v>
      </c>
      <c r="GY6" s="907">
        <v>13665.6</v>
      </c>
      <c r="GZ6" s="907">
        <v>13732.4</v>
      </c>
      <c r="HA6" s="907">
        <v>13836.7</v>
      </c>
    </row>
    <row r="7" spans="1:209" x14ac:dyDescent="0.35">
      <c r="A7" s="907" t="s">
        <v>891</v>
      </c>
      <c r="B7" s="907">
        <v>20.57</v>
      </c>
      <c r="C7" s="907">
        <v>20.797999999999998</v>
      </c>
      <c r="D7" s="907">
        <v>21</v>
      </c>
      <c r="E7" s="907">
        <v>21.271999999999998</v>
      </c>
      <c r="F7" s="907">
        <v>21.474</v>
      </c>
      <c r="G7" s="907">
        <v>21.718</v>
      </c>
      <c r="H7" s="907">
        <v>21.931999999999999</v>
      </c>
      <c r="I7" s="907">
        <v>22.068000000000001</v>
      </c>
      <c r="J7" s="907">
        <v>22.300999999999998</v>
      </c>
      <c r="K7" s="907">
        <v>22.428999999999998</v>
      </c>
      <c r="L7" s="907">
        <v>22.626000000000001</v>
      </c>
      <c r="M7" s="907">
        <v>22.811</v>
      </c>
      <c r="N7" s="907">
        <v>23.085999999999999</v>
      </c>
      <c r="O7" s="907">
        <v>23.53</v>
      </c>
      <c r="P7" s="907">
        <v>23.957999999999998</v>
      </c>
      <c r="Q7" s="907">
        <v>24.448</v>
      </c>
      <c r="R7" s="907">
        <v>25.175999999999998</v>
      </c>
      <c r="S7" s="907">
        <v>25.888999999999999</v>
      </c>
      <c r="T7" s="907">
        <v>26.587</v>
      </c>
      <c r="U7" s="907">
        <v>27.263000000000002</v>
      </c>
      <c r="V7" s="907">
        <v>27.776</v>
      </c>
      <c r="W7" s="907">
        <v>28.117000000000001</v>
      </c>
      <c r="X7" s="907">
        <v>28.643000000000001</v>
      </c>
      <c r="Y7" s="907">
        <v>29.123999999999999</v>
      </c>
      <c r="Z7" s="907">
        <v>29.443999999999999</v>
      </c>
      <c r="AA7" s="907">
        <v>29.690999999999999</v>
      </c>
      <c r="AB7" s="907">
        <v>30.141999999999999</v>
      </c>
      <c r="AC7" s="907">
        <v>30.617999999999999</v>
      </c>
      <c r="AD7" s="907">
        <v>31.17</v>
      </c>
      <c r="AE7" s="907">
        <v>31.704000000000001</v>
      </c>
      <c r="AF7" s="907">
        <v>32.180999999999997</v>
      </c>
      <c r="AG7" s="907">
        <v>32.637999999999998</v>
      </c>
      <c r="AH7" s="907">
        <v>33.173999999999999</v>
      </c>
      <c r="AI7" s="907">
        <v>33.854999999999997</v>
      </c>
      <c r="AJ7" s="907">
        <v>34.448999999999998</v>
      </c>
      <c r="AK7" s="907">
        <v>35.1</v>
      </c>
      <c r="AL7" s="907">
        <v>35.762</v>
      </c>
      <c r="AM7" s="907">
        <v>36.738999999999997</v>
      </c>
      <c r="AN7" s="907">
        <v>37.65</v>
      </c>
      <c r="AO7" s="907">
        <v>38.561999999999998</v>
      </c>
      <c r="AP7" s="907">
        <v>39.719000000000001</v>
      </c>
      <c r="AQ7" s="907">
        <v>40.691000000000003</v>
      </c>
      <c r="AR7" s="907">
        <v>41.643000000000001</v>
      </c>
      <c r="AS7" s="907">
        <v>42.673000000000002</v>
      </c>
      <c r="AT7" s="907">
        <v>43.78</v>
      </c>
      <c r="AU7" s="907">
        <v>44.515000000000001</v>
      </c>
      <c r="AV7" s="907">
        <v>45.247999999999998</v>
      </c>
      <c r="AW7" s="907">
        <v>45.941000000000003</v>
      </c>
      <c r="AX7" s="907">
        <v>46.524999999999999</v>
      </c>
      <c r="AY7" s="907">
        <v>46.972999999999999</v>
      </c>
      <c r="AZ7" s="907">
        <v>47.715000000000003</v>
      </c>
      <c r="BA7" s="907">
        <v>48.241</v>
      </c>
      <c r="BB7" s="907">
        <v>48.64</v>
      </c>
      <c r="BC7" s="907">
        <v>49.085000000000001</v>
      </c>
      <c r="BD7" s="907">
        <v>49.73</v>
      </c>
      <c r="BE7" s="907">
        <v>50.058</v>
      </c>
      <c r="BF7" s="907">
        <v>50.598999999999997</v>
      </c>
      <c r="BG7" s="907">
        <v>51.088999999999999</v>
      </c>
      <c r="BH7" s="907">
        <v>51.482999999999997</v>
      </c>
      <c r="BI7" s="907">
        <v>51.801000000000002</v>
      </c>
      <c r="BJ7" s="907">
        <v>52.411999999999999</v>
      </c>
      <c r="BK7" s="907">
        <v>52.837000000000003</v>
      </c>
      <c r="BL7" s="907">
        <v>53.250999999999998</v>
      </c>
      <c r="BM7" s="907">
        <v>53.622999999999998</v>
      </c>
      <c r="BN7" s="907">
        <v>54.003</v>
      </c>
      <c r="BO7" s="907">
        <v>53.945999999999998</v>
      </c>
      <c r="BP7" s="907">
        <v>54.23</v>
      </c>
      <c r="BQ7" s="907">
        <v>54.558</v>
      </c>
      <c r="BR7" s="907">
        <v>55.072000000000003</v>
      </c>
      <c r="BS7" s="907">
        <v>55.603000000000002</v>
      </c>
      <c r="BT7" s="907">
        <v>56.13</v>
      </c>
      <c r="BU7" s="907">
        <v>56.615000000000002</v>
      </c>
      <c r="BV7" s="907">
        <v>57.061999999999998</v>
      </c>
      <c r="BW7" s="907">
        <v>57.692</v>
      </c>
      <c r="BX7" s="907">
        <v>58.402999999999999</v>
      </c>
      <c r="BY7" s="907">
        <v>58.993000000000002</v>
      </c>
      <c r="BZ7" s="907">
        <v>59.670999999999999</v>
      </c>
      <c r="CA7" s="907">
        <v>60.475000000000001</v>
      </c>
      <c r="CB7" s="907">
        <v>60.832000000000001</v>
      </c>
      <c r="CC7" s="907">
        <v>61.31</v>
      </c>
      <c r="CD7" s="907">
        <v>62.198999999999998</v>
      </c>
      <c r="CE7" s="907">
        <v>62.764000000000003</v>
      </c>
      <c r="CF7" s="907">
        <v>63.561</v>
      </c>
      <c r="CG7" s="907">
        <v>64.402000000000001</v>
      </c>
      <c r="CH7" s="907">
        <v>64.739999999999995</v>
      </c>
      <c r="CI7" s="907">
        <v>65.093999999999994</v>
      </c>
      <c r="CJ7" s="907">
        <v>65.536000000000001</v>
      </c>
      <c r="CK7" s="907">
        <v>66.012</v>
      </c>
      <c r="CL7" s="907">
        <v>66.424999999999997</v>
      </c>
      <c r="CM7" s="907">
        <v>66.867000000000004</v>
      </c>
      <c r="CN7" s="907">
        <v>67.293999999999997</v>
      </c>
      <c r="CO7" s="907">
        <v>67.763000000000005</v>
      </c>
      <c r="CP7" s="907">
        <v>68.167000000000002</v>
      </c>
      <c r="CQ7" s="907">
        <v>68.623999999999995</v>
      </c>
      <c r="CR7" s="907">
        <v>68.923000000000002</v>
      </c>
      <c r="CS7" s="907">
        <v>69.319999999999993</v>
      </c>
      <c r="CT7" s="907">
        <v>69.567999999999998</v>
      </c>
      <c r="CU7" s="907">
        <v>69.956000000000003</v>
      </c>
      <c r="CV7" s="907">
        <v>70.459000000000003</v>
      </c>
      <c r="CW7" s="907">
        <v>70.789000000000001</v>
      </c>
      <c r="CX7" s="907">
        <v>71.135999999999996</v>
      </c>
      <c r="CY7" s="907">
        <v>71.549000000000007</v>
      </c>
      <c r="CZ7" s="907">
        <v>71.841999999999999</v>
      </c>
      <c r="DA7" s="907">
        <v>72.158000000000001</v>
      </c>
      <c r="DB7" s="907">
        <v>72.558999999999997</v>
      </c>
      <c r="DC7" s="907">
        <v>73.043999999999997</v>
      </c>
      <c r="DD7" s="907">
        <v>73.355999999999995</v>
      </c>
      <c r="DE7" s="907">
        <v>73.855999999999995</v>
      </c>
      <c r="DF7" s="907">
        <v>74.182000000000002</v>
      </c>
      <c r="DG7" s="907">
        <v>74.367999999999995</v>
      </c>
      <c r="DH7" s="907">
        <v>74.563999999999993</v>
      </c>
      <c r="DI7" s="907">
        <v>74.798000000000002</v>
      </c>
      <c r="DJ7" s="907">
        <v>74.804000000000002</v>
      </c>
      <c r="DK7" s="907">
        <v>74.938999999999993</v>
      </c>
      <c r="DL7" s="907">
        <v>75.17</v>
      </c>
      <c r="DM7" s="907">
        <v>75.369</v>
      </c>
      <c r="DN7" s="907">
        <v>75.516999999999996</v>
      </c>
      <c r="DO7" s="907">
        <v>75.947000000000003</v>
      </c>
      <c r="DP7" s="907">
        <v>76.364999999999995</v>
      </c>
      <c r="DQ7" s="907">
        <v>76.828000000000003</v>
      </c>
      <c r="DR7" s="907">
        <v>77.451999999999998</v>
      </c>
      <c r="DS7" s="907">
        <v>77.820999999999998</v>
      </c>
      <c r="DT7" s="907">
        <v>78.322999999999993</v>
      </c>
      <c r="DU7" s="907">
        <v>78.766000000000005</v>
      </c>
      <c r="DV7" s="907">
        <v>79.349000000000004</v>
      </c>
      <c r="DW7" s="907">
        <v>79.721000000000004</v>
      </c>
      <c r="DX7" s="907">
        <v>79.760999999999996</v>
      </c>
      <c r="DY7" s="907">
        <v>79.793999999999997</v>
      </c>
      <c r="DZ7" s="907">
        <v>79.953999999999994</v>
      </c>
      <c r="EA7" s="907">
        <v>80.546999999999997</v>
      </c>
      <c r="EB7" s="907">
        <v>80.963999999999999</v>
      </c>
      <c r="EC7" s="907">
        <v>81.341999999999999</v>
      </c>
      <c r="ED7" s="907">
        <v>81.963999999999999</v>
      </c>
      <c r="EE7" s="907">
        <v>82.046000000000006</v>
      </c>
      <c r="EF7" s="907">
        <v>82.587000000000003</v>
      </c>
      <c r="EG7" s="907">
        <v>82.992999999999995</v>
      </c>
      <c r="EH7" s="907">
        <v>83.632999999999996</v>
      </c>
      <c r="EI7" s="907">
        <v>84.195999999999998</v>
      </c>
      <c r="EJ7" s="907">
        <v>84.61</v>
      </c>
      <c r="EK7" s="907">
        <v>85.332999999999998</v>
      </c>
      <c r="EL7" s="907">
        <v>85.828999999999994</v>
      </c>
      <c r="EM7" s="907">
        <v>86.370999999999995</v>
      </c>
      <c r="EN7" s="907">
        <v>87.304000000000002</v>
      </c>
      <c r="EO7" s="907">
        <v>87.998999999999995</v>
      </c>
      <c r="EP7" s="907">
        <v>88.456000000000003</v>
      </c>
      <c r="EQ7" s="907">
        <v>89.231999999999999</v>
      </c>
      <c r="ER7" s="907">
        <v>89.873999999999995</v>
      </c>
      <c r="ES7" s="907">
        <v>89.725999999999999</v>
      </c>
      <c r="ET7" s="907">
        <v>90.546000000000006</v>
      </c>
      <c r="EU7" s="907">
        <v>91.314999999999998</v>
      </c>
      <c r="EV7" s="907">
        <v>91.831000000000003</v>
      </c>
      <c r="EW7" s="907">
        <v>92.765000000000001</v>
      </c>
      <c r="EX7" s="907">
        <v>93.52</v>
      </c>
      <c r="EY7" s="907">
        <v>94.43</v>
      </c>
      <c r="EZ7" s="907">
        <v>95.438000000000002</v>
      </c>
      <c r="FA7" s="907">
        <v>93.914000000000001</v>
      </c>
      <c r="FB7" s="907">
        <v>93.28</v>
      </c>
      <c r="FC7" s="907">
        <v>93.650999999999996</v>
      </c>
      <c r="FD7" s="907">
        <v>94.296000000000006</v>
      </c>
      <c r="FE7" s="907">
        <v>95.024000000000001</v>
      </c>
      <c r="FF7" s="907">
        <v>95.391000000000005</v>
      </c>
      <c r="FG7" s="907">
        <v>95.539000000000001</v>
      </c>
      <c r="FH7" s="907">
        <v>95.722999999999999</v>
      </c>
      <c r="FI7" s="907">
        <v>96.335999999999999</v>
      </c>
      <c r="FJ7" s="907">
        <v>97.144999999999996</v>
      </c>
      <c r="FK7" s="907">
        <v>98.1</v>
      </c>
      <c r="FL7" s="907">
        <v>98.554000000000002</v>
      </c>
      <c r="FM7" s="907">
        <v>98.879000000000005</v>
      </c>
      <c r="FN7" s="907">
        <v>99.534000000000006</v>
      </c>
      <c r="FO7" s="907">
        <v>99.775000000000006</v>
      </c>
      <c r="FP7" s="907">
        <v>100.065</v>
      </c>
      <c r="FQ7" s="907">
        <v>100.626</v>
      </c>
      <c r="FR7" s="907">
        <v>100.989</v>
      </c>
      <c r="FS7" s="907">
        <v>101.06100000000001</v>
      </c>
      <c r="FT7" s="907">
        <v>101.471</v>
      </c>
      <c r="FU7" s="907">
        <v>101.896</v>
      </c>
      <c r="FV7" s="907">
        <v>102.386</v>
      </c>
      <c r="FW7" s="907">
        <v>102.899</v>
      </c>
      <c r="FX7" s="907">
        <v>103.19</v>
      </c>
      <c r="FY7" s="907">
        <v>103.071</v>
      </c>
      <c r="FZ7" s="907">
        <v>102.643</v>
      </c>
      <c r="GA7" s="907">
        <v>103.14100000000001</v>
      </c>
      <c r="GB7" s="907">
        <v>103.39</v>
      </c>
      <c r="GC7" s="907">
        <v>103.288</v>
      </c>
      <c r="GD7" s="907">
        <v>103.343</v>
      </c>
      <c r="GE7" s="907">
        <v>103.992</v>
      </c>
      <c r="GF7" s="907">
        <v>104.38200000000001</v>
      </c>
      <c r="GG7" s="907">
        <v>104.876</v>
      </c>
      <c r="GH7" s="907">
        <v>105.453</v>
      </c>
      <c r="GI7" s="907">
        <v>105.751</v>
      </c>
      <c r="GJ7" s="907">
        <v>106.146</v>
      </c>
      <c r="GK7" s="907">
        <v>106.85599999999999</v>
      </c>
      <c r="GL7" s="907">
        <v>107.557</v>
      </c>
      <c r="GM7" s="907">
        <v>108.184</v>
      </c>
      <c r="GN7" s="907">
        <v>108.54600000000001</v>
      </c>
      <c r="GO7" s="907">
        <v>108.986</v>
      </c>
      <c r="GP7" s="907">
        <v>109.1</v>
      </c>
      <c r="GQ7" s="907">
        <v>109.83499999999999</v>
      </c>
      <c r="GR7" s="907">
        <v>110.14100000000001</v>
      </c>
      <c r="GS7" s="907">
        <v>110.61199999999999</v>
      </c>
      <c r="GT7" s="907">
        <v>110.958</v>
      </c>
      <c r="GU7" s="907">
        <v>110.505</v>
      </c>
      <c r="GV7" s="907">
        <v>111.50700000000001</v>
      </c>
      <c r="GW7" s="907">
        <v>111.928</v>
      </c>
      <c r="GX7" s="907">
        <v>112.989</v>
      </c>
      <c r="GY7" s="907">
        <v>114.77200000000001</v>
      </c>
      <c r="GZ7" s="907">
        <v>116.277</v>
      </c>
      <c r="HA7" s="907">
        <v>118.078</v>
      </c>
    </row>
    <row r="8" spans="1:209" x14ac:dyDescent="0.35">
      <c r="A8" s="907" t="s">
        <v>892</v>
      </c>
      <c r="B8" s="907">
        <v>18.704000000000001</v>
      </c>
      <c r="C8" s="907">
        <v>18.951000000000001</v>
      </c>
      <c r="D8" s="907">
        <v>19.274000000000001</v>
      </c>
      <c r="E8" s="907">
        <v>19.518999999999998</v>
      </c>
      <c r="F8" s="907">
        <v>20.137</v>
      </c>
      <c r="G8" s="907">
        <v>20.513000000000002</v>
      </c>
      <c r="H8" s="907">
        <v>20.81</v>
      </c>
      <c r="I8" s="907">
        <v>21.233000000000001</v>
      </c>
      <c r="J8" s="907">
        <v>22.106999999999999</v>
      </c>
      <c r="K8" s="907">
        <v>22.33</v>
      </c>
      <c r="L8" s="907">
        <v>22.513000000000002</v>
      </c>
      <c r="M8" s="907">
        <v>23.003</v>
      </c>
      <c r="N8" s="907">
        <v>23.373000000000001</v>
      </c>
      <c r="O8" s="907">
        <v>23.78</v>
      </c>
      <c r="P8" s="907">
        <v>24.271999999999998</v>
      </c>
      <c r="Q8" s="907">
        <v>24.791</v>
      </c>
      <c r="R8" s="907">
        <v>25.045000000000002</v>
      </c>
      <c r="S8" s="907">
        <v>25.498000000000001</v>
      </c>
      <c r="T8" s="907">
        <v>26.242000000000001</v>
      </c>
      <c r="U8" s="907">
        <v>27.114000000000001</v>
      </c>
      <c r="V8" s="907">
        <v>27.606999999999999</v>
      </c>
      <c r="W8" s="907">
        <v>28.006</v>
      </c>
      <c r="X8" s="907">
        <v>28.384</v>
      </c>
      <c r="Y8" s="907">
        <v>29.036000000000001</v>
      </c>
      <c r="Z8" s="907">
        <v>29.46</v>
      </c>
      <c r="AA8" s="907">
        <v>29.707000000000001</v>
      </c>
      <c r="AB8" s="907">
        <v>30.047000000000001</v>
      </c>
      <c r="AC8" s="907">
        <v>30.850999999999999</v>
      </c>
      <c r="AD8" s="907">
        <v>31.286999999999999</v>
      </c>
      <c r="AE8" s="907">
        <v>31.643000000000001</v>
      </c>
      <c r="AF8" s="907">
        <v>31.798999999999999</v>
      </c>
      <c r="AG8" s="907">
        <v>32.720999999999997</v>
      </c>
      <c r="AH8" s="907">
        <v>33.094999999999999</v>
      </c>
      <c r="AI8" s="907">
        <v>33.744999999999997</v>
      </c>
      <c r="AJ8" s="907">
        <v>34.308999999999997</v>
      </c>
      <c r="AK8" s="907">
        <v>34.901000000000003</v>
      </c>
      <c r="AL8" s="907">
        <v>35.543999999999997</v>
      </c>
      <c r="AM8" s="907">
        <v>36.081000000000003</v>
      </c>
      <c r="AN8" s="907">
        <v>36.923000000000002</v>
      </c>
      <c r="AO8" s="907">
        <v>37.735999999999997</v>
      </c>
      <c r="AP8" s="907">
        <v>38.481999999999999</v>
      </c>
      <c r="AQ8" s="907">
        <v>39.97</v>
      </c>
      <c r="AR8" s="907">
        <v>40.375</v>
      </c>
      <c r="AS8" s="907">
        <v>41.59</v>
      </c>
      <c r="AT8" s="907">
        <v>42.420999999999999</v>
      </c>
      <c r="AU8" s="907">
        <v>43.406999999999996</v>
      </c>
      <c r="AV8" s="907">
        <v>44.36</v>
      </c>
      <c r="AW8" s="907">
        <v>45.209000000000003</v>
      </c>
      <c r="AX8" s="907">
        <v>45.932000000000002</v>
      </c>
      <c r="AY8" s="907">
        <v>46.841000000000001</v>
      </c>
      <c r="AZ8" s="907">
        <v>47.234999999999999</v>
      </c>
      <c r="BA8" s="907">
        <v>47.792000000000002</v>
      </c>
      <c r="BB8" s="907">
        <v>47.881999999999998</v>
      </c>
      <c r="BC8" s="907">
        <v>48.252000000000002</v>
      </c>
      <c r="BD8" s="907">
        <v>48.786000000000001</v>
      </c>
      <c r="BE8" s="907">
        <v>49.104999999999997</v>
      </c>
      <c r="BF8" s="907">
        <v>49.741</v>
      </c>
      <c r="BG8" s="907">
        <v>50.237000000000002</v>
      </c>
      <c r="BH8" s="907">
        <v>50.984000000000002</v>
      </c>
      <c r="BI8" s="907">
        <v>51.612000000000002</v>
      </c>
      <c r="BJ8" s="907">
        <v>51.405999999999999</v>
      </c>
      <c r="BK8" s="907">
        <v>51.527000000000001</v>
      </c>
      <c r="BL8" s="907">
        <v>51.802</v>
      </c>
      <c r="BM8" s="907">
        <v>52.142000000000003</v>
      </c>
      <c r="BN8" s="907">
        <v>52.01</v>
      </c>
      <c r="BO8" s="907">
        <v>51.881</v>
      </c>
      <c r="BP8" s="907">
        <v>51.954000000000001</v>
      </c>
      <c r="BQ8" s="907">
        <v>52.012999999999998</v>
      </c>
      <c r="BR8" s="907">
        <v>51.923999999999999</v>
      </c>
      <c r="BS8" s="907">
        <v>52.170999999999999</v>
      </c>
      <c r="BT8" s="907">
        <v>52.548000000000002</v>
      </c>
      <c r="BU8" s="907">
        <v>52.658000000000001</v>
      </c>
      <c r="BV8" s="907">
        <v>53.375999999999998</v>
      </c>
      <c r="BW8" s="907">
        <v>53.901000000000003</v>
      </c>
      <c r="BX8" s="907">
        <v>54.209000000000003</v>
      </c>
      <c r="BY8" s="907">
        <v>54.645000000000003</v>
      </c>
      <c r="BZ8" s="907">
        <v>55.051000000000002</v>
      </c>
      <c r="CA8" s="907">
        <v>55.454999999999998</v>
      </c>
      <c r="CB8" s="907">
        <v>55.731000000000002</v>
      </c>
      <c r="CC8" s="907">
        <v>55.930999999999997</v>
      </c>
      <c r="CD8" s="907">
        <v>56.323</v>
      </c>
      <c r="CE8" s="907">
        <v>57.29</v>
      </c>
      <c r="CF8" s="907">
        <v>57.366999999999997</v>
      </c>
      <c r="CG8" s="907">
        <v>58.05</v>
      </c>
      <c r="CH8" s="907">
        <v>58.570999999999998</v>
      </c>
      <c r="CI8" s="907">
        <v>58.86</v>
      </c>
      <c r="CJ8" s="907">
        <v>59.616</v>
      </c>
      <c r="CK8" s="907">
        <v>60.219000000000001</v>
      </c>
      <c r="CL8" s="907">
        <v>60.307000000000002</v>
      </c>
      <c r="CM8" s="907">
        <v>60.527000000000001</v>
      </c>
      <c r="CN8" s="907">
        <v>61.055</v>
      </c>
      <c r="CO8" s="907">
        <v>61.439</v>
      </c>
      <c r="CP8" s="907">
        <v>61.591999999999999</v>
      </c>
      <c r="CQ8" s="907">
        <v>61.863</v>
      </c>
      <c r="CR8" s="907">
        <v>62.311</v>
      </c>
      <c r="CS8" s="907">
        <v>62.87</v>
      </c>
      <c r="CT8" s="907">
        <v>63.158000000000001</v>
      </c>
      <c r="CU8" s="907">
        <v>63.688000000000002</v>
      </c>
      <c r="CV8" s="907">
        <v>64.054000000000002</v>
      </c>
      <c r="CW8" s="907">
        <v>64.58</v>
      </c>
      <c r="CX8" s="907">
        <v>65.123999999999995</v>
      </c>
      <c r="CY8" s="907">
        <v>65.558000000000007</v>
      </c>
      <c r="CZ8" s="907">
        <v>65.897000000000006</v>
      </c>
      <c r="DA8" s="907">
        <v>66.807000000000002</v>
      </c>
      <c r="DB8" s="907">
        <v>66.963999999999999</v>
      </c>
      <c r="DC8" s="907">
        <v>66.605000000000004</v>
      </c>
      <c r="DD8" s="907">
        <v>66.992000000000004</v>
      </c>
      <c r="DE8" s="907">
        <v>67.221999999999994</v>
      </c>
      <c r="DF8" s="907">
        <v>67.450999999999993</v>
      </c>
      <c r="DG8" s="907">
        <v>67.894999999999996</v>
      </c>
      <c r="DH8" s="907">
        <v>68.051000000000002</v>
      </c>
      <c r="DI8" s="907">
        <v>68.528000000000006</v>
      </c>
      <c r="DJ8" s="907">
        <v>68.241</v>
      </c>
      <c r="DK8" s="907">
        <v>68.680000000000007</v>
      </c>
      <c r="DL8" s="907">
        <v>69.129000000000005</v>
      </c>
      <c r="DM8" s="907">
        <v>69.350999999999999</v>
      </c>
      <c r="DN8" s="907">
        <v>69.557000000000002</v>
      </c>
      <c r="DO8" s="907">
        <v>70.141999999999996</v>
      </c>
      <c r="DP8" s="907">
        <v>70.778999999999996</v>
      </c>
      <c r="DQ8" s="907">
        <v>71.649000000000001</v>
      </c>
      <c r="DR8" s="907">
        <v>72.346999999999994</v>
      </c>
      <c r="DS8" s="907">
        <v>72.625</v>
      </c>
      <c r="DT8" s="907">
        <v>73.144999999999996</v>
      </c>
      <c r="DU8" s="907">
        <v>73.475999999999999</v>
      </c>
      <c r="DV8" s="907">
        <v>73.600999999999999</v>
      </c>
      <c r="DW8" s="907">
        <v>73.988</v>
      </c>
      <c r="DX8" s="907">
        <v>74.462000000000003</v>
      </c>
      <c r="DY8" s="907">
        <v>74.944000000000003</v>
      </c>
      <c r="DZ8" s="907">
        <v>75.430000000000007</v>
      </c>
      <c r="EA8" s="907">
        <v>76.143000000000001</v>
      </c>
      <c r="EB8" s="907">
        <v>76.796999999999997</v>
      </c>
      <c r="EC8" s="907">
        <v>78.22</v>
      </c>
      <c r="ED8" s="907">
        <v>79.091999999999999</v>
      </c>
      <c r="EE8" s="907">
        <v>79.653999999999996</v>
      </c>
      <c r="EF8" s="907">
        <v>80.375</v>
      </c>
      <c r="EG8" s="907">
        <v>80.977000000000004</v>
      </c>
      <c r="EH8" s="907">
        <v>81.665999999999997</v>
      </c>
      <c r="EI8" s="907">
        <v>82.375</v>
      </c>
      <c r="EJ8" s="907">
        <v>83.129000000000005</v>
      </c>
      <c r="EK8" s="907">
        <v>83.938000000000002</v>
      </c>
      <c r="EL8" s="907">
        <v>85.043000000000006</v>
      </c>
      <c r="EM8" s="907">
        <v>85.81</v>
      </c>
      <c r="EN8" s="907">
        <v>86.706000000000003</v>
      </c>
      <c r="EO8" s="907">
        <v>87.328999999999994</v>
      </c>
      <c r="EP8" s="907">
        <v>88.063999999999993</v>
      </c>
      <c r="EQ8" s="907">
        <v>88.677000000000007</v>
      </c>
      <c r="ER8" s="907">
        <v>89.334000000000003</v>
      </c>
      <c r="ES8" s="907">
        <v>89.799000000000007</v>
      </c>
      <c r="ET8" s="907">
        <v>90.566999999999993</v>
      </c>
      <c r="EU8" s="907">
        <v>91.290999999999997</v>
      </c>
      <c r="EV8" s="907">
        <v>91.92</v>
      </c>
      <c r="EW8" s="907">
        <v>92.656999999999996</v>
      </c>
      <c r="EX8" s="907">
        <v>93.438000000000002</v>
      </c>
      <c r="EY8" s="907">
        <v>94.394999999999996</v>
      </c>
      <c r="EZ8" s="907">
        <v>95.102999999999994</v>
      </c>
      <c r="FA8" s="907">
        <v>94.65</v>
      </c>
      <c r="FB8" s="907">
        <v>93.855999999999995</v>
      </c>
      <c r="FC8" s="907">
        <v>93.873000000000005</v>
      </c>
      <c r="FD8" s="907">
        <v>94.16</v>
      </c>
      <c r="FE8" s="907">
        <v>94.884</v>
      </c>
      <c r="FF8" s="907">
        <v>95.488</v>
      </c>
      <c r="FG8" s="907">
        <v>96.22</v>
      </c>
      <c r="FH8" s="907">
        <v>96.602000000000004</v>
      </c>
      <c r="FI8" s="907">
        <v>97.388000000000005</v>
      </c>
      <c r="FJ8" s="907">
        <v>98.263000000000005</v>
      </c>
      <c r="FK8" s="907">
        <v>99.152000000000001</v>
      </c>
      <c r="FL8" s="907">
        <v>99.497</v>
      </c>
      <c r="FM8" s="907">
        <v>99.364000000000004</v>
      </c>
      <c r="FN8" s="907">
        <v>99.707999999999998</v>
      </c>
      <c r="FO8" s="907">
        <v>99.927999999999997</v>
      </c>
      <c r="FP8" s="907">
        <v>100.12</v>
      </c>
      <c r="FQ8" s="907">
        <v>100.244</v>
      </c>
      <c r="FR8" s="907">
        <v>100.239</v>
      </c>
      <c r="FS8" s="907">
        <v>100.437</v>
      </c>
      <c r="FT8" s="907">
        <v>100.762</v>
      </c>
      <c r="FU8" s="907">
        <v>102.295</v>
      </c>
      <c r="FV8" s="907">
        <v>102.03100000000001</v>
      </c>
      <c r="FW8" s="907">
        <v>102.482</v>
      </c>
      <c r="FX8" s="907">
        <v>102.961</v>
      </c>
      <c r="FY8" s="907">
        <v>103.099</v>
      </c>
      <c r="FZ8" s="907">
        <v>102.93300000000001</v>
      </c>
      <c r="GA8" s="907">
        <v>103.13500000000001</v>
      </c>
      <c r="GB8" s="907">
        <v>103.29300000000001</v>
      </c>
      <c r="GC8" s="907">
        <v>103.211</v>
      </c>
      <c r="GD8" s="907">
        <v>102.953</v>
      </c>
      <c r="GE8" s="907">
        <v>103.50700000000001</v>
      </c>
      <c r="GF8" s="907">
        <v>103.90900000000001</v>
      </c>
      <c r="GG8" s="907">
        <v>104.41</v>
      </c>
      <c r="GH8" s="907">
        <v>104.958</v>
      </c>
      <c r="GI8" s="907">
        <v>105.35599999999999</v>
      </c>
      <c r="GJ8" s="907">
        <v>105.86</v>
      </c>
      <c r="GK8" s="907">
        <v>106.633</v>
      </c>
      <c r="GL8" s="907">
        <v>107.655</v>
      </c>
      <c r="GM8" s="907">
        <v>108.447</v>
      </c>
      <c r="GN8" s="907">
        <v>109.07299999999999</v>
      </c>
      <c r="GO8" s="907">
        <v>109.928</v>
      </c>
      <c r="GP8" s="907">
        <v>111.078</v>
      </c>
      <c r="GQ8" s="907">
        <v>110.303</v>
      </c>
      <c r="GR8" s="907">
        <v>110.673</v>
      </c>
      <c r="GS8" s="907">
        <v>111.068</v>
      </c>
      <c r="GT8" s="907">
        <v>111.4</v>
      </c>
      <c r="GU8" s="907">
        <v>111.444</v>
      </c>
      <c r="GV8" s="907">
        <v>112.26900000000001</v>
      </c>
      <c r="GW8" s="907">
        <v>112.959</v>
      </c>
      <c r="GX8" s="907">
        <v>114.065</v>
      </c>
      <c r="GY8" s="907">
        <v>115.22799999999999</v>
      </c>
      <c r="GZ8" s="907">
        <v>116.643</v>
      </c>
      <c r="HA8" s="907">
        <v>118.294</v>
      </c>
    </row>
    <row r="9" spans="1:209" x14ac:dyDescent="0.35">
      <c r="A9" s="907" t="s">
        <v>893</v>
      </c>
      <c r="B9" s="907">
        <v>13.706</v>
      </c>
      <c r="C9" s="907">
        <v>13.997</v>
      </c>
      <c r="D9" s="907">
        <v>14.25</v>
      </c>
      <c r="E9" s="907">
        <v>14.52</v>
      </c>
      <c r="F9" s="907">
        <v>14.849</v>
      </c>
      <c r="G9" s="907">
        <v>15.118</v>
      </c>
      <c r="H9" s="907">
        <v>15.331</v>
      </c>
      <c r="I9" s="907">
        <v>15.497999999999999</v>
      </c>
      <c r="J9" s="907">
        <v>15.845000000000001</v>
      </c>
      <c r="K9" s="907">
        <v>16.032</v>
      </c>
      <c r="L9" s="907">
        <v>16.276</v>
      </c>
      <c r="M9" s="907">
        <v>16.5</v>
      </c>
      <c r="N9" s="907">
        <v>16.824999999999999</v>
      </c>
      <c r="O9" s="907">
        <v>17.123999999999999</v>
      </c>
      <c r="P9" s="907">
        <v>17.353999999999999</v>
      </c>
      <c r="Q9" s="907">
        <v>17.683</v>
      </c>
      <c r="R9" s="907">
        <v>18.196000000000002</v>
      </c>
      <c r="S9" s="907">
        <v>18.829000000000001</v>
      </c>
      <c r="T9" s="907">
        <v>19.515999999999998</v>
      </c>
      <c r="U9" s="907">
        <v>20.09</v>
      </c>
      <c r="V9" s="907">
        <v>20.494</v>
      </c>
      <c r="W9" s="907">
        <v>20.9</v>
      </c>
      <c r="X9" s="907">
        <v>21.167000000000002</v>
      </c>
      <c r="Y9" s="907">
        <v>21.437999999999999</v>
      </c>
      <c r="Z9" s="907">
        <v>21.68</v>
      </c>
      <c r="AA9" s="907">
        <v>21.943000000000001</v>
      </c>
      <c r="AB9" s="907">
        <v>22.106000000000002</v>
      </c>
      <c r="AC9" s="907">
        <v>22.37</v>
      </c>
      <c r="AD9" s="907">
        <v>22.792000000000002</v>
      </c>
      <c r="AE9" s="907">
        <v>23.2</v>
      </c>
      <c r="AF9" s="907">
        <v>23.594999999999999</v>
      </c>
      <c r="AG9" s="907">
        <v>23.992999999999999</v>
      </c>
      <c r="AH9" s="907">
        <v>24.332000000000001</v>
      </c>
      <c r="AI9" s="907">
        <v>24.738</v>
      </c>
      <c r="AJ9" s="907">
        <v>25.114999999999998</v>
      </c>
      <c r="AK9" s="907">
        <v>25.475000000000001</v>
      </c>
      <c r="AL9" s="907">
        <v>26.081</v>
      </c>
      <c r="AM9" s="907">
        <v>26.678000000000001</v>
      </c>
      <c r="AN9" s="907">
        <v>27.582000000000001</v>
      </c>
      <c r="AO9" s="907">
        <v>28.120999999999999</v>
      </c>
      <c r="AP9" s="907">
        <v>28.853000000000002</v>
      </c>
      <c r="AQ9" s="907">
        <v>29.645</v>
      </c>
      <c r="AR9" s="907">
        <v>30.5</v>
      </c>
      <c r="AS9" s="907">
        <v>31.33</v>
      </c>
      <c r="AT9" s="907">
        <v>32.348999999999997</v>
      </c>
      <c r="AU9" s="907">
        <v>33.045000000000002</v>
      </c>
      <c r="AV9" s="907">
        <v>33.494</v>
      </c>
      <c r="AW9" s="907">
        <v>34.023000000000003</v>
      </c>
      <c r="AX9" s="907">
        <v>34.595999999999997</v>
      </c>
      <c r="AY9" s="907">
        <v>35.152000000000001</v>
      </c>
      <c r="AZ9" s="907">
        <v>35.704000000000001</v>
      </c>
      <c r="BA9" s="907">
        <v>36.158000000000001</v>
      </c>
      <c r="BB9" s="907">
        <v>36.417999999999999</v>
      </c>
      <c r="BC9" s="907">
        <v>36.817</v>
      </c>
      <c r="BD9" s="907">
        <v>37.173000000000002</v>
      </c>
      <c r="BE9" s="907">
        <v>37.456000000000003</v>
      </c>
      <c r="BF9" s="907">
        <v>37.999000000000002</v>
      </c>
      <c r="BG9" s="907">
        <v>38.360999999999997</v>
      </c>
      <c r="BH9" s="907">
        <v>38.719000000000001</v>
      </c>
      <c r="BI9" s="907">
        <v>39.103000000000002</v>
      </c>
      <c r="BJ9" s="907">
        <v>39.564</v>
      </c>
      <c r="BK9" s="907">
        <v>39.954000000000001</v>
      </c>
      <c r="BL9" s="907">
        <v>40.284999999999997</v>
      </c>
      <c r="BM9" s="907">
        <v>40.658000000000001</v>
      </c>
      <c r="BN9" s="907">
        <v>40.826999999999998</v>
      </c>
      <c r="BO9" s="907">
        <v>41.006999999999998</v>
      </c>
      <c r="BP9" s="907">
        <v>41.362000000000002</v>
      </c>
      <c r="BQ9" s="907">
        <v>41.887999999999998</v>
      </c>
      <c r="BR9" s="907">
        <v>42.487000000000002</v>
      </c>
      <c r="BS9" s="907">
        <v>43.006</v>
      </c>
      <c r="BT9" s="907">
        <v>43.521000000000001</v>
      </c>
      <c r="BU9" s="907">
        <v>43.78</v>
      </c>
      <c r="BV9" s="907">
        <v>44.005000000000003</v>
      </c>
      <c r="BW9" s="907">
        <v>44.433999999999997</v>
      </c>
      <c r="BX9" s="907">
        <v>44.808</v>
      </c>
      <c r="BY9" s="907">
        <v>45.320999999999998</v>
      </c>
      <c r="BZ9" s="907">
        <v>45.917000000000002</v>
      </c>
      <c r="CA9" s="907">
        <v>46.54</v>
      </c>
      <c r="CB9" s="907">
        <v>46.975999999999999</v>
      </c>
      <c r="CC9" s="907">
        <v>47.582999999999998</v>
      </c>
      <c r="CD9" s="907">
        <v>48.256</v>
      </c>
      <c r="CE9" s="907">
        <v>48.753999999999998</v>
      </c>
      <c r="CF9" s="907">
        <v>49.417000000000002</v>
      </c>
      <c r="CG9" s="907">
        <v>50.195</v>
      </c>
      <c r="CH9" s="907">
        <v>50.405999999999999</v>
      </c>
      <c r="CI9" s="907">
        <v>50.710999999999999</v>
      </c>
      <c r="CJ9" s="907">
        <v>51.128999999999998</v>
      </c>
      <c r="CK9" s="907">
        <v>51.575000000000003</v>
      </c>
      <c r="CL9" s="907">
        <v>51.942999999999998</v>
      </c>
      <c r="CM9" s="907">
        <v>52.563000000000002</v>
      </c>
      <c r="CN9" s="907">
        <v>52.951000000000001</v>
      </c>
      <c r="CO9" s="907">
        <v>53.311999999999998</v>
      </c>
      <c r="CP9" s="907">
        <v>53.622</v>
      </c>
      <c r="CQ9" s="907">
        <v>53.938000000000002</v>
      </c>
      <c r="CR9" s="907">
        <v>54.091999999999999</v>
      </c>
      <c r="CS9" s="907">
        <v>54.365000000000002</v>
      </c>
      <c r="CT9" s="907">
        <v>54.808999999999997</v>
      </c>
      <c r="CU9" s="907">
        <v>55.113999999999997</v>
      </c>
      <c r="CV9" s="907">
        <v>55.595999999999997</v>
      </c>
      <c r="CW9" s="907">
        <v>56.067999999999998</v>
      </c>
      <c r="CX9" s="907">
        <v>56.381</v>
      </c>
      <c r="CY9" s="907">
        <v>56.808999999999997</v>
      </c>
      <c r="CZ9" s="907">
        <v>57.042999999999999</v>
      </c>
      <c r="DA9" s="907">
        <v>57.261000000000003</v>
      </c>
      <c r="DB9" s="907">
        <v>57.832999999999998</v>
      </c>
      <c r="DC9" s="907">
        <v>57.911999999999999</v>
      </c>
      <c r="DD9" s="907">
        <v>58.277999999999999</v>
      </c>
      <c r="DE9" s="907">
        <v>58.695999999999998</v>
      </c>
      <c r="DF9" s="907">
        <v>59.085000000000001</v>
      </c>
      <c r="DG9" s="907">
        <v>59.276000000000003</v>
      </c>
      <c r="DH9" s="907">
        <v>59.533999999999999</v>
      </c>
      <c r="DI9" s="907">
        <v>60</v>
      </c>
      <c r="DJ9" s="907">
        <v>60.081000000000003</v>
      </c>
      <c r="DK9" s="907">
        <v>60.347000000000001</v>
      </c>
      <c r="DL9" s="907">
        <v>60.798999999999999</v>
      </c>
      <c r="DM9" s="907">
        <v>61.307000000000002</v>
      </c>
      <c r="DN9" s="907">
        <v>61.777999999999999</v>
      </c>
      <c r="DO9" s="907">
        <v>62.613999999999997</v>
      </c>
      <c r="DP9" s="907">
        <v>63.366</v>
      </c>
      <c r="DQ9" s="907">
        <v>64.093999999999994</v>
      </c>
      <c r="DR9" s="907">
        <v>64.912999999999997</v>
      </c>
      <c r="DS9" s="907">
        <v>65.602000000000004</v>
      </c>
      <c r="DT9" s="907">
        <v>66.305999999999997</v>
      </c>
      <c r="DU9" s="907">
        <v>67.134</v>
      </c>
      <c r="DV9" s="907">
        <v>67.936000000000007</v>
      </c>
      <c r="DW9" s="907">
        <v>68.201999999999998</v>
      </c>
      <c r="DX9" s="907">
        <v>68.381</v>
      </c>
      <c r="DY9" s="907">
        <v>68.513999999999996</v>
      </c>
      <c r="DZ9" s="907">
        <v>68.930999999999997</v>
      </c>
      <c r="EA9" s="907">
        <v>69.551000000000002</v>
      </c>
      <c r="EB9" s="907">
        <v>70.051000000000002</v>
      </c>
      <c r="EC9" s="907">
        <v>70.635999999999996</v>
      </c>
      <c r="ED9" s="907">
        <v>71.641999999999996</v>
      </c>
      <c r="EE9" s="907">
        <v>71.694000000000003</v>
      </c>
      <c r="EF9" s="907">
        <v>72.174999999999997</v>
      </c>
      <c r="EG9" s="907">
        <v>72.741</v>
      </c>
      <c r="EH9" s="907">
        <v>73.661000000000001</v>
      </c>
      <c r="EI9" s="907">
        <v>74.712999999999994</v>
      </c>
      <c r="EJ9" s="907">
        <v>75.923000000000002</v>
      </c>
      <c r="EK9" s="907">
        <v>77.230999999999995</v>
      </c>
      <c r="EL9" s="907">
        <v>77.924999999999997</v>
      </c>
      <c r="EM9" s="907">
        <v>78.921999999999997</v>
      </c>
      <c r="EN9" s="907">
        <v>80.183000000000007</v>
      </c>
      <c r="EO9" s="907">
        <v>81.492999999999995</v>
      </c>
      <c r="EP9" s="907">
        <v>82.072999999999993</v>
      </c>
      <c r="EQ9" s="907">
        <v>83.332999999999998</v>
      </c>
      <c r="ER9" s="907">
        <v>84.168999999999997</v>
      </c>
      <c r="ES9" s="907">
        <v>85.058999999999997</v>
      </c>
      <c r="ET9" s="907">
        <v>86.683000000000007</v>
      </c>
      <c r="EU9" s="907">
        <v>87.617000000000004</v>
      </c>
      <c r="EV9" s="907">
        <v>88.57</v>
      </c>
      <c r="EW9" s="907">
        <v>89.855000000000004</v>
      </c>
      <c r="EX9" s="907">
        <v>91.295000000000002</v>
      </c>
      <c r="EY9" s="907">
        <v>92.566000000000003</v>
      </c>
      <c r="EZ9" s="907">
        <v>93.808000000000007</v>
      </c>
      <c r="FA9" s="907">
        <v>92.691999999999993</v>
      </c>
      <c r="FB9" s="907">
        <v>91.491</v>
      </c>
      <c r="FC9" s="907">
        <v>91.691999999999993</v>
      </c>
      <c r="FD9" s="907">
        <v>92.161000000000001</v>
      </c>
      <c r="FE9" s="907">
        <v>92.837999999999994</v>
      </c>
      <c r="FF9" s="907">
        <v>93.757999999999996</v>
      </c>
      <c r="FG9" s="907">
        <v>94.382999999999996</v>
      </c>
      <c r="FH9" s="907">
        <v>94.876999999999995</v>
      </c>
      <c r="FI9" s="907">
        <v>95.677999999999997</v>
      </c>
      <c r="FJ9" s="907">
        <v>96.65</v>
      </c>
      <c r="FK9" s="907">
        <v>97.813999999999993</v>
      </c>
      <c r="FL9" s="907">
        <v>98.319000000000003</v>
      </c>
      <c r="FM9" s="907">
        <v>98.203999999999994</v>
      </c>
      <c r="FN9" s="907">
        <v>99.400999999999996</v>
      </c>
      <c r="FO9" s="907">
        <v>99.402000000000001</v>
      </c>
      <c r="FP9" s="907">
        <v>99.99</v>
      </c>
      <c r="FQ9" s="907">
        <v>101.208</v>
      </c>
      <c r="FR9" s="907">
        <v>102.371</v>
      </c>
      <c r="FS9" s="907">
        <v>102.91200000000001</v>
      </c>
      <c r="FT9" s="907">
        <v>103.727</v>
      </c>
      <c r="FU9" s="907">
        <v>104.318</v>
      </c>
      <c r="FV9" s="907">
        <v>105.145</v>
      </c>
      <c r="FW9" s="907">
        <v>105.502</v>
      </c>
      <c r="FX9" s="907">
        <v>106.09</v>
      </c>
      <c r="FY9" s="907">
        <v>106.054</v>
      </c>
      <c r="FZ9" s="907">
        <v>105.176</v>
      </c>
      <c r="GA9" s="907">
        <v>105.863</v>
      </c>
      <c r="GB9" s="907">
        <v>105.96899999999999</v>
      </c>
      <c r="GC9" s="907">
        <v>105.61499999999999</v>
      </c>
      <c r="GD9" s="907">
        <v>104.83</v>
      </c>
      <c r="GE9" s="907">
        <v>105.637</v>
      </c>
      <c r="GF9" s="907">
        <v>105.985</v>
      </c>
      <c r="GG9" s="907">
        <v>106.504</v>
      </c>
      <c r="GH9" s="907">
        <v>107.471</v>
      </c>
      <c r="GI9" s="907">
        <v>107.785</v>
      </c>
      <c r="GJ9" s="907">
        <v>108.765</v>
      </c>
      <c r="GK9" s="907">
        <v>110.07599999999999</v>
      </c>
      <c r="GL9" s="907">
        <v>111.383</v>
      </c>
      <c r="GM9" s="907">
        <v>112.61499999999999</v>
      </c>
      <c r="GN9" s="907">
        <v>113.63200000000001</v>
      </c>
      <c r="GO9" s="907">
        <v>114.307</v>
      </c>
      <c r="GP9" s="907">
        <v>114.014</v>
      </c>
      <c r="GQ9" s="907">
        <v>114.878</v>
      </c>
      <c r="GR9" s="907">
        <v>115.114</v>
      </c>
      <c r="GS9" s="907">
        <v>115.447</v>
      </c>
      <c r="GT9" s="907">
        <v>116.536</v>
      </c>
      <c r="GU9" s="907">
        <v>116.093</v>
      </c>
      <c r="GV9" s="907">
        <v>116.65900000000001</v>
      </c>
      <c r="GW9" s="907">
        <v>117.611</v>
      </c>
      <c r="GX9" s="907">
        <v>119.416</v>
      </c>
      <c r="GY9" s="907">
        <v>121.544</v>
      </c>
      <c r="GZ9" s="907">
        <v>123.541</v>
      </c>
      <c r="HA9" s="907">
        <v>126.182</v>
      </c>
    </row>
    <row r="10" spans="1:209" x14ac:dyDescent="0.35">
      <c r="A10" s="907" t="s">
        <v>894</v>
      </c>
      <c r="B10" s="907">
        <v>13.106999999999999</v>
      </c>
      <c r="C10" s="907">
        <v>13.368</v>
      </c>
      <c r="D10" s="907">
        <v>13.603999999999999</v>
      </c>
      <c r="E10" s="907">
        <v>13.833</v>
      </c>
      <c r="F10" s="907">
        <v>14.173999999999999</v>
      </c>
      <c r="G10" s="907">
        <v>14.439</v>
      </c>
      <c r="H10" s="907">
        <v>14.657</v>
      </c>
      <c r="I10" s="907">
        <v>14.79</v>
      </c>
      <c r="J10" s="907">
        <v>15.162000000000001</v>
      </c>
      <c r="K10" s="907">
        <v>15.361000000000001</v>
      </c>
      <c r="L10" s="907">
        <v>15.6</v>
      </c>
      <c r="M10" s="907">
        <v>15.794</v>
      </c>
      <c r="N10" s="907">
        <v>16.106000000000002</v>
      </c>
      <c r="O10" s="907">
        <v>16.378</v>
      </c>
      <c r="P10" s="907">
        <v>16.568000000000001</v>
      </c>
      <c r="Q10" s="907">
        <v>16.846</v>
      </c>
      <c r="R10" s="907">
        <v>17.254999999999999</v>
      </c>
      <c r="S10" s="907">
        <v>17.719000000000001</v>
      </c>
      <c r="T10" s="907">
        <v>18.228000000000002</v>
      </c>
      <c r="U10" s="907">
        <v>18.704000000000001</v>
      </c>
      <c r="V10" s="907">
        <v>19.077999999999999</v>
      </c>
      <c r="W10" s="907">
        <v>19.538</v>
      </c>
      <c r="X10" s="907">
        <v>19.838000000000001</v>
      </c>
      <c r="Y10" s="907">
        <v>20.126999999999999</v>
      </c>
      <c r="Z10" s="907">
        <v>20.388999999999999</v>
      </c>
      <c r="AA10" s="907">
        <v>20.655000000000001</v>
      </c>
      <c r="AB10" s="907">
        <v>20.835999999999999</v>
      </c>
      <c r="AC10" s="907">
        <v>21.111000000000001</v>
      </c>
      <c r="AD10" s="907">
        <v>21.54</v>
      </c>
      <c r="AE10" s="907">
        <v>21.968</v>
      </c>
      <c r="AF10" s="907">
        <v>22.361000000000001</v>
      </c>
      <c r="AG10" s="907">
        <v>22.771000000000001</v>
      </c>
      <c r="AH10" s="907">
        <v>23.102</v>
      </c>
      <c r="AI10" s="907">
        <v>23.472000000000001</v>
      </c>
      <c r="AJ10" s="907">
        <v>23.808</v>
      </c>
      <c r="AK10" s="907">
        <v>24.126999999999999</v>
      </c>
      <c r="AL10" s="907">
        <v>24.719000000000001</v>
      </c>
      <c r="AM10" s="907">
        <v>25.259</v>
      </c>
      <c r="AN10" s="907">
        <v>26.146000000000001</v>
      </c>
      <c r="AO10" s="907">
        <v>26.596</v>
      </c>
      <c r="AP10" s="907">
        <v>27.28</v>
      </c>
      <c r="AQ10" s="907">
        <v>28.02</v>
      </c>
      <c r="AR10" s="907">
        <v>28.798999999999999</v>
      </c>
      <c r="AS10" s="907">
        <v>29.565000000000001</v>
      </c>
      <c r="AT10" s="907">
        <v>30.556000000000001</v>
      </c>
      <c r="AU10" s="907">
        <v>31.195</v>
      </c>
      <c r="AV10" s="907">
        <v>31.568000000000001</v>
      </c>
      <c r="AW10" s="907">
        <v>32.052</v>
      </c>
      <c r="AX10" s="907">
        <v>32.613999999999997</v>
      </c>
      <c r="AY10" s="907">
        <v>33.134</v>
      </c>
      <c r="AZ10" s="907">
        <v>33.683999999999997</v>
      </c>
      <c r="BA10" s="907">
        <v>34.19</v>
      </c>
      <c r="BB10" s="907">
        <v>34.482999999999997</v>
      </c>
      <c r="BC10" s="907">
        <v>34.954000000000001</v>
      </c>
      <c r="BD10" s="907">
        <v>35.363</v>
      </c>
      <c r="BE10" s="907">
        <v>35.694000000000003</v>
      </c>
      <c r="BF10" s="907">
        <v>36.32</v>
      </c>
      <c r="BG10" s="907">
        <v>36.716000000000001</v>
      </c>
      <c r="BH10" s="907">
        <v>37.11</v>
      </c>
      <c r="BI10" s="907">
        <v>37.548000000000002</v>
      </c>
      <c r="BJ10" s="907">
        <v>38.043999999999997</v>
      </c>
      <c r="BK10" s="907">
        <v>38.478999999999999</v>
      </c>
      <c r="BL10" s="907">
        <v>38.835999999999999</v>
      </c>
      <c r="BM10" s="907">
        <v>39.226999999999997</v>
      </c>
      <c r="BN10" s="907">
        <v>39.371000000000002</v>
      </c>
      <c r="BO10" s="907">
        <v>39.488999999999997</v>
      </c>
      <c r="BP10" s="907">
        <v>39.826999999999998</v>
      </c>
      <c r="BQ10" s="907">
        <v>40.351999999999997</v>
      </c>
      <c r="BR10" s="907">
        <v>41.005000000000003</v>
      </c>
      <c r="BS10" s="907">
        <v>41.545000000000002</v>
      </c>
      <c r="BT10" s="907">
        <v>42.072000000000003</v>
      </c>
      <c r="BU10" s="907">
        <v>42.329000000000001</v>
      </c>
      <c r="BV10" s="907">
        <v>42.517000000000003</v>
      </c>
      <c r="BW10" s="907">
        <v>42.975000000000001</v>
      </c>
      <c r="BX10" s="907">
        <v>43.356999999999999</v>
      </c>
      <c r="BY10" s="907">
        <v>43.918999999999997</v>
      </c>
      <c r="BZ10" s="907">
        <v>44.585000000000001</v>
      </c>
      <c r="CA10" s="907">
        <v>45.247999999999998</v>
      </c>
      <c r="CB10" s="907">
        <v>45.692999999999998</v>
      </c>
      <c r="CC10" s="907">
        <v>46.363999999999997</v>
      </c>
      <c r="CD10" s="907">
        <v>47.098999999999997</v>
      </c>
      <c r="CE10" s="907">
        <v>47.601999999999997</v>
      </c>
      <c r="CF10" s="907">
        <v>48.293999999999997</v>
      </c>
      <c r="CG10" s="907">
        <v>49.207999999999998</v>
      </c>
      <c r="CH10" s="907">
        <v>49.442</v>
      </c>
      <c r="CI10" s="907">
        <v>49.752000000000002</v>
      </c>
      <c r="CJ10" s="907">
        <v>50.226999999999997</v>
      </c>
      <c r="CK10" s="907">
        <v>50.798000000000002</v>
      </c>
      <c r="CL10" s="907">
        <v>51.277999999999999</v>
      </c>
      <c r="CM10" s="907">
        <v>51.975000000000001</v>
      </c>
      <c r="CN10" s="907">
        <v>52.42</v>
      </c>
      <c r="CO10" s="907">
        <v>52.802999999999997</v>
      </c>
      <c r="CP10" s="907">
        <v>53.091999999999999</v>
      </c>
      <c r="CQ10" s="907">
        <v>53.405999999999999</v>
      </c>
      <c r="CR10" s="907">
        <v>53.58</v>
      </c>
      <c r="CS10" s="907">
        <v>53.853999999999999</v>
      </c>
      <c r="CT10" s="907">
        <v>54.305</v>
      </c>
      <c r="CU10" s="907">
        <v>54.621000000000002</v>
      </c>
      <c r="CV10" s="907">
        <v>55.097999999999999</v>
      </c>
      <c r="CW10" s="907">
        <v>55.569000000000003</v>
      </c>
      <c r="CX10" s="907">
        <v>55.825000000000003</v>
      </c>
      <c r="CY10" s="907">
        <v>56.253999999999998</v>
      </c>
      <c r="CZ10" s="907">
        <v>56.468000000000004</v>
      </c>
      <c r="DA10" s="907">
        <v>56.66</v>
      </c>
      <c r="DB10" s="907">
        <v>57.283999999999999</v>
      </c>
      <c r="DC10" s="907">
        <v>57.366</v>
      </c>
      <c r="DD10" s="907">
        <v>57.746000000000002</v>
      </c>
      <c r="DE10" s="907">
        <v>58.213999999999999</v>
      </c>
      <c r="DF10" s="907">
        <v>58.613</v>
      </c>
      <c r="DG10" s="907">
        <v>58.753</v>
      </c>
      <c r="DH10" s="907">
        <v>59.033999999999999</v>
      </c>
      <c r="DI10" s="907">
        <v>59.515999999999998</v>
      </c>
      <c r="DJ10" s="907">
        <v>59.61</v>
      </c>
      <c r="DK10" s="907">
        <v>59.927</v>
      </c>
      <c r="DL10" s="907">
        <v>60.395000000000003</v>
      </c>
      <c r="DM10" s="907">
        <v>60.939</v>
      </c>
      <c r="DN10" s="907">
        <v>61.46</v>
      </c>
      <c r="DO10" s="907">
        <v>62.381999999999998</v>
      </c>
      <c r="DP10" s="907">
        <v>63.246000000000002</v>
      </c>
      <c r="DQ10" s="907">
        <v>64.018000000000001</v>
      </c>
      <c r="DR10" s="907">
        <v>64.912000000000006</v>
      </c>
      <c r="DS10" s="907">
        <v>65.59</v>
      </c>
      <c r="DT10" s="907">
        <v>66.358999999999995</v>
      </c>
      <c r="DU10" s="907">
        <v>67.293000000000006</v>
      </c>
      <c r="DV10" s="907">
        <v>68.191000000000003</v>
      </c>
      <c r="DW10" s="907">
        <v>68.48</v>
      </c>
      <c r="DX10" s="907">
        <v>68.652000000000001</v>
      </c>
      <c r="DY10" s="907">
        <v>68.728999999999999</v>
      </c>
      <c r="DZ10" s="907">
        <v>69.174999999999997</v>
      </c>
      <c r="EA10" s="907">
        <v>69.855999999999995</v>
      </c>
      <c r="EB10" s="907">
        <v>70.427999999999997</v>
      </c>
      <c r="EC10" s="907">
        <v>71.129000000000005</v>
      </c>
      <c r="ED10" s="907">
        <v>72.244</v>
      </c>
      <c r="EE10" s="907">
        <v>72.290999999999997</v>
      </c>
      <c r="EF10" s="907">
        <v>72.872</v>
      </c>
      <c r="EG10" s="907">
        <v>73.531999999999996</v>
      </c>
      <c r="EH10" s="907">
        <v>74.569999999999993</v>
      </c>
      <c r="EI10" s="907">
        <v>75.561000000000007</v>
      </c>
      <c r="EJ10" s="907">
        <v>76.591999999999999</v>
      </c>
      <c r="EK10" s="907">
        <v>77.790000000000006</v>
      </c>
      <c r="EL10" s="907">
        <v>78.498000000000005</v>
      </c>
      <c r="EM10" s="907">
        <v>79.393000000000001</v>
      </c>
      <c r="EN10" s="907">
        <v>80.545000000000002</v>
      </c>
      <c r="EO10" s="907">
        <v>81.906000000000006</v>
      </c>
      <c r="EP10" s="907">
        <v>82.507999999999996</v>
      </c>
      <c r="EQ10" s="907">
        <v>83.641999999999996</v>
      </c>
      <c r="ER10" s="907">
        <v>84.402000000000001</v>
      </c>
      <c r="ES10" s="907">
        <v>85.034999999999997</v>
      </c>
      <c r="ET10" s="907">
        <v>86.531999999999996</v>
      </c>
      <c r="EU10" s="907">
        <v>87.468999999999994</v>
      </c>
      <c r="EV10" s="907">
        <v>88.447000000000003</v>
      </c>
      <c r="EW10" s="907">
        <v>89.787999999999997</v>
      </c>
      <c r="EX10" s="907">
        <v>91.369</v>
      </c>
      <c r="EY10" s="907">
        <v>92.781000000000006</v>
      </c>
      <c r="EZ10" s="907">
        <v>94.036000000000001</v>
      </c>
      <c r="FA10" s="907">
        <v>92.242000000000004</v>
      </c>
      <c r="FB10" s="907">
        <v>90.620999999999995</v>
      </c>
      <c r="FC10" s="907">
        <v>91.066999999999993</v>
      </c>
      <c r="FD10" s="907">
        <v>91.849000000000004</v>
      </c>
      <c r="FE10" s="907">
        <v>92.700999999999993</v>
      </c>
      <c r="FF10" s="907">
        <v>93.771000000000001</v>
      </c>
      <c r="FG10" s="907">
        <v>94.444999999999993</v>
      </c>
      <c r="FH10" s="907">
        <v>94.984999999999999</v>
      </c>
      <c r="FI10" s="907">
        <v>95.872</v>
      </c>
      <c r="FJ10" s="907">
        <v>96.936000000000007</v>
      </c>
      <c r="FK10" s="907">
        <v>98.144999999999996</v>
      </c>
      <c r="FL10" s="907">
        <v>98.516999999999996</v>
      </c>
      <c r="FM10" s="907">
        <v>98.168000000000006</v>
      </c>
      <c r="FN10" s="907">
        <v>99.47</v>
      </c>
      <c r="FO10" s="907">
        <v>99.296000000000006</v>
      </c>
      <c r="FP10" s="907">
        <v>99.897000000000006</v>
      </c>
      <c r="FQ10" s="907">
        <v>101.337</v>
      </c>
      <c r="FR10" s="907">
        <v>102.663</v>
      </c>
      <c r="FS10" s="907">
        <v>103.21</v>
      </c>
      <c r="FT10" s="907">
        <v>104.08199999999999</v>
      </c>
      <c r="FU10" s="907">
        <v>104.636</v>
      </c>
      <c r="FV10" s="907">
        <v>105.515</v>
      </c>
      <c r="FW10" s="907">
        <v>105.848</v>
      </c>
      <c r="FX10" s="907">
        <v>106.45399999999999</v>
      </c>
      <c r="FY10" s="907">
        <v>106.371</v>
      </c>
      <c r="FZ10" s="907">
        <v>105.31</v>
      </c>
      <c r="GA10" s="907">
        <v>106.047</v>
      </c>
      <c r="GB10" s="907">
        <v>106.111</v>
      </c>
      <c r="GC10" s="907">
        <v>105.693</v>
      </c>
      <c r="GD10" s="907">
        <v>104.792</v>
      </c>
      <c r="GE10" s="907">
        <v>105.589</v>
      </c>
      <c r="GF10" s="907">
        <v>105.995</v>
      </c>
      <c r="GG10" s="907">
        <v>106.51600000000001</v>
      </c>
      <c r="GH10" s="907">
        <v>107.53400000000001</v>
      </c>
      <c r="GI10" s="907">
        <v>107.80200000000001</v>
      </c>
      <c r="GJ10" s="907">
        <v>108.785</v>
      </c>
      <c r="GK10" s="907">
        <v>110.252</v>
      </c>
      <c r="GL10" s="907">
        <v>111.627</v>
      </c>
      <c r="GM10" s="907">
        <v>112.81100000000001</v>
      </c>
      <c r="GN10" s="907">
        <v>113.875</v>
      </c>
      <c r="GO10" s="907">
        <v>114.43899999999999</v>
      </c>
      <c r="GP10" s="907">
        <v>113.98</v>
      </c>
      <c r="GQ10" s="907">
        <v>114.758</v>
      </c>
      <c r="GR10" s="907">
        <v>114.919</v>
      </c>
      <c r="GS10" s="907">
        <v>115.285</v>
      </c>
      <c r="GT10" s="907">
        <v>116.54600000000001</v>
      </c>
      <c r="GU10" s="907">
        <v>116.072</v>
      </c>
      <c r="GV10" s="907">
        <v>116.51900000000001</v>
      </c>
      <c r="GW10" s="907">
        <v>117.593</v>
      </c>
      <c r="GX10" s="907">
        <v>119.419</v>
      </c>
      <c r="GY10" s="907">
        <v>121.425</v>
      </c>
      <c r="GZ10" s="907">
        <v>123.291</v>
      </c>
      <c r="HA10" s="907">
        <v>125.69199999999999</v>
      </c>
    </row>
    <row r="11" spans="1:209" x14ac:dyDescent="0.35">
      <c r="A11" s="907" t="s">
        <v>895</v>
      </c>
      <c r="B11" s="907">
        <v>16.824999999999999</v>
      </c>
      <c r="C11" s="907">
        <v>17.248000000000001</v>
      </c>
      <c r="D11" s="907">
        <v>17.582000000000001</v>
      </c>
      <c r="E11" s="907">
        <v>18.027999999999999</v>
      </c>
      <c r="F11" s="907">
        <v>18.332000000000001</v>
      </c>
      <c r="G11" s="907">
        <v>18.625</v>
      </c>
      <c r="H11" s="907">
        <v>18.827999999999999</v>
      </c>
      <c r="I11" s="907">
        <v>19.152999999999999</v>
      </c>
      <c r="J11" s="907">
        <v>19.398</v>
      </c>
      <c r="K11" s="907">
        <v>19.533999999999999</v>
      </c>
      <c r="L11" s="907">
        <v>19.805</v>
      </c>
      <c r="M11" s="907">
        <v>20.175000000000001</v>
      </c>
      <c r="N11" s="907">
        <v>20.564</v>
      </c>
      <c r="O11" s="907">
        <v>20.997</v>
      </c>
      <c r="P11" s="907">
        <v>21.425000000000001</v>
      </c>
      <c r="Q11" s="907">
        <v>22</v>
      </c>
      <c r="R11" s="907">
        <v>23.02</v>
      </c>
      <c r="S11" s="907">
        <v>24.466999999999999</v>
      </c>
      <c r="T11" s="907">
        <v>26.030999999999999</v>
      </c>
      <c r="U11" s="907">
        <v>27.113</v>
      </c>
      <c r="V11" s="907">
        <v>27.689</v>
      </c>
      <c r="W11" s="907">
        <v>27.826000000000001</v>
      </c>
      <c r="X11" s="907">
        <v>27.914000000000001</v>
      </c>
      <c r="Y11" s="907">
        <v>28.084</v>
      </c>
      <c r="Z11" s="907">
        <v>28.222000000000001</v>
      </c>
      <c r="AA11" s="907">
        <v>28.463999999999999</v>
      </c>
      <c r="AB11" s="907">
        <v>28.526</v>
      </c>
      <c r="AC11" s="907">
        <v>28.72</v>
      </c>
      <c r="AD11" s="907">
        <v>29.091999999999999</v>
      </c>
      <c r="AE11" s="907">
        <v>29.379000000000001</v>
      </c>
      <c r="AF11" s="907">
        <v>29.774000000000001</v>
      </c>
      <c r="AG11" s="907">
        <v>30.091999999999999</v>
      </c>
      <c r="AH11" s="907">
        <v>30.465</v>
      </c>
      <c r="AI11" s="907">
        <v>31.064</v>
      </c>
      <c r="AJ11" s="907">
        <v>31.658000000000001</v>
      </c>
      <c r="AK11" s="907">
        <v>32.223999999999997</v>
      </c>
      <c r="AL11" s="907">
        <v>32.889000000000003</v>
      </c>
      <c r="AM11" s="907">
        <v>33.781999999999996</v>
      </c>
      <c r="AN11" s="907">
        <v>34.768000000000001</v>
      </c>
      <c r="AO11" s="907">
        <v>35.753999999999998</v>
      </c>
      <c r="AP11" s="907">
        <v>36.731000000000002</v>
      </c>
      <c r="AQ11" s="907">
        <v>37.784999999999997</v>
      </c>
      <c r="AR11" s="907">
        <v>39.027000000000001</v>
      </c>
      <c r="AS11" s="907">
        <v>40.182000000000002</v>
      </c>
      <c r="AT11" s="907">
        <v>41.32</v>
      </c>
      <c r="AU11" s="907">
        <v>42.308</v>
      </c>
      <c r="AV11" s="907">
        <v>43.174999999999997</v>
      </c>
      <c r="AW11" s="907">
        <v>43.944000000000003</v>
      </c>
      <c r="AX11" s="907">
        <v>44.56</v>
      </c>
      <c r="AY11" s="907">
        <v>45.305</v>
      </c>
      <c r="AZ11" s="907">
        <v>45.84</v>
      </c>
      <c r="BA11" s="907">
        <v>45.956000000000003</v>
      </c>
      <c r="BB11" s="907">
        <v>45.999000000000002</v>
      </c>
      <c r="BC11" s="907">
        <v>45.936999999999998</v>
      </c>
      <c r="BD11" s="907">
        <v>45.963000000000001</v>
      </c>
      <c r="BE11" s="907">
        <v>45.95</v>
      </c>
      <c r="BF11" s="907">
        <v>46</v>
      </c>
      <c r="BG11" s="907">
        <v>46.162999999999997</v>
      </c>
      <c r="BH11" s="907">
        <v>46.311999999999998</v>
      </c>
      <c r="BI11" s="907">
        <v>46.405999999999999</v>
      </c>
      <c r="BJ11" s="907">
        <v>46.664000000000001</v>
      </c>
      <c r="BK11" s="907">
        <v>46.808</v>
      </c>
      <c r="BL11" s="907">
        <v>47</v>
      </c>
      <c r="BM11" s="907">
        <v>47.28</v>
      </c>
      <c r="BN11" s="907">
        <v>47.573999999999998</v>
      </c>
      <c r="BO11" s="907">
        <v>48.063000000000002</v>
      </c>
      <c r="BP11" s="907">
        <v>48.500999999999998</v>
      </c>
      <c r="BQ11" s="907">
        <v>49.026000000000003</v>
      </c>
      <c r="BR11" s="907">
        <v>49.34</v>
      </c>
      <c r="BS11" s="907">
        <v>49.755000000000003</v>
      </c>
      <c r="BT11" s="907">
        <v>50.198</v>
      </c>
      <c r="BU11" s="907">
        <v>50.463999999999999</v>
      </c>
      <c r="BV11" s="907">
        <v>50.87</v>
      </c>
      <c r="BW11" s="907">
        <v>51.151000000000003</v>
      </c>
      <c r="BX11" s="907">
        <v>51.481000000000002</v>
      </c>
      <c r="BY11" s="907">
        <v>51.753</v>
      </c>
      <c r="BZ11" s="907">
        <v>52.003</v>
      </c>
      <c r="CA11" s="907">
        <v>52.424999999999997</v>
      </c>
      <c r="CB11" s="907">
        <v>52.814</v>
      </c>
      <c r="CC11" s="907">
        <v>53.104999999999997</v>
      </c>
      <c r="CD11" s="907">
        <v>53.487000000000002</v>
      </c>
      <c r="CE11" s="907">
        <v>53.959000000000003</v>
      </c>
      <c r="CF11" s="907">
        <v>54.482999999999997</v>
      </c>
      <c r="CG11" s="907">
        <v>54.628</v>
      </c>
      <c r="CH11" s="907">
        <v>54.735999999999997</v>
      </c>
      <c r="CI11" s="907">
        <v>55.018000000000001</v>
      </c>
      <c r="CJ11" s="907">
        <v>55.164000000000001</v>
      </c>
      <c r="CK11" s="907">
        <v>55.026000000000003</v>
      </c>
      <c r="CL11" s="907">
        <v>54.881999999999998</v>
      </c>
      <c r="CM11" s="907">
        <v>55.142000000000003</v>
      </c>
      <c r="CN11" s="907">
        <v>55.253999999999998</v>
      </c>
      <c r="CO11" s="907">
        <v>55.506</v>
      </c>
      <c r="CP11" s="907">
        <v>55.918999999999997</v>
      </c>
      <c r="CQ11" s="907">
        <v>56.244999999999997</v>
      </c>
      <c r="CR11" s="907">
        <v>56.302</v>
      </c>
      <c r="CS11" s="907">
        <v>56.564999999999998</v>
      </c>
      <c r="CT11" s="907">
        <v>56.978000000000002</v>
      </c>
      <c r="CU11" s="907">
        <v>57.225000000000001</v>
      </c>
      <c r="CV11" s="907">
        <v>57.725999999999999</v>
      </c>
      <c r="CW11" s="907">
        <v>58.207000000000001</v>
      </c>
      <c r="CX11" s="907">
        <v>58.787999999999997</v>
      </c>
      <c r="CY11" s="907">
        <v>59.207999999999998</v>
      </c>
      <c r="CZ11" s="907">
        <v>59.534999999999997</v>
      </c>
      <c r="DA11" s="907">
        <v>59.878</v>
      </c>
      <c r="DB11" s="907">
        <v>60.198999999999998</v>
      </c>
      <c r="DC11" s="907">
        <v>60.265999999999998</v>
      </c>
      <c r="DD11" s="907">
        <v>60.564999999999998</v>
      </c>
      <c r="DE11" s="907">
        <v>60.761000000000003</v>
      </c>
      <c r="DF11" s="907">
        <v>61.103999999999999</v>
      </c>
      <c r="DG11" s="907">
        <v>61.521000000000001</v>
      </c>
      <c r="DH11" s="907">
        <v>61.677</v>
      </c>
      <c r="DI11" s="907">
        <v>62.073999999999998</v>
      </c>
      <c r="DJ11" s="907">
        <v>62.094999999999999</v>
      </c>
      <c r="DK11" s="907">
        <v>62.134</v>
      </c>
      <c r="DL11" s="907">
        <v>62.517000000000003</v>
      </c>
      <c r="DM11" s="907">
        <v>62.87</v>
      </c>
      <c r="DN11" s="907">
        <v>63.122</v>
      </c>
      <c r="DO11" s="907">
        <v>63.59</v>
      </c>
      <c r="DP11" s="907">
        <v>63.857999999999997</v>
      </c>
      <c r="DQ11" s="907">
        <v>64.402000000000001</v>
      </c>
      <c r="DR11" s="907">
        <v>64.912000000000006</v>
      </c>
      <c r="DS11" s="907">
        <v>65.650999999999996</v>
      </c>
      <c r="DT11" s="907">
        <v>66.081000000000003</v>
      </c>
      <c r="DU11" s="907">
        <v>66.47</v>
      </c>
      <c r="DV11" s="907">
        <v>66.88</v>
      </c>
      <c r="DW11" s="907">
        <v>67.052000000000007</v>
      </c>
      <c r="DX11" s="907">
        <v>67.262</v>
      </c>
      <c r="DY11" s="907">
        <v>67.623000000000005</v>
      </c>
      <c r="DZ11" s="907">
        <v>67.921000000000006</v>
      </c>
      <c r="EA11" s="907">
        <v>68.290000000000006</v>
      </c>
      <c r="EB11" s="907">
        <v>68.5</v>
      </c>
      <c r="EC11" s="907">
        <v>68.617999999999995</v>
      </c>
      <c r="ED11" s="907">
        <v>69.186999999999998</v>
      </c>
      <c r="EE11" s="907">
        <v>69.259</v>
      </c>
      <c r="EF11" s="907">
        <v>69.346999999999994</v>
      </c>
      <c r="EG11" s="907">
        <v>69.539000000000001</v>
      </c>
      <c r="EH11" s="907">
        <v>69.992000000000004</v>
      </c>
      <c r="EI11" s="907">
        <v>71.278000000000006</v>
      </c>
      <c r="EJ11" s="907">
        <v>73.197000000000003</v>
      </c>
      <c r="EK11" s="907">
        <v>74.954999999999998</v>
      </c>
      <c r="EL11" s="907">
        <v>75.587999999999994</v>
      </c>
      <c r="EM11" s="907">
        <v>77.010000000000005</v>
      </c>
      <c r="EN11" s="907">
        <v>78.724999999999994</v>
      </c>
      <c r="EO11" s="907">
        <v>79.822999999999993</v>
      </c>
      <c r="EP11" s="907">
        <v>80.319000000000003</v>
      </c>
      <c r="EQ11" s="907">
        <v>82.088999999999999</v>
      </c>
      <c r="ER11" s="907">
        <v>83.231999999999999</v>
      </c>
      <c r="ES11" s="907">
        <v>85.185000000000002</v>
      </c>
      <c r="ET11" s="907">
        <v>87.334000000000003</v>
      </c>
      <c r="EU11" s="907">
        <v>88.247</v>
      </c>
      <c r="EV11" s="907">
        <v>89.096999999999994</v>
      </c>
      <c r="EW11" s="907">
        <v>90.144999999999996</v>
      </c>
      <c r="EX11" s="907">
        <v>90.998999999999995</v>
      </c>
      <c r="EY11" s="907">
        <v>91.698999999999998</v>
      </c>
      <c r="EZ11" s="907">
        <v>92.884</v>
      </c>
      <c r="FA11" s="907">
        <v>94.585999999999999</v>
      </c>
      <c r="FB11" s="907">
        <v>95.176000000000002</v>
      </c>
      <c r="FC11" s="907">
        <v>94.34</v>
      </c>
      <c r="FD11" s="907">
        <v>93.49</v>
      </c>
      <c r="FE11" s="907">
        <v>93.418000000000006</v>
      </c>
      <c r="FF11" s="907">
        <v>93.683000000000007</v>
      </c>
      <c r="FG11" s="907">
        <v>94.09</v>
      </c>
      <c r="FH11" s="907">
        <v>94.385999999999996</v>
      </c>
      <c r="FI11" s="907">
        <v>94.81</v>
      </c>
      <c r="FJ11" s="907">
        <v>95.382999999999996</v>
      </c>
      <c r="FK11" s="907">
        <v>96.346999999999994</v>
      </c>
      <c r="FL11" s="907">
        <v>97.436000000000007</v>
      </c>
      <c r="FM11" s="907">
        <v>98.352000000000004</v>
      </c>
      <c r="FN11" s="907">
        <v>99.088999999999999</v>
      </c>
      <c r="FO11" s="907">
        <v>99.879000000000005</v>
      </c>
      <c r="FP11" s="907">
        <v>100.417</v>
      </c>
      <c r="FQ11" s="907">
        <v>100.61499999999999</v>
      </c>
      <c r="FR11" s="907">
        <v>101.023</v>
      </c>
      <c r="FS11" s="907">
        <v>101.538</v>
      </c>
      <c r="FT11" s="907">
        <v>102.08499999999999</v>
      </c>
      <c r="FU11" s="907">
        <v>102.85599999999999</v>
      </c>
      <c r="FV11" s="907">
        <v>103.435</v>
      </c>
      <c r="FW11" s="907">
        <v>103.907</v>
      </c>
      <c r="FX11" s="907">
        <v>104.40900000000001</v>
      </c>
      <c r="FY11" s="907">
        <v>104.593</v>
      </c>
      <c r="FZ11" s="907">
        <v>104.562</v>
      </c>
      <c r="GA11" s="907">
        <v>105.021</v>
      </c>
      <c r="GB11" s="907">
        <v>105.319</v>
      </c>
      <c r="GC11" s="907">
        <v>105.261</v>
      </c>
      <c r="GD11" s="907">
        <v>105.006</v>
      </c>
      <c r="GE11" s="907">
        <v>105.86199999999999</v>
      </c>
      <c r="GF11" s="907">
        <v>105.94199999999999</v>
      </c>
      <c r="GG11" s="907">
        <v>106.45399999999999</v>
      </c>
      <c r="GH11" s="907">
        <v>107.188</v>
      </c>
      <c r="GI11" s="907">
        <v>107.712</v>
      </c>
      <c r="GJ11" s="907">
        <v>108.676</v>
      </c>
      <c r="GK11" s="907">
        <v>109.285</v>
      </c>
      <c r="GL11" s="907">
        <v>110.291</v>
      </c>
      <c r="GM11" s="907">
        <v>111.736</v>
      </c>
      <c r="GN11" s="907">
        <v>112.542</v>
      </c>
      <c r="GO11" s="907">
        <v>113.715</v>
      </c>
      <c r="GP11" s="907">
        <v>114.175</v>
      </c>
      <c r="GQ11" s="907">
        <v>115.41800000000001</v>
      </c>
      <c r="GR11" s="907">
        <v>115.982</v>
      </c>
      <c r="GS11" s="907">
        <v>116.167</v>
      </c>
      <c r="GT11" s="907">
        <v>116.5</v>
      </c>
      <c r="GU11" s="907">
        <v>116.19499999999999</v>
      </c>
      <c r="GV11" s="907">
        <v>117.285</v>
      </c>
      <c r="GW11" s="907">
        <v>117.706</v>
      </c>
      <c r="GX11" s="907">
        <v>119.416</v>
      </c>
      <c r="GY11" s="907">
        <v>122.101</v>
      </c>
      <c r="GZ11" s="907">
        <v>124.71</v>
      </c>
      <c r="HA11" s="907">
        <v>128.50299999999999</v>
      </c>
    </row>
    <row r="12" spans="1:209" x14ac:dyDescent="0.35">
      <c r="A12" s="907" t="s">
        <v>593</v>
      </c>
      <c r="B12" s="907">
        <v>7</v>
      </c>
      <c r="C12" s="907">
        <v>7.2</v>
      </c>
      <c r="D12" s="907">
        <v>7.3</v>
      </c>
      <c r="E12" s="907">
        <v>7.5</v>
      </c>
      <c r="F12" s="907">
        <v>7.8</v>
      </c>
      <c r="G12" s="907">
        <v>8</v>
      </c>
      <c r="H12" s="907">
        <v>8.1</v>
      </c>
      <c r="I12" s="907">
        <v>8.3000000000000007</v>
      </c>
      <c r="J12" s="907">
        <v>8.5</v>
      </c>
      <c r="K12" s="907">
        <v>8.6999999999999993</v>
      </c>
      <c r="L12" s="907">
        <v>8.9</v>
      </c>
      <c r="M12" s="907">
        <v>9.1999999999999993</v>
      </c>
      <c r="N12" s="907">
        <v>9.5</v>
      </c>
      <c r="O12" s="907">
        <v>10</v>
      </c>
      <c r="P12" s="907">
        <v>10.5</v>
      </c>
      <c r="Q12" s="907">
        <v>11</v>
      </c>
      <c r="R12" s="907">
        <v>11.7</v>
      </c>
      <c r="S12" s="907">
        <v>12.4</v>
      </c>
      <c r="T12" s="907">
        <v>13.1</v>
      </c>
      <c r="U12" s="907">
        <v>13.8</v>
      </c>
      <c r="V12" s="907">
        <v>14.5</v>
      </c>
      <c r="W12" s="907">
        <v>15.2</v>
      </c>
      <c r="X12" s="907">
        <v>16</v>
      </c>
      <c r="Y12" s="907">
        <v>16.8</v>
      </c>
      <c r="Z12" s="907">
        <v>17.600000000000001</v>
      </c>
      <c r="AA12" s="907">
        <v>18.399999999999999</v>
      </c>
      <c r="AB12" s="907">
        <v>19.2</v>
      </c>
      <c r="AC12" s="907">
        <v>20</v>
      </c>
      <c r="AD12" s="907">
        <v>20.9</v>
      </c>
      <c r="AE12" s="907">
        <v>21.7</v>
      </c>
      <c r="AF12" s="907">
        <v>22.5</v>
      </c>
      <c r="AG12" s="907">
        <v>23.3</v>
      </c>
      <c r="AH12" s="907">
        <v>24.2</v>
      </c>
      <c r="AI12" s="907">
        <v>25</v>
      </c>
      <c r="AJ12" s="907">
        <v>26</v>
      </c>
      <c r="AK12" s="907">
        <v>27</v>
      </c>
      <c r="AL12" s="907">
        <v>28</v>
      </c>
      <c r="AM12" s="907">
        <v>29.2</v>
      </c>
      <c r="AN12" s="907">
        <v>30.5</v>
      </c>
      <c r="AO12" s="907">
        <v>32</v>
      </c>
      <c r="AP12" s="907">
        <v>33.6</v>
      </c>
      <c r="AQ12" s="907">
        <v>35.299999999999997</v>
      </c>
      <c r="AR12" s="907">
        <v>37</v>
      </c>
      <c r="AS12" s="907">
        <v>38.799999999999997</v>
      </c>
      <c r="AT12" s="907">
        <v>40.700000000000003</v>
      </c>
      <c r="AU12" s="907">
        <v>42.6</v>
      </c>
      <c r="AV12" s="907">
        <v>44.4</v>
      </c>
      <c r="AW12" s="907">
        <v>46.3</v>
      </c>
      <c r="AX12" s="907">
        <v>48.2</v>
      </c>
      <c r="AY12" s="907">
        <v>50.1</v>
      </c>
      <c r="AZ12" s="907">
        <v>51.8</v>
      </c>
      <c r="BA12" s="907">
        <v>53.6</v>
      </c>
      <c r="BB12" s="907">
        <v>55.2</v>
      </c>
      <c r="BC12" s="907">
        <v>56.9</v>
      </c>
      <c r="BD12" s="907">
        <v>58.7</v>
      </c>
      <c r="BE12" s="907">
        <v>60.4</v>
      </c>
      <c r="BF12" s="907">
        <v>62.5</v>
      </c>
      <c r="BG12" s="907">
        <v>64.099999999999994</v>
      </c>
      <c r="BH12" s="907">
        <v>65.599999999999994</v>
      </c>
      <c r="BI12" s="907">
        <v>66.900000000000006</v>
      </c>
      <c r="BJ12" s="907">
        <v>67.900000000000006</v>
      </c>
      <c r="BK12" s="907">
        <v>69.099999999999994</v>
      </c>
      <c r="BL12" s="907">
        <v>70.3</v>
      </c>
      <c r="BM12" s="907">
        <v>71.599999999999994</v>
      </c>
      <c r="BN12" s="907">
        <v>73</v>
      </c>
      <c r="BO12" s="907">
        <v>74.5</v>
      </c>
      <c r="BP12" s="907">
        <v>76</v>
      </c>
      <c r="BQ12" s="907">
        <v>77.599999999999994</v>
      </c>
      <c r="BR12" s="907">
        <v>79.599999999999994</v>
      </c>
      <c r="BS12" s="907">
        <v>81.099999999999994</v>
      </c>
      <c r="BT12" s="907">
        <v>82.3</v>
      </c>
      <c r="BU12" s="907">
        <v>83.3</v>
      </c>
      <c r="BV12" s="907">
        <v>83.4</v>
      </c>
      <c r="BW12" s="907">
        <v>85</v>
      </c>
      <c r="BX12" s="907">
        <v>87</v>
      </c>
      <c r="BY12" s="907">
        <v>89.7</v>
      </c>
      <c r="BZ12" s="907">
        <v>93.8</v>
      </c>
      <c r="CA12" s="907">
        <v>96.9</v>
      </c>
      <c r="CB12" s="907">
        <v>99.7</v>
      </c>
      <c r="CC12" s="907">
        <v>102.3</v>
      </c>
      <c r="CD12" s="907">
        <v>104.3</v>
      </c>
      <c r="CE12" s="907">
        <v>106.5</v>
      </c>
      <c r="CF12" s="907">
        <v>108.7</v>
      </c>
      <c r="CG12" s="907">
        <v>111</v>
      </c>
      <c r="CH12" s="907">
        <v>112.9</v>
      </c>
      <c r="CI12" s="907">
        <v>115.7</v>
      </c>
      <c r="CJ12" s="907">
        <v>118.9</v>
      </c>
      <c r="CK12" s="907">
        <v>122.5</v>
      </c>
      <c r="CL12" s="907">
        <v>127.2</v>
      </c>
      <c r="CM12" s="907">
        <v>131</v>
      </c>
      <c r="CN12" s="907">
        <v>134.5</v>
      </c>
      <c r="CO12" s="907">
        <v>137.69999999999999</v>
      </c>
      <c r="CP12" s="907">
        <v>143.4</v>
      </c>
      <c r="CQ12" s="907">
        <v>144.69999999999999</v>
      </c>
      <c r="CR12" s="907">
        <v>147.5</v>
      </c>
      <c r="CS12" s="907">
        <v>151.6</v>
      </c>
      <c r="CT12" s="907">
        <v>156.9</v>
      </c>
      <c r="CU12" s="907">
        <v>162.19999999999999</v>
      </c>
      <c r="CV12" s="907">
        <v>167.1</v>
      </c>
      <c r="CW12" s="907">
        <v>171.6</v>
      </c>
      <c r="CX12" s="907">
        <v>175.7</v>
      </c>
      <c r="CY12" s="907">
        <v>179.6</v>
      </c>
      <c r="CZ12" s="907">
        <v>183.2</v>
      </c>
      <c r="DA12" s="907">
        <v>186.5</v>
      </c>
      <c r="DB12" s="907">
        <v>189.6</v>
      </c>
      <c r="DC12" s="907">
        <v>192.9</v>
      </c>
      <c r="DD12" s="907">
        <v>196.5</v>
      </c>
      <c r="DE12" s="907">
        <v>200.4</v>
      </c>
      <c r="DF12" s="907">
        <v>204.4</v>
      </c>
      <c r="DG12" s="907">
        <v>207.1</v>
      </c>
      <c r="DH12" s="907">
        <v>208.3</v>
      </c>
      <c r="DI12" s="907">
        <v>207.9</v>
      </c>
      <c r="DJ12" s="907">
        <v>206.4</v>
      </c>
      <c r="DK12" s="907">
        <v>205.3</v>
      </c>
      <c r="DL12" s="907">
        <v>205</v>
      </c>
      <c r="DM12" s="907">
        <v>205.5</v>
      </c>
      <c r="DN12" s="907">
        <v>206.6</v>
      </c>
      <c r="DO12" s="907">
        <v>207.9</v>
      </c>
      <c r="DP12" s="907">
        <v>209.4</v>
      </c>
      <c r="DQ12" s="907">
        <v>211</v>
      </c>
      <c r="DR12" s="907">
        <v>213</v>
      </c>
      <c r="DS12" s="907">
        <v>216.1</v>
      </c>
      <c r="DT12" s="907">
        <v>220.7</v>
      </c>
      <c r="DU12" s="907">
        <v>226.7</v>
      </c>
      <c r="DV12" s="907">
        <v>233.8</v>
      </c>
      <c r="DW12" s="907">
        <v>240.4</v>
      </c>
      <c r="DX12" s="907">
        <v>245.8</v>
      </c>
      <c r="DY12" s="907">
        <v>250.3</v>
      </c>
      <c r="DZ12" s="907">
        <v>254.1</v>
      </c>
      <c r="EA12" s="907">
        <v>257.89999999999998</v>
      </c>
      <c r="EB12" s="907">
        <v>261.60000000000002</v>
      </c>
      <c r="EC12" s="907">
        <v>265.2</v>
      </c>
      <c r="ED12" s="907">
        <v>268.89999999999998</v>
      </c>
      <c r="EE12" s="907">
        <v>273.39999999999998</v>
      </c>
      <c r="EF12" s="907">
        <v>279</v>
      </c>
      <c r="EG12" s="907">
        <v>285.5</v>
      </c>
      <c r="EH12" s="907">
        <v>293</v>
      </c>
      <c r="EI12" s="907">
        <v>300.39999999999998</v>
      </c>
      <c r="EJ12" s="907">
        <v>308.60000000000002</v>
      </c>
      <c r="EK12" s="907">
        <v>315.39999999999998</v>
      </c>
      <c r="EL12" s="907">
        <v>323.2</v>
      </c>
      <c r="EM12" s="907">
        <v>329.2</v>
      </c>
      <c r="EN12" s="907">
        <v>335.1</v>
      </c>
      <c r="EO12" s="907">
        <v>341</v>
      </c>
      <c r="EP12" s="907">
        <v>389.6</v>
      </c>
      <c r="EQ12" s="907">
        <v>395.6</v>
      </c>
      <c r="ER12" s="907">
        <v>402.1</v>
      </c>
      <c r="ES12" s="907">
        <v>409.1</v>
      </c>
      <c r="ET12" s="907">
        <v>416.4</v>
      </c>
      <c r="EU12" s="907">
        <v>424.1</v>
      </c>
      <c r="EV12" s="907">
        <v>432</v>
      </c>
      <c r="EW12" s="907">
        <v>440.3</v>
      </c>
      <c r="EX12" s="907">
        <v>448.8</v>
      </c>
      <c r="EY12" s="907">
        <v>457.3</v>
      </c>
      <c r="EZ12" s="907">
        <v>465.9</v>
      </c>
      <c r="FA12" s="907">
        <v>474.5</v>
      </c>
      <c r="FB12" s="907">
        <v>482.9</v>
      </c>
      <c r="FC12" s="907">
        <v>490.4</v>
      </c>
      <c r="FD12" s="907">
        <v>496.7</v>
      </c>
      <c r="FE12" s="907">
        <v>501.8</v>
      </c>
      <c r="FF12" s="907">
        <v>506</v>
      </c>
      <c r="FG12" s="907">
        <v>510.5</v>
      </c>
      <c r="FH12" s="907">
        <v>515.70000000000005</v>
      </c>
      <c r="FI12" s="907">
        <v>521.4</v>
      </c>
      <c r="FJ12" s="907">
        <v>527.6</v>
      </c>
      <c r="FK12" s="907">
        <v>533.4</v>
      </c>
      <c r="FL12" s="907">
        <v>538.5</v>
      </c>
      <c r="FM12" s="907">
        <v>542.9</v>
      </c>
      <c r="FN12" s="907">
        <v>547</v>
      </c>
      <c r="FO12" s="907">
        <v>551.6</v>
      </c>
      <c r="FP12" s="907">
        <v>557.1</v>
      </c>
      <c r="FQ12" s="907">
        <v>563.4</v>
      </c>
      <c r="FR12" s="907">
        <v>570.29999999999995</v>
      </c>
      <c r="FS12" s="907">
        <v>567.1</v>
      </c>
      <c r="FT12" s="907">
        <v>573.70000000000005</v>
      </c>
      <c r="FU12" s="907">
        <v>580.20000000000005</v>
      </c>
      <c r="FV12" s="907">
        <v>587.5</v>
      </c>
      <c r="FW12" s="907">
        <v>595.6</v>
      </c>
      <c r="FX12" s="907">
        <v>604</v>
      </c>
      <c r="FY12" s="907">
        <v>612.79999999999995</v>
      </c>
      <c r="FZ12" s="907">
        <v>622.4</v>
      </c>
      <c r="GA12" s="907">
        <v>631.5</v>
      </c>
      <c r="GB12" s="907">
        <v>639.5</v>
      </c>
      <c r="GC12" s="907">
        <v>646.4</v>
      </c>
      <c r="GD12" s="907">
        <v>652.4</v>
      </c>
      <c r="GE12" s="907">
        <v>658.6</v>
      </c>
      <c r="GF12" s="907">
        <v>665.2</v>
      </c>
      <c r="GG12" s="907">
        <v>672.2</v>
      </c>
      <c r="GH12" s="907">
        <v>679.6</v>
      </c>
      <c r="GI12" s="907">
        <v>687.7</v>
      </c>
      <c r="GJ12" s="907">
        <v>696.6</v>
      </c>
      <c r="GK12" s="907">
        <v>706.3</v>
      </c>
      <c r="GL12" s="907">
        <v>716.7</v>
      </c>
      <c r="GM12" s="907">
        <v>728.2</v>
      </c>
      <c r="GN12" s="907">
        <v>740.6</v>
      </c>
      <c r="GO12" s="907">
        <v>754.2</v>
      </c>
      <c r="GP12" s="907">
        <v>768.3</v>
      </c>
      <c r="GQ12" s="907">
        <v>781.1</v>
      </c>
      <c r="GR12" s="907">
        <v>792.1</v>
      </c>
      <c r="GS12" s="907">
        <v>801.3</v>
      </c>
      <c r="GT12" s="907">
        <v>808.5</v>
      </c>
      <c r="GU12" s="907">
        <v>821.6</v>
      </c>
      <c r="GV12" s="907">
        <v>825.8</v>
      </c>
      <c r="GW12" s="907">
        <v>821</v>
      </c>
      <c r="GX12" s="907">
        <v>814.1</v>
      </c>
      <c r="GY12" s="907">
        <v>815.3</v>
      </c>
      <c r="GZ12" s="907">
        <v>826.5</v>
      </c>
      <c r="HA12" s="907">
        <v>847.9</v>
      </c>
    </row>
    <row r="13" spans="1:209" x14ac:dyDescent="0.35">
      <c r="A13" s="907" t="s">
        <v>563</v>
      </c>
      <c r="B13" s="907">
        <v>5</v>
      </c>
      <c r="C13" s="907">
        <v>5.3</v>
      </c>
      <c r="D13" s="907">
        <v>5.6</v>
      </c>
      <c r="E13" s="907">
        <v>5.9</v>
      </c>
      <c r="F13" s="907">
        <v>6.2</v>
      </c>
      <c r="G13" s="907">
        <v>6.6</v>
      </c>
      <c r="H13" s="907">
        <v>6.9</v>
      </c>
      <c r="I13" s="907">
        <v>7.3</v>
      </c>
      <c r="J13" s="907">
        <v>7.8</v>
      </c>
      <c r="K13" s="907">
        <v>8</v>
      </c>
      <c r="L13" s="907">
        <v>8.6</v>
      </c>
      <c r="M13" s="907">
        <v>8.5</v>
      </c>
      <c r="N13" s="907">
        <v>9</v>
      </c>
      <c r="O13" s="907">
        <v>9.6</v>
      </c>
      <c r="P13" s="907">
        <v>9.6999999999999993</v>
      </c>
      <c r="Q13" s="907">
        <v>10.1</v>
      </c>
      <c r="R13" s="907">
        <v>10.199999999999999</v>
      </c>
      <c r="S13" s="907">
        <v>11.1</v>
      </c>
      <c r="T13" s="907">
        <v>11.4</v>
      </c>
      <c r="U13" s="907">
        <v>12</v>
      </c>
      <c r="V13" s="907">
        <v>13.3</v>
      </c>
      <c r="W13" s="907">
        <v>13.8</v>
      </c>
      <c r="X13" s="907">
        <v>13.8</v>
      </c>
      <c r="Y13" s="907">
        <v>14.6</v>
      </c>
      <c r="Z13" s="907">
        <v>15.2</v>
      </c>
      <c r="AA13" s="907">
        <v>14.9</v>
      </c>
      <c r="AB13" s="907">
        <v>15.9</v>
      </c>
      <c r="AC13" s="907">
        <v>15.9</v>
      </c>
      <c r="AD13" s="907">
        <v>16.2</v>
      </c>
      <c r="AE13" s="907">
        <v>17.5</v>
      </c>
      <c r="AF13" s="907">
        <v>16.7</v>
      </c>
      <c r="AG13" s="907">
        <v>16.5</v>
      </c>
      <c r="AH13" s="907">
        <v>17.5</v>
      </c>
      <c r="AI13" s="907">
        <v>18.600000000000001</v>
      </c>
      <c r="AJ13" s="907">
        <v>18.899999999999999</v>
      </c>
      <c r="AK13" s="907">
        <v>19.5</v>
      </c>
      <c r="AL13" s="907">
        <v>20</v>
      </c>
      <c r="AM13" s="907">
        <v>20.8</v>
      </c>
      <c r="AN13" s="907">
        <v>21.1</v>
      </c>
      <c r="AO13" s="907">
        <v>22.4</v>
      </c>
      <c r="AP13" s="907">
        <v>23.4</v>
      </c>
      <c r="AQ13" s="907">
        <v>22.2</v>
      </c>
      <c r="AR13" s="907">
        <v>24.2</v>
      </c>
      <c r="AS13" s="907">
        <v>25.6</v>
      </c>
      <c r="AT13" s="907">
        <v>26.5</v>
      </c>
      <c r="AU13" s="907">
        <v>28.1</v>
      </c>
      <c r="AV13" s="907">
        <v>28.3</v>
      </c>
      <c r="AW13" s="907">
        <v>28</v>
      </c>
      <c r="AX13" s="907">
        <v>28.8</v>
      </c>
      <c r="AY13" s="907">
        <v>30.2</v>
      </c>
      <c r="AZ13" s="907">
        <v>30.8</v>
      </c>
      <c r="BA13" s="907">
        <v>30.8</v>
      </c>
      <c r="BB13" s="907">
        <v>33.200000000000003</v>
      </c>
      <c r="BC13" s="907">
        <v>33.4</v>
      </c>
      <c r="BD13" s="907">
        <v>34</v>
      </c>
      <c r="BE13" s="907">
        <v>34.9</v>
      </c>
      <c r="BF13" s="907">
        <v>35.700000000000003</v>
      </c>
      <c r="BG13" s="907">
        <v>36.200000000000003</v>
      </c>
      <c r="BH13" s="907">
        <v>36.799999999999997</v>
      </c>
      <c r="BI13" s="907">
        <v>37.6</v>
      </c>
      <c r="BJ13" s="907">
        <v>38.4</v>
      </c>
      <c r="BK13" s="907">
        <v>39.200000000000003</v>
      </c>
      <c r="BL13" s="907">
        <v>40.1</v>
      </c>
      <c r="BM13" s="907">
        <v>41.1</v>
      </c>
      <c r="BN13" s="907">
        <v>42.1</v>
      </c>
      <c r="BO13" s="907">
        <v>43.1</v>
      </c>
      <c r="BP13" s="907">
        <v>44.1</v>
      </c>
      <c r="BQ13" s="907">
        <v>45.2</v>
      </c>
      <c r="BR13" s="907">
        <v>46.2</v>
      </c>
      <c r="BS13" s="907">
        <v>47.3</v>
      </c>
      <c r="BT13" s="907">
        <v>48.4</v>
      </c>
      <c r="BU13" s="907">
        <v>49.4</v>
      </c>
      <c r="BV13" s="907">
        <v>50.9</v>
      </c>
      <c r="BW13" s="907">
        <v>52.2</v>
      </c>
      <c r="BX13" s="907">
        <v>53.7</v>
      </c>
      <c r="BY13" s="907">
        <v>55.4</v>
      </c>
      <c r="BZ13" s="907">
        <v>57.4</v>
      </c>
      <c r="CA13" s="907">
        <v>59.6</v>
      </c>
      <c r="CB13" s="907">
        <v>61.9</v>
      </c>
      <c r="CC13" s="907">
        <v>64.400000000000006</v>
      </c>
      <c r="CD13" s="907">
        <v>66.599999999999994</v>
      </c>
      <c r="CE13" s="907">
        <v>70.3</v>
      </c>
      <c r="CF13" s="907">
        <v>74.900000000000006</v>
      </c>
      <c r="CG13" s="907">
        <v>80.7</v>
      </c>
      <c r="CH13" s="907">
        <v>83.7</v>
      </c>
      <c r="CI13" s="907">
        <v>93.1</v>
      </c>
      <c r="CJ13" s="907">
        <v>98.4</v>
      </c>
      <c r="CK13" s="907">
        <v>112.5</v>
      </c>
      <c r="CL13" s="907">
        <v>108.3</v>
      </c>
      <c r="CM13" s="907">
        <v>115.4</v>
      </c>
      <c r="CN13" s="907">
        <v>120.6</v>
      </c>
      <c r="CO13" s="907">
        <v>120.8</v>
      </c>
      <c r="CP13" s="907">
        <v>124.4</v>
      </c>
      <c r="CQ13" s="907">
        <v>124.8</v>
      </c>
      <c r="CR13" s="907">
        <v>135.19999999999999</v>
      </c>
      <c r="CS13" s="907">
        <v>136</v>
      </c>
      <c r="CT13" s="907">
        <v>136.6</v>
      </c>
      <c r="CU13" s="907">
        <v>137.1</v>
      </c>
      <c r="CV13" s="907">
        <v>136.19999999999999</v>
      </c>
      <c r="CW13" s="907">
        <v>147.80000000000001</v>
      </c>
      <c r="CX13" s="907">
        <v>152.5</v>
      </c>
      <c r="CY13" s="907">
        <v>152.5</v>
      </c>
      <c r="CZ13" s="907">
        <v>152.69999999999999</v>
      </c>
      <c r="DA13" s="907">
        <v>140.69999999999999</v>
      </c>
      <c r="DB13" s="907">
        <v>151.30000000000001</v>
      </c>
      <c r="DC13" s="907">
        <v>165.8</v>
      </c>
      <c r="DD13" s="907">
        <v>158.80000000000001</v>
      </c>
      <c r="DE13" s="907">
        <v>156.9</v>
      </c>
      <c r="DF13" s="907">
        <v>161.4</v>
      </c>
      <c r="DG13" s="907">
        <v>159.4</v>
      </c>
      <c r="DH13" s="907">
        <v>163.69999999999999</v>
      </c>
      <c r="DI13" s="907">
        <v>168</v>
      </c>
      <c r="DJ13" s="907">
        <v>167.2</v>
      </c>
      <c r="DK13" s="907">
        <v>170</v>
      </c>
      <c r="DL13" s="907">
        <v>168.1</v>
      </c>
      <c r="DM13" s="907">
        <v>175.4</v>
      </c>
      <c r="DN13" s="907">
        <v>181.1</v>
      </c>
      <c r="DO13" s="907">
        <v>179.1</v>
      </c>
      <c r="DP13" s="907">
        <v>186.7</v>
      </c>
      <c r="DQ13" s="907">
        <v>191.3</v>
      </c>
      <c r="DR13" s="907">
        <v>190.2</v>
      </c>
      <c r="DS13" s="907">
        <v>198.3</v>
      </c>
      <c r="DT13" s="907">
        <v>204.8</v>
      </c>
      <c r="DU13" s="907">
        <v>204.8</v>
      </c>
      <c r="DV13" s="907">
        <v>215</v>
      </c>
      <c r="DW13" s="907">
        <v>230.1</v>
      </c>
      <c r="DX13" s="907">
        <v>217.4</v>
      </c>
      <c r="DY13" s="907">
        <v>246.5</v>
      </c>
      <c r="DZ13" s="907">
        <v>244.9</v>
      </c>
      <c r="EA13" s="907">
        <v>243.8</v>
      </c>
      <c r="EB13" s="907">
        <v>251.1</v>
      </c>
      <c r="EC13" s="907">
        <v>260.3</v>
      </c>
      <c r="ED13" s="907">
        <v>260.7</v>
      </c>
      <c r="EE13" s="907">
        <v>260.10000000000002</v>
      </c>
      <c r="EF13" s="907">
        <v>271.7</v>
      </c>
      <c r="EG13" s="907">
        <v>265.7</v>
      </c>
      <c r="EH13" s="907">
        <v>283.39999999999998</v>
      </c>
      <c r="EI13" s="907">
        <v>293</v>
      </c>
      <c r="EJ13" s="907">
        <v>288.3</v>
      </c>
      <c r="EK13" s="907">
        <v>294.5</v>
      </c>
      <c r="EL13" s="907">
        <v>301.3</v>
      </c>
      <c r="EM13" s="907">
        <v>310.8</v>
      </c>
      <c r="EN13" s="907">
        <v>300.10000000000002</v>
      </c>
      <c r="EO13" s="907">
        <v>305.39999999999998</v>
      </c>
      <c r="EP13" s="907">
        <v>291.3</v>
      </c>
      <c r="EQ13" s="907">
        <v>294.89999999999998</v>
      </c>
      <c r="ER13" s="907">
        <v>308.7</v>
      </c>
      <c r="ES13" s="907">
        <v>301.39999999999998</v>
      </c>
      <c r="ET13" s="907">
        <v>332.5</v>
      </c>
      <c r="EU13" s="907">
        <v>314.7</v>
      </c>
      <c r="EV13" s="907">
        <v>319.60000000000002</v>
      </c>
      <c r="EW13" s="907">
        <v>329.9</v>
      </c>
      <c r="EX13" s="907">
        <v>331.6</v>
      </c>
      <c r="EY13" s="907">
        <v>339.2</v>
      </c>
      <c r="EZ13" s="907">
        <v>340.8</v>
      </c>
      <c r="FA13" s="907">
        <v>341.8</v>
      </c>
      <c r="FB13" s="907">
        <v>358.4</v>
      </c>
      <c r="FC13" s="907">
        <v>368.9</v>
      </c>
      <c r="FD13" s="907">
        <v>378.2</v>
      </c>
      <c r="FE13" s="907">
        <v>372.8</v>
      </c>
      <c r="FF13" s="907">
        <v>382.1</v>
      </c>
      <c r="FG13" s="907">
        <v>385.7</v>
      </c>
      <c r="FH13" s="907">
        <v>405.6</v>
      </c>
      <c r="FI13" s="907">
        <v>414.1</v>
      </c>
      <c r="FJ13" s="907">
        <v>418.8</v>
      </c>
      <c r="FK13" s="907">
        <v>409.7</v>
      </c>
      <c r="FL13" s="907">
        <v>396.4</v>
      </c>
      <c r="FM13" s="907">
        <v>399.3</v>
      </c>
      <c r="FN13" s="907">
        <v>400.6</v>
      </c>
      <c r="FO13" s="907">
        <v>421.7</v>
      </c>
      <c r="FP13" s="907">
        <v>419</v>
      </c>
      <c r="FQ13" s="907">
        <v>428.9</v>
      </c>
      <c r="FR13" s="907">
        <v>424.8</v>
      </c>
      <c r="FS13" s="907">
        <v>438.4</v>
      </c>
      <c r="FT13" s="907">
        <v>448.2</v>
      </c>
      <c r="FU13" s="907">
        <v>448.6</v>
      </c>
      <c r="FV13" s="907">
        <v>459.5</v>
      </c>
      <c r="FW13" s="907">
        <v>481.5</v>
      </c>
      <c r="FX13" s="907">
        <v>507.2</v>
      </c>
      <c r="FY13" s="907">
        <v>515.29999999999995</v>
      </c>
      <c r="FZ13" s="907">
        <v>523.6</v>
      </c>
      <c r="GA13" s="907">
        <v>537.9</v>
      </c>
      <c r="GB13" s="907">
        <v>540.4</v>
      </c>
      <c r="GC13" s="907">
        <v>541.79999999999995</v>
      </c>
      <c r="GD13" s="907">
        <v>550.5</v>
      </c>
      <c r="GE13" s="907">
        <v>558.79999999999995</v>
      </c>
      <c r="GF13" s="907">
        <v>566.5</v>
      </c>
      <c r="GG13" s="907">
        <v>575.29999999999995</v>
      </c>
      <c r="GH13" s="907">
        <v>572.4</v>
      </c>
      <c r="GI13" s="907">
        <v>567.9</v>
      </c>
      <c r="GJ13" s="907">
        <v>578.9</v>
      </c>
      <c r="GK13" s="907">
        <v>575.79999999999995</v>
      </c>
      <c r="GL13" s="907">
        <v>581.9</v>
      </c>
      <c r="GM13" s="907">
        <v>592.6</v>
      </c>
      <c r="GN13" s="907">
        <v>595.1</v>
      </c>
      <c r="GO13" s="907">
        <v>589.5</v>
      </c>
      <c r="GP13" s="907">
        <v>598.79999999999995</v>
      </c>
      <c r="GQ13" s="907">
        <v>614.5</v>
      </c>
      <c r="GR13" s="907">
        <v>622.4</v>
      </c>
      <c r="GS13" s="907">
        <v>620.5</v>
      </c>
      <c r="GT13" s="907">
        <v>606.20000000000005</v>
      </c>
      <c r="GU13" s="907">
        <v>654.20000000000005</v>
      </c>
      <c r="GV13" s="907">
        <v>690.4</v>
      </c>
      <c r="GW13" s="907">
        <v>678.3</v>
      </c>
      <c r="GX13" s="907">
        <v>695.9</v>
      </c>
      <c r="GY13" s="907">
        <v>730.5</v>
      </c>
      <c r="GZ13" s="907">
        <v>775</v>
      </c>
      <c r="HA13" s="907">
        <v>781.6</v>
      </c>
    </row>
    <row r="14" spans="1:209" x14ac:dyDescent="0.35">
      <c r="A14" s="907" t="s">
        <v>390</v>
      </c>
      <c r="B14" s="907">
        <v>2.9</v>
      </c>
      <c r="C14" s="907">
        <v>3.9</v>
      </c>
      <c r="D14" s="907">
        <v>4.5999999999999996</v>
      </c>
      <c r="E14" s="907">
        <v>5.4</v>
      </c>
      <c r="F14" s="907">
        <v>5.7</v>
      </c>
      <c r="G14" s="907">
        <v>6.3</v>
      </c>
      <c r="H14" s="907">
        <v>6.3</v>
      </c>
      <c r="I14" s="907">
        <v>6.3</v>
      </c>
      <c r="J14" s="907">
        <v>6.5</v>
      </c>
      <c r="K14" s="907">
        <v>6.9</v>
      </c>
      <c r="L14" s="907">
        <v>5.8</v>
      </c>
      <c r="M14" s="907">
        <v>5</v>
      </c>
      <c r="N14" s="907">
        <v>4.5999999999999996</v>
      </c>
      <c r="O14" s="907">
        <v>4.5</v>
      </c>
      <c r="P14" s="907">
        <v>4.5</v>
      </c>
      <c r="Q14" s="907">
        <v>4.7</v>
      </c>
      <c r="R14" s="907">
        <v>5.8</v>
      </c>
      <c r="S14" s="907">
        <v>6.7</v>
      </c>
      <c r="T14" s="907">
        <v>6.9</v>
      </c>
      <c r="U14" s="907">
        <v>8.6</v>
      </c>
      <c r="V14" s="907">
        <v>14.2</v>
      </c>
      <c r="W14" s="907">
        <v>19.399999999999999</v>
      </c>
      <c r="X14" s="907">
        <v>20.2</v>
      </c>
      <c r="Y14" s="907">
        <v>18.8</v>
      </c>
      <c r="Z14" s="907">
        <v>17.7</v>
      </c>
      <c r="AA14" s="907">
        <v>16.3</v>
      </c>
      <c r="AB14" s="907">
        <v>16.100000000000001</v>
      </c>
      <c r="AC14" s="907">
        <v>15.5</v>
      </c>
      <c r="AD14" s="907">
        <v>15.5</v>
      </c>
      <c r="AE14" s="907">
        <v>13.3</v>
      </c>
      <c r="AF14" s="907">
        <v>11.9</v>
      </c>
      <c r="AG14" s="907">
        <v>11.8</v>
      </c>
      <c r="AH14" s="907">
        <v>10.8</v>
      </c>
      <c r="AI14" s="907">
        <v>9.4</v>
      </c>
      <c r="AJ14" s="907">
        <v>9</v>
      </c>
      <c r="AK14" s="907">
        <v>8.5</v>
      </c>
      <c r="AL14" s="907">
        <v>9.4</v>
      </c>
      <c r="AM14" s="907">
        <v>9.1999999999999993</v>
      </c>
      <c r="AN14" s="907">
        <v>9.6</v>
      </c>
      <c r="AO14" s="907">
        <v>10.6</v>
      </c>
      <c r="AP14" s="907">
        <v>12</v>
      </c>
      <c r="AQ14" s="907">
        <v>15.7</v>
      </c>
      <c r="AR14" s="907">
        <v>19</v>
      </c>
      <c r="AS14" s="907">
        <v>17.8</v>
      </c>
      <c r="AT14" s="907">
        <v>16.399999999999999</v>
      </c>
      <c r="AU14" s="907">
        <v>15.5</v>
      </c>
      <c r="AV14" s="907">
        <v>15</v>
      </c>
      <c r="AW14" s="907">
        <v>16.600000000000001</v>
      </c>
      <c r="AX14" s="907">
        <v>19.100000000000001</v>
      </c>
      <c r="AY14" s="907">
        <v>23.9</v>
      </c>
      <c r="AZ14" s="907">
        <v>26.1</v>
      </c>
      <c r="BA14" s="907">
        <v>31.8</v>
      </c>
      <c r="BB14" s="907">
        <v>30.3</v>
      </c>
      <c r="BC14" s="907">
        <v>32.1</v>
      </c>
      <c r="BD14" s="907">
        <v>23.3</v>
      </c>
      <c r="BE14" s="907">
        <v>20</v>
      </c>
      <c r="BF14" s="907">
        <v>17.3</v>
      </c>
      <c r="BG14" s="907">
        <v>15.7</v>
      </c>
      <c r="BH14" s="907">
        <v>15.1</v>
      </c>
      <c r="BI14" s="907">
        <v>15.9</v>
      </c>
      <c r="BJ14" s="907">
        <v>16.899999999999999</v>
      </c>
      <c r="BK14" s="907">
        <v>16</v>
      </c>
      <c r="BL14" s="907">
        <v>15</v>
      </c>
      <c r="BM14" s="907">
        <v>15.6</v>
      </c>
      <c r="BN14" s="907">
        <v>15.6</v>
      </c>
      <c r="BO14" s="907">
        <v>16.399999999999999</v>
      </c>
      <c r="BP14" s="907">
        <v>17</v>
      </c>
      <c r="BQ14" s="907">
        <v>16.899999999999999</v>
      </c>
      <c r="BR14" s="907">
        <v>15.5</v>
      </c>
      <c r="BS14" s="907">
        <v>15.1</v>
      </c>
      <c r="BT14" s="907">
        <v>14.4</v>
      </c>
      <c r="BU14" s="907">
        <v>13.5</v>
      </c>
      <c r="BV14" s="907">
        <v>13.9</v>
      </c>
      <c r="BW14" s="907">
        <v>13.2</v>
      </c>
      <c r="BX14" s="907">
        <v>13.2</v>
      </c>
      <c r="BY14" s="907">
        <v>13</v>
      </c>
      <c r="BZ14" s="907">
        <v>13.6</v>
      </c>
      <c r="CA14" s="907">
        <v>13.7</v>
      </c>
      <c r="CB14" s="907">
        <v>14.6</v>
      </c>
      <c r="CC14" s="907">
        <v>15.8</v>
      </c>
      <c r="CD14" s="907">
        <v>16.399999999999999</v>
      </c>
      <c r="CE14" s="907">
        <v>17.100000000000001</v>
      </c>
      <c r="CF14" s="907">
        <v>18.2</v>
      </c>
      <c r="CG14" s="907">
        <v>21</v>
      </c>
      <c r="CH14" s="907">
        <v>24.3</v>
      </c>
      <c r="CI14" s="907">
        <v>27.5</v>
      </c>
      <c r="CJ14" s="907">
        <v>25.9</v>
      </c>
      <c r="CK14" s="907">
        <v>29.4</v>
      </c>
      <c r="CL14" s="907">
        <v>39.700000000000003</v>
      </c>
      <c r="CM14" s="907">
        <v>41.2</v>
      </c>
      <c r="CN14" s="907">
        <v>39.6</v>
      </c>
      <c r="CO14" s="907">
        <v>38</v>
      </c>
      <c r="CP14" s="907">
        <v>35.1</v>
      </c>
      <c r="CQ14" s="907">
        <v>35.5</v>
      </c>
      <c r="CR14" s="907">
        <v>35.5</v>
      </c>
      <c r="CS14" s="907">
        <v>33.200000000000003</v>
      </c>
      <c r="CT14" s="907">
        <v>28</v>
      </c>
      <c r="CU14" s="907">
        <v>24.4</v>
      </c>
      <c r="CV14" s="907">
        <v>22.1</v>
      </c>
      <c r="CW14" s="907">
        <v>21.3</v>
      </c>
      <c r="CX14" s="907">
        <v>20.9</v>
      </c>
      <c r="CY14" s="907">
        <v>21.6</v>
      </c>
      <c r="CZ14" s="907">
        <v>22</v>
      </c>
      <c r="DA14" s="907">
        <v>22.5</v>
      </c>
      <c r="DB14" s="907">
        <v>23</v>
      </c>
      <c r="DC14" s="907">
        <v>22.7</v>
      </c>
      <c r="DD14" s="907">
        <v>21.6</v>
      </c>
      <c r="DE14" s="907">
        <v>21.7</v>
      </c>
      <c r="DF14" s="907">
        <v>21</v>
      </c>
      <c r="DG14" s="907">
        <v>20.399999999999999</v>
      </c>
      <c r="DH14" s="907">
        <v>19.600000000000001</v>
      </c>
      <c r="DI14" s="907">
        <v>19.399999999999999</v>
      </c>
      <c r="DJ14" s="907">
        <v>19.399999999999999</v>
      </c>
      <c r="DK14" s="907">
        <v>19.3</v>
      </c>
      <c r="DL14" s="907">
        <v>20.3</v>
      </c>
      <c r="DM14" s="907">
        <v>19.8</v>
      </c>
      <c r="DN14" s="907">
        <v>20.8</v>
      </c>
      <c r="DO14" s="907">
        <v>20.9</v>
      </c>
      <c r="DP14" s="907">
        <v>20.3</v>
      </c>
      <c r="DQ14" s="907">
        <v>20</v>
      </c>
      <c r="DR14" s="907">
        <v>20.5</v>
      </c>
      <c r="DS14" s="907">
        <v>20</v>
      </c>
      <c r="DT14" s="907">
        <v>20.6</v>
      </c>
      <c r="DU14" s="907">
        <v>21.9</v>
      </c>
      <c r="DV14" s="907">
        <v>25.5</v>
      </c>
      <c r="DW14" s="907">
        <v>28.4</v>
      </c>
      <c r="DX14" s="907">
        <v>33.1</v>
      </c>
      <c r="DY14" s="907">
        <v>40.6</v>
      </c>
      <c r="DZ14" s="907">
        <v>42.8</v>
      </c>
      <c r="EA14" s="907">
        <v>60.5</v>
      </c>
      <c r="EB14" s="907">
        <v>56.9</v>
      </c>
      <c r="EC14" s="907">
        <v>53.7</v>
      </c>
      <c r="ED14" s="907">
        <v>51.8</v>
      </c>
      <c r="EE14" s="907">
        <v>55.2</v>
      </c>
      <c r="EF14" s="907">
        <v>54.2</v>
      </c>
      <c r="EG14" s="907">
        <v>51.5</v>
      </c>
      <c r="EH14" s="907">
        <v>42.3</v>
      </c>
      <c r="EI14" s="907">
        <v>35.9</v>
      </c>
      <c r="EJ14" s="907">
        <v>34.700000000000003</v>
      </c>
      <c r="EK14" s="907">
        <v>32.9</v>
      </c>
      <c r="EL14" s="907">
        <v>32.1</v>
      </c>
      <c r="EM14" s="907">
        <v>30.9</v>
      </c>
      <c r="EN14" s="907">
        <v>31.6</v>
      </c>
      <c r="EO14" s="907">
        <v>32.5</v>
      </c>
      <c r="EP14" s="907">
        <v>30.3</v>
      </c>
      <c r="EQ14" s="907">
        <v>29.5</v>
      </c>
      <c r="ER14" s="907">
        <v>30.6</v>
      </c>
      <c r="ES14" s="907">
        <v>31.1</v>
      </c>
      <c r="ET14" s="907">
        <v>32.299999999999997</v>
      </c>
      <c r="EU14" s="907">
        <v>31.8</v>
      </c>
      <c r="EV14" s="907">
        <v>32.799999999999997</v>
      </c>
      <c r="EW14" s="907">
        <v>34</v>
      </c>
      <c r="EX14" s="907">
        <v>36.299999999999997</v>
      </c>
      <c r="EY14" s="907">
        <v>38.200000000000003</v>
      </c>
      <c r="EZ14" s="907">
        <v>58.2</v>
      </c>
      <c r="FA14" s="907">
        <v>71.900000000000006</v>
      </c>
      <c r="FB14" s="907">
        <v>101.6</v>
      </c>
      <c r="FC14" s="907">
        <v>130.30000000000001</v>
      </c>
      <c r="FD14" s="907">
        <v>144.4</v>
      </c>
      <c r="FE14" s="907">
        <v>148.6</v>
      </c>
      <c r="FF14" s="907">
        <v>159.30000000000001</v>
      </c>
      <c r="FG14" s="907">
        <v>141.19999999999999</v>
      </c>
      <c r="FH14" s="907">
        <v>131</v>
      </c>
      <c r="FI14" s="907">
        <v>123.9</v>
      </c>
      <c r="FJ14" s="907">
        <v>116.7</v>
      </c>
      <c r="FK14" s="907">
        <v>109.3</v>
      </c>
      <c r="FL14" s="907">
        <v>102.9</v>
      </c>
      <c r="FM14" s="907">
        <v>99.8</v>
      </c>
      <c r="FN14" s="907">
        <v>94.6</v>
      </c>
      <c r="FO14" s="907">
        <v>86.3</v>
      </c>
      <c r="FP14" s="907">
        <v>78.400000000000006</v>
      </c>
      <c r="FQ14" s="907">
        <v>75.099999999999994</v>
      </c>
      <c r="FR14" s="907">
        <v>69</v>
      </c>
      <c r="FS14" s="907">
        <v>64.8</v>
      </c>
      <c r="FT14" s="907">
        <v>59.1</v>
      </c>
      <c r="FU14" s="907">
        <v>57.1</v>
      </c>
      <c r="FV14" s="907">
        <v>39</v>
      </c>
      <c r="FW14" s="907">
        <v>35.799999999999997</v>
      </c>
      <c r="FX14" s="907">
        <v>34</v>
      </c>
      <c r="FY14" s="907">
        <v>33</v>
      </c>
      <c r="FZ14" s="907">
        <v>32.9</v>
      </c>
      <c r="GA14" s="907">
        <v>32.4</v>
      </c>
      <c r="GB14" s="907">
        <v>32.5</v>
      </c>
      <c r="GC14" s="907">
        <v>32.4</v>
      </c>
      <c r="GD14" s="907">
        <v>32.4</v>
      </c>
      <c r="GE14" s="907">
        <v>32.299999999999997</v>
      </c>
      <c r="GF14" s="907">
        <v>32.1</v>
      </c>
      <c r="GG14" s="907">
        <v>31.3</v>
      </c>
      <c r="GH14" s="907">
        <v>30.8</v>
      </c>
      <c r="GI14" s="907">
        <v>30.1</v>
      </c>
      <c r="GJ14" s="907">
        <v>30.2</v>
      </c>
      <c r="GK14" s="907">
        <v>29.7</v>
      </c>
      <c r="GL14" s="907">
        <v>29</v>
      </c>
      <c r="GM14" s="907">
        <v>27.6</v>
      </c>
      <c r="GN14" s="907">
        <v>27.2</v>
      </c>
      <c r="GO14" s="907">
        <v>27.1</v>
      </c>
      <c r="GP14" s="907">
        <v>28.4</v>
      </c>
      <c r="GQ14" s="907">
        <v>27.8</v>
      </c>
      <c r="GR14" s="907">
        <v>27.4</v>
      </c>
      <c r="GS14" s="907">
        <v>26.8</v>
      </c>
      <c r="GT14" s="907">
        <v>39.5</v>
      </c>
      <c r="GU14" s="907">
        <v>1039.4000000000001</v>
      </c>
      <c r="GV14" s="907">
        <v>767.8</v>
      </c>
      <c r="GW14" s="907">
        <v>299.89999999999998</v>
      </c>
      <c r="GX14" s="907">
        <v>565.79999999999995</v>
      </c>
      <c r="GY14" s="907">
        <v>480.4</v>
      </c>
      <c r="GZ14" s="907">
        <v>272.3</v>
      </c>
      <c r="HA14" s="907">
        <v>37.6</v>
      </c>
    </row>
    <row r="15" spans="1:209" x14ac:dyDescent="0.35">
      <c r="A15" s="907" t="s">
        <v>896</v>
      </c>
      <c r="B15" s="907">
        <v>63</v>
      </c>
      <c r="C15" s="907">
        <v>73.099999999999994</v>
      </c>
      <c r="D15" s="907">
        <v>73.5</v>
      </c>
      <c r="E15" s="907">
        <v>77.400000000000006</v>
      </c>
      <c r="F15" s="907">
        <v>79.3</v>
      </c>
      <c r="G15" s="907">
        <v>86.9</v>
      </c>
      <c r="H15" s="907">
        <v>86.9</v>
      </c>
      <c r="I15" s="907">
        <v>88.5</v>
      </c>
      <c r="J15" s="907">
        <v>91.4</v>
      </c>
      <c r="K15" s="907">
        <v>91.9</v>
      </c>
      <c r="L15" s="907">
        <v>92.9</v>
      </c>
      <c r="M15" s="907">
        <v>103.1</v>
      </c>
      <c r="N15" s="907">
        <v>105.4</v>
      </c>
      <c r="O15" s="907">
        <v>107.6</v>
      </c>
      <c r="P15" s="907">
        <v>109.2</v>
      </c>
      <c r="Q15" s="907">
        <v>112.3</v>
      </c>
      <c r="R15" s="907">
        <v>117.5</v>
      </c>
      <c r="S15" s="907">
        <v>125.4</v>
      </c>
      <c r="T15" s="907">
        <v>132.19999999999999</v>
      </c>
      <c r="U15" s="907">
        <v>139.1</v>
      </c>
      <c r="V15" s="907">
        <v>149.80000000000001</v>
      </c>
      <c r="W15" s="907">
        <v>164.6</v>
      </c>
      <c r="X15" s="907">
        <v>167.7</v>
      </c>
      <c r="Y15" s="907">
        <v>170.4</v>
      </c>
      <c r="Z15" s="907">
        <v>174.7</v>
      </c>
      <c r="AA15" s="907">
        <v>173.1</v>
      </c>
      <c r="AB15" s="907">
        <v>180.1</v>
      </c>
      <c r="AC15" s="907">
        <v>182.7</v>
      </c>
      <c r="AD15" s="907">
        <v>185.5</v>
      </c>
      <c r="AE15" s="907">
        <v>186.4</v>
      </c>
      <c r="AF15" s="907">
        <v>191.7</v>
      </c>
      <c r="AG15" s="907">
        <v>194.3</v>
      </c>
      <c r="AH15" s="907">
        <v>197.7</v>
      </c>
      <c r="AI15" s="907">
        <v>199</v>
      </c>
      <c r="AJ15" s="907">
        <v>207.1</v>
      </c>
      <c r="AK15" s="907">
        <v>209.9</v>
      </c>
      <c r="AL15" s="907">
        <v>214.9</v>
      </c>
      <c r="AM15" s="907">
        <v>219.2</v>
      </c>
      <c r="AN15" s="907">
        <v>234.6</v>
      </c>
      <c r="AO15" s="907">
        <v>240.7</v>
      </c>
      <c r="AP15" s="907">
        <v>251.2</v>
      </c>
      <c r="AQ15" s="907">
        <v>256.2</v>
      </c>
      <c r="AR15" s="907">
        <v>287.89999999999998</v>
      </c>
      <c r="AS15" s="907">
        <v>290.7</v>
      </c>
      <c r="AT15" s="907">
        <v>296.10000000000002</v>
      </c>
      <c r="AU15" s="907">
        <v>299</v>
      </c>
      <c r="AV15" s="907">
        <v>317</v>
      </c>
      <c r="AW15" s="907">
        <v>319.2</v>
      </c>
      <c r="AX15" s="907">
        <v>324.3</v>
      </c>
      <c r="AY15" s="907">
        <v>333.2</v>
      </c>
      <c r="AZ15" s="907">
        <v>349.7</v>
      </c>
      <c r="BA15" s="907">
        <v>365.2</v>
      </c>
      <c r="BB15" s="907">
        <v>368</v>
      </c>
      <c r="BC15" s="907">
        <v>373.7</v>
      </c>
      <c r="BD15" s="907">
        <v>368.5</v>
      </c>
      <c r="BE15" s="907">
        <v>371.8</v>
      </c>
      <c r="BF15" s="907">
        <v>376.3</v>
      </c>
      <c r="BG15" s="907">
        <v>379</v>
      </c>
      <c r="BH15" s="907">
        <v>380.4</v>
      </c>
      <c r="BI15" s="907">
        <v>387.9</v>
      </c>
      <c r="BJ15" s="907">
        <v>398.1</v>
      </c>
      <c r="BK15" s="907">
        <v>400.5</v>
      </c>
      <c r="BL15" s="907">
        <v>405.6</v>
      </c>
      <c r="BM15" s="907">
        <v>408.3</v>
      </c>
      <c r="BN15" s="907">
        <v>419.9</v>
      </c>
      <c r="BO15" s="907">
        <v>425.6</v>
      </c>
      <c r="BP15" s="907">
        <v>433.1</v>
      </c>
      <c r="BQ15" s="907">
        <v>435.8</v>
      </c>
      <c r="BR15" s="907">
        <v>441.9</v>
      </c>
      <c r="BS15" s="907">
        <v>447.5</v>
      </c>
      <c r="BT15" s="907">
        <v>449.4</v>
      </c>
      <c r="BU15" s="907">
        <v>452.8</v>
      </c>
      <c r="BV15" s="907">
        <v>470.3</v>
      </c>
      <c r="BW15" s="907">
        <v>473.4</v>
      </c>
      <c r="BX15" s="907">
        <v>478.8</v>
      </c>
      <c r="BY15" s="907">
        <v>484.9</v>
      </c>
      <c r="BZ15" s="907">
        <v>508.2</v>
      </c>
      <c r="CA15" s="907">
        <v>515.70000000000005</v>
      </c>
      <c r="CB15" s="907">
        <v>524.70000000000005</v>
      </c>
      <c r="CC15" s="907">
        <v>535.79999999999995</v>
      </c>
      <c r="CD15" s="907">
        <v>556.20000000000005</v>
      </c>
      <c r="CE15" s="907">
        <v>567.5</v>
      </c>
      <c r="CF15" s="907">
        <v>578.1</v>
      </c>
      <c r="CG15" s="907">
        <v>596.79999999999995</v>
      </c>
      <c r="CH15" s="907">
        <v>622.5</v>
      </c>
      <c r="CI15" s="907">
        <v>643.5</v>
      </c>
      <c r="CJ15" s="907">
        <v>653.79999999999995</v>
      </c>
      <c r="CK15" s="907">
        <v>682.3</v>
      </c>
      <c r="CL15" s="907">
        <v>710.5</v>
      </c>
      <c r="CM15" s="907">
        <v>729.1</v>
      </c>
      <c r="CN15" s="907">
        <v>741.3</v>
      </c>
      <c r="CO15" s="907">
        <v>746</v>
      </c>
      <c r="CP15" s="907">
        <v>766.5</v>
      </c>
      <c r="CQ15" s="907">
        <v>771.7</v>
      </c>
      <c r="CR15" s="907">
        <v>786.3</v>
      </c>
      <c r="CS15" s="907">
        <v>791.3</v>
      </c>
      <c r="CT15" s="907">
        <v>805.3</v>
      </c>
      <c r="CU15" s="907">
        <v>810.1</v>
      </c>
      <c r="CV15" s="907">
        <v>813.6</v>
      </c>
      <c r="CW15" s="907">
        <v>833.8</v>
      </c>
      <c r="CX15" s="907">
        <v>857.9</v>
      </c>
      <c r="CY15" s="907">
        <v>865.6</v>
      </c>
      <c r="CZ15" s="907">
        <v>870.7</v>
      </c>
      <c r="DA15" s="907">
        <v>864.6</v>
      </c>
      <c r="DB15" s="907">
        <v>893.2</v>
      </c>
      <c r="DC15" s="907">
        <v>912.9</v>
      </c>
      <c r="DD15" s="907">
        <v>908.5</v>
      </c>
      <c r="DE15" s="907">
        <v>910.7</v>
      </c>
      <c r="DF15" s="907">
        <v>930.5</v>
      </c>
      <c r="DG15" s="907">
        <v>931.3</v>
      </c>
      <c r="DH15" s="907">
        <v>937.2</v>
      </c>
      <c r="DI15" s="907">
        <v>942.7</v>
      </c>
      <c r="DJ15" s="907">
        <v>951.8</v>
      </c>
      <c r="DK15" s="907">
        <v>956</v>
      </c>
      <c r="DL15" s="907">
        <v>957.4</v>
      </c>
      <c r="DM15" s="907">
        <v>966.4</v>
      </c>
      <c r="DN15" s="907">
        <v>983.4</v>
      </c>
      <c r="DO15" s="907">
        <v>985</v>
      </c>
      <c r="DP15" s="907">
        <v>996.1</v>
      </c>
      <c r="DQ15" s="907">
        <v>1004.3</v>
      </c>
      <c r="DR15" s="907">
        <v>1016.9</v>
      </c>
      <c r="DS15" s="907">
        <v>1042.3</v>
      </c>
      <c r="DT15" s="907">
        <v>1054.7</v>
      </c>
      <c r="DU15" s="907">
        <v>1065.5999999999999</v>
      </c>
      <c r="DV15" s="907">
        <v>1107.8</v>
      </c>
      <c r="DW15" s="907">
        <v>1139.0999999999999</v>
      </c>
      <c r="DX15" s="907">
        <v>1145.2</v>
      </c>
      <c r="DY15" s="907">
        <v>1191.2</v>
      </c>
      <c r="DZ15" s="907">
        <v>1221</v>
      </c>
      <c r="EA15" s="907">
        <v>1247.0999999999999</v>
      </c>
      <c r="EB15" s="907">
        <v>1259.9000000000001</v>
      </c>
      <c r="EC15" s="907">
        <v>1276.2</v>
      </c>
      <c r="ED15" s="907">
        <v>1294.5999999999999</v>
      </c>
      <c r="EE15" s="907">
        <v>1312.6</v>
      </c>
      <c r="EF15" s="907">
        <v>1335.5</v>
      </c>
      <c r="EG15" s="907">
        <v>1341.2</v>
      </c>
      <c r="EH15" s="907">
        <v>1379.6</v>
      </c>
      <c r="EI15" s="907">
        <v>1400.6</v>
      </c>
      <c r="EJ15" s="907">
        <v>1409.8</v>
      </c>
      <c r="EK15" s="907">
        <v>1427.9</v>
      </c>
      <c r="EL15" s="907">
        <v>1464.4</v>
      </c>
      <c r="EM15" s="907">
        <v>1486</v>
      </c>
      <c r="EN15" s="907">
        <v>1501</v>
      </c>
      <c r="EO15" s="907">
        <v>1512.3</v>
      </c>
      <c r="EP15" s="907">
        <v>1566.7</v>
      </c>
      <c r="EQ15" s="907">
        <v>1583.2</v>
      </c>
      <c r="ER15" s="907">
        <v>1608.5</v>
      </c>
      <c r="ES15" s="907">
        <v>1613.8</v>
      </c>
      <c r="ET15" s="907">
        <v>1680.2</v>
      </c>
      <c r="EU15" s="907">
        <v>1680.4</v>
      </c>
      <c r="EV15" s="907">
        <v>1700.2</v>
      </c>
      <c r="EW15" s="907">
        <v>1728.6</v>
      </c>
      <c r="EX15" s="907">
        <v>1768.2</v>
      </c>
      <c r="EY15" s="907">
        <v>2113</v>
      </c>
      <c r="EZ15" s="907">
        <v>1905.3</v>
      </c>
      <c r="FA15" s="907">
        <v>1890.8</v>
      </c>
      <c r="FB15" s="907">
        <v>2001.9</v>
      </c>
      <c r="FC15" s="907">
        <v>2140</v>
      </c>
      <c r="FD15" s="907">
        <v>2136.9</v>
      </c>
      <c r="FE15" s="907">
        <v>2152.1</v>
      </c>
      <c r="FF15" s="907">
        <v>2262.1999999999998</v>
      </c>
      <c r="FG15" s="907">
        <v>2268.6999999999998</v>
      </c>
      <c r="FH15" s="907">
        <v>2292</v>
      </c>
      <c r="FI15" s="907">
        <v>2302.6999999999998</v>
      </c>
      <c r="FJ15" s="907">
        <v>2313</v>
      </c>
      <c r="FK15" s="907">
        <v>2312.1</v>
      </c>
      <c r="FL15" s="907">
        <v>2303.1999999999998</v>
      </c>
      <c r="FM15" s="907">
        <v>2312.1999999999998</v>
      </c>
      <c r="FN15" s="907">
        <v>2296.8000000000002</v>
      </c>
      <c r="FO15" s="907">
        <v>2321.8000000000002</v>
      </c>
      <c r="FP15" s="907">
        <v>2325.6</v>
      </c>
      <c r="FQ15" s="907">
        <v>2346.1</v>
      </c>
      <c r="FR15" s="907">
        <v>2365.6999999999998</v>
      </c>
      <c r="FS15" s="907">
        <v>2378.3000000000002</v>
      </c>
      <c r="FT15" s="907">
        <v>2396</v>
      </c>
      <c r="FU15" s="907">
        <v>2403.6999999999998</v>
      </c>
      <c r="FV15" s="907">
        <v>2433.1999999999998</v>
      </c>
      <c r="FW15" s="907">
        <v>2484.5</v>
      </c>
      <c r="FX15" s="907">
        <v>2524.6</v>
      </c>
      <c r="FY15" s="907">
        <v>2552.1</v>
      </c>
      <c r="FZ15" s="907">
        <v>2597.6999999999998</v>
      </c>
      <c r="GA15" s="907">
        <v>2633.9</v>
      </c>
      <c r="GB15" s="907">
        <v>2647.8</v>
      </c>
      <c r="GC15" s="907">
        <v>2661.2</v>
      </c>
      <c r="GD15" s="907">
        <v>2686.2</v>
      </c>
      <c r="GE15" s="907">
        <v>2706.5</v>
      </c>
      <c r="GF15" s="907">
        <v>2726.3</v>
      </c>
      <c r="GG15" s="907">
        <v>2750.1</v>
      </c>
      <c r="GH15" s="907">
        <v>2779.6</v>
      </c>
      <c r="GI15" s="907">
        <v>2790</v>
      </c>
      <c r="GJ15" s="907">
        <v>2823.8</v>
      </c>
      <c r="GK15" s="907">
        <v>2837</v>
      </c>
      <c r="GL15" s="907">
        <v>2892.6</v>
      </c>
      <c r="GM15" s="907">
        <v>2918.5</v>
      </c>
      <c r="GN15" s="907">
        <v>2939.4</v>
      </c>
      <c r="GO15" s="907">
        <v>2954</v>
      </c>
      <c r="GP15" s="907">
        <v>3039.6</v>
      </c>
      <c r="GQ15" s="907">
        <v>3074.1</v>
      </c>
      <c r="GR15" s="907">
        <v>3101</v>
      </c>
      <c r="GS15" s="907">
        <v>3117.9</v>
      </c>
      <c r="GT15" s="907">
        <v>3173.8</v>
      </c>
      <c r="GU15" s="907">
        <v>5570.5</v>
      </c>
      <c r="GV15" s="907">
        <v>4310.5</v>
      </c>
      <c r="GW15" s="907">
        <v>3670.2</v>
      </c>
      <c r="GX15" s="907">
        <v>5920.6</v>
      </c>
      <c r="GY15" s="907">
        <v>4257.8</v>
      </c>
      <c r="GZ15" s="907">
        <v>4069.6</v>
      </c>
      <c r="HA15" s="907">
        <v>3877</v>
      </c>
    </row>
    <row r="16" spans="1:209" x14ac:dyDescent="0.35">
      <c r="A16" s="907" t="s">
        <v>897</v>
      </c>
      <c r="B16" s="907">
        <v>1.2</v>
      </c>
      <c r="C16" s="907">
        <v>1.3</v>
      </c>
      <c r="D16" s="907">
        <v>1.3</v>
      </c>
      <c r="E16" s="907">
        <v>1.3</v>
      </c>
      <c r="F16" s="907">
        <v>1.4</v>
      </c>
      <c r="G16" s="907">
        <v>1.4</v>
      </c>
      <c r="H16" s="907">
        <v>1.5</v>
      </c>
      <c r="I16" s="907">
        <v>1.5</v>
      </c>
      <c r="J16" s="907">
        <v>1.7</v>
      </c>
      <c r="K16" s="907">
        <v>1.8</v>
      </c>
      <c r="L16" s="907">
        <v>1.8</v>
      </c>
      <c r="M16" s="907">
        <v>1.9</v>
      </c>
      <c r="N16" s="907">
        <v>1.8</v>
      </c>
      <c r="O16" s="907">
        <v>1.8</v>
      </c>
      <c r="P16" s="907">
        <v>1.8</v>
      </c>
      <c r="Q16" s="907">
        <v>1.9</v>
      </c>
      <c r="R16" s="907">
        <v>1.9</v>
      </c>
      <c r="S16" s="907">
        <v>2</v>
      </c>
      <c r="T16" s="907">
        <v>2.1</v>
      </c>
      <c r="U16" s="907">
        <v>2.2000000000000002</v>
      </c>
      <c r="V16" s="907">
        <v>2.2999999999999998</v>
      </c>
      <c r="W16" s="907">
        <v>2.4</v>
      </c>
      <c r="X16" s="907">
        <v>2.6</v>
      </c>
      <c r="Y16" s="907">
        <v>2.7</v>
      </c>
      <c r="Z16" s="907">
        <v>2.8</v>
      </c>
      <c r="AA16" s="907">
        <v>3</v>
      </c>
      <c r="AB16" s="907">
        <v>3.1</v>
      </c>
      <c r="AC16" s="907">
        <v>3.2</v>
      </c>
      <c r="AD16" s="907">
        <v>3.3</v>
      </c>
      <c r="AE16" s="907">
        <v>3.4</v>
      </c>
      <c r="AF16" s="907">
        <v>3.5</v>
      </c>
      <c r="AG16" s="907">
        <v>3.6</v>
      </c>
      <c r="AH16" s="907">
        <v>3.7</v>
      </c>
      <c r="AI16" s="907">
        <v>3.8</v>
      </c>
      <c r="AJ16" s="907">
        <v>3.9</v>
      </c>
      <c r="AK16" s="907">
        <v>4</v>
      </c>
      <c r="AL16" s="907">
        <v>4.0999999999999996</v>
      </c>
      <c r="AM16" s="907">
        <v>4.3</v>
      </c>
      <c r="AN16" s="907">
        <v>4.4000000000000004</v>
      </c>
      <c r="AO16" s="907">
        <v>4.5</v>
      </c>
      <c r="AP16" s="907">
        <v>4.5999999999999996</v>
      </c>
      <c r="AQ16" s="907">
        <v>4.8</v>
      </c>
      <c r="AR16" s="907">
        <v>5</v>
      </c>
      <c r="AS16" s="907">
        <v>5.3</v>
      </c>
      <c r="AT16" s="907">
        <v>5.6</v>
      </c>
      <c r="AU16" s="907">
        <v>5.9</v>
      </c>
      <c r="AV16" s="907">
        <v>6.1</v>
      </c>
      <c r="AW16" s="907">
        <v>6.3</v>
      </c>
      <c r="AX16" s="907">
        <v>6.7</v>
      </c>
      <c r="AY16" s="907">
        <v>6.9</v>
      </c>
      <c r="AZ16" s="907">
        <v>7.2</v>
      </c>
      <c r="BA16" s="907">
        <v>7.5</v>
      </c>
      <c r="BB16" s="907">
        <v>7.7</v>
      </c>
      <c r="BC16" s="907">
        <v>8</v>
      </c>
      <c r="BD16" s="907">
        <v>8.3000000000000007</v>
      </c>
      <c r="BE16" s="907">
        <v>8.5</v>
      </c>
      <c r="BF16" s="907">
        <v>8.8000000000000007</v>
      </c>
      <c r="BG16" s="907">
        <v>9.1</v>
      </c>
      <c r="BH16" s="907">
        <v>9.3000000000000007</v>
      </c>
      <c r="BI16" s="907">
        <v>9.5</v>
      </c>
      <c r="BJ16" s="907">
        <v>9.9</v>
      </c>
      <c r="BK16" s="907">
        <v>10.199999999999999</v>
      </c>
      <c r="BL16" s="907">
        <v>10.6</v>
      </c>
      <c r="BM16" s="907">
        <v>11</v>
      </c>
      <c r="BN16" s="907">
        <v>11.3</v>
      </c>
      <c r="BO16" s="907">
        <v>11.7</v>
      </c>
      <c r="BP16" s="907">
        <v>12.1</v>
      </c>
      <c r="BQ16" s="907">
        <v>12.7</v>
      </c>
      <c r="BR16" s="907">
        <v>12.7</v>
      </c>
      <c r="BS16" s="907">
        <v>12.9</v>
      </c>
      <c r="BT16" s="907">
        <v>13.5</v>
      </c>
      <c r="BU16" s="907">
        <v>13.7</v>
      </c>
      <c r="BV16" s="907">
        <v>14.2</v>
      </c>
      <c r="BW16" s="907">
        <v>14.8</v>
      </c>
      <c r="BX16" s="907">
        <v>15.1</v>
      </c>
      <c r="BY16" s="907">
        <v>15.4</v>
      </c>
      <c r="BZ16" s="907">
        <v>15.9</v>
      </c>
      <c r="CA16" s="907">
        <v>16.3</v>
      </c>
      <c r="CB16" s="907">
        <v>16.7</v>
      </c>
      <c r="CC16" s="907">
        <v>17.100000000000001</v>
      </c>
      <c r="CD16" s="907">
        <v>17.3</v>
      </c>
      <c r="CE16" s="907">
        <v>17.899999999999999</v>
      </c>
      <c r="CF16" s="907">
        <v>18.7</v>
      </c>
      <c r="CG16" s="907">
        <v>19.600000000000001</v>
      </c>
      <c r="CH16" s="907">
        <v>20.9</v>
      </c>
      <c r="CI16" s="907">
        <v>22.1</v>
      </c>
      <c r="CJ16" s="907">
        <v>23.1</v>
      </c>
      <c r="CK16" s="907">
        <v>24.2</v>
      </c>
      <c r="CL16" s="907">
        <v>25</v>
      </c>
      <c r="CM16" s="907">
        <v>25.8</v>
      </c>
      <c r="CN16" s="907">
        <v>26.4</v>
      </c>
      <c r="CO16" s="907">
        <v>26.8</v>
      </c>
      <c r="CP16" s="907">
        <v>28</v>
      </c>
      <c r="CQ16" s="907">
        <v>28.3</v>
      </c>
      <c r="CR16" s="907">
        <v>28.7</v>
      </c>
      <c r="CS16" s="907">
        <v>29.2</v>
      </c>
      <c r="CT16" s="907">
        <v>30.1</v>
      </c>
      <c r="CU16" s="907">
        <v>30.7</v>
      </c>
      <c r="CV16" s="907">
        <v>31.2</v>
      </c>
      <c r="CW16" s="907">
        <v>31.6</v>
      </c>
      <c r="CX16" s="907">
        <v>31.9</v>
      </c>
      <c r="CY16" s="907">
        <v>32.299999999999997</v>
      </c>
      <c r="CZ16" s="907">
        <v>32.9</v>
      </c>
      <c r="DA16" s="907">
        <v>33.5</v>
      </c>
      <c r="DB16" s="907">
        <v>34</v>
      </c>
      <c r="DC16" s="907">
        <v>34.6</v>
      </c>
      <c r="DD16" s="907">
        <v>35.200000000000003</v>
      </c>
      <c r="DE16" s="907">
        <v>35.799999999999997</v>
      </c>
      <c r="DF16" s="907">
        <v>37.200000000000003</v>
      </c>
      <c r="DG16" s="907">
        <v>38</v>
      </c>
      <c r="DH16" s="907">
        <v>38.6</v>
      </c>
      <c r="DI16" s="907">
        <v>39</v>
      </c>
      <c r="DJ16" s="907">
        <v>39.1</v>
      </c>
      <c r="DK16" s="907">
        <v>39.299999999999997</v>
      </c>
      <c r="DL16" s="907">
        <v>40</v>
      </c>
      <c r="DM16" s="907">
        <v>41.1</v>
      </c>
      <c r="DN16" s="907">
        <v>42.3</v>
      </c>
      <c r="DO16" s="907">
        <v>43.5</v>
      </c>
      <c r="DP16" s="907">
        <v>44.7</v>
      </c>
      <c r="DQ16" s="907">
        <v>45.8</v>
      </c>
      <c r="DR16" s="907">
        <v>46.9</v>
      </c>
      <c r="DS16" s="907">
        <v>48.1</v>
      </c>
      <c r="DT16" s="907">
        <v>49.3</v>
      </c>
      <c r="DU16" s="907">
        <v>50.6</v>
      </c>
      <c r="DV16" s="907">
        <v>51.5</v>
      </c>
      <c r="DW16" s="907">
        <v>52.5</v>
      </c>
      <c r="DX16" s="907">
        <v>53.4</v>
      </c>
      <c r="DY16" s="907">
        <v>54.3</v>
      </c>
      <c r="DZ16" s="907">
        <v>55.2</v>
      </c>
      <c r="EA16" s="907">
        <v>56</v>
      </c>
      <c r="EB16" s="907">
        <v>56.8</v>
      </c>
      <c r="EC16" s="907">
        <v>57.6</v>
      </c>
      <c r="ED16" s="907">
        <v>58.5</v>
      </c>
      <c r="EE16" s="907">
        <v>59.7</v>
      </c>
      <c r="EF16" s="907">
        <v>61.1</v>
      </c>
      <c r="EG16" s="907">
        <v>62.7</v>
      </c>
      <c r="EH16" s="907">
        <v>64.8</v>
      </c>
      <c r="EI16" s="907">
        <v>66.400000000000006</v>
      </c>
      <c r="EJ16" s="907">
        <v>67.7</v>
      </c>
      <c r="EK16" s="907">
        <v>68.7</v>
      </c>
      <c r="EL16" s="907">
        <v>70.3</v>
      </c>
      <c r="EM16" s="907">
        <v>71.2</v>
      </c>
      <c r="EN16" s="907">
        <v>72.099999999999994</v>
      </c>
      <c r="EO16" s="907">
        <v>73</v>
      </c>
      <c r="EP16" s="907">
        <v>74.400000000000006</v>
      </c>
      <c r="EQ16" s="907">
        <v>74.900000000000006</v>
      </c>
      <c r="ER16" s="907">
        <v>75.5</v>
      </c>
      <c r="ES16" s="907">
        <v>76.3</v>
      </c>
      <c r="ET16" s="907">
        <v>78</v>
      </c>
      <c r="EU16" s="907">
        <v>78.8</v>
      </c>
      <c r="EV16" s="907">
        <v>79.599999999999994</v>
      </c>
      <c r="EW16" s="907">
        <v>80.3</v>
      </c>
      <c r="EX16" s="907">
        <v>80.5</v>
      </c>
      <c r="EY16" s="907">
        <v>81</v>
      </c>
      <c r="EZ16" s="907">
        <v>81.2</v>
      </c>
      <c r="FA16" s="907">
        <v>81.2</v>
      </c>
      <c r="FB16" s="907">
        <v>80.599999999999994</v>
      </c>
      <c r="FC16" s="907">
        <v>80.3</v>
      </c>
      <c r="FD16" s="907">
        <v>79.900000000000006</v>
      </c>
      <c r="FE16" s="907">
        <v>79.5</v>
      </c>
      <c r="FF16" s="907">
        <v>79.5</v>
      </c>
      <c r="FG16" s="907">
        <v>79.3</v>
      </c>
      <c r="FH16" s="907">
        <v>79.3</v>
      </c>
      <c r="FI16" s="907">
        <v>79.5</v>
      </c>
      <c r="FJ16" s="907">
        <v>80.400000000000006</v>
      </c>
      <c r="FK16" s="907">
        <v>81.5</v>
      </c>
      <c r="FL16" s="907">
        <v>82.7</v>
      </c>
      <c r="FM16" s="907">
        <v>84.1</v>
      </c>
      <c r="FN16" s="907">
        <v>85.2</v>
      </c>
      <c r="FO16" s="907">
        <v>86.3</v>
      </c>
      <c r="FP16" s="907">
        <v>86.9</v>
      </c>
      <c r="FQ16" s="907">
        <v>86.8</v>
      </c>
      <c r="FR16" s="907">
        <v>86.6</v>
      </c>
      <c r="FS16" s="907">
        <v>86.8</v>
      </c>
      <c r="FT16" s="907">
        <v>87.5</v>
      </c>
      <c r="FU16" s="907">
        <v>88.9</v>
      </c>
      <c r="FV16" s="907">
        <v>90.9</v>
      </c>
      <c r="FW16" s="907">
        <v>92.6</v>
      </c>
      <c r="FX16" s="907">
        <v>94.2</v>
      </c>
      <c r="FY16" s="907">
        <v>95.7</v>
      </c>
      <c r="FZ16" s="907">
        <v>99.4</v>
      </c>
      <c r="GA16" s="907">
        <v>100.7</v>
      </c>
      <c r="GB16" s="907">
        <v>101.6</v>
      </c>
      <c r="GC16" s="907">
        <v>101.9</v>
      </c>
      <c r="GD16" s="907">
        <v>103</v>
      </c>
      <c r="GE16" s="907">
        <v>103.1</v>
      </c>
      <c r="GF16" s="907">
        <v>103.4</v>
      </c>
      <c r="GG16" s="907">
        <v>104</v>
      </c>
      <c r="GH16" s="907">
        <v>105.8</v>
      </c>
      <c r="GI16" s="907">
        <v>106.8</v>
      </c>
      <c r="GJ16" s="907">
        <v>108</v>
      </c>
      <c r="GK16" s="907">
        <v>109.3</v>
      </c>
      <c r="GL16" s="907">
        <v>111.5</v>
      </c>
      <c r="GM16" s="907">
        <v>113.1</v>
      </c>
      <c r="GN16" s="907">
        <v>114.7</v>
      </c>
      <c r="GO16" s="907">
        <v>116.4</v>
      </c>
      <c r="GP16" s="907">
        <v>117.6</v>
      </c>
      <c r="GQ16" s="907">
        <v>118.7</v>
      </c>
      <c r="GR16" s="907">
        <v>119.1</v>
      </c>
      <c r="GS16" s="907">
        <v>118.8</v>
      </c>
      <c r="GT16" s="907">
        <v>114.9</v>
      </c>
      <c r="GU16" s="907">
        <v>114.4</v>
      </c>
      <c r="GV16" s="907">
        <v>114.3</v>
      </c>
      <c r="GW16" s="907">
        <v>114.8</v>
      </c>
      <c r="GX16" s="907">
        <v>115.3</v>
      </c>
      <c r="GY16" s="907">
        <v>116</v>
      </c>
      <c r="GZ16" s="907">
        <v>116.8</v>
      </c>
      <c r="HA16" s="907">
        <v>117.5</v>
      </c>
    </row>
    <row r="17" spans="1:209" x14ac:dyDescent="0.35">
      <c r="A17" s="907" t="s">
        <v>898</v>
      </c>
      <c r="B17" s="907">
        <v>104.6</v>
      </c>
      <c r="C17" s="907">
        <v>105.5</v>
      </c>
      <c r="D17" s="907">
        <v>100.7</v>
      </c>
      <c r="E17" s="907">
        <v>101.5</v>
      </c>
      <c r="F17" s="907">
        <v>98.3</v>
      </c>
      <c r="G17" s="907">
        <v>100.7</v>
      </c>
      <c r="H17" s="907">
        <v>102.3</v>
      </c>
      <c r="I17" s="907">
        <v>105.5</v>
      </c>
      <c r="J17" s="907">
        <v>119.8</v>
      </c>
      <c r="K17" s="907">
        <v>123.4</v>
      </c>
      <c r="L17" s="907">
        <v>124.3</v>
      </c>
      <c r="M17" s="907">
        <v>127.1</v>
      </c>
      <c r="N17" s="907">
        <v>126.4</v>
      </c>
      <c r="O17" s="907">
        <v>129.19999999999999</v>
      </c>
      <c r="P17" s="907">
        <v>134.1</v>
      </c>
      <c r="Q17" s="907">
        <v>140</v>
      </c>
      <c r="R17" s="907">
        <v>142.80000000000001</v>
      </c>
      <c r="S17" s="907">
        <v>148.9</v>
      </c>
      <c r="T17" s="907">
        <v>154.9</v>
      </c>
      <c r="U17" s="907">
        <v>157.6</v>
      </c>
      <c r="V17" s="907">
        <v>158</v>
      </c>
      <c r="W17" s="907">
        <v>121.1</v>
      </c>
      <c r="X17" s="907">
        <v>152.80000000000001</v>
      </c>
      <c r="Y17" s="907">
        <v>158.5</v>
      </c>
      <c r="Z17" s="907">
        <v>162.5</v>
      </c>
      <c r="AA17" s="907">
        <v>169.3</v>
      </c>
      <c r="AB17" s="907">
        <v>176.1</v>
      </c>
      <c r="AC17" s="907">
        <v>182.7</v>
      </c>
      <c r="AD17" s="907">
        <v>188.8</v>
      </c>
      <c r="AE17" s="907">
        <v>195.7</v>
      </c>
      <c r="AF17" s="907">
        <v>198.6</v>
      </c>
      <c r="AG17" s="907">
        <v>208.5</v>
      </c>
      <c r="AH17" s="907">
        <v>212</v>
      </c>
      <c r="AI17" s="907">
        <v>223.1</v>
      </c>
      <c r="AJ17" s="907">
        <v>236.3</v>
      </c>
      <c r="AK17" s="907">
        <v>247.2</v>
      </c>
      <c r="AL17" s="907">
        <v>253.6</v>
      </c>
      <c r="AM17" s="907">
        <v>262</v>
      </c>
      <c r="AN17" s="907">
        <v>274.8</v>
      </c>
      <c r="AO17" s="907">
        <v>285.2</v>
      </c>
      <c r="AP17" s="907">
        <v>284.8</v>
      </c>
      <c r="AQ17" s="907">
        <v>292.2</v>
      </c>
      <c r="AR17" s="907">
        <v>302.2</v>
      </c>
      <c r="AS17" s="907">
        <v>318.89999999999998</v>
      </c>
      <c r="AT17" s="907">
        <v>330.9</v>
      </c>
      <c r="AU17" s="907">
        <v>342.7</v>
      </c>
      <c r="AV17" s="907">
        <v>356.9</v>
      </c>
      <c r="AW17" s="907">
        <v>352.7</v>
      </c>
      <c r="AX17" s="907">
        <v>352.5</v>
      </c>
      <c r="AY17" s="907">
        <v>359.7</v>
      </c>
      <c r="AZ17" s="907">
        <v>350.1</v>
      </c>
      <c r="BA17" s="907">
        <v>356.6</v>
      </c>
      <c r="BB17" s="907">
        <v>350.9</v>
      </c>
      <c r="BC17" s="907">
        <v>359.6</v>
      </c>
      <c r="BD17" s="907">
        <v>345.4</v>
      </c>
      <c r="BE17" s="907">
        <v>355.7</v>
      </c>
      <c r="BF17" s="907">
        <v>361.2</v>
      </c>
      <c r="BG17" s="907">
        <v>370.4</v>
      </c>
      <c r="BH17" s="907">
        <v>384.1</v>
      </c>
      <c r="BI17" s="907">
        <v>395.9</v>
      </c>
      <c r="BJ17" s="907">
        <v>432.3</v>
      </c>
      <c r="BK17" s="907">
        <v>388.5</v>
      </c>
      <c r="BL17" s="907">
        <v>421.5</v>
      </c>
      <c r="BM17" s="907">
        <v>428.9</v>
      </c>
      <c r="BN17" s="907">
        <v>426.3</v>
      </c>
      <c r="BO17" s="907">
        <v>429.4</v>
      </c>
      <c r="BP17" s="907">
        <v>439.5</v>
      </c>
      <c r="BQ17" s="907">
        <v>456</v>
      </c>
      <c r="BR17" s="907">
        <v>450.7</v>
      </c>
      <c r="BS17" s="907">
        <v>511.7</v>
      </c>
      <c r="BT17" s="907">
        <v>489</v>
      </c>
      <c r="BU17" s="907">
        <v>507</v>
      </c>
      <c r="BV17" s="907">
        <v>502.1</v>
      </c>
      <c r="BW17" s="907">
        <v>497.8</v>
      </c>
      <c r="BX17" s="907">
        <v>506.7</v>
      </c>
      <c r="BY17" s="907">
        <v>517.20000000000005</v>
      </c>
      <c r="BZ17" s="907">
        <v>552.9</v>
      </c>
      <c r="CA17" s="907">
        <v>566.70000000000005</v>
      </c>
      <c r="CB17" s="907">
        <v>571.6</v>
      </c>
      <c r="CC17" s="907">
        <v>579.79999999999995</v>
      </c>
      <c r="CD17" s="907">
        <v>582.5</v>
      </c>
      <c r="CE17" s="907">
        <v>594.6</v>
      </c>
      <c r="CF17" s="907">
        <v>600.70000000000005</v>
      </c>
      <c r="CG17" s="907">
        <v>600.79999999999995</v>
      </c>
      <c r="CH17" s="907">
        <v>580.79999999999995</v>
      </c>
      <c r="CI17" s="907">
        <v>585.9</v>
      </c>
      <c r="CJ17" s="907">
        <v>590.20000000000005</v>
      </c>
      <c r="CK17" s="907">
        <v>598.70000000000005</v>
      </c>
      <c r="CL17" s="907">
        <v>588.9</v>
      </c>
      <c r="CM17" s="907">
        <v>607.20000000000005</v>
      </c>
      <c r="CN17" s="907">
        <v>616.20000000000005</v>
      </c>
      <c r="CO17" s="907">
        <v>638.9</v>
      </c>
      <c r="CP17" s="907">
        <v>617</v>
      </c>
      <c r="CQ17" s="907">
        <v>643.5</v>
      </c>
      <c r="CR17" s="907">
        <v>659.2</v>
      </c>
      <c r="CS17" s="907">
        <v>675.3</v>
      </c>
      <c r="CT17" s="907">
        <v>673.7</v>
      </c>
      <c r="CU17" s="907">
        <v>697.8</v>
      </c>
      <c r="CV17" s="907">
        <v>695.4</v>
      </c>
      <c r="CW17" s="907">
        <v>705.4</v>
      </c>
      <c r="CX17" s="907">
        <v>724.6</v>
      </c>
      <c r="CY17" s="907">
        <v>746.8</v>
      </c>
      <c r="CZ17" s="907">
        <v>752.2</v>
      </c>
      <c r="DA17" s="907">
        <v>770</v>
      </c>
      <c r="DB17" s="907">
        <v>801.7</v>
      </c>
      <c r="DC17" s="907">
        <v>839.6</v>
      </c>
      <c r="DD17" s="907">
        <v>843.5</v>
      </c>
      <c r="DE17" s="907">
        <v>863.5</v>
      </c>
      <c r="DF17" s="907">
        <v>902.1</v>
      </c>
      <c r="DG17" s="907">
        <v>916.2</v>
      </c>
      <c r="DH17" s="907">
        <v>941.1</v>
      </c>
      <c r="DI17" s="907">
        <v>967.8</v>
      </c>
      <c r="DJ17" s="907">
        <v>996.1</v>
      </c>
      <c r="DK17" s="907">
        <v>1022.4</v>
      </c>
      <c r="DL17" s="907">
        <v>1043.2</v>
      </c>
      <c r="DM17" s="907">
        <v>1068</v>
      </c>
      <c r="DN17" s="907">
        <v>1077.9000000000001</v>
      </c>
      <c r="DO17" s="907">
        <v>1095.2</v>
      </c>
      <c r="DP17" s="907">
        <v>1120.5999999999999</v>
      </c>
      <c r="DQ17" s="907">
        <v>1154</v>
      </c>
      <c r="DR17" s="907">
        <v>1208.8</v>
      </c>
      <c r="DS17" s="907">
        <v>1230.2</v>
      </c>
      <c r="DT17" s="907">
        <v>1247.7</v>
      </c>
      <c r="DU17" s="907">
        <v>1258.7</v>
      </c>
      <c r="DV17" s="907">
        <v>1301.9000000000001</v>
      </c>
      <c r="DW17" s="907">
        <v>1308.9000000000001</v>
      </c>
      <c r="DX17" s="907">
        <v>1113.5999999999999</v>
      </c>
      <c r="DY17" s="907">
        <v>1231.8</v>
      </c>
      <c r="DZ17" s="907">
        <v>1075.2</v>
      </c>
      <c r="EA17" s="907">
        <v>1051</v>
      </c>
      <c r="EB17" s="907">
        <v>1044.0999999999999</v>
      </c>
      <c r="EC17" s="907">
        <v>1038.4000000000001</v>
      </c>
      <c r="ED17" s="907">
        <v>1021.3</v>
      </c>
      <c r="EE17" s="907">
        <v>1020.8</v>
      </c>
      <c r="EF17" s="907">
        <v>950.7</v>
      </c>
      <c r="EG17" s="907">
        <v>1021.3</v>
      </c>
      <c r="EH17" s="907">
        <v>1012.3</v>
      </c>
      <c r="EI17" s="907">
        <v>1026.8</v>
      </c>
      <c r="EJ17" s="907">
        <v>1064.4000000000001</v>
      </c>
      <c r="EK17" s="907">
        <v>1091.5999999999999</v>
      </c>
      <c r="EL17" s="907">
        <v>1172.3</v>
      </c>
      <c r="EM17" s="907">
        <v>1196.3</v>
      </c>
      <c r="EN17" s="907">
        <v>1225.5</v>
      </c>
      <c r="EO17" s="907">
        <v>1255.8</v>
      </c>
      <c r="EP17" s="907">
        <v>1320.5</v>
      </c>
      <c r="EQ17" s="907">
        <v>1351.3</v>
      </c>
      <c r="ER17" s="907">
        <v>1358.6</v>
      </c>
      <c r="ES17" s="907">
        <v>1397.5</v>
      </c>
      <c r="ET17" s="907">
        <v>1466.5</v>
      </c>
      <c r="EU17" s="907">
        <v>1495.9</v>
      </c>
      <c r="EV17" s="907">
        <v>1498.9</v>
      </c>
      <c r="EW17" s="907">
        <v>1508.6</v>
      </c>
      <c r="EX17" s="907">
        <v>1535.1</v>
      </c>
      <c r="EY17" s="907">
        <v>1552.5</v>
      </c>
      <c r="EZ17" s="907">
        <v>1497.5</v>
      </c>
      <c r="FA17" s="907">
        <v>1444.9</v>
      </c>
      <c r="FB17" s="907">
        <v>1202.4000000000001</v>
      </c>
      <c r="FC17" s="907">
        <v>1131.0999999999999</v>
      </c>
      <c r="FD17" s="907">
        <v>1135.3</v>
      </c>
      <c r="FE17" s="907">
        <v>1140.7</v>
      </c>
      <c r="FF17" s="907">
        <v>1191.8</v>
      </c>
      <c r="FG17" s="907">
        <v>1213.2</v>
      </c>
      <c r="FH17" s="907">
        <v>1256.3</v>
      </c>
      <c r="FI17" s="907">
        <v>1289.0999999999999</v>
      </c>
      <c r="FJ17" s="907">
        <v>1426.6</v>
      </c>
      <c r="FK17" s="907">
        <v>1445.9</v>
      </c>
      <c r="FL17" s="907">
        <v>1471.4</v>
      </c>
      <c r="FM17" s="907">
        <v>1470.9</v>
      </c>
      <c r="FN17" s="907">
        <v>1468.3</v>
      </c>
      <c r="FO17" s="907">
        <v>1487.7</v>
      </c>
      <c r="FP17" s="907">
        <v>1510</v>
      </c>
      <c r="FQ17" s="907">
        <v>1572</v>
      </c>
      <c r="FR17" s="907">
        <v>1650</v>
      </c>
      <c r="FS17" s="907">
        <v>1682.5</v>
      </c>
      <c r="FT17" s="907">
        <v>1674.9</v>
      </c>
      <c r="FU17" s="907">
        <v>1698.1</v>
      </c>
      <c r="FV17" s="907">
        <v>1744.8</v>
      </c>
      <c r="FW17" s="907">
        <v>1758.4</v>
      </c>
      <c r="FX17" s="907">
        <v>1798.6</v>
      </c>
      <c r="FY17" s="907">
        <v>1836.5</v>
      </c>
      <c r="FZ17" s="907">
        <v>1904.6</v>
      </c>
      <c r="GA17" s="907">
        <v>1943</v>
      </c>
      <c r="GB17" s="907">
        <v>1947.3</v>
      </c>
      <c r="GC17" s="907">
        <v>1964.9</v>
      </c>
      <c r="GD17" s="907">
        <v>1924.6</v>
      </c>
      <c r="GE17" s="907">
        <v>1943.4</v>
      </c>
      <c r="GF17" s="907">
        <v>1972</v>
      </c>
      <c r="GG17" s="907">
        <v>1992.9</v>
      </c>
      <c r="GH17" s="907">
        <v>2005</v>
      </c>
      <c r="GI17" s="907">
        <v>2007.2</v>
      </c>
      <c r="GJ17" s="907">
        <v>2056.1</v>
      </c>
      <c r="GK17" s="907">
        <v>2127.6</v>
      </c>
      <c r="GL17" s="907">
        <v>2076.1999999999998</v>
      </c>
      <c r="GM17" s="907">
        <v>2049.8000000000002</v>
      </c>
      <c r="GN17" s="907">
        <v>2091.3000000000002</v>
      </c>
      <c r="GO17" s="907">
        <v>2087.6999999999998</v>
      </c>
      <c r="GP17" s="907">
        <v>2169.3000000000002</v>
      </c>
      <c r="GQ17" s="907">
        <v>2222.8000000000002</v>
      </c>
      <c r="GR17" s="907">
        <v>2205.1999999999998</v>
      </c>
      <c r="GS17" s="907">
        <v>2223.1999999999998</v>
      </c>
      <c r="GT17" s="907">
        <v>2241.6</v>
      </c>
      <c r="GU17" s="907">
        <v>2099</v>
      </c>
      <c r="GV17" s="907">
        <v>2181.8000000000002</v>
      </c>
      <c r="GW17" s="907">
        <v>2259.8000000000002</v>
      </c>
      <c r="GX17" s="907">
        <v>2412.1</v>
      </c>
      <c r="GY17" s="907">
        <v>2532.5</v>
      </c>
      <c r="GZ17" s="907">
        <v>2641.1</v>
      </c>
      <c r="HA17" s="907">
        <v>2744.4</v>
      </c>
    </row>
    <row r="18" spans="1:209" x14ac:dyDescent="0.35">
      <c r="A18" s="907" t="s">
        <v>899</v>
      </c>
      <c r="B18" s="907">
        <v>88.5</v>
      </c>
      <c r="C18" s="907">
        <v>90.5</v>
      </c>
      <c r="D18" s="907">
        <v>92.5</v>
      </c>
      <c r="E18" s="907">
        <v>94.1</v>
      </c>
      <c r="F18" s="907">
        <v>97.7</v>
      </c>
      <c r="G18" s="907">
        <v>98.9</v>
      </c>
      <c r="H18" s="907">
        <v>101.7</v>
      </c>
      <c r="I18" s="907">
        <v>103.7</v>
      </c>
      <c r="J18" s="907">
        <v>104.6</v>
      </c>
      <c r="K18" s="907">
        <v>106.8</v>
      </c>
      <c r="L18" s="907">
        <v>108.9</v>
      </c>
      <c r="M18" s="907">
        <v>111.5</v>
      </c>
      <c r="N18" s="907">
        <v>114.6</v>
      </c>
      <c r="O18" s="907">
        <v>116.2</v>
      </c>
      <c r="P18" s="907">
        <v>118.4</v>
      </c>
      <c r="Q18" s="907">
        <v>119.7</v>
      </c>
      <c r="R18" s="907">
        <v>120.8</v>
      </c>
      <c r="S18" s="907">
        <v>124.1</v>
      </c>
      <c r="T18" s="907">
        <v>127.1</v>
      </c>
      <c r="U18" s="907">
        <v>127.7</v>
      </c>
      <c r="V18" s="907">
        <v>128.80000000000001</v>
      </c>
      <c r="W18" s="907">
        <v>133</v>
      </c>
      <c r="X18" s="907">
        <v>138.19999999999999</v>
      </c>
      <c r="Y18" s="907">
        <v>141.1</v>
      </c>
      <c r="Z18" s="907">
        <v>141.69999999999999</v>
      </c>
      <c r="AA18" s="907">
        <v>144.9</v>
      </c>
      <c r="AB18" s="907">
        <v>147.69999999999999</v>
      </c>
      <c r="AC18" s="907">
        <v>151.30000000000001</v>
      </c>
      <c r="AD18" s="907">
        <v>154.80000000000001</v>
      </c>
      <c r="AE18" s="907">
        <v>158</v>
      </c>
      <c r="AF18" s="907">
        <v>161.5</v>
      </c>
      <c r="AG18" s="907">
        <v>164.3</v>
      </c>
      <c r="AH18" s="907">
        <v>166.9</v>
      </c>
      <c r="AI18" s="907">
        <v>173.1</v>
      </c>
      <c r="AJ18" s="907">
        <v>169.7</v>
      </c>
      <c r="AK18" s="907">
        <v>173.9</v>
      </c>
      <c r="AL18" s="907">
        <v>176.4</v>
      </c>
      <c r="AM18" s="907">
        <v>178.5</v>
      </c>
      <c r="AN18" s="907">
        <v>180.9</v>
      </c>
      <c r="AO18" s="907">
        <v>184.6</v>
      </c>
      <c r="AP18" s="907">
        <v>189.5</v>
      </c>
      <c r="AQ18" s="907">
        <v>196.9</v>
      </c>
      <c r="AR18" s="907">
        <v>204.3</v>
      </c>
      <c r="AS18" s="907">
        <v>210.6</v>
      </c>
      <c r="AT18" s="907">
        <v>230.8</v>
      </c>
      <c r="AU18" s="907">
        <v>235.5</v>
      </c>
      <c r="AV18" s="907">
        <v>237.5</v>
      </c>
      <c r="AW18" s="907">
        <v>238.8</v>
      </c>
      <c r="AX18" s="907">
        <v>237.4</v>
      </c>
      <c r="AY18" s="907">
        <v>238.3</v>
      </c>
      <c r="AZ18" s="907">
        <v>241.8</v>
      </c>
      <c r="BA18" s="907">
        <v>246.3</v>
      </c>
      <c r="BB18" s="907">
        <v>250.7</v>
      </c>
      <c r="BC18" s="907">
        <v>261.2</v>
      </c>
      <c r="BD18" s="907">
        <v>267.5</v>
      </c>
      <c r="BE18" s="907">
        <v>273.7</v>
      </c>
      <c r="BF18" s="907">
        <v>281.60000000000002</v>
      </c>
      <c r="BG18" s="907">
        <v>287.7</v>
      </c>
      <c r="BH18" s="907">
        <v>292.2</v>
      </c>
      <c r="BI18" s="907">
        <v>297.5</v>
      </c>
      <c r="BJ18" s="907">
        <v>301</v>
      </c>
      <c r="BK18" s="907">
        <v>305.7</v>
      </c>
      <c r="BL18" s="907">
        <v>311.89999999999998</v>
      </c>
      <c r="BM18" s="907">
        <v>313.89999999999998</v>
      </c>
      <c r="BN18" s="907">
        <v>317.5</v>
      </c>
      <c r="BO18" s="907">
        <v>319.5</v>
      </c>
      <c r="BP18" s="907">
        <v>326.2</v>
      </c>
      <c r="BQ18" s="907">
        <v>330.4</v>
      </c>
      <c r="BR18" s="907">
        <v>336</v>
      </c>
      <c r="BS18" s="907">
        <v>344.4</v>
      </c>
      <c r="BT18" s="907">
        <v>352.4</v>
      </c>
      <c r="BU18" s="907">
        <v>357.4</v>
      </c>
      <c r="BV18" s="907">
        <v>365.2</v>
      </c>
      <c r="BW18" s="907">
        <v>372.5</v>
      </c>
      <c r="BX18" s="907">
        <v>377.5</v>
      </c>
      <c r="BY18" s="907">
        <v>382.6</v>
      </c>
      <c r="BZ18" s="907">
        <v>391</v>
      </c>
      <c r="CA18" s="907">
        <v>397.5</v>
      </c>
      <c r="CB18" s="907">
        <v>403.9</v>
      </c>
      <c r="CC18" s="907">
        <v>403</v>
      </c>
      <c r="CD18" s="907">
        <v>419.5</v>
      </c>
      <c r="CE18" s="907">
        <v>419.5</v>
      </c>
      <c r="CF18" s="907">
        <v>426.8</v>
      </c>
      <c r="CG18" s="907">
        <v>434.2</v>
      </c>
      <c r="CH18" s="907">
        <v>444</v>
      </c>
      <c r="CI18" s="907">
        <v>451.6</v>
      </c>
      <c r="CJ18" s="907">
        <v>461.3</v>
      </c>
      <c r="CK18" s="907">
        <v>471.5</v>
      </c>
      <c r="CL18" s="907">
        <v>476.4</v>
      </c>
      <c r="CM18" s="907">
        <v>481.2</v>
      </c>
      <c r="CN18" s="907">
        <v>486</v>
      </c>
      <c r="CO18" s="907">
        <v>489.9</v>
      </c>
      <c r="CP18" s="907">
        <v>489.7</v>
      </c>
      <c r="CQ18" s="907">
        <v>497.6</v>
      </c>
      <c r="CR18" s="907">
        <v>504.9</v>
      </c>
      <c r="CS18" s="907">
        <v>520.29999999999995</v>
      </c>
      <c r="CT18" s="907">
        <v>531.5</v>
      </c>
      <c r="CU18" s="907">
        <v>544.4</v>
      </c>
      <c r="CV18" s="907">
        <v>550.5</v>
      </c>
      <c r="CW18" s="907">
        <v>554.6</v>
      </c>
      <c r="CX18" s="907">
        <v>555.29999999999995</v>
      </c>
      <c r="CY18" s="907">
        <v>553.6</v>
      </c>
      <c r="CZ18" s="907">
        <v>558.9</v>
      </c>
      <c r="DA18" s="907">
        <v>563.79999999999995</v>
      </c>
      <c r="DB18" s="907">
        <v>570.4</v>
      </c>
      <c r="DC18" s="907">
        <v>577.70000000000005</v>
      </c>
      <c r="DD18" s="907">
        <v>581.79999999999995</v>
      </c>
      <c r="DE18" s="907">
        <v>593.20000000000005</v>
      </c>
      <c r="DF18" s="907">
        <v>595.70000000000005</v>
      </c>
      <c r="DG18" s="907">
        <v>610.4</v>
      </c>
      <c r="DH18" s="907">
        <v>616.6</v>
      </c>
      <c r="DI18" s="907">
        <v>623.79999999999995</v>
      </c>
      <c r="DJ18" s="907">
        <v>629.1</v>
      </c>
      <c r="DK18" s="907">
        <v>635.5</v>
      </c>
      <c r="DL18" s="907">
        <v>643</v>
      </c>
      <c r="DM18" s="907">
        <v>650.29999999999995</v>
      </c>
      <c r="DN18" s="907">
        <v>657.5</v>
      </c>
      <c r="DO18" s="907">
        <v>667.1</v>
      </c>
      <c r="DP18" s="907">
        <v>679</v>
      </c>
      <c r="DQ18" s="907">
        <v>690.7</v>
      </c>
      <c r="DR18" s="907">
        <v>698.6</v>
      </c>
      <c r="DS18" s="907">
        <v>707.3</v>
      </c>
      <c r="DT18" s="907">
        <v>711.3</v>
      </c>
      <c r="DU18" s="907">
        <v>717.1</v>
      </c>
      <c r="DV18" s="907">
        <v>724.2</v>
      </c>
      <c r="DW18" s="907">
        <v>724.1</v>
      </c>
      <c r="DX18" s="907">
        <v>725.3</v>
      </c>
      <c r="DY18" s="907">
        <v>737.1</v>
      </c>
      <c r="DZ18" s="907">
        <v>744</v>
      </c>
      <c r="EA18" s="907">
        <v>751.3</v>
      </c>
      <c r="EB18" s="907">
        <v>768.5</v>
      </c>
      <c r="EC18" s="907">
        <v>776.3</v>
      </c>
      <c r="ED18" s="907">
        <v>788.6</v>
      </c>
      <c r="EE18" s="907">
        <v>800</v>
      </c>
      <c r="EF18" s="907">
        <v>813</v>
      </c>
      <c r="EG18" s="907">
        <v>820.9</v>
      </c>
      <c r="EH18" s="907">
        <v>847.3</v>
      </c>
      <c r="EI18" s="907">
        <v>859.9</v>
      </c>
      <c r="EJ18" s="907">
        <v>871.3</v>
      </c>
      <c r="EK18" s="907">
        <v>893.8</v>
      </c>
      <c r="EL18" s="907">
        <v>915.1</v>
      </c>
      <c r="EM18" s="907">
        <v>937.3</v>
      </c>
      <c r="EN18" s="907">
        <v>952.1</v>
      </c>
      <c r="EO18" s="907">
        <v>965.3</v>
      </c>
      <c r="EP18" s="907">
        <v>981.8</v>
      </c>
      <c r="EQ18" s="907">
        <v>991.7</v>
      </c>
      <c r="ER18" s="907">
        <v>1004.1</v>
      </c>
      <c r="ES18" s="907">
        <v>1010.5</v>
      </c>
      <c r="ET18" s="907">
        <v>1025.9000000000001</v>
      </c>
      <c r="EU18" s="907">
        <v>1033.0999999999999</v>
      </c>
      <c r="EV18" s="907">
        <v>1035.8</v>
      </c>
      <c r="EW18" s="907">
        <v>1052.5999999999999</v>
      </c>
      <c r="EX18" s="907">
        <v>1045.7</v>
      </c>
      <c r="EY18" s="907">
        <v>1054.7</v>
      </c>
      <c r="EZ18" s="907">
        <v>1058.5</v>
      </c>
      <c r="FA18" s="907">
        <v>1040</v>
      </c>
      <c r="FB18" s="907">
        <v>1015.9</v>
      </c>
      <c r="FC18" s="907">
        <v>1017.3</v>
      </c>
      <c r="FD18" s="907">
        <v>1028.8</v>
      </c>
      <c r="FE18" s="907">
        <v>1045.3</v>
      </c>
      <c r="FF18" s="907">
        <v>1044.5999999999999</v>
      </c>
      <c r="FG18" s="907">
        <v>1062.0999999999999</v>
      </c>
      <c r="FH18" s="907">
        <v>1069.0999999999999</v>
      </c>
      <c r="FI18" s="907">
        <v>1076.4000000000001</v>
      </c>
      <c r="FJ18" s="907">
        <v>1091.5</v>
      </c>
      <c r="FK18" s="907">
        <v>1105.5</v>
      </c>
      <c r="FL18" s="907">
        <v>1103.9000000000001</v>
      </c>
      <c r="FM18" s="907">
        <v>1114</v>
      </c>
      <c r="FN18" s="907">
        <v>1130.9000000000001</v>
      </c>
      <c r="FO18" s="907">
        <v>1133.9000000000001</v>
      </c>
      <c r="FP18" s="907">
        <v>1131.3</v>
      </c>
      <c r="FQ18" s="907">
        <v>1148.4000000000001</v>
      </c>
      <c r="FR18" s="907">
        <v>1174.5999999999999</v>
      </c>
      <c r="FS18" s="907">
        <v>1180.8</v>
      </c>
      <c r="FT18" s="907">
        <v>1195</v>
      </c>
      <c r="FU18" s="907">
        <v>1204.0999999999999</v>
      </c>
      <c r="FV18" s="907">
        <v>1220.5</v>
      </c>
      <c r="FW18" s="907">
        <v>1237.5</v>
      </c>
      <c r="FX18" s="907">
        <v>1248.4000000000001</v>
      </c>
      <c r="FY18" s="907">
        <v>1257</v>
      </c>
      <c r="FZ18" s="907">
        <v>1262.2</v>
      </c>
      <c r="GA18" s="907">
        <v>1273.0999999999999</v>
      </c>
      <c r="GB18" s="907">
        <v>1275.5</v>
      </c>
      <c r="GC18" s="907">
        <v>1289.9000000000001</v>
      </c>
      <c r="GD18" s="907">
        <v>1295.9000000000001</v>
      </c>
      <c r="GE18" s="907">
        <v>1301</v>
      </c>
      <c r="GF18" s="907">
        <v>1320.8</v>
      </c>
      <c r="GG18" s="907">
        <v>1328.9</v>
      </c>
      <c r="GH18" s="907">
        <v>1339.4</v>
      </c>
      <c r="GI18" s="907">
        <v>1359.4</v>
      </c>
      <c r="GJ18" s="907">
        <v>1372.1</v>
      </c>
      <c r="GK18" s="907">
        <v>1394.4</v>
      </c>
      <c r="GL18" s="907">
        <v>1427.2</v>
      </c>
      <c r="GM18" s="907">
        <v>1448.6</v>
      </c>
      <c r="GN18" s="907">
        <v>1468.9</v>
      </c>
      <c r="GO18" s="907">
        <v>1502.2</v>
      </c>
      <c r="GP18" s="907">
        <v>1504.8</v>
      </c>
      <c r="GQ18" s="907">
        <v>1520.9</v>
      </c>
      <c r="GR18" s="907">
        <v>1547.4</v>
      </c>
      <c r="GS18" s="907">
        <v>1556.3</v>
      </c>
      <c r="GT18" s="907">
        <v>1577.1</v>
      </c>
      <c r="GU18" s="907">
        <v>1460.5</v>
      </c>
      <c r="GV18" s="907">
        <v>1544</v>
      </c>
      <c r="GW18" s="907">
        <v>1557</v>
      </c>
      <c r="GX18" s="907">
        <v>1580.1</v>
      </c>
      <c r="GY18" s="907">
        <v>1636.3</v>
      </c>
      <c r="GZ18" s="907">
        <v>1654.7</v>
      </c>
      <c r="HA18" s="907">
        <v>1694.7</v>
      </c>
    </row>
    <row r="19" spans="1:209" x14ac:dyDescent="0.35">
      <c r="A19" s="907" t="s">
        <v>900</v>
      </c>
      <c r="B19" s="907">
        <v>30.7</v>
      </c>
      <c r="C19" s="907">
        <v>30.8</v>
      </c>
      <c r="D19" s="907">
        <v>31.7</v>
      </c>
      <c r="E19" s="907">
        <v>30.2</v>
      </c>
      <c r="F19" s="907">
        <v>34</v>
      </c>
      <c r="G19" s="907">
        <v>34.9</v>
      </c>
      <c r="H19" s="907">
        <v>34.1</v>
      </c>
      <c r="I19" s="907">
        <v>34.6</v>
      </c>
      <c r="J19" s="907">
        <v>36.799999999999997</v>
      </c>
      <c r="K19" s="907">
        <v>37.1</v>
      </c>
      <c r="L19" s="907">
        <v>38.299999999999997</v>
      </c>
      <c r="M19" s="907">
        <v>42.4</v>
      </c>
      <c r="N19" s="907">
        <v>45.3</v>
      </c>
      <c r="O19" s="907">
        <v>45.4</v>
      </c>
      <c r="P19" s="907">
        <v>43.4</v>
      </c>
      <c r="Q19" s="907">
        <v>45.6</v>
      </c>
      <c r="R19" s="907">
        <v>43.7</v>
      </c>
      <c r="S19" s="907">
        <v>45.9</v>
      </c>
      <c r="T19" s="907">
        <v>50.8</v>
      </c>
      <c r="U19" s="907">
        <v>44.6</v>
      </c>
      <c r="V19" s="907">
        <v>37.6</v>
      </c>
      <c r="W19" s="907">
        <v>40.799999999999997</v>
      </c>
      <c r="X19" s="907">
        <v>51.4</v>
      </c>
      <c r="Y19" s="907">
        <v>52.3</v>
      </c>
      <c r="Z19" s="907">
        <v>59.6</v>
      </c>
      <c r="AA19" s="907">
        <v>58.6</v>
      </c>
      <c r="AB19" s="907">
        <v>58.1</v>
      </c>
      <c r="AC19" s="907">
        <v>57.1</v>
      </c>
      <c r="AD19" s="907">
        <v>61.5</v>
      </c>
      <c r="AE19" s="907">
        <v>67.099999999999994</v>
      </c>
      <c r="AF19" s="907">
        <v>69.7</v>
      </c>
      <c r="AG19" s="907">
        <v>70.099999999999994</v>
      </c>
      <c r="AH19" s="907">
        <v>65</v>
      </c>
      <c r="AI19" s="907">
        <v>78.599999999999994</v>
      </c>
      <c r="AJ19" s="907">
        <v>79.099999999999994</v>
      </c>
      <c r="AK19" s="907">
        <v>83.3</v>
      </c>
      <c r="AL19" s="907">
        <v>80.3</v>
      </c>
      <c r="AM19" s="907">
        <v>80.3</v>
      </c>
      <c r="AN19" s="907">
        <v>78.900000000000006</v>
      </c>
      <c r="AO19" s="907">
        <v>75.3</v>
      </c>
      <c r="AP19" s="907">
        <v>83.1</v>
      </c>
      <c r="AQ19" s="907">
        <v>62.6</v>
      </c>
      <c r="AR19" s="907">
        <v>69.900000000000006</v>
      </c>
      <c r="AS19" s="907">
        <v>76.8</v>
      </c>
      <c r="AT19" s="907">
        <v>75.400000000000006</v>
      </c>
      <c r="AU19" s="907">
        <v>65.900000000000006</v>
      </c>
      <c r="AV19" s="907">
        <v>68.400000000000006</v>
      </c>
      <c r="AW19" s="907">
        <v>58.9</v>
      </c>
      <c r="AX19" s="907">
        <v>47.6</v>
      </c>
      <c r="AY19" s="907">
        <v>49</v>
      </c>
      <c r="AZ19" s="907">
        <v>49.8</v>
      </c>
      <c r="BA19" s="907">
        <v>45.1</v>
      </c>
      <c r="BB19" s="907">
        <v>47.1</v>
      </c>
      <c r="BC19" s="907">
        <v>61.9</v>
      </c>
      <c r="BD19" s="907">
        <v>70.7</v>
      </c>
      <c r="BE19" s="907">
        <v>72.400000000000006</v>
      </c>
      <c r="BF19" s="907">
        <v>84.9</v>
      </c>
      <c r="BG19" s="907">
        <v>83.7</v>
      </c>
      <c r="BH19" s="907">
        <v>71.3</v>
      </c>
      <c r="BI19" s="907">
        <v>72.099999999999994</v>
      </c>
      <c r="BJ19" s="907">
        <v>77.7</v>
      </c>
      <c r="BK19" s="907">
        <v>76</v>
      </c>
      <c r="BL19" s="907">
        <v>81.7</v>
      </c>
      <c r="BM19" s="907">
        <v>79.5</v>
      </c>
      <c r="BN19" s="907">
        <v>84.4</v>
      </c>
      <c r="BO19" s="907">
        <v>85.5</v>
      </c>
      <c r="BP19" s="907">
        <v>86.9</v>
      </c>
      <c r="BQ19" s="907">
        <v>97.9</v>
      </c>
      <c r="BR19" s="907">
        <v>98.7</v>
      </c>
      <c r="BS19" s="907">
        <v>111.8</v>
      </c>
      <c r="BT19" s="907">
        <v>116.2</v>
      </c>
      <c r="BU19" s="907">
        <v>110.7</v>
      </c>
      <c r="BV19" s="907">
        <v>108</v>
      </c>
      <c r="BW19" s="907">
        <v>115.3</v>
      </c>
      <c r="BX19" s="907">
        <v>125.1</v>
      </c>
      <c r="BY19" s="907">
        <v>130.9</v>
      </c>
      <c r="BZ19" s="907">
        <v>132.69999999999999</v>
      </c>
      <c r="CA19" s="907">
        <v>118.7</v>
      </c>
      <c r="CB19" s="907">
        <v>114.4</v>
      </c>
      <c r="CC19" s="907">
        <v>113.5</v>
      </c>
      <c r="CD19" s="907">
        <v>112.5</v>
      </c>
      <c r="CE19" s="907">
        <v>116.8</v>
      </c>
      <c r="CF19" s="907">
        <v>119.9</v>
      </c>
      <c r="CG19" s="907">
        <v>118.8</v>
      </c>
      <c r="CH19" s="907">
        <v>115.3</v>
      </c>
      <c r="CI19" s="907">
        <v>110.9</v>
      </c>
      <c r="CJ19" s="907">
        <v>111.9</v>
      </c>
      <c r="CK19" s="907">
        <v>113.1</v>
      </c>
      <c r="CL19" s="907">
        <v>125</v>
      </c>
      <c r="CM19" s="907">
        <v>126.8</v>
      </c>
      <c r="CN19" s="907">
        <v>122.1</v>
      </c>
      <c r="CO19" s="907">
        <v>131.6</v>
      </c>
      <c r="CP19" s="907">
        <v>136.4</v>
      </c>
      <c r="CQ19" s="907">
        <v>148.69999999999999</v>
      </c>
      <c r="CR19" s="907">
        <v>140.69999999999999</v>
      </c>
      <c r="CS19" s="907">
        <v>171.9</v>
      </c>
      <c r="CT19" s="907">
        <v>149.5</v>
      </c>
      <c r="CU19" s="907">
        <v>158</v>
      </c>
      <c r="CV19" s="907">
        <v>173.8</v>
      </c>
      <c r="CW19" s="907">
        <v>183.6</v>
      </c>
      <c r="CX19" s="907">
        <v>187.8</v>
      </c>
      <c r="CY19" s="907">
        <v>184.4</v>
      </c>
      <c r="CZ19" s="907">
        <v>191</v>
      </c>
      <c r="DA19" s="907">
        <v>187.1</v>
      </c>
      <c r="DB19" s="907">
        <v>194.3</v>
      </c>
      <c r="DC19" s="907">
        <v>205.5</v>
      </c>
      <c r="DD19" s="907">
        <v>205.9</v>
      </c>
      <c r="DE19" s="907">
        <v>208.6</v>
      </c>
      <c r="DF19" s="907">
        <v>210</v>
      </c>
      <c r="DG19" s="907">
        <v>214</v>
      </c>
      <c r="DH19" s="907">
        <v>226</v>
      </c>
      <c r="DI19" s="907">
        <v>215.9</v>
      </c>
      <c r="DJ19" s="907">
        <v>213.5</v>
      </c>
      <c r="DK19" s="907">
        <v>209.9</v>
      </c>
      <c r="DL19" s="907">
        <v>215.8</v>
      </c>
      <c r="DM19" s="907">
        <v>211.3</v>
      </c>
      <c r="DN19" s="907">
        <v>222.3</v>
      </c>
      <c r="DO19" s="907">
        <v>219.9</v>
      </c>
      <c r="DP19" s="907">
        <v>223.3</v>
      </c>
      <c r="DQ19" s="907">
        <v>228</v>
      </c>
      <c r="DR19" s="907">
        <v>239.4</v>
      </c>
      <c r="DS19" s="907">
        <v>237.6</v>
      </c>
      <c r="DT19" s="907">
        <v>219</v>
      </c>
      <c r="DU19" s="907">
        <v>221.3</v>
      </c>
      <c r="DV19" s="907">
        <v>185.1</v>
      </c>
      <c r="DW19" s="907">
        <v>179</v>
      </c>
      <c r="DX19" s="907">
        <v>159.30000000000001</v>
      </c>
      <c r="DY19" s="907">
        <v>142.4</v>
      </c>
      <c r="DZ19" s="907">
        <v>143.80000000000001</v>
      </c>
      <c r="EA19" s="907">
        <v>150</v>
      </c>
      <c r="EB19" s="907">
        <v>158</v>
      </c>
      <c r="EC19" s="907">
        <v>175.5</v>
      </c>
      <c r="ED19" s="907">
        <v>196.1</v>
      </c>
      <c r="EE19" s="907">
        <v>192.6</v>
      </c>
      <c r="EF19" s="907">
        <v>213.9</v>
      </c>
      <c r="EG19" s="907">
        <v>236.6</v>
      </c>
      <c r="EH19" s="907">
        <v>247</v>
      </c>
      <c r="EI19" s="907">
        <v>266.8</v>
      </c>
      <c r="EJ19" s="907">
        <v>288.3</v>
      </c>
      <c r="EK19" s="907">
        <v>293.60000000000002</v>
      </c>
      <c r="EL19" s="907">
        <v>370.6</v>
      </c>
      <c r="EM19" s="907">
        <v>359</v>
      </c>
      <c r="EN19" s="907">
        <v>365.2</v>
      </c>
      <c r="EO19" s="907">
        <v>402.9</v>
      </c>
      <c r="EP19" s="907">
        <v>416.9</v>
      </c>
      <c r="EQ19" s="907">
        <v>427.6</v>
      </c>
      <c r="ER19" s="907">
        <v>446.6</v>
      </c>
      <c r="ES19" s="907">
        <v>409.8</v>
      </c>
      <c r="ET19" s="907">
        <v>413.6</v>
      </c>
      <c r="EU19" s="907">
        <v>407.2</v>
      </c>
      <c r="EV19" s="907">
        <v>370.9</v>
      </c>
      <c r="EW19" s="907">
        <v>352.7</v>
      </c>
      <c r="EX19" s="907">
        <v>291.89999999999998</v>
      </c>
      <c r="EY19" s="907">
        <v>278.7</v>
      </c>
      <c r="EZ19" s="907">
        <v>264.39999999999998</v>
      </c>
      <c r="FA19" s="907">
        <v>162.6</v>
      </c>
      <c r="FB19" s="907">
        <v>166.5</v>
      </c>
      <c r="FC19" s="907">
        <v>188.6</v>
      </c>
      <c r="FD19" s="907">
        <v>200.7</v>
      </c>
      <c r="FE19" s="907">
        <v>234.2</v>
      </c>
      <c r="FF19" s="907">
        <v>249.8</v>
      </c>
      <c r="FG19" s="907">
        <v>255.6</v>
      </c>
      <c r="FH19" s="907">
        <v>272.60000000000002</v>
      </c>
      <c r="FI19" s="907">
        <v>284</v>
      </c>
      <c r="FJ19" s="907">
        <v>277.3</v>
      </c>
      <c r="FK19" s="907">
        <v>276.89999999999998</v>
      </c>
      <c r="FL19" s="907">
        <v>248.2</v>
      </c>
      <c r="FM19" s="907">
        <v>287</v>
      </c>
      <c r="FN19" s="907">
        <v>310.7</v>
      </c>
      <c r="FO19" s="907">
        <v>325</v>
      </c>
      <c r="FP19" s="907">
        <v>332.9</v>
      </c>
      <c r="FQ19" s="907">
        <v>332.8</v>
      </c>
      <c r="FR19" s="907">
        <v>350.8</v>
      </c>
      <c r="FS19" s="907">
        <v>347.3</v>
      </c>
      <c r="FT19" s="907">
        <v>354.3</v>
      </c>
      <c r="FU19" s="907">
        <v>356.9</v>
      </c>
      <c r="FV19" s="907">
        <v>392.8</v>
      </c>
      <c r="FW19" s="907">
        <v>415.1</v>
      </c>
      <c r="FX19" s="907">
        <v>387.1</v>
      </c>
      <c r="FY19" s="907">
        <v>389.8</v>
      </c>
      <c r="FZ19" s="907">
        <v>403.5</v>
      </c>
      <c r="GA19" s="907">
        <v>408.5</v>
      </c>
      <c r="GB19" s="907">
        <v>379.6</v>
      </c>
      <c r="GC19" s="907">
        <v>349.7</v>
      </c>
      <c r="GD19" s="907">
        <v>364.6</v>
      </c>
      <c r="GE19" s="907">
        <v>367.7</v>
      </c>
      <c r="GF19" s="907">
        <v>374.8</v>
      </c>
      <c r="GG19" s="907">
        <v>353.8</v>
      </c>
      <c r="GH19" s="907">
        <v>288.60000000000002</v>
      </c>
      <c r="GI19" s="907">
        <v>295.2</v>
      </c>
      <c r="GJ19" s="907">
        <v>309.8</v>
      </c>
      <c r="GK19" s="907">
        <v>306.39999999999998</v>
      </c>
      <c r="GL19" s="907">
        <v>244.8</v>
      </c>
      <c r="GM19" s="907">
        <v>270.5</v>
      </c>
      <c r="GN19" s="907">
        <v>275</v>
      </c>
      <c r="GO19" s="907">
        <v>286.8</v>
      </c>
      <c r="GP19" s="907">
        <v>284.39999999999998</v>
      </c>
      <c r="GQ19" s="907">
        <v>291.7</v>
      </c>
      <c r="GR19" s="907">
        <v>279.60000000000002</v>
      </c>
      <c r="GS19" s="907">
        <v>303.89999999999998</v>
      </c>
      <c r="GT19" s="907">
        <v>233.3</v>
      </c>
      <c r="GU19" s="907">
        <v>229.3</v>
      </c>
      <c r="GV19" s="907">
        <v>288.5</v>
      </c>
      <c r="GW19" s="907">
        <v>304</v>
      </c>
      <c r="GX19" s="907">
        <v>331.9</v>
      </c>
      <c r="GY19" s="907">
        <v>366.9</v>
      </c>
      <c r="GZ19" s="907">
        <v>381.2</v>
      </c>
      <c r="HA19" s="907">
        <v>360</v>
      </c>
    </row>
    <row r="20" spans="1:209" x14ac:dyDescent="0.35">
      <c r="A20" s="907" t="s">
        <v>901</v>
      </c>
      <c r="B20" s="907">
        <v>247.9</v>
      </c>
      <c r="C20" s="907">
        <v>249.1</v>
      </c>
      <c r="D20" s="907">
        <v>254.6</v>
      </c>
      <c r="E20" s="907">
        <v>258.7</v>
      </c>
      <c r="F20" s="907">
        <v>261.89999999999998</v>
      </c>
      <c r="G20" s="907">
        <v>266.10000000000002</v>
      </c>
      <c r="H20" s="907">
        <v>269.8</v>
      </c>
      <c r="I20" s="907">
        <v>272.10000000000002</v>
      </c>
      <c r="J20" s="907">
        <v>282.2</v>
      </c>
      <c r="K20" s="907">
        <v>286.5</v>
      </c>
      <c r="L20" s="907">
        <v>284.3</v>
      </c>
      <c r="M20" s="907">
        <v>291.7</v>
      </c>
      <c r="N20" s="907">
        <v>299.60000000000002</v>
      </c>
      <c r="O20" s="907">
        <v>302.7</v>
      </c>
      <c r="P20" s="907">
        <v>304.2</v>
      </c>
      <c r="Q20" s="907">
        <v>312.60000000000002</v>
      </c>
      <c r="R20" s="907">
        <v>324.60000000000002</v>
      </c>
      <c r="S20" s="907">
        <v>335</v>
      </c>
      <c r="T20" s="907">
        <v>346.7</v>
      </c>
      <c r="U20" s="907">
        <v>359.2</v>
      </c>
      <c r="V20" s="907">
        <v>370.1</v>
      </c>
      <c r="W20" s="907">
        <v>373.4</v>
      </c>
      <c r="X20" s="907">
        <v>385.4</v>
      </c>
      <c r="Y20" s="907">
        <v>395.6</v>
      </c>
      <c r="Z20" s="907">
        <v>401.3</v>
      </c>
      <c r="AA20" s="907">
        <v>401</v>
      </c>
      <c r="AB20" s="907">
        <v>403.5</v>
      </c>
      <c r="AC20" s="907">
        <v>410.8</v>
      </c>
      <c r="AD20" s="907">
        <v>421.2</v>
      </c>
      <c r="AE20" s="907">
        <v>431.4</v>
      </c>
      <c r="AF20" s="907">
        <v>438</v>
      </c>
      <c r="AG20" s="907">
        <v>446.7</v>
      </c>
      <c r="AH20" s="907">
        <v>452.6</v>
      </c>
      <c r="AI20" s="907">
        <v>472.3</v>
      </c>
      <c r="AJ20" s="907">
        <v>484.2</v>
      </c>
      <c r="AK20" s="907">
        <v>496.2</v>
      </c>
      <c r="AL20" s="907">
        <v>501.8</v>
      </c>
      <c r="AM20" s="907">
        <v>516.5</v>
      </c>
      <c r="AN20" s="907">
        <v>533.1</v>
      </c>
      <c r="AO20" s="907">
        <v>547.79999999999995</v>
      </c>
      <c r="AP20" s="907">
        <v>568.79999999999995</v>
      </c>
      <c r="AQ20" s="907">
        <v>588.5</v>
      </c>
      <c r="AR20" s="907">
        <v>592.20000000000005</v>
      </c>
      <c r="AS20" s="907">
        <v>608.9</v>
      </c>
      <c r="AT20" s="907">
        <v>633.4</v>
      </c>
      <c r="AU20" s="907">
        <v>648.70000000000005</v>
      </c>
      <c r="AV20" s="907">
        <v>657.8</v>
      </c>
      <c r="AW20" s="907">
        <v>677.7</v>
      </c>
      <c r="AX20" s="907">
        <v>688.1</v>
      </c>
      <c r="AY20" s="907">
        <v>703.1</v>
      </c>
      <c r="AZ20" s="907">
        <v>717.3</v>
      </c>
      <c r="BA20" s="907">
        <v>737.4</v>
      </c>
      <c r="BB20" s="907">
        <v>747.9</v>
      </c>
      <c r="BC20" s="907">
        <v>761.1</v>
      </c>
      <c r="BD20" s="907">
        <v>782.2</v>
      </c>
      <c r="BE20" s="907">
        <v>775.1</v>
      </c>
      <c r="BF20" s="907">
        <v>794</v>
      </c>
      <c r="BG20" s="907">
        <v>819.1</v>
      </c>
      <c r="BH20" s="907">
        <v>835.7</v>
      </c>
      <c r="BI20" s="907">
        <v>862.8</v>
      </c>
      <c r="BJ20" s="907">
        <v>875.6</v>
      </c>
      <c r="BK20" s="907">
        <v>900.5</v>
      </c>
      <c r="BL20" s="907">
        <v>927.4</v>
      </c>
      <c r="BM20" s="907">
        <v>938.6</v>
      </c>
      <c r="BN20" s="907">
        <v>946.8</v>
      </c>
      <c r="BO20" s="907">
        <v>967.5</v>
      </c>
      <c r="BP20" s="907">
        <v>993.6</v>
      </c>
      <c r="BQ20" s="907">
        <v>996.4</v>
      </c>
      <c r="BR20" s="907">
        <v>1008.7</v>
      </c>
      <c r="BS20" s="907">
        <v>1025.2</v>
      </c>
      <c r="BT20" s="907">
        <v>1036.2</v>
      </c>
      <c r="BU20" s="907">
        <v>1056</v>
      </c>
      <c r="BV20" s="907">
        <v>1056.9000000000001</v>
      </c>
      <c r="BW20" s="907">
        <v>1070.4000000000001</v>
      </c>
      <c r="BX20" s="907">
        <v>1078.2</v>
      </c>
      <c r="BY20" s="907">
        <v>1109.9000000000001</v>
      </c>
      <c r="BZ20" s="907">
        <v>1116.5999999999999</v>
      </c>
      <c r="CA20" s="907">
        <v>1145.8</v>
      </c>
      <c r="CB20" s="907">
        <v>1164.5999999999999</v>
      </c>
      <c r="CC20" s="907">
        <v>1180.5</v>
      </c>
      <c r="CD20" s="907">
        <v>1212.5</v>
      </c>
      <c r="CE20" s="907">
        <v>1230.7</v>
      </c>
      <c r="CF20" s="907">
        <v>1242.5999999999999</v>
      </c>
      <c r="CG20" s="907">
        <v>1268.5</v>
      </c>
      <c r="CH20" s="907">
        <v>1284.2</v>
      </c>
      <c r="CI20" s="907">
        <v>1296.5999999999999</v>
      </c>
      <c r="CJ20" s="907">
        <v>1306.3</v>
      </c>
      <c r="CK20" s="907">
        <v>1308.8</v>
      </c>
      <c r="CL20" s="907">
        <v>1326.4</v>
      </c>
      <c r="CM20" s="907">
        <v>1334.8</v>
      </c>
      <c r="CN20" s="907">
        <v>1354</v>
      </c>
      <c r="CO20" s="907">
        <v>1362.8</v>
      </c>
      <c r="CP20" s="907">
        <v>1351.8</v>
      </c>
      <c r="CQ20" s="907">
        <v>1359.1</v>
      </c>
      <c r="CR20" s="907">
        <v>1367.4</v>
      </c>
      <c r="CS20" s="907">
        <v>1381.4</v>
      </c>
      <c r="CT20" s="907">
        <v>1373.4</v>
      </c>
      <c r="CU20" s="907">
        <v>1389.4</v>
      </c>
      <c r="CV20" s="907">
        <v>1423.4</v>
      </c>
      <c r="CW20" s="907">
        <v>1422.9</v>
      </c>
      <c r="CX20" s="907">
        <v>1437.6</v>
      </c>
      <c r="CY20" s="907">
        <v>1452.9</v>
      </c>
      <c r="CZ20" s="907">
        <v>1455.7</v>
      </c>
      <c r="DA20" s="907">
        <v>1451.6</v>
      </c>
      <c r="DB20" s="907">
        <v>1471.3</v>
      </c>
      <c r="DC20" s="907">
        <v>1487.7</v>
      </c>
      <c r="DD20" s="907">
        <v>1496.7</v>
      </c>
      <c r="DE20" s="907">
        <v>1515.7</v>
      </c>
      <c r="DF20" s="907">
        <v>1516</v>
      </c>
      <c r="DG20" s="907">
        <v>1542.5</v>
      </c>
      <c r="DH20" s="907">
        <v>1555.2</v>
      </c>
      <c r="DI20" s="907">
        <v>1574.8</v>
      </c>
      <c r="DJ20" s="907">
        <v>1568</v>
      </c>
      <c r="DK20" s="907">
        <v>1603.7</v>
      </c>
      <c r="DL20" s="907">
        <v>1627.3</v>
      </c>
      <c r="DM20" s="907">
        <v>1647.5</v>
      </c>
      <c r="DN20" s="907">
        <v>1669.1</v>
      </c>
      <c r="DO20" s="907">
        <v>1694.8</v>
      </c>
      <c r="DP20" s="907">
        <v>1734</v>
      </c>
      <c r="DQ20" s="907">
        <v>1781.7</v>
      </c>
      <c r="DR20" s="907">
        <v>1789.9</v>
      </c>
      <c r="DS20" s="907">
        <v>1822.5</v>
      </c>
      <c r="DT20" s="907">
        <v>1832.1</v>
      </c>
      <c r="DU20" s="907">
        <v>1861.3</v>
      </c>
      <c r="DV20" s="907">
        <v>1906.3</v>
      </c>
      <c r="DW20" s="907">
        <v>1947.7</v>
      </c>
      <c r="DX20" s="907">
        <v>1953.4</v>
      </c>
      <c r="DY20" s="907">
        <v>1992.7</v>
      </c>
      <c r="DZ20" s="907">
        <v>2040</v>
      </c>
      <c r="EA20" s="907">
        <v>2074.5</v>
      </c>
      <c r="EB20" s="907">
        <v>2101.3000000000002</v>
      </c>
      <c r="EC20" s="907">
        <v>2142.1999999999998</v>
      </c>
      <c r="ED20" s="907">
        <v>2172</v>
      </c>
      <c r="EE20" s="907">
        <v>2198.8000000000002</v>
      </c>
      <c r="EF20" s="907">
        <v>2220.4</v>
      </c>
      <c r="EG20" s="907">
        <v>2251.1999999999998</v>
      </c>
      <c r="EH20" s="907">
        <v>2286.6</v>
      </c>
      <c r="EI20" s="907">
        <v>2320.6999999999998</v>
      </c>
      <c r="EJ20" s="907">
        <v>2356.4</v>
      </c>
      <c r="EK20" s="907">
        <v>2388.8000000000002</v>
      </c>
      <c r="EL20" s="907">
        <v>2426.1</v>
      </c>
      <c r="EM20" s="907">
        <v>2452.1999999999998</v>
      </c>
      <c r="EN20" s="907">
        <v>2494.4</v>
      </c>
      <c r="EO20" s="907">
        <v>2528.4</v>
      </c>
      <c r="EP20" s="907">
        <v>2580.1</v>
      </c>
      <c r="EQ20" s="907">
        <v>2610.6</v>
      </c>
      <c r="ER20" s="907">
        <v>2630.3</v>
      </c>
      <c r="ES20" s="907">
        <v>2674.5</v>
      </c>
      <c r="ET20" s="907">
        <v>2718.5</v>
      </c>
      <c r="EU20" s="907">
        <v>2770</v>
      </c>
      <c r="EV20" s="907">
        <v>2808.7</v>
      </c>
      <c r="EW20" s="907">
        <v>2865.1</v>
      </c>
      <c r="EX20" s="907">
        <v>2909.6</v>
      </c>
      <c r="EY20" s="907">
        <v>2971.6</v>
      </c>
      <c r="EZ20" s="907">
        <v>3029</v>
      </c>
      <c r="FA20" s="907">
        <v>3021.8</v>
      </c>
      <c r="FB20" s="907">
        <v>3022</v>
      </c>
      <c r="FC20" s="907">
        <v>3070.5</v>
      </c>
      <c r="FD20" s="907">
        <v>3092.1</v>
      </c>
      <c r="FE20" s="907">
        <v>3120.8</v>
      </c>
      <c r="FF20" s="907">
        <v>3133.8</v>
      </c>
      <c r="FG20" s="907">
        <v>3165.8</v>
      </c>
      <c r="FH20" s="907">
        <v>3158.3</v>
      </c>
      <c r="FI20" s="907">
        <v>3164.3</v>
      </c>
      <c r="FJ20" s="907">
        <v>3155.8</v>
      </c>
      <c r="FK20" s="907">
        <v>3168.3</v>
      </c>
      <c r="FL20" s="907">
        <v>3136.9</v>
      </c>
      <c r="FM20" s="907">
        <v>3130.8</v>
      </c>
      <c r="FN20" s="907">
        <v>3144</v>
      </c>
      <c r="FO20" s="907">
        <v>3130.5</v>
      </c>
      <c r="FP20" s="907">
        <v>3139.1</v>
      </c>
      <c r="FQ20" s="907">
        <v>3132.3</v>
      </c>
      <c r="FR20" s="907">
        <v>3125.4</v>
      </c>
      <c r="FS20" s="907">
        <v>3132.6</v>
      </c>
      <c r="FT20" s="907">
        <v>3134.8</v>
      </c>
      <c r="FU20" s="907">
        <v>3139.3</v>
      </c>
      <c r="FV20" s="907">
        <v>3138.2</v>
      </c>
      <c r="FW20" s="907">
        <v>3154.1</v>
      </c>
      <c r="FX20" s="907">
        <v>3191.8</v>
      </c>
      <c r="FY20" s="907">
        <v>3191.2</v>
      </c>
      <c r="FZ20" s="907">
        <v>3189.3</v>
      </c>
      <c r="GA20" s="907">
        <v>3232</v>
      </c>
      <c r="GB20" s="907">
        <v>3250.6</v>
      </c>
      <c r="GC20" s="907">
        <v>3254.5</v>
      </c>
      <c r="GD20" s="907">
        <v>3270.2</v>
      </c>
      <c r="GE20" s="907">
        <v>3287.4</v>
      </c>
      <c r="GF20" s="907">
        <v>3315.8</v>
      </c>
      <c r="GG20" s="907">
        <v>3338.8</v>
      </c>
      <c r="GH20" s="907">
        <v>3357.3</v>
      </c>
      <c r="GI20" s="907">
        <v>3378.2</v>
      </c>
      <c r="GJ20" s="907">
        <v>3400.8</v>
      </c>
      <c r="GK20" s="907">
        <v>3459.9</v>
      </c>
      <c r="GL20" s="907">
        <v>3505.5</v>
      </c>
      <c r="GM20" s="907">
        <v>3564.3</v>
      </c>
      <c r="GN20" s="907">
        <v>3600.9</v>
      </c>
      <c r="GO20" s="907">
        <v>3617.4</v>
      </c>
      <c r="GP20" s="907">
        <v>3650.5</v>
      </c>
      <c r="GQ20" s="907">
        <v>3702.9</v>
      </c>
      <c r="GR20" s="907">
        <v>3731.3</v>
      </c>
      <c r="GS20" s="907">
        <v>3771</v>
      </c>
      <c r="GT20" s="907">
        <v>3831.6</v>
      </c>
      <c r="GU20" s="907">
        <v>3859.6</v>
      </c>
      <c r="GV20" s="907">
        <v>3861.7</v>
      </c>
      <c r="GW20" s="907">
        <v>3885.3</v>
      </c>
      <c r="GX20" s="907">
        <v>3977.3</v>
      </c>
      <c r="GY20" s="907">
        <v>4015.9</v>
      </c>
      <c r="GZ20" s="907">
        <v>4084.9</v>
      </c>
      <c r="HA20" s="907">
        <v>4134</v>
      </c>
    </row>
    <row r="21" spans="1:209" x14ac:dyDescent="0.35">
      <c r="A21" s="907" t="s">
        <v>902</v>
      </c>
      <c r="B21" s="907">
        <v>46.2</v>
      </c>
      <c r="C21" s="907">
        <v>46.5</v>
      </c>
      <c r="D21" s="907">
        <v>46.9</v>
      </c>
      <c r="E21" s="907">
        <v>46.7</v>
      </c>
      <c r="F21" s="907">
        <v>50.8</v>
      </c>
      <c r="G21" s="907">
        <v>51.4</v>
      </c>
      <c r="H21" s="907">
        <v>51.6</v>
      </c>
      <c r="I21" s="907">
        <v>52.2</v>
      </c>
      <c r="J21" s="907">
        <v>58.5</v>
      </c>
      <c r="K21" s="907">
        <v>59.2</v>
      </c>
      <c r="L21" s="907">
        <v>59.9</v>
      </c>
      <c r="M21" s="907">
        <v>60.8</v>
      </c>
      <c r="N21" s="907">
        <v>74.099999999999994</v>
      </c>
      <c r="O21" s="907">
        <v>75.3</v>
      </c>
      <c r="P21" s="907">
        <v>76.599999999999994</v>
      </c>
      <c r="Q21" s="907">
        <v>78.099999999999994</v>
      </c>
      <c r="R21" s="907">
        <v>83.7</v>
      </c>
      <c r="S21" s="907">
        <v>85.3</v>
      </c>
      <c r="T21" s="907">
        <v>86.9</v>
      </c>
      <c r="U21" s="907">
        <v>87.1</v>
      </c>
      <c r="V21" s="907">
        <v>88.2</v>
      </c>
      <c r="W21" s="907">
        <v>88.6</v>
      </c>
      <c r="X21" s="907">
        <v>90.3</v>
      </c>
      <c r="Y21" s="907">
        <v>92.4</v>
      </c>
      <c r="Z21" s="907">
        <v>99.6</v>
      </c>
      <c r="AA21" s="907">
        <v>101.1</v>
      </c>
      <c r="AB21" s="907">
        <v>102.8</v>
      </c>
      <c r="AC21" s="907">
        <v>104.4</v>
      </c>
      <c r="AD21" s="907">
        <v>110</v>
      </c>
      <c r="AE21" s="907">
        <v>112.8</v>
      </c>
      <c r="AF21" s="907">
        <v>115.1</v>
      </c>
      <c r="AG21" s="907">
        <v>117.5</v>
      </c>
      <c r="AH21" s="907">
        <v>124.7</v>
      </c>
      <c r="AI21" s="907">
        <v>129.9</v>
      </c>
      <c r="AJ21" s="907">
        <v>134.19999999999999</v>
      </c>
      <c r="AK21" s="907">
        <v>139.6</v>
      </c>
      <c r="AL21" s="907">
        <v>146.9</v>
      </c>
      <c r="AM21" s="907">
        <v>151.19999999999999</v>
      </c>
      <c r="AN21" s="907">
        <v>156.30000000000001</v>
      </c>
      <c r="AO21" s="907">
        <v>160.30000000000001</v>
      </c>
      <c r="AP21" s="907">
        <v>162.9</v>
      </c>
      <c r="AQ21" s="907">
        <v>163.9</v>
      </c>
      <c r="AR21" s="907">
        <v>168</v>
      </c>
      <c r="AS21" s="907">
        <v>174</v>
      </c>
      <c r="AT21" s="907">
        <v>191</v>
      </c>
      <c r="AU21" s="907">
        <v>194.8</v>
      </c>
      <c r="AV21" s="907">
        <v>199.5</v>
      </c>
      <c r="AW21" s="907">
        <v>202.2</v>
      </c>
      <c r="AX21" s="907">
        <v>207.2</v>
      </c>
      <c r="AY21" s="907">
        <v>209.2</v>
      </c>
      <c r="AZ21" s="907">
        <v>211.5</v>
      </c>
      <c r="BA21" s="907">
        <v>212.4</v>
      </c>
      <c r="BB21" s="907">
        <v>220.2</v>
      </c>
      <c r="BC21" s="907">
        <v>224.2</v>
      </c>
      <c r="BD21" s="907">
        <v>228.9</v>
      </c>
      <c r="BE21" s="907">
        <v>235.5</v>
      </c>
      <c r="BF21" s="907">
        <v>250.8</v>
      </c>
      <c r="BG21" s="907">
        <v>256.8</v>
      </c>
      <c r="BH21" s="907">
        <v>261.8</v>
      </c>
      <c r="BI21" s="907">
        <v>265.8</v>
      </c>
      <c r="BJ21" s="907">
        <v>275.7</v>
      </c>
      <c r="BK21" s="907">
        <v>279.8</v>
      </c>
      <c r="BL21" s="907">
        <v>284.60000000000002</v>
      </c>
      <c r="BM21" s="907">
        <v>291.10000000000002</v>
      </c>
      <c r="BN21" s="907">
        <v>298.2</v>
      </c>
      <c r="BO21" s="907">
        <v>301.89999999999998</v>
      </c>
      <c r="BP21" s="907">
        <v>306.89999999999998</v>
      </c>
      <c r="BQ21" s="907">
        <v>312.60000000000002</v>
      </c>
      <c r="BR21" s="907">
        <v>317.39999999999998</v>
      </c>
      <c r="BS21" s="907">
        <v>321.5</v>
      </c>
      <c r="BT21" s="907">
        <v>326.3</v>
      </c>
      <c r="BU21" s="907">
        <v>333.3</v>
      </c>
      <c r="BV21" s="907">
        <v>352.7</v>
      </c>
      <c r="BW21" s="907">
        <v>360</v>
      </c>
      <c r="BX21" s="907">
        <v>366.2</v>
      </c>
      <c r="BY21" s="907">
        <v>373.7</v>
      </c>
      <c r="BZ21" s="907">
        <v>379.7</v>
      </c>
      <c r="CA21" s="907">
        <v>384.3</v>
      </c>
      <c r="CB21" s="907">
        <v>388.9</v>
      </c>
      <c r="CC21" s="907">
        <v>394.9</v>
      </c>
      <c r="CD21" s="907">
        <v>403.5</v>
      </c>
      <c r="CE21" s="907">
        <v>408.8</v>
      </c>
      <c r="CF21" s="907">
        <v>416.6</v>
      </c>
      <c r="CG21" s="907">
        <v>419.4</v>
      </c>
      <c r="CH21" s="907">
        <v>423</v>
      </c>
      <c r="CI21" s="907">
        <v>429.7</v>
      </c>
      <c r="CJ21" s="907">
        <v>435.6</v>
      </c>
      <c r="CK21" s="907">
        <v>440.6</v>
      </c>
      <c r="CL21" s="907">
        <v>452.5</v>
      </c>
      <c r="CM21" s="907">
        <v>458.1</v>
      </c>
      <c r="CN21" s="907">
        <v>461.2</v>
      </c>
      <c r="CO21" s="907">
        <v>456.5</v>
      </c>
      <c r="CP21" s="907">
        <v>475.9</v>
      </c>
      <c r="CQ21" s="907">
        <v>476.4</v>
      </c>
      <c r="CR21" s="907">
        <v>481</v>
      </c>
      <c r="CS21" s="907">
        <v>485.2</v>
      </c>
      <c r="CT21" s="907">
        <v>500.4</v>
      </c>
      <c r="CU21" s="907">
        <v>507.6</v>
      </c>
      <c r="CV21" s="907">
        <v>513.6</v>
      </c>
      <c r="CW21" s="907">
        <v>521.1</v>
      </c>
      <c r="CX21" s="907">
        <v>528.20000000000005</v>
      </c>
      <c r="CY21" s="907">
        <v>532.70000000000005</v>
      </c>
      <c r="CZ21" s="907">
        <v>538.1</v>
      </c>
      <c r="DA21" s="907">
        <v>543.1</v>
      </c>
      <c r="DB21" s="907">
        <v>545.9</v>
      </c>
      <c r="DC21" s="907">
        <v>554.4</v>
      </c>
      <c r="DD21" s="907">
        <v>561.79999999999995</v>
      </c>
      <c r="DE21" s="907">
        <v>569.4</v>
      </c>
      <c r="DF21" s="907">
        <v>577.29999999999995</v>
      </c>
      <c r="DG21" s="907">
        <v>584.9</v>
      </c>
      <c r="DH21" s="907">
        <v>593.6</v>
      </c>
      <c r="DI21" s="907">
        <v>605.29999999999995</v>
      </c>
      <c r="DJ21" s="907">
        <v>613.29999999999995</v>
      </c>
      <c r="DK21" s="907">
        <v>622.79999999999995</v>
      </c>
      <c r="DL21" s="907">
        <v>632.6</v>
      </c>
      <c r="DM21" s="907">
        <v>642.4</v>
      </c>
      <c r="DN21" s="907">
        <v>653.29999999999995</v>
      </c>
      <c r="DO21" s="907">
        <v>659</v>
      </c>
      <c r="DP21" s="907">
        <v>666.4</v>
      </c>
      <c r="DQ21" s="907">
        <v>679.6</v>
      </c>
      <c r="DR21" s="907">
        <v>699.5</v>
      </c>
      <c r="DS21" s="907">
        <v>701.9</v>
      </c>
      <c r="DT21" s="907">
        <v>715.2</v>
      </c>
      <c r="DU21" s="907">
        <v>721</v>
      </c>
      <c r="DV21" s="907">
        <v>736.1</v>
      </c>
      <c r="DW21" s="907">
        <v>736.9</v>
      </c>
      <c r="DX21" s="907">
        <v>736.1</v>
      </c>
      <c r="DY21" s="907">
        <v>738.7</v>
      </c>
      <c r="DZ21" s="907">
        <v>746.9</v>
      </c>
      <c r="EA21" s="907">
        <v>755.3</v>
      </c>
      <c r="EB21" s="907">
        <v>758.1</v>
      </c>
      <c r="EC21" s="907">
        <v>760.8</v>
      </c>
      <c r="ED21" s="907">
        <v>767.1</v>
      </c>
      <c r="EE21" s="907">
        <v>777.8</v>
      </c>
      <c r="EF21" s="907">
        <v>787.7</v>
      </c>
      <c r="EG21" s="907">
        <v>800.1</v>
      </c>
      <c r="EH21" s="907">
        <v>813.4</v>
      </c>
      <c r="EI21" s="907">
        <v>828</v>
      </c>
      <c r="EJ21" s="907">
        <v>843.7</v>
      </c>
      <c r="EK21" s="907">
        <v>849.5</v>
      </c>
      <c r="EL21" s="907">
        <v>862.7</v>
      </c>
      <c r="EM21" s="907">
        <v>871</v>
      </c>
      <c r="EN21" s="907">
        <v>884.2</v>
      </c>
      <c r="EO21" s="907">
        <v>894.1</v>
      </c>
      <c r="EP21" s="907">
        <v>917.9</v>
      </c>
      <c r="EQ21" s="907">
        <v>922.7</v>
      </c>
      <c r="ER21" s="907">
        <v>927.2</v>
      </c>
      <c r="ES21" s="907">
        <v>940.8</v>
      </c>
      <c r="ET21" s="907">
        <v>960.4</v>
      </c>
      <c r="EU21" s="907">
        <v>962</v>
      </c>
      <c r="EV21" s="907">
        <v>965.3</v>
      </c>
      <c r="EW21" s="907">
        <v>976.9</v>
      </c>
      <c r="EX21" s="907">
        <v>988.8</v>
      </c>
      <c r="EY21" s="907">
        <v>991</v>
      </c>
      <c r="EZ21" s="907">
        <v>996.4</v>
      </c>
      <c r="FA21" s="907">
        <v>996.6</v>
      </c>
      <c r="FB21" s="907">
        <v>964.7</v>
      </c>
      <c r="FC21" s="907">
        <v>971.2</v>
      </c>
      <c r="FD21" s="907">
        <v>968.8</v>
      </c>
      <c r="FE21" s="907">
        <v>972.2</v>
      </c>
      <c r="FF21" s="907">
        <v>978.6</v>
      </c>
      <c r="FG21" s="907">
        <v>989.5</v>
      </c>
      <c r="FH21" s="907">
        <v>992.3</v>
      </c>
      <c r="FI21" s="907">
        <v>994.3</v>
      </c>
      <c r="FJ21" s="907">
        <v>916.2</v>
      </c>
      <c r="FK21" s="907">
        <v>918.9</v>
      </c>
      <c r="FL21" s="907">
        <v>927.3</v>
      </c>
      <c r="FM21" s="907">
        <v>921.9</v>
      </c>
      <c r="FN21" s="907">
        <v>944.9</v>
      </c>
      <c r="FO21" s="907">
        <v>949.4</v>
      </c>
      <c r="FP21" s="907">
        <v>952.3</v>
      </c>
      <c r="FQ21" s="907">
        <v>974.1</v>
      </c>
      <c r="FR21" s="907">
        <v>1095.9000000000001</v>
      </c>
      <c r="FS21" s="907">
        <v>1108.2</v>
      </c>
      <c r="FT21" s="907">
        <v>1111.4000000000001</v>
      </c>
      <c r="FU21" s="907">
        <v>1122.3</v>
      </c>
      <c r="FV21" s="907">
        <v>1145</v>
      </c>
      <c r="FW21" s="907">
        <v>1149.7</v>
      </c>
      <c r="FX21" s="907">
        <v>1161.4000000000001</v>
      </c>
      <c r="FY21" s="907">
        <v>1179.0999999999999</v>
      </c>
      <c r="FZ21" s="907">
        <v>1194.2</v>
      </c>
      <c r="GA21" s="907">
        <v>1206.0999999999999</v>
      </c>
      <c r="GB21" s="907">
        <v>1216.0999999999999</v>
      </c>
      <c r="GC21" s="907">
        <v>1223.5999999999999</v>
      </c>
      <c r="GD21" s="907">
        <v>1230.8</v>
      </c>
      <c r="GE21" s="907">
        <v>1237</v>
      </c>
      <c r="GF21" s="907">
        <v>1248.0999999999999</v>
      </c>
      <c r="GG21" s="907">
        <v>1261.5</v>
      </c>
      <c r="GH21" s="907">
        <v>1282.4000000000001</v>
      </c>
      <c r="GI21" s="907">
        <v>1294.8</v>
      </c>
      <c r="GJ21" s="907">
        <v>1310</v>
      </c>
      <c r="GK21" s="907">
        <v>1328.9</v>
      </c>
      <c r="GL21" s="907">
        <v>1348.7</v>
      </c>
      <c r="GM21" s="907">
        <v>1358.3</v>
      </c>
      <c r="GN21" s="907">
        <v>1374.5</v>
      </c>
      <c r="GO21" s="907">
        <v>1381.9</v>
      </c>
      <c r="GP21" s="907">
        <v>1413</v>
      </c>
      <c r="GQ21" s="907">
        <v>1419.8</v>
      </c>
      <c r="GR21" s="907">
        <v>1427.2</v>
      </c>
      <c r="GS21" s="907">
        <v>1446.5</v>
      </c>
      <c r="GT21" s="907">
        <v>1477.2</v>
      </c>
      <c r="GU21" s="907">
        <v>1410.8</v>
      </c>
      <c r="GV21" s="907">
        <v>1463.7</v>
      </c>
      <c r="GW21" s="907">
        <v>1506.5</v>
      </c>
      <c r="GX21" s="907">
        <v>1539.2</v>
      </c>
      <c r="GY21" s="907">
        <v>1577.7</v>
      </c>
      <c r="GZ21" s="907">
        <v>1616.9</v>
      </c>
      <c r="HA21" s="907">
        <v>1652.8</v>
      </c>
    </row>
    <row r="22" spans="1:209" x14ac:dyDescent="0.35">
      <c r="A22" s="907" t="s">
        <v>903</v>
      </c>
      <c r="B22" s="907">
        <v>20.568999999999999</v>
      </c>
      <c r="C22" s="907">
        <v>20.797000000000001</v>
      </c>
      <c r="D22" s="907">
        <v>20.998999999999999</v>
      </c>
      <c r="E22" s="907">
        <v>21.271000000000001</v>
      </c>
      <c r="F22" s="907">
        <v>21.472000000000001</v>
      </c>
      <c r="G22" s="907">
        <v>21.716000000000001</v>
      </c>
      <c r="H22" s="907">
        <v>21.928999999999998</v>
      </c>
      <c r="I22" s="907">
        <v>22.064</v>
      </c>
      <c r="J22" s="907">
        <v>22.295999999999999</v>
      </c>
      <c r="K22" s="907">
        <v>22.425000000000001</v>
      </c>
      <c r="L22" s="907">
        <v>22.622</v>
      </c>
      <c r="M22" s="907">
        <v>22.806999999999999</v>
      </c>
      <c r="N22" s="907">
        <v>23.084</v>
      </c>
      <c r="O22" s="907">
        <v>23.529</v>
      </c>
      <c r="P22" s="907">
        <v>23.957999999999998</v>
      </c>
      <c r="Q22" s="907">
        <v>24.45</v>
      </c>
      <c r="R22" s="907">
        <v>25.178000000000001</v>
      </c>
      <c r="S22" s="907">
        <v>25.890999999999998</v>
      </c>
      <c r="T22" s="907">
        <v>26.588999999999999</v>
      </c>
      <c r="U22" s="907">
        <v>27.262</v>
      </c>
      <c r="V22" s="907">
        <v>27.771000000000001</v>
      </c>
      <c r="W22" s="907">
        <v>28.109000000000002</v>
      </c>
      <c r="X22" s="907">
        <v>28.634</v>
      </c>
      <c r="Y22" s="907">
        <v>29.114999999999998</v>
      </c>
      <c r="Z22" s="907">
        <v>29.437000000000001</v>
      </c>
      <c r="AA22" s="907">
        <v>29.684999999999999</v>
      </c>
      <c r="AB22" s="907">
        <v>30.137</v>
      </c>
      <c r="AC22" s="907">
        <v>30.614000000000001</v>
      </c>
      <c r="AD22" s="907">
        <v>31.164999999999999</v>
      </c>
      <c r="AE22" s="907">
        <v>31.698</v>
      </c>
      <c r="AF22" s="907">
        <v>32.173999999999999</v>
      </c>
      <c r="AG22" s="907">
        <v>32.631</v>
      </c>
      <c r="AH22" s="907">
        <v>33.164999999999999</v>
      </c>
      <c r="AI22" s="907">
        <v>33.845999999999997</v>
      </c>
      <c r="AJ22" s="907">
        <v>34.441000000000003</v>
      </c>
      <c r="AK22" s="907">
        <v>35.091999999999999</v>
      </c>
      <c r="AL22" s="907">
        <v>35.755000000000003</v>
      </c>
      <c r="AM22" s="907">
        <v>36.732999999999997</v>
      </c>
      <c r="AN22" s="907">
        <v>37.646000000000001</v>
      </c>
      <c r="AO22" s="907">
        <v>38.558</v>
      </c>
      <c r="AP22" s="907">
        <v>39.716000000000001</v>
      </c>
      <c r="AQ22" s="907">
        <v>40.689</v>
      </c>
      <c r="AR22" s="907">
        <v>41.640999999999998</v>
      </c>
      <c r="AS22" s="907">
        <v>42.673000000000002</v>
      </c>
      <c r="AT22" s="907">
        <v>43.780999999999999</v>
      </c>
      <c r="AU22" s="907">
        <v>44.515000000000001</v>
      </c>
      <c r="AV22" s="907">
        <v>45.247999999999998</v>
      </c>
      <c r="AW22" s="907">
        <v>45.94</v>
      </c>
      <c r="AX22" s="907">
        <v>46.521000000000001</v>
      </c>
      <c r="AY22" s="907">
        <v>46.966999999999999</v>
      </c>
      <c r="AZ22" s="907">
        <v>47.707000000000001</v>
      </c>
      <c r="BA22" s="907">
        <v>48.231999999999999</v>
      </c>
      <c r="BB22" s="907">
        <v>48.628999999999998</v>
      </c>
      <c r="BC22" s="907">
        <v>49.073</v>
      </c>
      <c r="BD22" s="907">
        <v>49.718000000000004</v>
      </c>
      <c r="BE22" s="907">
        <v>50.048000000000002</v>
      </c>
      <c r="BF22" s="907">
        <v>50.591999999999999</v>
      </c>
      <c r="BG22" s="907">
        <v>51.082999999999998</v>
      </c>
      <c r="BH22" s="907">
        <v>51.478000000000002</v>
      </c>
      <c r="BI22" s="907">
        <v>51.795999999999999</v>
      </c>
      <c r="BJ22" s="907">
        <v>52.405999999999999</v>
      </c>
      <c r="BK22" s="907">
        <v>52.831000000000003</v>
      </c>
      <c r="BL22" s="907">
        <v>53.244999999999997</v>
      </c>
      <c r="BM22" s="907">
        <v>53.618000000000002</v>
      </c>
      <c r="BN22" s="907">
        <v>53.999000000000002</v>
      </c>
      <c r="BO22" s="907">
        <v>53.942999999999998</v>
      </c>
      <c r="BP22" s="907">
        <v>54.228000000000002</v>
      </c>
      <c r="BQ22" s="907">
        <v>54.555</v>
      </c>
      <c r="BR22" s="907">
        <v>55.067999999999998</v>
      </c>
      <c r="BS22" s="907">
        <v>55.597999999999999</v>
      </c>
      <c r="BT22" s="907">
        <v>56.122999999999998</v>
      </c>
      <c r="BU22" s="907">
        <v>56.606999999999999</v>
      </c>
      <c r="BV22" s="907">
        <v>57.054000000000002</v>
      </c>
      <c r="BW22" s="907">
        <v>57.683999999999997</v>
      </c>
      <c r="BX22" s="907">
        <v>58.395000000000003</v>
      </c>
      <c r="BY22" s="907">
        <v>58.987000000000002</v>
      </c>
      <c r="BZ22" s="907">
        <v>59.664999999999999</v>
      </c>
      <c r="CA22" s="907">
        <v>60.47</v>
      </c>
      <c r="CB22" s="907">
        <v>60.828000000000003</v>
      </c>
      <c r="CC22" s="907">
        <v>61.308</v>
      </c>
      <c r="CD22" s="907">
        <v>62.198</v>
      </c>
      <c r="CE22" s="907">
        <v>62.764000000000003</v>
      </c>
      <c r="CF22" s="907">
        <v>63.561999999999998</v>
      </c>
      <c r="CG22" s="907">
        <v>64.402000000000001</v>
      </c>
      <c r="CH22" s="907">
        <v>64.739999999999995</v>
      </c>
      <c r="CI22" s="907">
        <v>65.091999999999999</v>
      </c>
      <c r="CJ22" s="907">
        <v>65.533000000000001</v>
      </c>
      <c r="CK22" s="907">
        <v>66.007999999999996</v>
      </c>
      <c r="CL22" s="907">
        <v>66.421000000000006</v>
      </c>
      <c r="CM22" s="907">
        <v>66.861999999999995</v>
      </c>
      <c r="CN22" s="907">
        <v>67.287999999999997</v>
      </c>
      <c r="CO22" s="907">
        <v>67.757000000000005</v>
      </c>
      <c r="CP22" s="907">
        <v>68.162000000000006</v>
      </c>
      <c r="CQ22" s="907">
        <v>68.62</v>
      </c>
      <c r="CR22" s="907">
        <v>68.918000000000006</v>
      </c>
      <c r="CS22" s="907">
        <v>69.314999999999998</v>
      </c>
      <c r="CT22" s="907">
        <v>69.563999999999993</v>
      </c>
      <c r="CU22" s="907">
        <v>69.951999999999998</v>
      </c>
      <c r="CV22" s="907">
        <v>70.453999999999994</v>
      </c>
      <c r="CW22" s="907">
        <v>70.784999999999997</v>
      </c>
      <c r="CX22" s="907">
        <v>71.132000000000005</v>
      </c>
      <c r="CY22" s="907">
        <v>71.546000000000006</v>
      </c>
      <c r="CZ22" s="907">
        <v>71.837999999999994</v>
      </c>
      <c r="DA22" s="907">
        <v>72.153999999999996</v>
      </c>
      <c r="DB22" s="907">
        <v>72.555000000000007</v>
      </c>
      <c r="DC22" s="907">
        <v>73.040000000000006</v>
      </c>
      <c r="DD22" s="907">
        <v>73.352000000000004</v>
      </c>
      <c r="DE22" s="907">
        <v>73.852000000000004</v>
      </c>
      <c r="DF22" s="907">
        <v>74.177999999999997</v>
      </c>
      <c r="DG22" s="907">
        <v>74.364999999999995</v>
      </c>
      <c r="DH22" s="907">
        <v>74.561000000000007</v>
      </c>
      <c r="DI22" s="907">
        <v>74.795000000000002</v>
      </c>
      <c r="DJ22" s="907">
        <v>74.801000000000002</v>
      </c>
      <c r="DK22" s="907">
        <v>74.936000000000007</v>
      </c>
      <c r="DL22" s="907">
        <v>75.167000000000002</v>
      </c>
      <c r="DM22" s="907">
        <v>75.364000000000004</v>
      </c>
      <c r="DN22" s="907">
        <v>75.510999999999996</v>
      </c>
      <c r="DO22" s="907">
        <v>75.938999999999993</v>
      </c>
      <c r="DP22" s="907">
        <v>76.356999999999999</v>
      </c>
      <c r="DQ22" s="907">
        <v>76.820999999999998</v>
      </c>
      <c r="DR22" s="907">
        <v>77.445999999999998</v>
      </c>
      <c r="DS22" s="907">
        <v>77.814999999999998</v>
      </c>
      <c r="DT22" s="907">
        <v>78.317999999999998</v>
      </c>
      <c r="DU22" s="907">
        <v>78.762</v>
      </c>
      <c r="DV22" s="907">
        <v>79.347999999999999</v>
      </c>
      <c r="DW22" s="907">
        <v>79.72</v>
      </c>
      <c r="DX22" s="907">
        <v>79.760000000000005</v>
      </c>
      <c r="DY22" s="907">
        <v>79.793000000000006</v>
      </c>
      <c r="DZ22" s="907">
        <v>79.951999999999998</v>
      </c>
      <c r="EA22" s="907">
        <v>80.543999999999997</v>
      </c>
      <c r="EB22" s="907">
        <v>80.960999999999999</v>
      </c>
      <c r="EC22" s="907">
        <v>81.337999999999994</v>
      </c>
      <c r="ED22" s="907">
        <v>81.96</v>
      </c>
      <c r="EE22" s="907">
        <v>82.042000000000002</v>
      </c>
      <c r="EF22" s="907">
        <v>82.581999999999994</v>
      </c>
      <c r="EG22" s="907">
        <v>82.986999999999995</v>
      </c>
      <c r="EH22" s="907">
        <v>83.626999999999995</v>
      </c>
      <c r="EI22" s="907">
        <v>84.188999999999993</v>
      </c>
      <c r="EJ22" s="907">
        <v>84.602999999999994</v>
      </c>
      <c r="EK22" s="907">
        <v>85.325999999999993</v>
      </c>
      <c r="EL22" s="907">
        <v>85.822000000000003</v>
      </c>
      <c r="EM22" s="907">
        <v>86.364000000000004</v>
      </c>
      <c r="EN22" s="907">
        <v>87.296999999999997</v>
      </c>
      <c r="EO22" s="907">
        <v>87.992999999999995</v>
      </c>
      <c r="EP22" s="907">
        <v>88.451999999999998</v>
      </c>
      <c r="EQ22" s="907">
        <v>89.228999999999999</v>
      </c>
      <c r="ER22" s="907">
        <v>89.870999999999995</v>
      </c>
      <c r="ES22" s="907">
        <v>89.722999999999999</v>
      </c>
      <c r="ET22" s="907">
        <v>90.542000000000002</v>
      </c>
      <c r="EU22" s="907">
        <v>91.31</v>
      </c>
      <c r="EV22" s="907">
        <v>91.826999999999998</v>
      </c>
      <c r="EW22" s="907">
        <v>92.762</v>
      </c>
      <c r="EX22" s="907">
        <v>93.518000000000001</v>
      </c>
      <c r="EY22" s="907">
        <v>94.43</v>
      </c>
      <c r="EZ22" s="907">
        <v>95.438000000000002</v>
      </c>
      <c r="FA22" s="907">
        <v>93.915000000000006</v>
      </c>
      <c r="FB22" s="907">
        <v>93.28</v>
      </c>
      <c r="FC22" s="907">
        <v>93.65</v>
      </c>
      <c r="FD22" s="907">
        <v>94.295000000000002</v>
      </c>
      <c r="FE22" s="907">
        <v>95.022000000000006</v>
      </c>
      <c r="FF22" s="907">
        <v>95.388999999999996</v>
      </c>
      <c r="FG22" s="907">
        <v>95.536000000000001</v>
      </c>
      <c r="FH22" s="907">
        <v>95.72</v>
      </c>
      <c r="FI22" s="907">
        <v>96.332999999999998</v>
      </c>
      <c r="FJ22" s="907">
        <v>97.143000000000001</v>
      </c>
      <c r="FK22" s="907">
        <v>98.099000000000004</v>
      </c>
      <c r="FL22" s="907">
        <v>98.552999999999997</v>
      </c>
      <c r="FM22" s="907">
        <v>98.878</v>
      </c>
      <c r="FN22" s="907">
        <v>99.533000000000001</v>
      </c>
      <c r="FO22" s="907">
        <v>99.774000000000001</v>
      </c>
      <c r="FP22" s="907">
        <v>100.06399999999999</v>
      </c>
      <c r="FQ22" s="907">
        <v>100.625</v>
      </c>
      <c r="FR22" s="907">
        <v>100.98699999999999</v>
      </c>
      <c r="FS22" s="907">
        <v>101.059</v>
      </c>
      <c r="FT22" s="907">
        <v>101.46899999999999</v>
      </c>
      <c r="FU22" s="907">
        <v>101.89400000000001</v>
      </c>
      <c r="FV22" s="907">
        <v>102.384</v>
      </c>
      <c r="FW22" s="907">
        <v>102.896</v>
      </c>
      <c r="FX22" s="907">
        <v>103.187</v>
      </c>
      <c r="FY22" s="907">
        <v>103.069</v>
      </c>
      <c r="FZ22" s="907">
        <v>102.64100000000001</v>
      </c>
      <c r="GA22" s="907">
        <v>103.139</v>
      </c>
      <c r="GB22" s="907">
        <v>103.389</v>
      </c>
      <c r="GC22" s="907">
        <v>103.286</v>
      </c>
      <c r="GD22" s="907">
        <v>103.34</v>
      </c>
      <c r="GE22" s="907">
        <v>103.989</v>
      </c>
      <c r="GF22" s="907">
        <v>104.379</v>
      </c>
      <c r="GG22" s="907">
        <v>104.872</v>
      </c>
      <c r="GH22" s="907">
        <v>105.449</v>
      </c>
      <c r="GI22" s="907">
        <v>105.747</v>
      </c>
      <c r="GJ22" s="907">
        <v>106.142</v>
      </c>
      <c r="GK22" s="907">
        <v>106.851</v>
      </c>
      <c r="GL22" s="907">
        <v>107.553</v>
      </c>
      <c r="GM22" s="907">
        <v>108.18</v>
      </c>
      <c r="GN22" s="907">
        <v>108.542</v>
      </c>
      <c r="GO22" s="907">
        <v>108.983</v>
      </c>
      <c r="GP22" s="907">
        <v>109.09699999999999</v>
      </c>
      <c r="GQ22" s="907">
        <v>109.833</v>
      </c>
      <c r="GR22" s="907">
        <v>110.136</v>
      </c>
      <c r="GS22" s="907">
        <v>110.604</v>
      </c>
      <c r="GT22" s="907">
        <v>110.946</v>
      </c>
      <c r="GU22" s="907">
        <v>110.491</v>
      </c>
      <c r="GV22" s="907">
        <v>111.49</v>
      </c>
      <c r="GW22" s="907">
        <v>111.91</v>
      </c>
      <c r="GX22" s="907">
        <v>112.97</v>
      </c>
      <c r="GY22" s="907">
        <v>114.753</v>
      </c>
      <c r="GZ22" s="907">
        <v>116.25700000000001</v>
      </c>
      <c r="HA22" s="907">
        <v>118.059</v>
      </c>
    </row>
    <row r="23" spans="1:209" x14ac:dyDescent="0.35">
      <c r="A23" s="907" t="s">
        <v>498</v>
      </c>
      <c r="B23" s="907">
        <v>133.6</v>
      </c>
      <c r="C23" s="907">
        <v>131.80000000000001</v>
      </c>
      <c r="D23" s="907">
        <v>132.4</v>
      </c>
      <c r="E23" s="907">
        <v>133.5</v>
      </c>
      <c r="F23" s="907">
        <v>133.30000000000001</v>
      </c>
      <c r="G23" s="907">
        <v>134.30000000000001</v>
      </c>
      <c r="H23" s="907">
        <v>135.6</v>
      </c>
      <c r="I23" s="907">
        <v>134.69999999999999</v>
      </c>
      <c r="J23" s="907">
        <v>141.4</v>
      </c>
      <c r="K23" s="907">
        <v>144.19999999999999</v>
      </c>
      <c r="L23" s="907">
        <v>138.80000000000001</v>
      </c>
      <c r="M23" s="907">
        <v>142.19999999999999</v>
      </c>
      <c r="N23" s="907">
        <v>146.4</v>
      </c>
      <c r="O23" s="907">
        <v>146.5</v>
      </c>
      <c r="P23" s="907">
        <v>144.19999999999999</v>
      </c>
      <c r="Q23" s="907">
        <v>147.6</v>
      </c>
      <c r="R23" s="907">
        <v>152.69999999999999</v>
      </c>
      <c r="S23" s="907">
        <v>154.9</v>
      </c>
      <c r="T23" s="907">
        <v>160.4</v>
      </c>
      <c r="U23" s="907">
        <v>167.4</v>
      </c>
      <c r="V23" s="907">
        <v>168.6</v>
      </c>
      <c r="W23" s="907">
        <v>169.4</v>
      </c>
      <c r="X23" s="907">
        <v>176.1</v>
      </c>
      <c r="Y23" s="907">
        <v>180.8</v>
      </c>
      <c r="Z23" s="907">
        <v>181.6</v>
      </c>
      <c r="AA23" s="907">
        <v>182.5</v>
      </c>
      <c r="AB23" s="907">
        <v>184.9</v>
      </c>
      <c r="AC23" s="907">
        <v>190.2</v>
      </c>
      <c r="AD23" s="907">
        <v>194.2</v>
      </c>
      <c r="AE23" s="907">
        <v>198.9</v>
      </c>
      <c r="AF23" s="907">
        <v>201.9</v>
      </c>
      <c r="AG23" s="907">
        <v>206.3</v>
      </c>
      <c r="AH23" s="907">
        <v>208.8</v>
      </c>
      <c r="AI23" s="907">
        <v>217</v>
      </c>
      <c r="AJ23" s="907">
        <v>222.1</v>
      </c>
      <c r="AK23" s="907">
        <v>227.8</v>
      </c>
      <c r="AL23" s="907">
        <v>231.7</v>
      </c>
      <c r="AM23" s="907">
        <v>237.6</v>
      </c>
      <c r="AN23" s="907">
        <v>243.7</v>
      </c>
      <c r="AO23" s="907">
        <v>249.3</v>
      </c>
      <c r="AP23" s="907">
        <v>261.10000000000002</v>
      </c>
      <c r="AQ23" s="907">
        <v>276.5</v>
      </c>
      <c r="AR23" s="907">
        <v>276.10000000000002</v>
      </c>
      <c r="AS23" s="907">
        <v>285.8</v>
      </c>
      <c r="AT23" s="907">
        <v>297.2</v>
      </c>
      <c r="AU23" s="907">
        <v>311.89999999999998</v>
      </c>
      <c r="AV23" s="907">
        <v>317.39999999999998</v>
      </c>
      <c r="AW23" s="907">
        <v>329.3</v>
      </c>
      <c r="AX23" s="907">
        <v>334.9</v>
      </c>
      <c r="AY23" s="907">
        <v>342.9</v>
      </c>
      <c r="AZ23" s="907">
        <v>351.5</v>
      </c>
      <c r="BA23" s="907">
        <v>364.1</v>
      </c>
      <c r="BB23" s="907">
        <v>370.5</v>
      </c>
      <c r="BC23" s="907">
        <v>380.3</v>
      </c>
      <c r="BD23" s="907">
        <v>394.4</v>
      </c>
      <c r="BE23" s="907">
        <v>384.2</v>
      </c>
      <c r="BF23" s="907">
        <v>392.4</v>
      </c>
      <c r="BG23" s="907">
        <v>408.3</v>
      </c>
      <c r="BH23" s="907">
        <v>414</v>
      </c>
      <c r="BI23" s="907">
        <v>432.5</v>
      </c>
      <c r="BJ23" s="907">
        <v>434.8</v>
      </c>
      <c r="BK23" s="907">
        <v>447.3</v>
      </c>
      <c r="BL23" s="907">
        <v>463.1</v>
      </c>
      <c r="BM23" s="907">
        <v>466.4</v>
      </c>
      <c r="BN23" s="907">
        <v>464</v>
      </c>
      <c r="BO23" s="907">
        <v>477.8</v>
      </c>
      <c r="BP23" s="907">
        <v>495.1</v>
      </c>
      <c r="BQ23" s="907">
        <v>489.8</v>
      </c>
      <c r="BR23" s="907">
        <v>492.1</v>
      </c>
      <c r="BS23" s="907">
        <v>501.2</v>
      </c>
      <c r="BT23" s="907">
        <v>504.1</v>
      </c>
      <c r="BU23" s="907">
        <v>513.70000000000005</v>
      </c>
      <c r="BV23" s="907">
        <v>505.8</v>
      </c>
      <c r="BW23" s="907">
        <v>506.9</v>
      </c>
      <c r="BX23" s="907">
        <v>507.4</v>
      </c>
      <c r="BY23" s="907">
        <v>525.6</v>
      </c>
      <c r="BZ23" s="907">
        <v>519.9</v>
      </c>
      <c r="CA23" s="907">
        <v>534.29999999999995</v>
      </c>
      <c r="CB23" s="907">
        <v>541.4</v>
      </c>
      <c r="CC23" s="907">
        <v>540.79999999999995</v>
      </c>
      <c r="CD23" s="907">
        <v>553.70000000000005</v>
      </c>
      <c r="CE23" s="907">
        <v>563.9</v>
      </c>
      <c r="CF23" s="907">
        <v>562.20000000000005</v>
      </c>
      <c r="CG23" s="907">
        <v>569.70000000000005</v>
      </c>
      <c r="CH23" s="907">
        <v>581.4</v>
      </c>
      <c r="CI23" s="907">
        <v>586.6</v>
      </c>
      <c r="CJ23" s="907">
        <v>586.29999999999995</v>
      </c>
      <c r="CK23" s="907">
        <v>577.4</v>
      </c>
      <c r="CL23" s="907">
        <v>580.29999999999995</v>
      </c>
      <c r="CM23" s="907">
        <v>580.9</v>
      </c>
      <c r="CN23" s="907">
        <v>594.20000000000005</v>
      </c>
      <c r="CO23" s="907">
        <v>598.4</v>
      </c>
      <c r="CP23" s="907">
        <v>580.29999999999995</v>
      </c>
      <c r="CQ23" s="907">
        <v>576.70000000000005</v>
      </c>
      <c r="CR23" s="907">
        <v>578.70000000000005</v>
      </c>
      <c r="CS23" s="907">
        <v>584.9</v>
      </c>
      <c r="CT23" s="907">
        <v>567</v>
      </c>
      <c r="CU23" s="907">
        <v>569.4</v>
      </c>
      <c r="CV23" s="907">
        <v>586.5</v>
      </c>
      <c r="CW23" s="907">
        <v>575.79999999999995</v>
      </c>
      <c r="CX23" s="907">
        <v>579.1</v>
      </c>
      <c r="CY23" s="907">
        <v>581</v>
      </c>
      <c r="CZ23" s="907">
        <v>579.29999999999995</v>
      </c>
      <c r="DA23" s="907">
        <v>567.29999999999995</v>
      </c>
      <c r="DB23" s="907">
        <v>579.79999999999995</v>
      </c>
      <c r="DC23" s="907">
        <v>582.1</v>
      </c>
      <c r="DD23" s="907">
        <v>577.79999999999995</v>
      </c>
      <c r="DE23" s="907">
        <v>576.9</v>
      </c>
      <c r="DF23" s="907">
        <v>570.70000000000005</v>
      </c>
      <c r="DG23" s="907">
        <v>587.20000000000005</v>
      </c>
      <c r="DH23" s="907">
        <v>586</v>
      </c>
      <c r="DI23" s="907">
        <v>589.20000000000005</v>
      </c>
      <c r="DJ23" s="907">
        <v>572.20000000000005</v>
      </c>
      <c r="DK23" s="907">
        <v>587.1</v>
      </c>
      <c r="DL23" s="907">
        <v>588.6</v>
      </c>
      <c r="DM23" s="907">
        <v>594.20000000000005</v>
      </c>
      <c r="DN23" s="907">
        <v>595.1</v>
      </c>
      <c r="DO23" s="907">
        <v>599.20000000000005</v>
      </c>
      <c r="DP23" s="907">
        <v>614.20000000000005</v>
      </c>
      <c r="DQ23" s="907">
        <v>634.29999999999995</v>
      </c>
      <c r="DR23" s="907">
        <v>619.4</v>
      </c>
      <c r="DS23" s="907">
        <v>641.20000000000005</v>
      </c>
      <c r="DT23" s="907">
        <v>633.6</v>
      </c>
      <c r="DU23" s="907">
        <v>638.20000000000005</v>
      </c>
      <c r="DV23" s="907">
        <v>653.29999999999995</v>
      </c>
      <c r="DW23" s="907">
        <v>666.2</v>
      </c>
      <c r="DX23" s="907">
        <v>674.4</v>
      </c>
      <c r="DY23" s="907">
        <v>686.9</v>
      </c>
      <c r="DZ23" s="907">
        <v>714</v>
      </c>
      <c r="EA23" s="907">
        <v>734.8</v>
      </c>
      <c r="EB23" s="907">
        <v>748.4</v>
      </c>
      <c r="EC23" s="907">
        <v>775.2</v>
      </c>
      <c r="ED23" s="907">
        <v>792.7</v>
      </c>
      <c r="EE23" s="907">
        <v>826</v>
      </c>
      <c r="EF23" s="907">
        <v>833.3</v>
      </c>
      <c r="EG23" s="907">
        <v>855.1</v>
      </c>
      <c r="EH23" s="907">
        <v>871.8</v>
      </c>
      <c r="EI23" s="907">
        <v>884.6</v>
      </c>
      <c r="EJ23" s="907">
        <v>902.5</v>
      </c>
      <c r="EK23" s="907">
        <v>909.6</v>
      </c>
      <c r="EL23" s="907">
        <v>931.8</v>
      </c>
      <c r="EM23" s="907">
        <v>939.3</v>
      </c>
      <c r="EN23" s="907">
        <v>956.4</v>
      </c>
      <c r="EO23" s="907">
        <v>963.7</v>
      </c>
      <c r="EP23" s="907">
        <v>997.1</v>
      </c>
      <c r="EQ23" s="907">
        <v>997.2</v>
      </c>
      <c r="ER23" s="907">
        <v>995.4</v>
      </c>
      <c r="ES23" s="907">
        <v>1015.1</v>
      </c>
      <c r="ET23" s="907">
        <v>1017.5</v>
      </c>
      <c r="EU23" s="907">
        <v>1042.5</v>
      </c>
      <c r="EV23" s="907">
        <v>1058.8</v>
      </c>
      <c r="EW23" s="907">
        <v>1085.3</v>
      </c>
      <c r="EX23" s="907">
        <v>1111.2</v>
      </c>
      <c r="EY23" s="907">
        <v>1146.5999999999999</v>
      </c>
      <c r="EZ23" s="907">
        <v>1170.2</v>
      </c>
      <c r="FA23" s="907">
        <v>1179.8</v>
      </c>
      <c r="FB23" s="907">
        <v>1185.2</v>
      </c>
      <c r="FC23" s="907">
        <v>1213.5</v>
      </c>
      <c r="FD23" s="907">
        <v>1228.3</v>
      </c>
      <c r="FE23" s="907">
        <v>1256.2</v>
      </c>
      <c r="FF23" s="907">
        <v>1278.4000000000001</v>
      </c>
      <c r="FG23" s="907">
        <v>1305.0999999999999</v>
      </c>
      <c r="FH23" s="907">
        <v>1304.3</v>
      </c>
      <c r="FI23" s="907">
        <v>1312.9</v>
      </c>
      <c r="FJ23" s="907">
        <v>1306</v>
      </c>
      <c r="FK23" s="907">
        <v>1312.7</v>
      </c>
      <c r="FL23" s="907">
        <v>1288.7</v>
      </c>
      <c r="FM23" s="907">
        <v>1291.7</v>
      </c>
      <c r="FN23" s="907">
        <v>1296.0999999999999</v>
      </c>
      <c r="FO23" s="907">
        <v>1288.5999999999999</v>
      </c>
      <c r="FP23" s="907">
        <v>1293.8</v>
      </c>
      <c r="FQ23" s="907">
        <v>1269.5</v>
      </c>
      <c r="FR23" s="907">
        <v>1240.5</v>
      </c>
      <c r="FS23" s="907">
        <v>1232.9000000000001</v>
      </c>
      <c r="FT23" s="907">
        <v>1219</v>
      </c>
      <c r="FU23" s="907">
        <v>1216.3</v>
      </c>
      <c r="FV23" s="907">
        <v>1211.8</v>
      </c>
      <c r="FW23" s="907">
        <v>1210</v>
      </c>
      <c r="FX23" s="907">
        <v>1229.3</v>
      </c>
      <c r="FY23" s="907">
        <v>1212.9000000000001</v>
      </c>
      <c r="FZ23" s="907">
        <v>1216</v>
      </c>
      <c r="GA23" s="907">
        <v>1220.5999999999999</v>
      </c>
      <c r="GB23" s="907">
        <v>1221.2</v>
      </c>
      <c r="GC23" s="907">
        <v>1229.3</v>
      </c>
      <c r="GD23" s="907">
        <v>1229.3</v>
      </c>
      <c r="GE23" s="907">
        <v>1225.8</v>
      </c>
      <c r="GF23" s="907">
        <v>1238.0999999999999</v>
      </c>
      <c r="GG23" s="907">
        <v>1244.8</v>
      </c>
      <c r="GH23" s="907">
        <v>1242.5</v>
      </c>
      <c r="GI23" s="907">
        <v>1257.5999999999999</v>
      </c>
      <c r="GJ23" s="907">
        <v>1263.3</v>
      </c>
      <c r="GK23" s="907">
        <v>1287.7</v>
      </c>
      <c r="GL23" s="907">
        <v>1305.8</v>
      </c>
      <c r="GM23" s="907">
        <v>1331.7</v>
      </c>
      <c r="GN23" s="907">
        <v>1350.8</v>
      </c>
      <c r="GO23" s="907">
        <v>1367.7</v>
      </c>
      <c r="GP23" s="907">
        <v>1387</v>
      </c>
      <c r="GQ23" s="907">
        <v>1406.9</v>
      </c>
      <c r="GR23" s="907">
        <v>1424.1</v>
      </c>
      <c r="GS23" s="907">
        <v>1441.7</v>
      </c>
      <c r="GT23" s="907">
        <v>1454.7</v>
      </c>
      <c r="GU23" s="907">
        <v>1525</v>
      </c>
      <c r="GV23" s="907">
        <v>1515.1</v>
      </c>
      <c r="GW23" s="907">
        <v>1512.3</v>
      </c>
      <c r="GX23" s="907">
        <v>1568.6</v>
      </c>
      <c r="GY23" s="907">
        <v>1563.3</v>
      </c>
      <c r="GZ23" s="907">
        <v>1562</v>
      </c>
      <c r="HA23" s="907">
        <v>1566.1</v>
      </c>
    </row>
    <row r="24" spans="1:209" x14ac:dyDescent="0.35">
      <c r="A24" s="907" t="s">
        <v>508</v>
      </c>
      <c r="B24" s="907">
        <v>114.3</v>
      </c>
      <c r="C24" s="907">
        <v>117.4</v>
      </c>
      <c r="D24" s="907">
        <v>122.2</v>
      </c>
      <c r="E24" s="907">
        <v>125.2</v>
      </c>
      <c r="F24" s="907">
        <v>128.6</v>
      </c>
      <c r="G24" s="907">
        <v>131.9</v>
      </c>
      <c r="H24" s="907">
        <v>134.19999999999999</v>
      </c>
      <c r="I24" s="907">
        <v>137.4</v>
      </c>
      <c r="J24" s="907">
        <v>140.80000000000001</v>
      </c>
      <c r="K24" s="907">
        <v>142.19999999999999</v>
      </c>
      <c r="L24" s="907">
        <v>145.6</v>
      </c>
      <c r="M24" s="907">
        <v>149.6</v>
      </c>
      <c r="N24" s="907">
        <v>153.19999999999999</v>
      </c>
      <c r="O24" s="907">
        <v>156.19999999999999</v>
      </c>
      <c r="P24" s="907">
        <v>159.9</v>
      </c>
      <c r="Q24" s="907">
        <v>165</v>
      </c>
      <c r="R24" s="907">
        <v>171.9</v>
      </c>
      <c r="S24" s="907">
        <v>180.1</v>
      </c>
      <c r="T24" s="907">
        <v>186.3</v>
      </c>
      <c r="U24" s="907">
        <v>191.9</v>
      </c>
      <c r="V24" s="907">
        <v>201.5</v>
      </c>
      <c r="W24" s="907">
        <v>204</v>
      </c>
      <c r="X24" s="907">
        <v>209.3</v>
      </c>
      <c r="Y24" s="907">
        <v>214.8</v>
      </c>
      <c r="Z24" s="907">
        <v>219.7</v>
      </c>
      <c r="AA24" s="907">
        <v>218.5</v>
      </c>
      <c r="AB24" s="907">
        <v>218.6</v>
      </c>
      <c r="AC24" s="907">
        <v>220.6</v>
      </c>
      <c r="AD24" s="907">
        <v>227</v>
      </c>
      <c r="AE24" s="907">
        <v>232.4</v>
      </c>
      <c r="AF24" s="907">
        <v>236.1</v>
      </c>
      <c r="AG24" s="907">
        <v>240.5</v>
      </c>
      <c r="AH24" s="907">
        <v>243.8</v>
      </c>
      <c r="AI24" s="907">
        <v>255.3</v>
      </c>
      <c r="AJ24" s="907">
        <v>262.2</v>
      </c>
      <c r="AK24" s="907">
        <v>268.39999999999998</v>
      </c>
      <c r="AL24" s="907">
        <v>270.10000000000002</v>
      </c>
      <c r="AM24" s="907">
        <v>278.89999999999998</v>
      </c>
      <c r="AN24" s="907">
        <v>289.39999999999998</v>
      </c>
      <c r="AO24" s="907">
        <v>298.39999999999998</v>
      </c>
      <c r="AP24" s="907">
        <v>307.7</v>
      </c>
      <c r="AQ24" s="907">
        <v>312</v>
      </c>
      <c r="AR24" s="907">
        <v>316.10000000000002</v>
      </c>
      <c r="AS24" s="907">
        <v>323.10000000000002</v>
      </c>
      <c r="AT24" s="907">
        <v>336.1</v>
      </c>
      <c r="AU24" s="907">
        <v>336.8</v>
      </c>
      <c r="AV24" s="907">
        <v>340.3</v>
      </c>
      <c r="AW24" s="907">
        <v>348.4</v>
      </c>
      <c r="AX24" s="907">
        <v>353.2</v>
      </c>
      <c r="AY24" s="907">
        <v>360.2</v>
      </c>
      <c r="AZ24" s="907">
        <v>365.8</v>
      </c>
      <c r="BA24" s="907">
        <v>373.3</v>
      </c>
      <c r="BB24" s="907">
        <v>377.4</v>
      </c>
      <c r="BC24" s="907">
        <v>380.7</v>
      </c>
      <c r="BD24" s="907">
        <v>387.8</v>
      </c>
      <c r="BE24" s="907">
        <v>390.9</v>
      </c>
      <c r="BF24" s="907">
        <v>401.6</v>
      </c>
      <c r="BG24" s="907">
        <v>410.8</v>
      </c>
      <c r="BH24" s="907">
        <v>421.7</v>
      </c>
      <c r="BI24" s="907">
        <v>430.2</v>
      </c>
      <c r="BJ24" s="907">
        <v>440.8</v>
      </c>
      <c r="BK24" s="907">
        <v>453.2</v>
      </c>
      <c r="BL24" s="907">
        <v>464.3</v>
      </c>
      <c r="BM24" s="907">
        <v>472.1</v>
      </c>
      <c r="BN24" s="907">
        <v>482.8</v>
      </c>
      <c r="BO24" s="907">
        <v>489.7</v>
      </c>
      <c r="BP24" s="907">
        <v>498.5</v>
      </c>
      <c r="BQ24" s="907">
        <v>506.6</v>
      </c>
      <c r="BR24" s="907">
        <v>516.5</v>
      </c>
      <c r="BS24" s="907">
        <v>524</v>
      </c>
      <c r="BT24" s="907">
        <v>532.1</v>
      </c>
      <c r="BU24" s="907">
        <v>542.29999999999995</v>
      </c>
      <c r="BV24" s="907">
        <v>551.1</v>
      </c>
      <c r="BW24" s="907">
        <v>563.5</v>
      </c>
      <c r="BX24" s="907">
        <v>570.79999999999995</v>
      </c>
      <c r="BY24" s="907">
        <v>584.29999999999995</v>
      </c>
      <c r="BZ24" s="907">
        <v>596.70000000000005</v>
      </c>
      <c r="CA24" s="907">
        <v>611.5</v>
      </c>
      <c r="CB24" s="907">
        <v>623.20000000000005</v>
      </c>
      <c r="CC24" s="907">
        <v>639.70000000000005</v>
      </c>
      <c r="CD24" s="907">
        <v>658.8</v>
      </c>
      <c r="CE24" s="907">
        <v>666.8</v>
      </c>
      <c r="CF24" s="907">
        <v>680.3</v>
      </c>
      <c r="CG24" s="907">
        <v>698.8</v>
      </c>
      <c r="CH24" s="907">
        <v>702.8</v>
      </c>
      <c r="CI24" s="907">
        <v>709.9</v>
      </c>
      <c r="CJ24" s="907">
        <v>719.9</v>
      </c>
      <c r="CK24" s="907">
        <v>731.4</v>
      </c>
      <c r="CL24" s="907">
        <v>746.1</v>
      </c>
      <c r="CM24" s="907">
        <v>753.9</v>
      </c>
      <c r="CN24" s="907">
        <v>759.8</v>
      </c>
      <c r="CO24" s="907">
        <v>764.4</v>
      </c>
      <c r="CP24" s="907">
        <v>771.5</v>
      </c>
      <c r="CQ24" s="907">
        <v>782.3</v>
      </c>
      <c r="CR24" s="907">
        <v>788.7</v>
      </c>
      <c r="CS24" s="907">
        <v>796.5</v>
      </c>
      <c r="CT24" s="907">
        <v>806.3</v>
      </c>
      <c r="CU24" s="907">
        <v>820</v>
      </c>
      <c r="CV24" s="907">
        <v>836.9</v>
      </c>
      <c r="CW24" s="907">
        <v>847.1</v>
      </c>
      <c r="CX24" s="907">
        <v>858.5</v>
      </c>
      <c r="CY24" s="907">
        <v>871.9</v>
      </c>
      <c r="CZ24" s="907">
        <v>876.3</v>
      </c>
      <c r="DA24" s="907">
        <v>884.3</v>
      </c>
      <c r="DB24" s="907">
        <v>891.5</v>
      </c>
      <c r="DC24" s="907">
        <v>905.5</v>
      </c>
      <c r="DD24" s="907">
        <v>919</v>
      </c>
      <c r="DE24" s="907">
        <v>938.8</v>
      </c>
      <c r="DF24" s="907">
        <v>945.3</v>
      </c>
      <c r="DG24" s="907">
        <v>955.4</v>
      </c>
      <c r="DH24" s="907">
        <v>969.2</v>
      </c>
      <c r="DI24" s="907">
        <v>985.6</v>
      </c>
      <c r="DJ24" s="907">
        <v>995.9</v>
      </c>
      <c r="DK24" s="907">
        <v>1016.6</v>
      </c>
      <c r="DL24" s="907">
        <v>1038.5999999999999</v>
      </c>
      <c r="DM24" s="907">
        <v>1053.2</v>
      </c>
      <c r="DN24" s="907">
        <v>1074</v>
      </c>
      <c r="DO24" s="907">
        <v>1095.5</v>
      </c>
      <c r="DP24" s="907">
        <v>1119.8</v>
      </c>
      <c r="DQ24" s="907">
        <v>1147.4000000000001</v>
      </c>
      <c r="DR24" s="907">
        <v>1170.5</v>
      </c>
      <c r="DS24" s="907">
        <v>1181.3</v>
      </c>
      <c r="DT24" s="907">
        <v>1198.5</v>
      </c>
      <c r="DU24" s="907">
        <v>1223.0999999999999</v>
      </c>
      <c r="DV24" s="907">
        <v>1253</v>
      </c>
      <c r="DW24" s="907">
        <v>1281.5</v>
      </c>
      <c r="DX24" s="907">
        <v>1279</v>
      </c>
      <c r="DY24" s="907">
        <v>1305.9000000000001</v>
      </c>
      <c r="DZ24" s="907">
        <v>1326</v>
      </c>
      <c r="EA24" s="907">
        <v>1339.7</v>
      </c>
      <c r="EB24" s="907">
        <v>1352.9</v>
      </c>
      <c r="EC24" s="907">
        <v>1367</v>
      </c>
      <c r="ED24" s="907">
        <v>1379.3</v>
      </c>
      <c r="EE24" s="907">
        <v>1372.8</v>
      </c>
      <c r="EF24" s="907">
        <v>1387.2</v>
      </c>
      <c r="EG24" s="907">
        <v>1396</v>
      </c>
      <c r="EH24" s="907">
        <v>1414.8</v>
      </c>
      <c r="EI24" s="907">
        <v>1436.1</v>
      </c>
      <c r="EJ24" s="907">
        <v>1453.9</v>
      </c>
      <c r="EK24" s="907">
        <v>1479.2</v>
      </c>
      <c r="EL24" s="907">
        <v>1494.3</v>
      </c>
      <c r="EM24" s="907">
        <v>1513</v>
      </c>
      <c r="EN24" s="907">
        <v>1538</v>
      </c>
      <c r="EO24" s="907">
        <v>1564.8</v>
      </c>
      <c r="EP24" s="907">
        <v>1583</v>
      </c>
      <c r="EQ24" s="907">
        <v>1613.4</v>
      </c>
      <c r="ER24" s="907">
        <v>1634.8</v>
      </c>
      <c r="ES24" s="907">
        <v>1659.4</v>
      </c>
      <c r="ET24" s="907">
        <v>1700.9</v>
      </c>
      <c r="EU24" s="907">
        <v>1727.5</v>
      </c>
      <c r="EV24" s="907">
        <v>1749.9</v>
      </c>
      <c r="EW24" s="907">
        <v>1779.8</v>
      </c>
      <c r="EX24" s="907">
        <v>1798.5</v>
      </c>
      <c r="EY24" s="907">
        <v>1825</v>
      </c>
      <c r="EZ24" s="907">
        <v>1858.8</v>
      </c>
      <c r="FA24" s="907">
        <v>1842</v>
      </c>
      <c r="FB24" s="907">
        <v>1836.8</v>
      </c>
      <c r="FC24" s="907">
        <v>1857</v>
      </c>
      <c r="FD24" s="907">
        <v>1863.8</v>
      </c>
      <c r="FE24" s="907">
        <v>1864.6</v>
      </c>
      <c r="FF24" s="907">
        <v>1855.5</v>
      </c>
      <c r="FG24" s="907">
        <v>1860.7</v>
      </c>
      <c r="FH24" s="907">
        <v>1854</v>
      </c>
      <c r="FI24" s="907">
        <v>1851.4</v>
      </c>
      <c r="FJ24" s="907">
        <v>1849.8</v>
      </c>
      <c r="FK24" s="907">
        <v>1855.5</v>
      </c>
      <c r="FL24" s="907">
        <v>1848.3</v>
      </c>
      <c r="FM24" s="907">
        <v>1839.1</v>
      </c>
      <c r="FN24" s="907">
        <v>1847.9</v>
      </c>
      <c r="FO24" s="907">
        <v>1841.8</v>
      </c>
      <c r="FP24" s="907">
        <v>1845.3</v>
      </c>
      <c r="FQ24" s="907">
        <v>1862.7</v>
      </c>
      <c r="FR24" s="907">
        <v>1884.9</v>
      </c>
      <c r="FS24" s="907">
        <v>1899.8</v>
      </c>
      <c r="FT24" s="907">
        <v>1915.8</v>
      </c>
      <c r="FU24" s="907">
        <v>1923</v>
      </c>
      <c r="FV24" s="907">
        <v>1926.4</v>
      </c>
      <c r="FW24" s="907">
        <v>1944.1</v>
      </c>
      <c r="FX24" s="907">
        <v>1962.5</v>
      </c>
      <c r="FY24" s="907">
        <v>1978.3</v>
      </c>
      <c r="FZ24" s="907">
        <v>1973.3</v>
      </c>
      <c r="GA24" s="907">
        <v>2011.4</v>
      </c>
      <c r="GB24" s="907">
        <v>2029.4</v>
      </c>
      <c r="GC24" s="907">
        <v>2025.2</v>
      </c>
      <c r="GD24" s="907">
        <v>2040.9</v>
      </c>
      <c r="GE24" s="907">
        <v>2061.6</v>
      </c>
      <c r="GF24" s="907">
        <v>2077.6999999999998</v>
      </c>
      <c r="GG24" s="907">
        <v>2094</v>
      </c>
      <c r="GH24" s="907">
        <v>2114.8000000000002</v>
      </c>
      <c r="GI24" s="907">
        <v>2120.6</v>
      </c>
      <c r="GJ24" s="907">
        <v>2137.5</v>
      </c>
      <c r="GK24" s="907">
        <v>2172.1999999999998</v>
      </c>
      <c r="GL24" s="907">
        <v>2199.6999999999998</v>
      </c>
      <c r="GM24" s="907">
        <v>2232.6</v>
      </c>
      <c r="GN24" s="907">
        <v>2250.1</v>
      </c>
      <c r="GO24" s="907">
        <v>2249.6999999999998</v>
      </c>
      <c r="GP24" s="907">
        <v>2263.5</v>
      </c>
      <c r="GQ24" s="907">
        <v>2296</v>
      </c>
      <c r="GR24" s="907">
        <v>2307.1999999999998</v>
      </c>
      <c r="GS24" s="907">
        <v>2329.1999999999998</v>
      </c>
      <c r="GT24" s="907">
        <v>2376.9</v>
      </c>
      <c r="GU24" s="907">
        <v>2334.6</v>
      </c>
      <c r="GV24" s="907">
        <v>2346.5</v>
      </c>
      <c r="GW24" s="907">
        <v>2373</v>
      </c>
      <c r="GX24" s="907">
        <v>2408.6999999999998</v>
      </c>
      <c r="GY24" s="907">
        <v>2452.6</v>
      </c>
      <c r="GZ24" s="907">
        <v>2522.9</v>
      </c>
      <c r="HA24" s="907">
        <v>2567.9</v>
      </c>
    </row>
    <row r="25" spans="1:209" x14ac:dyDescent="0.35">
      <c r="A25" s="907" t="s">
        <v>904</v>
      </c>
      <c r="B25" s="907">
        <v>714</v>
      </c>
      <c r="C25" s="907">
        <v>695.2</v>
      </c>
      <c r="D25" s="907">
        <v>686.7</v>
      </c>
      <c r="E25" s="907">
        <v>684.1</v>
      </c>
      <c r="F25" s="907">
        <v>662.1</v>
      </c>
      <c r="G25" s="907">
        <v>654.4</v>
      </c>
      <c r="H25" s="907">
        <v>651.5</v>
      </c>
      <c r="I25" s="907">
        <v>634.4</v>
      </c>
      <c r="J25" s="907">
        <v>639.70000000000005</v>
      </c>
      <c r="K25" s="907">
        <v>645.9</v>
      </c>
      <c r="L25" s="907">
        <v>616.29999999999995</v>
      </c>
      <c r="M25" s="907">
        <v>617.9</v>
      </c>
      <c r="N25" s="907">
        <v>625.9</v>
      </c>
      <c r="O25" s="907">
        <v>615.79999999999995</v>
      </c>
      <c r="P25" s="907">
        <v>594</v>
      </c>
      <c r="Q25" s="907">
        <v>595.4</v>
      </c>
      <c r="R25" s="907">
        <v>609.70000000000005</v>
      </c>
      <c r="S25" s="907">
        <v>607.6</v>
      </c>
      <c r="T25" s="907">
        <v>611.5</v>
      </c>
      <c r="U25" s="907">
        <v>617.6</v>
      </c>
      <c r="V25" s="907">
        <v>611.1</v>
      </c>
      <c r="W25" s="907">
        <v>605</v>
      </c>
      <c r="X25" s="907">
        <v>620.6</v>
      </c>
      <c r="Y25" s="907">
        <v>622.70000000000005</v>
      </c>
      <c r="Z25" s="907">
        <v>616.5</v>
      </c>
      <c r="AA25" s="907">
        <v>614.4</v>
      </c>
      <c r="AB25" s="907">
        <v>615.29999999999995</v>
      </c>
      <c r="AC25" s="907">
        <v>616.70000000000005</v>
      </c>
      <c r="AD25" s="907">
        <v>620.9</v>
      </c>
      <c r="AE25" s="907">
        <v>628.79999999999995</v>
      </c>
      <c r="AF25" s="907">
        <v>635.1</v>
      </c>
      <c r="AG25" s="907">
        <v>630.70000000000005</v>
      </c>
      <c r="AH25" s="907">
        <v>631.1</v>
      </c>
      <c r="AI25" s="907">
        <v>643.29999999999995</v>
      </c>
      <c r="AJ25" s="907">
        <v>647.5</v>
      </c>
      <c r="AK25" s="907">
        <v>653</v>
      </c>
      <c r="AL25" s="907">
        <v>652</v>
      </c>
      <c r="AM25" s="907">
        <v>658.6</v>
      </c>
      <c r="AN25" s="907">
        <v>660.2</v>
      </c>
      <c r="AO25" s="907">
        <v>660.9</v>
      </c>
      <c r="AP25" s="907">
        <v>678.5</v>
      </c>
      <c r="AQ25" s="907">
        <v>691.9</v>
      </c>
      <c r="AR25" s="907">
        <v>684</v>
      </c>
      <c r="AS25" s="907">
        <v>687.4</v>
      </c>
      <c r="AT25" s="907">
        <v>700.9</v>
      </c>
      <c r="AU25" s="907">
        <v>718.9</v>
      </c>
      <c r="AV25" s="907">
        <v>715.9</v>
      </c>
      <c r="AW25" s="907">
        <v>728.8</v>
      </c>
      <c r="AX25" s="907">
        <v>729.3</v>
      </c>
      <c r="AY25" s="907">
        <v>732.3</v>
      </c>
      <c r="AZ25" s="907">
        <v>744.3</v>
      </c>
      <c r="BA25" s="907">
        <v>761.9</v>
      </c>
      <c r="BB25" s="907">
        <v>773.9</v>
      </c>
      <c r="BC25" s="907">
        <v>788.3</v>
      </c>
      <c r="BD25" s="907">
        <v>808.7</v>
      </c>
      <c r="BE25" s="907">
        <v>782.5</v>
      </c>
      <c r="BF25" s="907">
        <v>789.2</v>
      </c>
      <c r="BG25" s="907">
        <v>813.1</v>
      </c>
      <c r="BH25" s="907">
        <v>812.3</v>
      </c>
      <c r="BI25" s="907">
        <v>838.4</v>
      </c>
      <c r="BJ25" s="907">
        <v>846</v>
      </c>
      <c r="BK25" s="907">
        <v>868.3</v>
      </c>
      <c r="BL25" s="907">
        <v>894.2</v>
      </c>
      <c r="BM25" s="907">
        <v>894.7</v>
      </c>
      <c r="BN25" s="907">
        <v>892.2</v>
      </c>
      <c r="BO25" s="907">
        <v>921.1</v>
      </c>
      <c r="BP25" s="907">
        <v>953</v>
      </c>
      <c r="BQ25" s="907">
        <v>941.8</v>
      </c>
      <c r="BR25" s="907">
        <v>947.9</v>
      </c>
      <c r="BS25" s="907">
        <v>960.8</v>
      </c>
      <c r="BT25" s="907">
        <v>959.5</v>
      </c>
      <c r="BU25" s="907">
        <v>975.7</v>
      </c>
      <c r="BV25" s="907">
        <v>947.7</v>
      </c>
      <c r="BW25" s="907">
        <v>940.6</v>
      </c>
      <c r="BX25" s="907">
        <v>936.1</v>
      </c>
      <c r="BY25" s="907">
        <v>962.1</v>
      </c>
      <c r="BZ25" s="907">
        <v>944.5</v>
      </c>
      <c r="CA25" s="907">
        <v>963.7</v>
      </c>
      <c r="CB25" s="907">
        <v>971.6</v>
      </c>
      <c r="CC25" s="907">
        <v>967.1</v>
      </c>
      <c r="CD25" s="907">
        <v>983.2</v>
      </c>
      <c r="CE25" s="907">
        <v>984.5</v>
      </c>
      <c r="CF25" s="907">
        <v>980.1</v>
      </c>
      <c r="CG25" s="907">
        <v>981.3</v>
      </c>
      <c r="CH25" s="907">
        <v>992.5</v>
      </c>
      <c r="CI25" s="907">
        <v>996.6</v>
      </c>
      <c r="CJ25" s="907">
        <v>983.4</v>
      </c>
      <c r="CK25" s="907">
        <v>958.8</v>
      </c>
      <c r="CL25" s="907">
        <v>962.4</v>
      </c>
      <c r="CM25" s="907">
        <v>959.9</v>
      </c>
      <c r="CN25" s="907">
        <v>973.4</v>
      </c>
      <c r="CO25" s="907">
        <v>974.1</v>
      </c>
      <c r="CP25" s="907">
        <v>942.2</v>
      </c>
      <c r="CQ25" s="907">
        <v>932.3</v>
      </c>
      <c r="CR25" s="907">
        <v>928.8</v>
      </c>
      <c r="CS25" s="907">
        <v>930.4</v>
      </c>
      <c r="CT25" s="907">
        <v>897.9</v>
      </c>
      <c r="CU25" s="907">
        <v>894.1</v>
      </c>
      <c r="CV25" s="907">
        <v>915.8</v>
      </c>
      <c r="CW25" s="907">
        <v>891.7</v>
      </c>
      <c r="CX25" s="907">
        <v>889.2</v>
      </c>
      <c r="CY25" s="907">
        <v>886.2</v>
      </c>
      <c r="CZ25" s="907">
        <v>879.1</v>
      </c>
      <c r="DA25" s="907">
        <v>849.1</v>
      </c>
      <c r="DB25" s="907">
        <v>865.9</v>
      </c>
      <c r="DC25" s="907">
        <v>874.1</v>
      </c>
      <c r="DD25" s="907">
        <v>862.5</v>
      </c>
      <c r="DE25" s="907">
        <v>858.3</v>
      </c>
      <c r="DF25" s="907">
        <v>846.2</v>
      </c>
      <c r="DG25" s="907">
        <v>865</v>
      </c>
      <c r="DH25" s="907">
        <v>861.3</v>
      </c>
      <c r="DI25" s="907">
        <v>859.9</v>
      </c>
      <c r="DJ25" s="907">
        <v>838.5</v>
      </c>
      <c r="DK25" s="907">
        <v>854.9</v>
      </c>
      <c r="DL25" s="907">
        <v>851.6</v>
      </c>
      <c r="DM25" s="907">
        <v>857</v>
      </c>
      <c r="DN25" s="907">
        <v>856.3</v>
      </c>
      <c r="DO25" s="907">
        <v>855.4</v>
      </c>
      <c r="DP25" s="907">
        <v>869</v>
      </c>
      <c r="DQ25" s="907">
        <v>886.8</v>
      </c>
      <c r="DR25" s="907">
        <v>857.6</v>
      </c>
      <c r="DS25" s="907">
        <v>884.1</v>
      </c>
      <c r="DT25" s="907">
        <v>867</v>
      </c>
      <c r="DU25" s="907">
        <v>868.9</v>
      </c>
      <c r="DV25" s="907">
        <v>887.5</v>
      </c>
      <c r="DW25" s="907">
        <v>900.4</v>
      </c>
      <c r="DX25" s="907">
        <v>905.8</v>
      </c>
      <c r="DY25" s="907">
        <v>916.6</v>
      </c>
      <c r="DZ25" s="907">
        <v>946.8</v>
      </c>
      <c r="EA25" s="907">
        <v>965.2</v>
      </c>
      <c r="EB25" s="907">
        <v>974.7</v>
      </c>
      <c r="EC25" s="907">
        <v>991.3</v>
      </c>
      <c r="ED25" s="907">
        <v>1002.5</v>
      </c>
      <c r="EE25" s="907">
        <v>1037.0999999999999</v>
      </c>
      <c r="EF25" s="907">
        <v>1036.8</v>
      </c>
      <c r="EG25" s="907">
        <v>1056.0999999999999</v>
      </c>
      <c r="EH25" s="907">
        <v>1067.5999999999999</v>
      </c>
      <c r="EI25" s="907">
        <v>1073.9000000000001</v>
      </c>
      <c r="EJ25" s="907">
        <v>1085.7</v>
      </c>
      <c r="EK25" s="907">
        <v>1083.7</v>
      </c>
      <c r="EL25" s="907">
        <v>1095.8</v>
      </c>
      <c r="EM25" s="907">
        <v>1094.5999999999999</v>
      </c>
      <c r="EN25" s="907">
        <v>1103.0999999999999</v>
      </c>
      <c r="EO25" s="907">
        <v>1103.5</v>
      </c>
      <c r="EP25" s="907">
        <v>1132.2</v>
      </c>
      <c r="EQ25" s="907">
        <v>1124.4000000000001</v>
      </c>
      <c r="ER25" s="907">
        <v>1114.3</v>
      </c>
      <c r="ES25" s="907">
        <v>1130.4000000000001</v>
      </c>
      <c r="ET25" s="907">
        <v>1123.7</v>
      </c>
      <c r="EU25" s="907">
        <v>1142.0999999999999</v>
      </c>
      <c r="EV25" s="907">
        <v>1152.0999999999999</v>
      </c>
      <c r="EW25" s="907">
        <v>1171.3</v>
      </c>
      <c r="EX25" s="907">
        <v>1189.0999999999999</v>
      </c>
      <c r="EY25" s="907">
        <v>1214.5</v>
      </c>
      <c r="EZ25" s="907">
        <v>1230.3</v>
      </c>
      <c r="FA25" s="907">
        <v>1246.3</v>
      </c>
      <c r="FB25" s="907">
        <v>1262.8</v>
      </c>
      <c r="FC25" s="907">
        <v>1292.8</v>
      </c>
      <c r="FD25" s="907">
        <v>1304.5999999999999</v>
      </c>
      <c r="FE25" s="907">
        <v>1324</v>
      </c>
      <c r="FF25" s="907">
        <v>1338.8</v>
      </c>
      <c r="FG25" s="907">
        <v>1356.4</v>
      </c>
      <c r="FH25" s="907">
        <v>1350.2</v>
      </c>
      <c r="FI25" s="907">
        <v>1348</v>
      </c>
      <c r="FJ25" s="907">
        <v>1329</v>
      </c>
      <c r="FK25" s="907">
        <v>1323.9</v>
      </c>
      <c r="FL25" s="907">
        <v>1295.0999999999999</v>
      </c>
      <c r="FM25" s="907">
        <v>1299.9000000000001</v>
      </c>
      <c r="FN25" s="907">
        <v>1299.9000000000001</v>
      </c>
      <c r="FO25" s="907">
        <v>1289.5</v>
      </c>
      <c r="FP25" s="907">
        <v>1292.2</v>
      </c>
      <c r="FQ25" s="907">
        <v>1266.4000000000001</v>
      </c>
      <c r="FR25" s="907">
        <v>1237.4000000000001</v>
      </c>
      <c r="FS25" s="907">
        <v>1227.4000000000001</v>
      </c>
      <c r="FT25" s="907">
        <v>1209.5999999999999</v>
      </c>
      <c r="FU25" s="907">
        <v>1188.9000000000001</v>
      </c>
      <c r="FV25" s="907">
        <v>1187.7</v>
      </c>
      <c r="FW25" s="907">
        <v>1180.7</v>
      </c>
      <c r="FX25" s="907">
        <v>1193.9000000000001</v>
      </c>
      <c r="FY25" s="907">
        <v>1176.5</v>
      </c>
      <c r="FZ25" s="907">
        <v>1181.3</v>
      </c>
      <c r="GA25" s="907">
        <v>1183.5</v>
      </c>
      <c r="GB25" s="907">
        <v>1182.3</v>
      </c>
      <c r="GC25" s="907">
        <v>1191.0999999999999</v>
      </c>
      <c r="GD25" s="907">
        <v>1194</v>
      </c>
      <c r="GE25" s="907">
        <v>1184.3</v>
      </c>
      <c r="GF25" s="907">
        <v>1191.5</v>
      </c>
      <c r="GG25" s="907">
        <v>1192.3</v>
      </c>
      <c r="GH25" s="907">
        <v>1183.8</v>
      </c>
      <c r="GI25" s="907">
        <v>1193.7</v>
      </c>
      <c r="GJ25" s="907">
        <v>1193.4000000000001</v>
      </c>
      <c r="GK25" s="907">
        <v>1207.7</v>
      </c>
      <c r="GL25" s="907">
        <v>1213</v>
      </c>
      <c r="GM25" s="907">
        <v>1228.0999999999999</v>
      </c>
      <c r="GN25" s="907">
        <v>1238.5</v>
      </c>
      <c r="GO25" s="907">
        <v>1244.2</v>
      </c>
      <c r="GP25" s="907">
        <v>1248.7</v>
      </c>
      <c r="GQ25" s="907">
        <v>1275.5</v>
      </c>
      <c r="GR25" s="907">
        <v>1286.8</v>
      </c>
      <c r="GS25" s="907">
        <v>1298</v>
      </c>
      <c r="GT25" s="907">
        <v>1305.8</v>
      </c>
      <c r="GU25" s="907">
        <v>1368.4</v>
      </c>
      <c r="GV25" s="907">
        <v>1349.6</v>
      </c>
      <c r="GW25" s="907">
        <v>1338.8</v>
      </c>
      <c r="GX25" s="907">
        <v>1375.2</v>
      </c>
      <c r="GY25" s="907">
        <v>1356.7</v>
      </c>
      <c r="GZ25" s="907">
        <v>1339.1</v>
      </c>
      <c r="HA25" s="907">
        <v>1323.9</v>
      </c>
    </row>
    <row r="26" spans="1:209" x14ac:dyDescent="0.35">
      <c r="A26" s="907" t="s">
        <v>905</v>
      </c>
      <c r="B26" s="907">
        <v>834.4</v>
      </c>
      <c r="C26" s="907">
        <v>838.9</v>
      </c>
      <c r="D26" s="907">
        <v>858.1</v>
      </c>
      <c r="E26" s="907">
        <v>862.4</v>
      </c>
      <c r="F26" s="907">
        <v>866</v>
      </c>
      <c r="G26" s="907">
        <v>872.4</v>
      </c>
      <c r="H26" s="907">
        <v>875.4</v>
      </c>
      <c r="I26" s="907">
        <v>886.4</v>
      </c>
      <c r="J26" s="907">
        <v>888.8</v>
      </c>
      <c r="K26" s="907">
        <v>887.3</v>
      </c>
      <c r="L26" s="907">
        <v>894.4</v>
      </c>
      <c r="M26" s="907">
        <v>906.7</v>
      </c>
      <c r="N26" s="907">
        <v>910.9</v>
      </c>
      <c r="O26" s="907">
        <v>912.4</v>
      </c>
      <c r="P26" s="907">
        <v>921.9</v>
      </c>
      <c r="Q26" s="907">
        <v>933.1</v>
      </c>
      <c r="R26" s="907">
        <v>944.9</v>
      </c>
      <c r="S26" s="907">
        <v>956.6</v>
      </c>
      <c r="T26" s="907">
        <v>954.8</v>
      </c>
      <c r="U26" s="907">
        <v>955.2</v>
      </c>
      <c r="V26" s="907">
        <v>983.4</v>
      </c>
      <c r="W26" s="907">
        <v>976.4</v>
      </c>
      <c r="X26" s="907">
        <v>988.9</v>
      </c>
      <c r="Y26" s="907">
        <v>1002.1</v>
      </c>
      <c r="Z26" s="907">
        <v>1013.3</v>
      </c>
      <c r="AA26" s="907">
        <v>995.6</v>
      </c>
      <c r="AB26" s="907">
        <v>989</v>
      </c>
      <c r="AC26" s="907">
        <v>986</v>
      </c>
      <c r="AD26" s="907">
        <v>995.8</v>
      </c>
      <c r="AE26" s="907">
        <v>1001.9</v>
      </c>
      <c r="AF26" s="907">
        <v>1000.8</v>
      </c>
      <c r="AG26" s="907">
        <v>1002.4</v>
      </c>
      <c r="AH26" s="907">
        <v>1002.2</v>
      </c>
      <c r="AI26" s="907">
        <v>1032.3</v>
      </c>
      <c r="AJ26" s="907">
        <v>1044.2</v>
      </c>
      <c r="AK26" s="907">
        <v>1054.0999999999999</v>
      </c>
      <c r="AL26" s="907">
        <v>1036.2</v>
      </c>
      <c r="AM26" s="907">
        <v>1046</v>
      </c>
      <c r="AN26" s="907">
        <v>1049.5999999999999</v>
      </c>
      <c r="AO26" s="907">
        <v>1061.4000000000001</v>
      </c>
      <c r="AP26" s="907">
        <v>1066.3</v>
      </c>
      <c r="AQ26" s="907">
        <v>1052.2</v>
      </c>
      <c r="AR26" s="907">
        <v>1035.9000000000001</v>
      </c>
      <c r="AS26" s="907">
        <v>1030.8</v>
      </c>
      <c r="AT26" s="907">
        <v>1038.9000000000001</v>
      </c>
      <c r="AU26" s="907">
        <v>1019</v>
      </c>
      <c r="AV26" s="907">
        <v>1016.1</v>
      </c>
      <c r="AW26" s="907">
        <v>1024</v>
      </c>
      <c r="AX26" s="907">
        <v>1021.2</v>
      </c>
      <c r="AY26" s="907">
        <v>1024.8</v>
      </c>
      <c r="AZ26" s="907">
        <v>1024.8</v>
      </c>
      <c r="BA26" s="907">
        <v>1032.5</v>
      </c>
      <c r="BB26" s="907">
        <v>1036.3</v>
      </c>
      <c r="BC26" s="907">
        <v>1034.2</v>
      </c>
      <c r="BD26" s="907">
        <v>1043.2</v>
      </c>
      <c r="BE26" s="907">
        <v>1043.9000000000001</v>
      </c>
      <c r="BF26" s="907">
        <v>1057.0999999999999</v>
      </c>
      <c r="BG26" s="907">
        <v>1071.2</v>
      </c>
      <c r="BH26" s="907">
        <v>1089.5</v>
      </c>
      <c r="BI26" s="907">
        <v>1100.5</v>
      </c>
      <c r="BJ26" s="907">
        <v>1114.4000000000001</v>
      </c>
      <c r="BK26" s="907">
        <v>1134.5999999999999</v>
      </c>
      <c r="BL26" s="907">
        <v>1152.7</v>
      </c>
      <c r="BM26" s="907">
        <v>1161.5</v>
      </c>
      <c r="BN26" s="907">
        <v>1182.9000000000001</v>
      </c>
      <c r="BO26" s="907">
        <v>1194.4000000000001</v>
      </c>
      <c r="BP26" s="907">
        <v>1205.5</v>
      </c>
      <c r="BQ26" s="907">
        <v>1209.5</v>
      </c>
      <c r="BR26" s="907">
        <v>1215.9000000000001</v>
      </c>
      <c r="BS26" s="907">
        <v>1218.5999999999999</v>
      </c>
      <c r="BT26" s="907">
        <v>1222.8</v>
      </c>
      <c r="BU26" s="907">
        <v>1238.9000000000001</v>
      </c>
      <c r="BV26" s="907">
        <v>1252.5999999999999</v>
      </c>
      <c r="BW26" s="907">
        <v>1268.4000000000001</v>
      </c>
      <c r="BX26" s="907">
        <v>1274.0999999999999</v>
      </c>
      <c r="BY26" s="907">
        <v>1289.4000000000001</v>
      </c>
      <c r="BZ26" s="907">
        <v>1299.8</v>
      </c>
      <c r="CA26" s="907">
        <v>1314.2</v>
      </c>
      <c r="CB26" s="907">
        <v>1326.9</v>
      </c>
      <c r="CC26" s="907">
        <v>1344.6</v>
      </c>
      <c r="CD26" s="907">
        <v>1365.4</v>
      </c>
      <c r="CE26" s="907">
        <v>1367.9</v>
      </c>
      <c r="CF26" s="907">
        <v>1377</v>
      </c>
      <c r="CG26" s="907">
        <v>1392.4</v>
      </c>
      <c r="CH26" s="907">
        <v>1394.5</v>
      </c>
      <c r="CI26" s="907">
        <v>1400.1</v>
      </c>
      <c r="CJ26" s="907">
        <v>1408.3</v>
      </c>
      <c r="CK26" s="907">
        <v>1418.2</v>
      </c>
      <c r="CL26" s="907">
        <v>1436.5</v>
      </c>
      <c r="CM26" s="907">
        <v>1434.4</v>
      </c>
      <c r="CN26" s="907">
        <v>1435</v>
      </c>
      <c r="CO26" s="907">
        <v>1433.9</v>
      </c>
      <c r="CP26" s="907">
        <v>1438.9</v>
      </c>
      <c r="CQ26" s="907">
        <v>1450.6</v>
      </c>
      <c r="CR26" s="907">
        <v>1458.2</v>
      </c>
      <c r="CS26" s="907">
        <v>1465.3</v>
      </c>
      <c r="CT26" s="907">
        <v>1471.3</v>
      </c>
      <c r="CU26" s="907">
        <v>1488.1</v>
      </c>
      <c r="CV26" s="907">
        <v>1505.6</v>
      </c>
      <c r="CW26" s="907">
        <v>1511.1</v>
      </c>
      <c r="CX26" s="907">
        <v>1522.9</v>
      </c>
      <c r="CY26" s="907">
        <v>1534.9</v>
      </c>
      <c r="CZ26" s="907">
        <v>1536.4</v>
      </c>
      <c r="DA26" s="907">
        <v>1544.4</v>
      </c>
      <c r="DB26" s="907">
        <v>1541.6</v>
      </c>
      <c r="DC26" s="907">
        <v>1563.8</v>
      </c>
      <c r="DD26" s="907">
        <v>1577.1</v>
      </c>
      <c r="DE26" s="907">
        <v>1599.6</v>
      </c>
      <c r="DF26" s="907">
        <v>1600.1</v>
      </c>
      <c r="DG26" s="907">
        <v>1611.9</v>
      </c>
      <c r="DH26" s="907">
        <v>1628.1</v>
      </c>
      <c r="DI26" s="907">
        <v>1642.8</v>
      </c>
      <c r="DJ26" s="907">
        <v>1657.8</v>
      </c>
      <c r="DK26" s="907">
        <v>1684.9</v>
      </c>
      <c r="DL26" s="907">
        <v>1708.6</v>
      </c>
      <c r="DM26" s="907">
        <v>1718.3</v>
      </c>
      <c r="DN26" s="907">
        <v>1737.3</v>
      </c>
      <c r="DO26" s="907">
        <v>1748.4</v>
      </c>
      <c r="DP26" s="907">
        <v>1766</v>
      </c>
      <c r="DQ26" s="907">
        <v>1788.9</v>
      </c>
      <c r="DR26" s="907">
        <v>1801.7</v>
      </c>
      <c r="DS26" s="907">
        <v>1799.2</v>
      </c>
      <c r="DT26" s="907">
        <v>1806.2</v>
      </c>
      <c r="DU26" s="907">
        <v>1820.6</v>
      </c>
      <c r="DV26" s="907">
        <v>1842.9</v>
      </c>
      <c r="DW26" s="907">
        <v>1877.7</v>
      </c>
      <c r="DX26" s="907">
        <v>1869</v>
      </c>
      <c r="DY26" s="907">
        <v>1904.3</v>
      </c>
      <c r="DZ26" s="907">
        <v>1923.7</v>
      </c>
      <c r="EA26" s="907">
        <v>1926.3</v>
      </c>
      <c r="EB26" s="907">
        <v>1931.3</v>
      </c>
      <c r="EC26" s="907">
        <v>1935.3</v>
      </c>
      <c r="ED26" s="907">
        <v>1925.3</v>
      </c>
      <c r="EE26" s="907">
        <v>1914.9</v>
      </c>
      <c r="EF26" s="907">
        <v>1921.9</v>
      </c>
      <c r="EG26" s="907">
        <v>1919.2</v>
      </c>
      <c r="EH26" s="907">
        <v>1920.6</v>
      </c>
      <c r="EI26" s="907">
        <v>1922.1</v>
      </c>
      <c r="EJ26" s="907">
        <v>1914.9</v>
      </c>
      <c r="EK26" s="907">
        <v>1915.3</v>
      </c>
      <c r="EL26" s="907">
        <v>1917.6</v>
      </c>
      <c r="EM26" s="907">
        <v>1917</v>
      </c>
      <c r="EN26" s="907">
        <v>1918.2</v>
      </c>
      <c r="EO26" s="907">
        <v>1920.2</v>
      </c>
      <c r="EP26" s="907">
        <v>1928.9</v>
      </c>
      <c r="EQ26" s="907">
        <v>1936.2</v>
      </c>
      <c r="ER26" s="907">
        <v>1942.4</v>
      </c>
      <c r="ES26" s="907">
        <v>1951</v>
      </c>
      <c r="ET26" s="907">
        <v>1962.4</v>
      </c>
      <c r="EU26" s="907">
        <v>1971.8</v>
      </c>
      <c r="EV26" s="907">
        <v>1975.8</v>
      </c>
      <c r="EW26" s="907">
        <v>1980.8</v>
      </c>
      <c r="EX26" s="907">
        <v>1970</v>
      </c>
      <c r="EY26" s="907">
        <v>1971.6</v>
      </c>
      <c r="EZ26" s="907">
        <v>1981.5</v>
      </c>
      <c r="FA26" s="907">
        <v>1987.3</v>
      </c>
      <c r="FB26" s="907">
        <v>2007.7</v>
      </c>
      <c r="FC26" s="907">
        <v>2025.2</v>
      </c>
      <c r="FD26" s="907">
        <v>2022.3</v>
      </c>
      <c r="FE26" s="907">
        <v>2008.4</v>
      </c>
      <c r="FF26" s="907">
        <v>1978.9</v>
      </c>
      <c r="FG26" s="907">
        <v>1971.3</v>
      </c>
      <c r="FH26" s="907">
        <v>1953.9</v>
      </c>
      <c r="FI26" s="907">
        <v>1934.9</v>
      </c>
      <c r="FJ26" s="907">
        <v>1913.8</v>
      </c>
      <c r="FK26" s="907">
        <v>1896.9</v>
      </c>
      <c r="FL26" s="907">
        <v>1879.8</v>
      </c>
      <c r="FM26" s="907">
        <v>1872.6</v>
      </c>
      <c r="FN26" s="907">
        <v>1859</v>
      </c>
      <c r="FO26" s="907">
        <v>1852.9</v>
      </c>
      <c r="FP26" s="907">
        <v>1845.5</v>
      </c>
      <c r="FQ26" s="907">
        <v>1840.5</v>
      </c>
      <c r="FR26" s="907">
        <v>1841.3</v>
      </c>
      <c r="FS26" s="907">
        <v>1846</v>
      </c>
      <c r="FT26" s="907">
        <v>1847</v>
      </c>
      <c r="FU26" s="907">
        <v>1843.4</v>
      </c>
      <c r="FV26" s="907">
        <v>1832.2</v>
      </c>
      <c r="FW26" s="907">
        <v>1842.7</v>
      </c>
      <c r="FX26" s="907">
        <v>1849.9</v>
      </c>
      <c r="FY26" s="907">
        <v>1865.4</v>
      </c>
      <c r="FZ26" s="907">
        <v>1876.3</v>
      </c>
      <c r="GA26" s="907">
        <v>1900</v>
      </c>
      <c r="GB26" s="907">
        <v>1915.1</v>
      </c>
      <c r="GC26" s="907">
        <v>1917.5</v>
      </c>
      <c r="GD26" s="907">
        <v>1946.9</v>
      </c>
      <c r="GE26" s="907">
        <v>1951.6</v>
      </c>
      <c r="GF26" s="907">
        <v>1960.4</v>
      </c>
      <c r="GG26" s="907">
        <v>1966.2</v>
      </c>
      <c r="GH26" s="907">
        <v>1967.8</v>
      </c>
      <c r="GI26" s="907">
        <v>1967.5</v>
      </c>
      <c r="GJ26" s="907">
        <v>1965.3</v>
      </c>
      <c r="GK26" s="907">
        <v>1973.4</v>
      </c>
      <c r="GL26" s="907">
        <v>1974.9</v>
      </c>
      <c r="GM26" s="907">
        <v>1982.5</v>
      </c>
      <c r="GN26" s="907">
        <v>1980.2</v>
      </c>
      <c r="GO26" s="907">
        <v>1968.1</v>
      </c>
      <c r="GP26" s="907">
        <v>1985.4</v>
      </c>
      <c r="GQ26" s="907">
        <v>1998.7</v>
      </c>
      <c r="GR26" s="907">
        <v>2004.3</v>
      </c>
      <c r="GS26" s="907">
        <v>2017.6</v>
      </c>
      <c r="GT26" s="907">
        <v>2039.7</v>
      </c>
      <c r="GU26" s="907">
        <v>2011</v>
      </c>
      <c r="GV26" s="907">
        <v>2011.4</v>
      </c>
      <c r="GW26" s="907">
        <v>2017.6</v>
      </c>
      <c r="GX26" s="907">
        <v>2017.1</v>
      </c>
      <c r="GY26" s="907">
        <v>2017.9</v>
      </c>
      <c r="GZ26" s="907">
        <v>2042.1</v>
      </c>
      <c r="HA26" s="907">
        <v>2035.1</v>
      </c>
    </row>
    <row r="27" spans="1:209" x14ac:dyDescent="0.35">
      <c r="A27" s="907" t="s">
        <v>153</v>
      </c>
      <c r="B27" s="907">
        <v>90.6</v>
      </c>
      <c r="C27" s="907">
        <v>91.4</v>
      </c>
      <c r="D27" s="907">
        <v>86.3</v>
      </c>
      <c r="E27" s="907">
        <v>87.2</v>
      </c>
      <c r="F27" s="907">
        <v>83.6</v>
      </c>
      <c r="G27" s="907">
        <v>85.1</v>
      </c>
      <c r="H27" s="907">
        <v>86.3</v>
      </c>
      <c r="I27" s="907">
        <v>88.2</v>
      </c>
      <c r="J27" s="907">
        <v>100.3</v>
      </c>
      <c r="K27" s="907">
        <v>102.4</v>
      </c>
      <c r="L27" s="907">
        <v>103.1</v>
      </c>
      <c r="M27" s="907">
        <v>105.3</v>
      </c>
      <c r="N27" s="907">
        <v>104.5</v>
      </c>
      <c r="O27" s="907">
        <v>106.9</v>
      </c>
      <c r="P27" s="907">
        <v>111</v>
      </c>
      <c r="Q27" s="907">
        <v>116</v>
      </c>
      <c r="R27" s="907">
        <v>119.5</v>
      </c>
      <c r="S27" s="907">
        <v>124.8</v>
      </c>
      <c r="T27" s="907">
        <v>129.69999999999999</v>
      </c>
      <c r="U27" s="907">
        <v>132</v>
      </c>
      <c r="V27" s="907">
        <v>132.30000000000001</v>
      </c>
      <c r="W27" s="907">
        <v>94.6</v>
      </c>
      <c r="X27" s="907">
        <v>125.7</v>
      </c>
      <c r="Y27" s="907">
        <v>130.4</v>
      </c>
      <c r="Z27" s="907">
        <v>133</v>
      </c>
      <c r="AA27" s="907">
        <v>138.69999999999999</v>
      </c>
      <c r="AB27" s="907">
        <v>144.5</v>
      </c>
      <c r="AC27" s="907">
        <v>150.1</v>
      </c>
      <c r="AD27" s="907">
        <v>155.30000000000001</v>
      </c>
      <c r="AE27" s="907">
        <v>161</v>
      </c>
      <c r="AF27" s="907">
        <v>162.6</v>
      </c>
      <c r="AG27" s="907">
        <v>171.2</v>
      </c>
      <c r="AH27" s="907">
        <v>173.4</v>
      </c>
      <c r="AI27" s="907">
        <v>182.9</v>
      </c>
      <c r="AJ27" s="907">
        <v>195.4</v>
      </c>
      <c r="AK27" s="907">
        <v>205.1</v>
      </c>
      <c r="AL27" s="907">
        <v>211.6</v>
      </c>
      <c r="AM27" s="907">
        <v>219.9</v>
      </c>
      <c r="AN27" s="907">
        <v>229.4</v>
      </c>
      <c r="AO27" s="907">
        <v>238.6</v>
      </c>
      <c r="AP27" s="907">
        <v>238.3</v>
      </c>
      <c r="AQ27" s="907">
        <v>244.2</v>
      </c>
      <c r="AR27" s="907">
        <v>252.8</v>
      </c>
      <c r="AS27" s="907">
        <v>267.2</v>
      </c>
      <c r="AT27" s="907">
        <v>278.39999999999998</v>
      </c>
      <c r="AU27" s="907">
        <v>289</v>
      </c>
      <c r="AV27" s="907">
        <v>301.39999999999998</v>
      </c>
      <c r="AW27" s="907">
        <v>295.89999999999998</v>
      </c>
      <c r="AX27" s="907">
        <v>295.2</v>
      </c>
      <c r="AY27" s="907">
        <v>301.7</v>
      </c>
      <c r="AZ27" s="907">
        <v>289.7</v>
      </c>
      <c r="BA27" s="907">
        <v>295.8</v>
      </c>
      <c r="BB27" s="907">
        <v>289.5</v>
      </c>
      <c r="BC27" s="907">
        <v>295.3</v>
      </c>
      <c r="BD27" s="907">
        <v>277.3</v>
      </c>
      <c r="BE27" s="907">
        <v>284.89999999999998</v>
      </c>
      <c r="BF27" s="907">
        <v>287.89999999999998</v>
      </c>
      <c r="BG27" s="907">
        <v>294.60000000000002</v>
      </c>
      <c r="BH27" s="907">
        <v>307.3</v>
      </c>
      <c r="BI27" s="907">
        <v>317.7</v>
      </c>
      <c r="BJ27" s="907">
        <v>353</v>
      </c>
      <c r="BK27" s="907">
        <v>307.60000000000002</v>
      </c>
      <c r="BL27" s="907">
        <v>340</v>
      </c>
      <c r="BM27" s="907">
        <v>345.2</v>
      </c>
      <c r="BN27" s="907">
        <v>341.8</v>
      </c>
      <c r="BO27" s="907">
        <v>344.4</v>
      </c>
      <c r="BP27" s="907">
        <v>352</v>
      </c>
      <c r="BQ27" s="907">
        <v>364.2</v>
      </c>
      <c r="BR27" s="907">
        <v>358.3</v>
      </c>
      <c r="BS27" s="907">
        <v>410.2</v>
      </c>
      <c r="BT27" s="907">
        <v>394.9</v>
      </c>
      <c r="BU27" s="907">
        <v>408.5</v>
      </c>
      <c r="BV27" s="907">
        <v>402.6</v>
      </c>
      <c r="BW27" s="907">
        <v>400.6</v>
      </c>
      <c r="BX27" s="907">
        <v>402.5</v>
      </c>
      <c r="BY27" s="907">
        <v>409.6</v>
      </c>
      <c r="BZ27" s="907">
        <v>439.5</v>
      </c>
      <c r="CA27" s="907">
        <v>448.4</v>
      </c>
      <c r="CB27" s="907">
        <v>457.1</v>
      </c>
      <c r="CC27" s="907">
        <v>467.4</v>
      </c>
      <c r="CD27" s="907">
        <v>463.2</v>
      </c>
      <c r="CE27" s="907">
        <v>472</v>
      </c>
      <c r="CF27" s="907">
        <v>477</v>
      </c>
      <c r="CG27" s="907">
        <v>476.2</v>
      </c>
      <c r="CH27" s="907">
        <v>459.6</v>
      </c>
      <c r="CI27" s="907">
        <v>461.4</v>
      </c>
      <c r="CJ27" s="907">
        <v>464.1</v>
      </c>
      <c r="CK27" s="907">
        <v>469.2</v>
      </c>
      <c r="CL27" s="907">
        <v>461.3</v>
      </c>
      <c r="CM27" s="907">
        <v>470.2</v>
      </c>
      <c r="CN27" s="907">
        <v>479.4</v>
      </c>
      <c r="CO27" s="907">
        <v>499</v>
      </c>
      <c r="CP27" s="907">
        <v>480.3</v>
      </c>
      <c r="CQ27" s="907">
        <v>505.3</v>
      </c>
      <c r="CR27" s="907">
        <v>515.6</v>
      </c>
      <c r="CS27" s="907">
        <v>529.5</v>
      </c>
      <c r="CT27" s="907">
        <v>526.70000000000005</v>
      </c>
      <c r="CU27" s="907">
        <v>555.9</v>
      </c>
      <c r="CV27" s="907">
        <v>544.20000000000005</v>
      </c>
      <c r="CW27" s="907">
        <v>553.4</v>
      </c>
      <c r="CX27" s="907">
        <v>567.70000000000005</v>
      </c>
      <c r="CY27" s="907">
        <v>594.4</v>
      </c>
      <c r="CZ27" s="907">
        <v>591.5</v>
      </c>
      <c r="DA27" s="907">
        <v>607.6</v>
      </c>
      <c r="DB27" s="907">
        <v>636.4</v>
      </c>
      <c r="DC27" s="907">
        <v>673.6</v>
      </c>
      <c r="DD27" s="907">
        <v>674.2</v>
      </c>
      <c r="DE27" s="907">
        <v>689.4</v>
      </c>
      <c r="DF27" s="907">
        <v>724.3</v>
      </c>
      <c r="DG27" s="907">
        <v>739.3</v>
      </c>
      <c r="DH27" s="907">
        <v>757</v>
      </c>
      <c r="DI27" s="907">
        <v>778.6</v>
      </c>
      <c r="DJ27" s="907">
        <v>800.6</v>
      </c>
      <c r="DK27" s="907">
        <v>820.9</v>
      </c>
      <c r="DL27" s="907">
        <v>841.6</v>
      </c>
      <c r="DM27" s="907">
        <v>861.7</v>
      </c>
      <c r="DN27" s="907">
        <v>869.8</v>
      </c>
      <c r="DO27" s="907">
        <v>885.8</v>
      </c>
      <c r="DP27" s="907">
        <v>904.2</v>
      </c>
      <c r="DQ27" s="907">
        <v>930</v>
      </c>
      <c r="DR27" s="907">
        <v>976.6</v>
      </c>
      <c r="DS27" s="907">
        <v>986.9</v>
      </c>
      <c r="DT27" s="907">
        <v>1011.1</v>
      </c>
      <c r="DU27" s="907">
        <v>1023.9</v>
      </c>
      <c r="DV27" s="907">
        <v>1051</v>
      </c>
      <c r="DW27" s="907">
        <v>1049</v>
      </c>
      <c r="DX27" s="907">
        <v>881.7</v>
      </c>
      <c r="DY27" s="907">
        <v>1002.4</v>
      </c>
      <c r="DZ27" s="907">
        <v>847.8</v>
      </c>
      <c r="EA27" s="907">
        <v>836.7</v>
      </c>
      <c r="EB27" s="907">
        <v>825.3</v>
      </c>
      <c r="EC27" s="907">
        <v>819.6</v>
      </c>
      <c r="ED27" s="907">
        <v>803.5</v>
      </c>
      <c r="EE27" s="907">
        <v>812.9</v>
      </c>
      <c r="EF27" s="907">
        <v>716.5</v>
      </c>
      <c r="EG27" s="907">
        <v>781.6</v>
      </c>
      <c r="EH27" s="907">
        <v>773.2</v>
      </c>
      <c r="EI27" s="907">
        <v>792.4</v>
      </c>
      <c r="EJ27" s="907">
        <v>816.7</v>
      </c>
      <c r="EK27" s="907">
        <v>829.8</v>
      </c>
      <c r="EL27" s="907">
        <v>902.9</v>
      </c>
      <c r="EM27" s="907">
        <v>925.8</v>
      </c>
      <c r="EN27" s="907">
        <v>949.5</v>
      </c>
      <c r="EO27" s="907">
        <v>970.6</v>
      </c>
      <c r="EP27" s="907">
        <v>1025.5</v>
      </c>
      <c r="EQ27" s="907">
        <v>1041.2</v>
      </c>
      <c r="ER27" s="907">
        <v>1060.9000000000001</v>
      </c>
      <c r="ES27" s="907">
        <v>1095.8</v>
      </c>
      <c r="ET27" s="907">
        <v>1146</v>
      </c>
      <c r="EU27" s="907">
        <v>1163.9000000000001</v>
      </c>
      <c r="EV27" s="907">
        <v>1179.3</v>
      </c>
      <c r="EW27" s="907">
        <v>1194.4000000000001</v>
      </c>
      <c r="EX27" s="907">
        <v>1201.7</v>
      </c>
      <c r="EY27" s="907">
        <v>1191.3</v>
      </c>
      <c r="EZ27" s="907">
        <v>1173.7</v>
      </c>
      <c r="FA27" s="907">
        <v>1139.8</v>
      </c>
      <c r="FB27" s="907">
        <v>921.2</v>
      </c>
      <c r="FC27" s="907">
        <v>855.5</v>
      </c>
      <c r="FD27" s="907">
        <v>842</v>
      </c>
      <c r="FE27" s="907">
        <v>847.5</v>
      </c>
      <c r="FF27" s="907">
        <v>903.4</v>
      </c>
      <c r="FG27" s="907">
        <v>935.2</v>
      </c>
      <c r="FH27" s="907">
        <v>958.5</v>
      </c>
      <c r="FI27" s="907">
        <v>977.2</v>
      </c>
      <c r="FJ27" s="907">
        <v>1111.4000000000001</v>
      </c>
      <c r="FK27" s="907">
        <v>1126.5</v>
      </c>
      <c r="FL27" s="907">
        <v>1144.2</v>
      </c>
      <c r="FM27" s="907">
        <v>1141</v>
      </c>
      <c r="FN27" s="907">
        <v>1138.3</v>
      </c>
      <c r="FO27" s="907">
        <v>1150.5999999999999</v>
      </c>
      <c r="FP27" s="907">
        <v>1163.8</v>
      </c>
      <c r="FQ27" s="907">
        <v>1212.9000000000001</v>
      </c>
      <c r="FR27" s="907">
        <v>1273.5</v>
      </c>
      <c r="FS27" s="907">
        <v>1296.4000000000001</v>
      </c>
      <c r="FT27" s="907">
        <v>1308.3</v>
      </c>
      <c r="FU27" s="907">
        <v>1333.2</v>
      </c>
      <c r="FV27" s="907">
        <v>1369.1</v>
      </c>
      <c r="FW27" s="907">
        <v>1389</v>
      </c>
      <c r="FX27" s="907">
        <v>1413.3</v>
      </c>
      <c r="FY27" s="907">
        <v>1443.5</v>
      </c>
      <c r="FZ27" s="907">
        <v>1509.1</v>
      </c>
      <c r="GA27" s="907">
        <v>1527.7</v>
      </c>
      <c r="GB27" s="907">
        <v>1540.9</v>
      </c>
      <c r="GC27" s="907">
        <v>1552.6</v>
      </c>
      <c r="GD27" s="907">
        <v>1526.8</v>
      </c>
      <c r="GE27" s="907">
        <v>1536.7</v>
      </c>
      <c r="GF27" s="907">
        <v>1553.8</v>
      </c>
      <c r="GG27" s="907">
        <v>1574.5</v>
      </c>
      <c r="GH27" s="907">
        <v>1580.3</v>
      </c>
      <c r="GI27" s="907">
        <v>1600.7</v>
      </c>
      <c r="GJ27" s="907">
        <v>1623.8</v>
      </c>
      <c r="GK27" s="907">
        <v>1649.4</v>
      </c>
      <c r="GL27" s="907">
        <v>1597.2</v>
      </c>
      <c r="GM27" s="907">
        <v>1607.4</v>
      </c>
      <c r="GN27" s="907">
        <v>1627.1</v>
      </c>
      <c r="GO27" s="907">
        <v>1634.1</v>
      </c>
      <c r="GP27" s="907">
        <v>1696.4</v>
      </c>
      <c r="GQ27" s="907">
        <v>1701.9</v>
      </c>
      <c r="GR27" s="907">
        <v>1707.8</v>
      </c>
      <c r="GS27" s="907">
        <v>1728.6</v>
      </c>
      <c r="GT27" s="907">
        <v>1737.9</v>
      </c>
      <c r="GU27" s="907">
        <v>1581.5</v>
      </c>
      <c r="GV27" s="907">
        <v>1662.2</v>
      </c>
      <c r="GW27" s="907">
        <v>1736.9</v>
      </c>
      <c r="GX27" s="907">
        <v>1851.9</v>
      </c>
      <c r="GY27" s="907">
        <v>1946.1</v>
      </c>
      <c r="GZ27" s="907">
        <v>2036</v>
      </c>
      <c r="HA27" s="907">
        <v>2115.4</v>
      </c>
    </row>
    <row r="28" spans="1:209" x14ac:dyDescent="0.35">
      <c r="A28" s="907" t="s">
        <v>155</v>
      </c>
      <c r="B28" s="907">
        <v>17.899999999999999</v>
      </c>
      <c r="C28" s="907">
        <v>18.100000000000001</v>
      </c>
      <c r="D28" s="907">
        <v>18.2</v>
      </c>
      <c r="E28" s="907">
        <v>18.2</v>
      </c>
      <c r="F28" s="907">
        <v>19.399999999999999</v>
      </c>
      <c r="G28" s="907">
        <v>18.7</v>
      </c>
      <c r="H28" s="907">
        <v>18.899999999999999</v>
      </c>
      <c r="I28" s="907">
        <v>19</v>
      </c>
      <c r="J28" s="907">
        <v>18.2</v>
      </c>
      <c r="K28" s="907">
        <v>18.3</v>
      </c>
      <c r="L28" s="907">
        <v>18.5</v>
      </c>
      <c r="M28" s="907">
        <v>19</v>
      </c>
      <c r="N28" s="907">
        <v>19.5</v>
      </c>
      <c r="O28" s="907">
        <v>19.899999999999999</v>
      </c>
      <c r="P28" s="907">
        <v>19.7</v>
      </c>
      <c r="Q28" s="907">
        <v>20.100000000000001</v>
      </c>
      <c r="R28" s="907">
        <v>19.8</v>
      </c>
      <c r="S28" s="907">
        <v>20.100000000000001</v>
      </c>
      <c r="T28" s="907">
        <v>20.2</v>
      </c>
      <c r="U28" s="907">
        <v>20.2</v>
      </c>
      <c r="V28" s="907">
        <v>19.8</v>
      </c>
      <c r="W28" s="907">
        <v>21.3</v>
      </c>
      <c r="X28" s="907">
        <v>23.3</v>
      </c>
      <c r="Y28" s="907">
        <v>23.9</v>
      </c>
      <c r="Z28" s="907">
        <v>20.8</v>
      </c>
      <c r="AA28" s="907">
        <v>21.3</v>
      </c>
      <c r="AB28" s="907">
        <v>21.7</v>
      </c>
      <c r="AC28" s="907">
        <v>21.7</v>
      </c>
      <c r="AD28" s="907">
        <v>22</v>
      </c>
      <c r="AE28" s="907">
        <v>22.5</v>
      </c>
      <c r="AF28" s="907">
        <v>23.2</v>
      </c>
      <c r="AG28" s="907">
        <v>23.2</v>
      </c>
      <c r="AH28" s="907">
        <v>24</v>
      </c>
      <c r="AI28" s="907">
        <v>25.4</v>
      </c>
      <c r="AJ28" s="907">
        <v>25.5</v>
      </c>
      <c r="AK28" s="907">
        <v>26.3</v>
      </c>
      <c r="AL28" s="907">
        <v>25.9</v>
      </c>
      <c r="AM28" s="907">
        <v>25.9</v>
      </c>
      <c r="AN28" s="907">
        <v>25.3</v>
      </c>
      <c r="AO28" s="907">
        <v>25.6</v>
      </c>
      <c r="AP28" s="907">
        <v>27.6</v>
      </c>
      <c r="AQ28" s="907">
        <v>33.6</v>
      </c>
      <c r="AR28" s="907">
        <v>36.1</v>
      </c>
      <c r="AS28" s="907">
        <v>37.299999999999997</v>
      </c>
      <c r="AT28" s="907">
        <v>50.7</v>
      </c>
      <c r="AU28" s="907">
        <v>51.8</v>
      </c>
      <c r="AV28" s="907">
        <v>49.1</v>
      </c>
      <c r="AW28" s="907">
        <v>48.1</v>
      </c>
      <c r="AX28" s="907">
        <v>43.5</v>
      </c>
      <c r="AY28" s="907">
        <v>40</v>
      </c>
      <c r="AZ28" s="907">
        <v>40.1</v>
      </c>
      <c r="BA28" s="907">
        <v>40.299999999999997</v>
      </c>
      <c r="BB28" s="907">
        <v>41.1</v>
      </c>
      <c r="BC28" s="907">
        <v>45.3</v>
      </c>
      <c r="BD28" s="907">
        <v>45.5</v>
      </c>
      <c r="BE28" s="907">
        <v>45.8</v>
      </c>
      <c r="BF28" s="907">
        <v>47</v>
      </c>
      <c r="BG28" s="907">
        <v>47.5</v>
      </c>
      <c r="BH28" s="907">
        <v>47.4</v>
      </c>
      <c r="BI28" s="907">
        <v>47.3</v>
      </c>
      <c r="BJ28" s="907">
        <v>46.4</v>
      </c>
      <c r="BK28" s="907">
        <v>45.7</v>
      </c>
      <c r="BL28" s="907">
        <v>46.8</v>
      </c>
      <c r="BM28" s="907">
        <v>45.4</v>
      </c>
      <c r="BN28" s="907">
        <v>44.5</v>
      </c>
      <c r="BO28" s="907">
        <v>42.9</v>
      </c>
      <c r="BP28" s="907">
        <v>43.8</v>
      </c>
      <c r="BQ28" s="907">
        <v>43.6</v>
      </c>
      <c r="BR28" s="907">
        <v>44.1</v>
      </c>
      <c r="BS28" s="907">
        <v>45.8</v>
      </c>
      <c r="BT28" s="907">
        <v>46.4</v>
      </c>
      <c r="BU28" s="907">
        <v>47.4</v>
      </c>
      <c r="BV28" s="907">
        <v>49.6</v>
      </c>
      <c r="BW28" s="907">
        <v>49.3</v>
      </c>
      <c r="BX28" s="907">
        <v>50.2</v>
      </c>
      <c r="BY28" s="907">
        <v>50.2</v>
      </c>
      <c r="BZ28" s="907">
        <v>50.8</v>
      </c>
      <c r="CA28" s="907">
        <v>49.2</v>
      </c>
      <c r="CB28" s="907">
        <v>50</v>
      </c>
      <c r="CC28" s="907">
        <v>48.9</v>
      </c>
      <c r="CD28" s="907">
        <v>50.3</v>
      </c>
      <c r="CE28" s="907">
        <v>50.8</v>
      </c>
      <c r="CF28" s="907">
        <v>51.1</v>
      </c>
      <c r="CG28" s="907">
        <v>51.5</v>
      </c>
      <c r="CH28" s="907">
        <v>59.7</v>
      </c>
      <c r="CI28" s="907">
        <v>61.3</v>
      </c>
      <c r="CJ28" s="907">
        <v>61.8</v>
      </c>
      <c r="CK28" s="907">
        <v>64.2</v>
      </c>
      <c r="CL28" s="907">
        <v>63.6</v>
      </c>
      <c r="CM28" s="907">
        <v>63.1</v>
      </c>
      <c r="CN28" s="907">
        <v>61.9</v>
      </c>
      <c r="CO28" s="907">
        <v>64.599999999999994</v>
      </c>
      <c r="CP28" s="907">
        <v>62.2</v>
      </c>
      <c r="CQ28" s="907">
        <v>64.8</v>
      </c>
      <c r="CR28" s="907">
        <v>65.400000000000006</v>
      </c>
      <c r="CS28" s="907">
        <v>73.099999999999994</v>
      </c>
      <c r="CT28" s="907">
        <v>75.5</v>
      </c>
      <c r="CU28" s="907">
        <v>78.599999999999994</v>
      </c>
      <c r="CV28" s="907">
        <v>80.5</v>
      </c>
      <c r="CW28" s="907">
        <v>81.400000000000006</v>
      </c>
      <c r="CX28" s="907">
        <v>76.599999999999994</v>
      </c>
      <c r="CY28" s="907">
        <v>75.7</v>
      </c>
      <c r="CZ28" s="907">
        <v>75.400000000000006</v>
      </c>
      <c r="DA28" s="907">
        <v>74.5</v>
      </c>
      <c r="DB28" s="907">
        <v>72.599999999999994</v>
      </c>
      <c r="DC28" s="907">
        <v>71.2</v>
      </c>
      <c r="DD28" s="907">
        <v>71.7</v>
      </c>
      <c r="DE28" s="907">
        <v>75.900000000000006</v>
      </c>
      <c r="DF28" s="907">
        <v>72</v>
      </c>
      <c r="DG28" s="907">
        <v>79.7</v>
      </c>
      <c r="DH28" s="907">
        <v>79.900000000000006</v>
      </c>
      <c r="DI28" s="907">
        <v>79.7</v>
      </c>
      <c r="DJ28" s="907">
        <v>79.5</v>
      </c>
      <c r="DK28" s="907">
        <v>80.099999999999994</v>
      </c>
      <c r="DL28" s="907">
        <v>81.5</v>
      </c>
      <c r="DM28" s="907">
        <v>81.7</v>
      </c>
      <c r="DN28" s="907">
        <v>81.3</v>
      </c>
      <c r="DO28" s="907">
        <v>81.599999999999994</v>
      </c>
      <c r="DP28" s="907">
        <v>83.8</v>
      </c>
      <c r="DQ28" s="907">
        <v>87</v>
      </c>
      <c r="DR28" s="907">
        <v>86.1</v>
      </c>
      <c r="DS28" s="907">
        <v>88.4</v>
      </c>
      <c r="DT28" s="907">
        <v>87.5</v>
      </c>
      <c r="DU28" s="907">
        <v>87</v>
      </c>
      <c r="DV28" s="907">
        <v>87.1</v>
      </c>
      <c r="DW28" s="907">
        <v>86.3</v>
      </c>
      <c r="DX28" s="907">
        <v>83.6</v>
      </c>
      <c r="DY28" s="907">
        <v>84.1</v>
      </c>
      <c r="DZ28" s="907">
        <v>84.7</v>
      </c>
      <c r="EA28" s="907">
        <v>87.3</v>
      </c>
      <c r="EB28" s="907">
        <v>88</v>
      </c>
      <c r="EC28" s="907">
        <v>87.3</v>
      </c>
      <c r="ED28" s="907">
        <v>90.1</v>
      </c>
      <c r="EE28" s="907">
        <v>90</v>
      </c>
      <c r="EF28" s="907">
        <v>89.6</v>
      </c>
      <c r="EG28" s="907">
        <v>91.1</v>
      </c>
      <c r="EH28" s="907">
        <v>94.1</v>
      </c>
      <c r="EI28" s="907">
        <v>94.8</v>
      </c>
      <c r="EJ28" s="907">
        <v>95.9</v>
      </c>
      <c r="EK28" s="907">
        <v>96.2</v>
      </c>
      <c r="EL28" s="907">
        <v>97.2</v>
      </c>
      <c r="EM28" s="907">
        <v>101.4</v>
      </c>
      <c r="EN28" s="907">
        <v>100.3</v>
      </c>
      <c r="EO28" s="907">
        <v>98.7</v>
      </c>
      <c r="EP28" s="907">
        <v>99.1</v>
      </c>
      <c r="EQ28" s="907">
        <v>99.5</v>
      </c>
      <c r="ER28" s="907">
        <v>100.2</v>
      </c>
      <c r="ES28" s="907">
        <v>98.1</v>
      </c>
      <c r="ET28" s="907">
        <v>93.9</v>
      </c>
      <c r="EU28" s="907">
        <v>93.7</v>
      </c>
      <c r="EV28" s="907">
        <v>95.4</v>
      </c>
      <c r="EW28" s="907">
        <v>95.5</v>
      </c>
      <c r="EX28" s="907">
        <v>93.2</v>
      </c>
      <c r="EY28" s="907">
        <v>95.3</v>
      </c>
      <c r="EZ28" s="907">
        <v>93.7</v>
      </c>
      <c r="FA28" s="907">
        <v>93.7</v>
      </c>
      <c r="FB28" s="907">
        <v>86.7</v>
      </c>
      <c r="FC28" s="907">
        <v>94.3</v>
      </c>
      <c r="FD28" s="907">
        <v>91.4</v>
      </c>
      <c r="FE28" s="907">
        <v>93.2</v>
      </c>
      <c r="FF28" s="907">
        <v>93.1</v>
      </c>
      <c r="FG28" s="907">
        <v>96.4</v>
      </c>
      <c r="FH28" s="907">
        <v>98.9</v>
      </c>
      <c r="FI28" s="907">
        <v>98.7</v>
      </c>
      <c r="FJ28" s="907">
        <v>104.7</v>
      </c>
      <c r="FK28" s="907">
        <v>109.1</v>
      </c>
      <c r="FL28" s="907">
        <v>109.4</v>
      </c>
      <c r="FM28" s="907">
        <v>111.4</v>
      </c>
      <c r="FN28" s="907">
        <v>113.9</v>
      </c>
      <c r="FO28" s="907">
        <v>114.4</v>
      </c>
      <c r="FP28" s="907">
        <v>114.7</v>
      </c>
      <c r="FQ28" s="907">
        <v>117.6</v>
      </c>
      <c r="FR28" s="907">
        <v>122.3</v>
      </c>
      <c r="FS28" s="907">
        <v>124.4</v>
      </c>
      <c r="FT28" s="907">
        <v>126.4</v>
      </c>
      <c r="FU28" s="907">
        <v>128.80000000000001</v>
      </c>
      <c r="FV28" s="907">
        <v>136.6</v>
      </c>
      <c r="FW28" s="907">
        <v>135.30000000000001</v>
      </c>
      <c r="FX28" s="907">
        <v>136.9</v>
      </c>
      <c r="FY28" s="907">
        <v>136.4</v>
      </c>
      <c r="FZ28" s="907">
        <v>139.9</v>
      </c>
      <c r="GA28" s="907">
        <v>143.5</v>
      </c>
      <c r="GB28" s="907">
        <v>136.1</v>
      </c>
      <c r="GC28" s="907">
        <v>141.69999999999999</v>
      </c>
      <c r="GD28" s="907">
        <v>138.19999999999999</v>
      </c>
      <c r="GE28" s="907">
        <v>135.69999999999999</v>
      </c>
      <c r="GF28" s="907">
        <v>136</v>
      </c>
      <c r="GG28" s="907">
        <v>136.1</v>
      </c>
      <c r="GH28" s="907">
        <v>127.7</v>
      </c>
      <c r="GI28" s="907">
        <v>132.30000000000001</v>
      </c>
      <c r="GJ28" s="907">
        <v>131.9</v>
      </c>
      <c r="GK28" s="907">
        <v>134.5</v>
      </c>
      <c r="GL28" s="907">
        <v>150.9</v>
      </c>
      <c r="GM28" s="907">
        <v>157.4</v>
      </c>
      <c r="GN28" s="907">
        <v>162.5</v>
      </c>
      <c r="GO28" s="907">
        <v>183.7</v>
      </c>
      <c r="GP28" s="907">
        <v>173.4</v>
      </c>
      <c r="GQ28" s="907">
        <v>172.2</v>
      </c>
      <c r="GR28" s="907">
        <v>175.3</v>
      </c>
      <c r="GS28" s="907">
        <v>177.9</v>
      </c>
      <c r="GT28" s="907">
        <v>185.8</v>
      </c>
      <c r="GU28" s="907">
        <v>138.30000000000001</v>
      </c>
      <c r="GV28" s="907">
        <v>151.30000000000001</v>
      </c>
      <c r="GW28" s="907">
        <v>156.6</v>
      </c>
      <c r="GX28" s="907">
        <v>166.2</v>
      </c>
      <c r="GY28" s="907">
        <v>177.8</v>
      </c>
      <c r="GZ28" s="907">
        <v>172.9</v>
      </c>
      <c r="HA28" s="907">
        <v>178.4</v>
      </c>
    </row>
    <row r="29" spans="1:209" x14ac:dyDescent="0.35">
      <c r="A29" s="907" t="s">
        <v>157</v>
      </c>
      <c r="B29" s="907">
        <v>27</v>
      </c>
      <c r="C29" s="907">
        <v>27</v>
      </c>
      <c r="D29" s="907">
        <v>27.9</v>
      </c>
      <c r="E29" s="907">
        <v>26.6</v>
      </c>
      <c r="F29" s="907">
        <v>29.9</v>
      </c>
      <c r="G29" s="907">
        <v>30.7</v>
      </c>
      <c r="H29" s="907">
        <v>29.8</v>
      </c>
      <c r="I29" s="907">
        <v>30.1</v>
      </c>
      <c r="J29" s="907">
        <v>31.8</v>
      </c>
      <c r="K29" s="907">
        <v>32</v>
      </c>
      <c r="L29" s="907">
        <v>33.1</v>
      </c>
      <c r="M29" s="907">
        <v>36.6</v>
      </c>
      <c r="N29" s="907">
        <v>39.299999999999997</v>
      </c>
      <c r="O29" s="907">
        <v>39.4</v>
      </c>
      <c r="P29" s="907">
        <v>37.6</v>
      </c>
      <c r="Q29" s="907">
        <v>39.4</v>
      </c>
      <c r="R29" s="907">
        <v>37.4</v>
      </c>
      <c r="S29" s="907">
        <v>39.299999999999997</v>
      </c>
      <c r="T29" s="907">
        <v>43.5</v>
      </c>
      <c r="U29" s="907">
        <v>38.1</v>
      </c>
      <c r="V29" s="907">
        <v>31.5</v>
      </c>
      <c r="W29" s="907">
        <v>34.200000000000003</v>
      </c>
      <c r="X29" s="907">
        <v>43.2</v>
      </c>
      <c r="Y29" s="907">
        <v>43.9</v>
      </c>
      <c r="Z29" s="907">
        <v>49.9</v>
      </c>
      <c r="AA29" s="907">
        <v>49</v>
      </c>
      <c r="AB29" s="907">
        <v>48.5</v>
      </c>
      <c r="AC29" s="907">
        <v>47.5</v>
      </c>
      <c r="AD29" s="907">
        <v>51</v>
      </c>
      <c r="AE29" s="907">
        <v>55.7</v>
      </c>
      <c r="AF29" s="907">
        <v>57.9</v>
      </c>
      <c r="AG29" s="907">
        <v>58.1</v>
      </c>
      <c r="AH29" s="907">
        <v>54.4</v>
      </c>
      <c r="AI29" s="907">
        <v>66.2</v>
      </c>
      <c r="AJ29" s="907">
        <v>66.7</v>
      </c>
      <c r="AK29" s="907">
        <v>70.3</v>
      </c>
      <c r="AL29" s="907">
        <v>66.599999999999994</v>
      </c>
      <c r="AM29" s="907">
        <v>66.5</v>
      </c>
      <c r="AN29" s="907">
        <v>65.3</v>
      </c>
      <c r="AO29" s="907">
        <v>62.1</v>
      </c>
      <c r="AP29" s="907">
        <v>67</v>
      </c>
      <c r="AQ29" s="907">
        <v>49.8</v>
      </c>
      <c r="AR29" s="907">
        <v>56</v>
      </c>
      <c r="AS29" s="907">
        <v>61.7</v>
      </c>
      <c r="AT29" s="907">
        <v>58.5</v>
      </c>
      <c r="AU29" s="907">
        <v>50.7</v>
      </c>
      <c r="AV29" s="907">
        <v>52.7</v>
      </c>
      <c r="AW29" s="907">
        <v>44.8</v>
      </c>
      <c r="AX29" s="907">
        <v>33.5</v>
      </c>
      <c r="AY29" s="907">
        <v>34.700000000000003</v>
      </c>
      <c r="AZ29" s="907">
        <v>35.4</v>
      </c>
      <c r="BA29" s="907">
        <v>31.7</v>
      </c>
      <c r="BB29" s="907">
        <v>34.299999999999997</v>
      </c>
      <c r="BC29" s="907">
        <v>46.3</v>
      </c>
      <c r="BD29" s="907">
        <v>53.3</v>
      </c>
      <c r="BE29" s="907">
        <v>54.6</v>
      </c>
      <c r="BF29" s="907">
        <v>64.8</v>
      </c>
      <c r="BG29" s="907">
        <v>63.8</v>
      </c>
      <c r="BH29" s="907">
        <v>53.8</v>
      </c>
      <c r="BI29" s="907">
        <v>54.3</v>
      </c>
      <c r="BJ29" s="907">
        <v>57.7</v>
      </c>
      <c r="BK29" s="907">
        <v>56.3</v>
      </c>
      <c r="BL29" s="907">
        <v>60.8</v>
      </c>
      <c r="BM29" s="907">
        <v>59</v>
      </c>
      <c r="BN29" s="907">
        <v>63</v>
      </c>
      <c r="BO29" s="907">
        <v>63.4</v>
      </c>
      <c r="BP29" s="907">
        <v>64.599999999999994</v>
      </c>
      <c r="BQ29" s="907">
        <v>73.099999999999994</v>
      </c>
      <c r="BR29" s="907">
        <v>76</v>
      </c>
      <c r="BS29" s="907">
        <v>87.3</v>
      </c>
      <c r="BT29" s="907">
        <v>91.3</v>
      </c>
      <c r="BU29" s="907">
        <v>87.1</v>
      </c>
      <c r="BV29" s="907">
        <v>84.5</v>
      </c>
      <c r="BW29" s="907">
        <v>90</v>
      </c>
      <c r="BX29" s="907">
        <v>97.8</v>
      </c>
      <c r="BY29" s="907">
        <v>102.7</v>
      </c>
      <c r="BZ29" s="907">
        <v>104.9</v>
      </c>
      <c r="CA29" s="907">
        <v>94.4</v>
      </c>
      <c r="CB29" s="907">
        <v>91.6</v>
      </c>
      <c r="CC29" s="907">
        <v>91.4</v>
      </c>
      <c r="CD29" s="907">
        <v>91.1</v>
      </c>
      <c r="CE29" s="907">
        <v>94.7</v>
      </c>
      <c r="CF29" s="907">
        <v>97</v>
      </c>
      <c r="CG29" s="907">
        <v>95.4</v>
      </c>
      <c r="CH29" s="907">
        <v>91.5</v>
      </c>
      <c r="CI29" s="907">
        <v>87.5</v>
      </c>
      <c r="CJ29" s="907">
        <v>88.2</v>
      </c>
      <c r="CK29" s="907">
        <v>89.5</v>
      </c>
      <c r="CL29" s="907">
        <v>99.8</v>
      </c>
      <c r="CM29" s="907">
        <v>102</v>
      </c>
      <c r="CN29" s="907">
        <v>98.9</v>
      </c>
      <c r="CO29" s="907">
        <v>107.2</v>
      </c>
      <c r="CP29" s="907">
        <v>111.5</v>
      </c>
      <c r="CQ29" s="907">
        <v>121.9</v>
      </c>
      <c r="CR29" s="907">
        <v>115.5</v>
      </c>
      <c r="CS29" s="907">
        <v>141</v>
      </c>
      <c r="CT29" s="907">
        <v>122.4</v>
      </c>
      <c r="CU29" s="907">
        <v>129.30000000000001</v>
      </c>
      <c r="CV29" s="907">
        <v>142.4</v>
      </c>
      <c r="CW29" s="907">
        <v>150.9</v>
      </c>
      <c r="CX29" s="907">
        <v>155.30000000000001</v>
      </c>
      <c r="CY29" s="907">
        <v>153.1</v>
      </c>
      <c r="CZ29" s="907">
        <v>159.1</v>
      </c>
      <c r="DA29" s="907">
        <v>156.19999999999999</v>
      </c>
      <c r="DB29" s="907">
        <v>162.4</v>
      </c>
      <c r="DC29" s="907">
        <v>171.9</v>
      </c>
      <c r="DD29" s="907">
        <v>172.6</v>
      </c>
      <c r="DE29" s="907">
        <v>175.3</v>
      </c>
      <c r="DF29" s="907">
        <v>176.9</v>
      </c>
      <c r="DG29" s="907">
        <v>180.5</v>
      </c>
      <c r="DH29" s="907">
        <v>190.5</v>
      </c>
      <c r="DI29" s="907">
        <v>181.5</v>
      </c>
      <c r="DJ29" s="907">
        <v>178.8</v>
      </c>
      <c r="DK29" s="907">
        <v>175.4</v>
      </c>
      <c r="DL29" s="907">
        <v>180.1</v>
      </c>
      <c r="DM29" s="907">
        <v>176.4</v>
      </c>
      <c r="DN29" s="907">
        <v>186</v>
      </c>
      <c r="DO29" s="907">
        <v>184.4</v>
      </c>
      <c r="DP29" s="907">
        <v>187.7</v>
      </c>
      <c r="DQ29" s="907">
        <v>192.1</v>
      </c>
      <c r="DR29" s="907">
        <v>202.2</v>
      </c>
      <c r="DS29" s="907">
        <v>201.1</v>
      </c>
      <c r="DT29" s="907">
        <v>185.6</v>
      </c>
      <c r="DU29" s="907">
        <v>187.6</v>
      </c>
      <c r="DV29" s="907">
        <v>154.9</v>
      </c>
      <c r="DW29" s="907">
        <v>148.69999999999999</v>
      </c>
      <c r="DX29" s="907">
        <v>130.9</v>
      </c>
      <c r="DY29" s="907">
        <v>115.8</v>
      </c>
      <c r="DZ29" s="907">
        <v>115.5</v>
      </c>
      <c r="EA29" s="907">
        <v>119.9</v>
      </c>
      <c r="EB29" s="907">
        <v>126.5</v>
      </c>
      <c r="EC29" s="907">
        <v>142</v>
      </c>
      <c r="ED29" s="907">
        <v>161.5</v>
      </c>
      <c r="EE29" s="907">
        <v>160.9</v>
      </c>
      <c r="EF29" s="907">
        <v>180.3</v>
      </c>
      <c r="EG29" s="907">
        <v>200.4</v>
      </c>
      <c r="EH29" s="907">
        <v>209.2</v>
      </c>
      <c r="EI29" s="907">
        <v>226</v>
      </c>
      <c r="EJ29" s="907">
        <v>244.5</v>
      </c>
      <c r="EK29" s="907">
        <v>249.2</v>
      </c>
      <c r="EL29" s="907">
        <v>315.3</v>
      </c>
      <c r="EM29" s="907">
        <v>306.10000000000002</v>
      </c>
      <c r="EN29" s="907">
        <v>311.89999999999998</v>
      </c>
      <c r="EO29" s="907">
        <v>344.7</v>
      </c>
      <c r="EP29" s="907">
        <v>357.2</v>
      </c>
      <c r="EQ29" s="907">
        <v>367.3</v>
      </c>
      <c r="ER29" s="907">
        <v>384.8</v>
      </c>
      <c r="ES29" s="907">
        <v>354.6</v>
      </c>
      <c r="ET29" s="907">
        <v>354.5</v>
      </c>
      <c r="EU29" s="907">
        <v>347.7</v>
      </c>
      <c r="EV29" s="907">
        <v>314.60000000000002</v>
      </c>
      <c r="EW29" s="907">
        <v>296.2</v>
      </c>
      <c r="EX29" s="907">
        <v>241.7</v>
      </c>
      <c r="EY29" s="907">
        <v>227.1</v>
      </c>
      <c r="EZ29" s="907">
        <v>211.5</v>
      </c>
      <c r="FA29" s="907">
        <v>127.5</v>
      </c>
      <c r="FB29" s="907">
        <v>122.7</v>
      </c>
      <c r="FC29" s="907">
        <v>138.9</v>
      </c>
      <c r="FD29" s="907">
        <v>159.4</v>
      </c>
      <c r="FE29" s="907">
        <v>190.8</v>
      </c>
      <c r="FF29" s="907">
        <v>204.7</v>
      </c>
      <c r="FG29" s="907">
        <v>212.2</v>
      </c>
      <c r="FH29" s="907">
        <v>227.1</v>
      </c>
      <c r="FI29" s="907">
        <v>233.6</v>
      </c>
      <c r="FJ29" s="907">
        <v>228.9</v>
      </c>
      <c r="FK29" s="907">
        <v>227.2</v>
      </c>
      <c r="FL29" s="907">
        <v>201.7</v>
      </c>
      <c r="FM29" s="907">
        <v>238</v>
      </c>
      <c r="FN29" s="907">
        <v>261.5</v>
      </c>
      <c r="FO29" s="907">
        <v>275.5</v>
      </c>
      <c r="FP29" s="907">
        <v>280.8</v>
      </c>
      <c r="FQ29" s="907">
        <v>280.89999999999998</v>
      </c>
      <c r="FR29" s="907">
        <v>297</v>
      </c>
      <c r="FS29" s="907">
        <v>293.2</v>
      </c>
      <c r="FT29" s="907">
        <v>301.2</v>
      </c>
      <c r="FU29" s="907">
        <v>302.3</v>
      </c>
      <c r="FV29" s="907">
        <v>336.4</v>
      </c>
      <c r="FW29" s="907">
        <v>360</v>
      </c>
      <c r="FX29" s="907">
        <v>330.1</v>
      </c>
      <c r="FY29" s="907">
        <v>332.1</v>
      </c>
      <c r="FZ29" s="907">
        <v>345.9</v>
      </c>
      <c r="GA29" s="907">
        <v>351</v>
      </c>
      <c r="GB29" s="907">
        <v>323.8</v>
      </c>
      <c r="GC29" s="907">
        <v>295.60000000000002</v>
      </c>
      <c r="GD29" s="907">
        <v>310.60000000000002</v>
      </c>
      <c r="GE29" s="907">
        <v>315.2</v>
      </c>
      <c r="GF29" s="907">
        <v>322</v>
      </c>
      <c r="GG29" s="907">
        <v>299.60000000000002</v>
      </c>
      <c r="GH29" s="907">
        <v>233.3</v>
      </c>
      <c r="GI29" s="907">
        <v>241.6</v>
      </c>
      <c r="GJ29" s="907">
        <v>255.4</v>
      </c>
      <c r="GK29" s="907">
        <v>251.3</v>
      </c>
      <c r="GL29" s="907">
        <v>189.2</v>
      </c>
      <c r="GM29" s="907">
        <v>210.3</v>
      </c>
      <c r="GN29" s="907">
        <v>213.3</v>
      </c>
      <c r="GO29" s="907">
        <v>222.5</v>
      </c>
      <c r="GP29" s="907">
        <v>211.3</v>
      </c>
      <c r="GQ29" s="907">
        <v>218.9</v>
      </c>
      <c r="GR29" s="907">
        <v>206.5</v>
      </c>
      <c r="GS29" s="907">
        <v>231.4</v>
      </c>
      <c r="GT29" s="907">
        <v>166.7</v>
      </c>
      <c r="GU29" s="907">
        <v>167.4</v>
      </c>
      <c r="GV29" s="907">
        <v>211.7</v>
      </c>
      <c r="GW29" s="907">
        <v>225.1</v>
      </c>
      <c r="GX29" s="907">
        <v>246.4</v>
      </c>
      <c r="GY29" s="907">
        <v>275.10000000000002</v>
      </c>
      <c r="GZ29" s="907">
        <v>285.89999999999998</v>
      </c>
      <c r="HA29" s="907">
        <v>269.13333333333298</v>
      </c>
    </row>
    <row r="30" spans="1:209" x14ac:dyDescent="0.35">
      <c r="A30" s="907" t="s">
        <v>159</v>
      </c>
      <c r="B30" s="907">
        <v>45.1</v>
      </c>
      <c r="C30" s="907">
        <v>45.4</v>
      </c>
      <c r="D30" s="907">
        <v>45.9</v>
      </c>
      <c r="E30" s="907">
        <v>45.6</v>
      </c>
      <c r="F30" s="907">
        <v>49.6</v>
      </c>
      <c r="G30" s="907">
        <v>50.2</v>
      </c>
      <c r="H30" s="907">
        <v>50.5</v>
      </c>
      <c r="I30" s="907">
        <v>51</v>
      </c>
      <c r="J30" s="907">
        <v>57.3</v>
      </c>
      <c r="K30" s="907">
        <v>57.9</v>
      </c>
      <c r="L30" s="907">
        <v>58.5</v>
      </c>
      <c r="M30" s="907">
        <v>59.4</v>
      </c>
      <c r="N30" s="907">
        <v>72.7</v>
      </c>
      <c r="O30" s="907">
        <v>73.8</v>
      </c>
      <c r="P30" s="907">
        <v>75.099999999999994</v>
      </c>
      <c r="Q30" s="907">
        <v>76.599999999999994</v>
      </c>
      <c r="R30" s="907">
        <v>82.1</v>
      </c>
      <c r="S30" s="907">
        <v>83.6</v>
      </c>
      <c r="T30" s="907">
        <v>85.2</v>
      </c>
      <c r="U30" s="907">
        <v>85.4</v>
      </c>
      <c r="V30" s="907">
        <v>86.5</v>
      </c>
      <c r="W30" s="907">
        <v>86.8</v>
      </c>
      <c r="X30" s="907">
        <v>88.5</v>
      </c>
      <c r="Y30" s="907">
        <v>90.5</v>
      </c>
      <c r="Z30" s="907">
        <v>97.5</v>
      </c>
      <c r="AA30" s="907">
        <v>98.9</v>
      </c>
      <c r="AB30" s="907">
        <v>100.6</v>
      </c>
      <c r="AC30" s="907">
        <v>102.1</v>
      </c>
      <c r="AD30" s="907">
        <v>107.5</v>
      </c>
      <c r="AE30" s="907">
        <v>110.1</v>
      </c>
      <c r="AF30" s="907">
        <v>112.2</v>
      </c>
      <c r="AG30" s="907">
        <v>114.4</v>
      </c>
      <c r="AH30" s="907">
        <v>121.6</v>
      </c>
      <c r="AI30" s="907">
        <v>126.5</v>
      </c>
      <c r="AJ30" s="907">
        <v>130.80000000000001</v>
      </c>
      <c r="AK30" s="907">
        <v>136</v>
      </c>
      <c r="AL30" s="907">
        <v>143.1</v>
      </c>
      <c r="AM30" s="907">
        <v>147.4</v>
      </c>
      <c r="AN30" s="907">
        <v>152.4</v>
      </c>
      <c r="AO30" s="907">
        <v>156.30000000000001</v>
      </c>
      <c r="AP30" s="907">
        <v>159.30000000000001</v>
      </c>
      <c r="AQ30" s="907">
        <v>161</v>
      </c>
      <c r="AR30" s="907">
        <v>164.2</v>
      </c>
      <c r="AS30" s="907">
        <v>170.1</v>
      </c>
      <c r="AT30" s="907">
        <v>187.3</v>
      </c>
      <c r="AU30" s="907">
        <v>190.9</v>
      </c>
      <c r="AV30" s="907">
        <v>195.6</v>
      </c>
      <c r="AW30" s="907">
        <v>198.2</v>
      </c>
      <c r="AX30" s="907">
        <v>203.2</v>
      </c>
      <c r="AY30" s="907">
        <v>205.2</v>
      </c>
      <c r="AZ30" s="907">
        <v>207.5</v>
      </c>
      <c r="BA30" s="907">
        <v>208.3</v>
      </c>
      <c r="BB30" s="907">
        <v>216.1</v>
      </c>
      <c r="BC30" s="907">
        <v>220.2</v>
      </c>
      <c r="BD30" s="907">
        <v>224.8</v>
      </c>
      <c r="BE30" s="907">
        <v>231.2</v>
      </c>
      <c r="BF30" s="907">
        <v>246.3</v>
      </c>
      <c r="BG30" s="907">
        <v>252.1</v>
      </c>
      <c r="BH30" s="907">
        <v>257.10000000000002</v>
      </c>
      <c r="BI30" s="907">
        <v>261.10000000000002</v>
      </c>
      <c r="BJ30" s="907">
        <v>271</v>
      </c>
      <c r="BK30" s="907">
        <v>275</v>
      </c>
      <c r="BL30" s="907">
        <v>279.7</v>
      </c>
      <c r="BM30" s="907">
        <v>285.89999999999998</v>
      </c>
      <c r="BN30" s="907">
        <v>292.7</v>
      </c>
      <c r="BO30" s="907">
        <v>296.10000000000002</v>
      </c>
      <c r="BP30" s="907">
        <v>300.8</v>
      </c>
      <c r="BQ30" s="907">
        <v>306.2</v>
      </c>
      <c r="BR30" s="907">
        <v>310.7</v>
      </c>
      <c r="BS30" s="907">
        <v>314.5</v>
      </c>
      <c r="BT30" s="907">
        <v>319</v>
      </c>
      <c r="BU30" s="907">
        <v>325.60000000000002</v>
      </c>
      <c r="BV30" s="907">
        <v>344.7</v>
      </c>
      <c r="BW30" s="907">
        <v>351.7</v>
      </c>
      <c r="BX30" s="907">
        <v>357.7</v>
      </c>
      <c r="BY30" s="907">
        <v>365</v>
      </c>
      <c r="BZ30" s="907">
        <v>370.9</v>
      </c>
      <c r="CA30" s="907">
        <v>375.4</v>
      </c>
      <c r="CB30" s="907">
        <v>379.8</v>
      </c>
      <c r="CC30" s="907">
        <v>385.6</v>
      </c>
      <c r="CD30" s="907">
        <v>394</v>
      </c>
      <c r="CE30" s="907">
        <v>399</v>
      </c>
      <c r="CF30" s="907">
        <v>406.4</v>
      </c>
      <c r="CG30" s="907">
        <v>408.9</v>
      </c>
      <c r="CH30" s="907">
        <v>412</v>
      </c>
      <c r="CI30" s="907">
        <v>418.3</v>
      </c>
      <c r="CJ30" s="907">
        <v>423.7</v>
      </c>
      <c r="CK30" s="907">
        <v>428.4</v>
      </c>
      <c r="CL30" s="907">
        <v>439.9</v>
      </c>
      <c r="CM30" s="907">
        <v>445.1</v>
      </c>
      <c r="CN30" s="907">
        <v>447.9</v>
      </c>
      <c r="CO30" s="907">
        <v>442.9</v>
      </c>
      <c r="CP30" s="907">
        <v>462.1</v>
      </c>
      <c r="CQ30" s="907">
        <v>462.4</v>
      </c>
      <c r="CR30" s="907">
        <v>466.8</v>
      </c>
      <c r="CS30" s="907">
        <v>470.8</v>
      </c>
      <c r="CT30" s="907">
        <v>485.8</v>
      </c>
      <c r="CU30" s="907">
        <v>493</v>
      </c>
      <c r="CV30" s="907">
        <v>499</v>
      </c>
      <c r="CW30" s="907">
        <v>506.8</v>
      </c>
      <c r="CX30" s="907">
        <v>514.20000000000005</v>
      </c>
      <c r="CY30" s="907">
        <v>519</v>
      </c>
      <c r="CZ30" s="907">
        <v>524.6</v>
      </c>
      <c r="DA30" s="907">
        <v>529.9</v>
      </c>
      <c r="DB30" s="907">
        <v>532.9</v>
      </c>
      <c r="DC30" s="907">
        <v>541.70000000000005</v>
      </c>
      <c r="DD30" s="907">
        <v>549.5</v>
      </c>
      <c r="DE30" s="907">
        <v>557.5</v>
      </c>
      <c r="DF30" s="907">
        <v>566</v>
      </c>
      <c r="DG30" s="907">
        <v>574</v>
      </c>
      <c r="DH30" s="907">
        <v>582.9</v>
      </c>
      <c r="DI30" s="907">
        <v>594.79999999999995</v>
      </c>
      <c r="DJ30" s="907">
        <v>602.79999999999995</v>
      </c>
      <c r="DK30" s="907">
        <v>612.29999999999995</v>
      </c>
      <c r="DL30" s="907">
        <v>622.20000000000005</v>
      </c>
      <c r="DM30" s="907">
        <v>632.20000000000005</v>
      </c>
      <c r="DN30" s="907">
        <v>643.5</v>
      </c>
      <c r="DO30" s="907">
        <v>649.29999999999995</v>
      </c>
      <c r="DP30" s="907">
        <v>656.7</v>
      </c>
      <c r="DQ30" s="907">
        <v>669.8</v>
      </c>
      <c r="DR30" s="907">
        <v>689.4</v>
      </c>
      <c r="DS30" s="907">
        <v>691.5</v>
      </c>
      <c r="DT30" s="907">
        <v>704.2</v>
      </c>
      <c r="DU30" s="907">
        <v>709.2</v>
      </c>
      <c r="DV30" s="907">
        <v>723.4</v>
      </c>
      <c r="DW30" s="907">
        <v>723.4</v>
      </c>
      <c r="DX30" s="907">
        <v>722</v>
      </c>
      <c r="DY30" s="907">
        <v>724.2</v>
      </c>
      <c r="DZ30" s="907">
        <v>732</v>
      </c>
      <c r="EA30" s="907">
        <v>739.9</v>
      </c>
      <c r="EB30" s="907">
        <v>742</v>
      </c>
      <c r="EC30" s="907">
        <v>743.8</v>
      </c>
      <c r="ED30" s="907">
        <v>749.1</v>
      </c>
      <c r="EE30" s="907">
        <v>758.6</v>
      </c>
      <c r="EF30" s="907">
        <v>767.2</v>
      </c>
      <c r="EG30" s="907">
        <v>778.2</v>
      </c>
      <c r="EH30" s="907">
        <v>790</v>
      </c>
      <c r="EI30" s="907">
        <v>803.5</v>
      </c>
      <c r="EJ30" s="907">
        <v>818.4</v>
      </c>
      <c r="EK30" s="907">
        <v>824</v>
      </c>
      <c r="EL30" s="907">
        <v>837.4</v>
      </c>
      <c r="EM30" s="907">
        <v>846</v>
      </c>
      <c r="EN30" s="907">
        <v>859.8</v>
      </c>
      <c r="EO30" s="907">
        <v>870.4</v>
      </c>
      <c r="EP30" s="907">
        <v>895.1</v>
      </c>
      <c r="EQ30" s="907">
        <v>900.8</v>
      </c>
      <c r="ER30" s="907">
        <v>906.2</v>
      </c>
      <c r="ES30" s="907">
        <v>920.6</v>
      </c>
      <c r="ET30" s="907">
        <v>940.9</v>
      </c>
      <c r="EU30" s="907">
        <v>943.1</v>
      </c>
      <c r="EV30" s="907">
        <v>946.7</v>
      </c>
      <c r="EW30" s="907">
        <v>958.4</v>
      </c>
      <c r="EX30" s="907">
        <v>970.2</v>
      </c>
      <c r="EY30" s="907">
        <v>972.3</v>
      </c>
      <c r="EZ30" s="907">
        <v>977.6</v>
      </c>
      <c r="FA30" s="907">
        <v>977.8</v>
      </c>
      <c r="FB30" s="907">
        <v>946</v>
      </c>
      <c r="FC30" s="907">
        <v>952.6</v>
      </c>
      <c r="FD30" s="907">
        <v>950.3</v>
      </c>
      <c r="FE30" s="907">
        <v>953.9</v>
      </c>
      <c r="FF30" s="907">
        <v>960.6</v>
      </c>
      <c r="FG30" s="907">
        <v>971.7</v>
      </c>
      <c r="FH30" s="907">
        <v>974.6</v>
      </c>
      <c r="FI30" s="907">
        <v>976.6</v>
      </c>
      <c r="FJ30" s="907">
        <v>898.3</v>
      </c>
      <c r="FK30" s="907">
        <v>900.9</v>
      </c>
      <c r="FL30" s="907">
        <v>909.4</v>
      </c>
      <c r="FM30" s="907">
        <v>904.2</v>
      </c>
      <c r="FN30" s="907">
        <v>927.5</v>
      </c>
      <c r="FO30" s="907">
        <v>932.2</v>
      </c>
      <c r="FP30" s="907">
        <v>935.2</v>
      </c>
      <c r="FQ30" s="907">
        <v>957</v>
      </c>
      <c r="FR30" s="907">
        <v>1078.5999999999999</v>
      </c>
      <c r="FS30" s="907">
        <v>1090.7</v>
      </c>
      <c r="FT30" s="907">
        <v>1093.5999999999999</v>
      </c>
      <c r="FU30" s="907">
        <v>1104.2</v>
      </c>
      <c r="FV30" s="907">
        <v>1126.5999999999999</v>
      </c>
      <c r="FW30" s="907">
        <v>1131</v>
      </c>
      <c r="FX30" s="907">
        <v>1142.5</v>
      </c>
      <c r="FY30" s="907">
        <v>1160.0999999999999</v>
      </c>
      <c r="FZ30" s="907">
        <v>1175.2</v>
      </c>
      <c r="GA30" s="907">
        <v>1187</v>
      </c>
      <c r="GB30" s="907">
        <v>1196.8</v>
      </c>
      <c r="GC30" s="907">
        <v>1204.0999999999999</v>
      </c>
      <c r="GD30" s="907">
        <v>1211</v>
      </c>
      <c r="GE30" s="907">
        <v>1217</v>
      </c>
      <c r="GF30" s="907">
        <v>1228</v>
      </c>
      <c r="GG30" s="907">
        <v>1241.5</v>
      </c>
      <c r="GH30" s="907">
        <v>1262.5</v>
      </c>
      <c r="GI30" s="907">
        <v>1275.0999999999999</v>
      </c>
      <c r="GJ30" s="907">
        <v>1290.2</v>
      </c>
      <c r="GK30" s="907">
        <v>1308.9000000000001</v>
      </c>
      <c r="GL30" s="907">
        <v>1328.5</v>
      </c>
      <c r="GM30" s="907">
        <v>1338</v>
      </c>
      <c r="GN30" s="907">
        <v>1353.9</v>
      </c>
      <c r="GO30" s="907">
        <v>1361.4</v>
      </c>
      <c r="GP30" s="907">
        <v>1392.4</v>
      </c>
      <c r="GQ30" s="907">
        <v>1399.3</v>
      </c>
      <c r="GR30" s="907">
        <v>1406.9</v>
      </c>
      <c r="GS30" s="907">
        <v>1426.4</v>
      </c>
      <c r="GT30" s="907">
        <v>1457.1</v>
      </c>
      <c r="GU30" s="907">
        <v>1391.6</v>
      </c>
      <c r="GV30" s="907">
        <v>1443.8</v>
      </c>
      <c r="GW30" s="907">
        <v>1486</v>
      </c>
      <c r="GX30" s="907">
        <v>1517.9</v>
      </c>
      <c r="GY30" s="907">
        <v>1555.7</v>
      </c>
      <c r="GZ30" s="907">
        <v>1594.4</v>
      </c>
      <c r="HA30" s="907">
        <v>1630</v>
      </c>
    </row>
    <row r="31" spans="1:209" x14ac:dyDescent="0.35">
      <c r="A31" s="907" t="s">
        <v>616</v>
      </c>
      <c r="B31" s="907">
        <v>48.3</v>
      </c>
      <c r="C31" s="907">
        <v>57.5</v>
      </c>
      <c r="D31" s="907">
        <v>56.9</v>
      </c>
      <c r="E31" s="907">
        <v>59.8</v>
      </c>
      <c r="F31" s="907">
        <v>61</v>
      </c>
      <c r="G31" s="907">
        <v>67.900000000000006</v>
      </c>
      <c r="H31" s="907">
        <v>67.2</v>
      </c>
      <c r="I31" s="907">
        <v>68.2</v>
      </c>
      <c r="J31" s="907">
        <v>70.2</v>
      </c>
      <c r="K31" s="907">
        <v>70.2</v>
      </c>
      <c r="L31" s="907">
        <v>70.3</v>
      </c>
      <c r="M31" s="907">
        <v>80.599999999999994</v>
      </c>
      <c r="N31" s="907">
        <v>82.2</v>
      </c>
      <c r="O31" s="907">
        <v>83.6</v>
      </c>
      <c r="P31" s="907">
        <v>85.1</v>
      </c>
      <c r="Q31" s="907">
        <v>87.3</v>
      </c>
      <c r="R31" s="907">
        <v>94.1</v>
      </c>
      <c r="S31" s="907">
        <v>100.7</v>
      </c>
      <c r="T31" s="907">
        <v>106.4</v>
      </c>
      <c r="U31" s="907">
        <v>112</v>
      </c>
      <c r="V31" s="907">
        <v>120.5</v>
      </c>
      <c r="W31" s="907">
        <v>134.19999999999999</v>
      </c>
      <c r="X31" s="907">
        <v>136.80000000000001</v>
      </c>
      <c r="Y31" s="907">
        <v>137.80000000000001</v>
      </c>
      <c r="Z31" s="907">
        <v>141.30000000000001</v>
      </c>
      <c r="AA31" s="907">
        <v>139.6</v>
      </c>
      <c r="AB31" s="907">
        <v>145.4</v>
      </c>
      <c r="AC31" s="907">
        <v>147.69999999999999</v>
      </c>
      <c r="AD31" s="907">
        <v>149.80000000000001</v>
      </c>
      <c r="AE31" s="907">
        <v>148.9</v>
      </c>
      <c r="AF31" s="907">
        <v>154.4</v>
      </c>
      <c r="AG31" s="907">
        <v>156.6</v>
      </c>
      <c r="AH31" s="907">
        <v>158.5</v>
      </c>
      <c r="AI31" s="907">
        <v>158</v>
      </c>
      <c r="AJ31" s="907">
        <v>165.9</v>
      </c>
      <c r="AK31" s="907">
        <v>168.3</v>
      </c>
      <c r="AL31" s="907">
        <v>172.5</v>
      </c>
      <c r="AM31" s="907">
        <v>175.7</v>
      </c>
      <c r="AN31" s="907">
        <v>190.1</v>
      </c>
      <c r="AO31" s="907">
        <v>193.8</v>
      </c>
      <c r="AP31" s="907">
        <v>202.1</v>
      </c>
      <c r="AQ31" s="907">
        <v>207.3</v>
      </c>
      <c r="AR31" s="907">
        <v>235.4</v>
      </c>
      <c r="AS31" s="907">
        <v>236.4</v>
      </c>
      <c r="AT31" s="907">
        <v>240.5</v>
      </c>
      <c r="AU31" s="907">
        <v>241.6</v>
      </c>
      <c r="AV31" s="907">
        <v>259.3</v>
      </c>
      <c r="AW31" s="907">
        <v>261.5</v>
      </c>
      <c r="AX31" s="907">
        <v>265.2</v>
      </c>
      <c r="AY31" s="907">
        <v>272.2</v>
      </c>
      <c r="AZ31" s="907">
        <v>287.5</v>
      </c>
      <c r="BA31" s="907">
        <v>302.60000000000002</v>
      </c>
      <c r="BB31" s="907">
        <v>302.2</v>
      </c>
      <c r="BC31" s="907">
        <v>307.39999999999998</v>
      </c>
      <c r="BD31" s="907">
        <v>301.3</v>
      </c>
      <c r="BE31" s="907">
        <v>303.5</v>
      </c>
      <c r="BF31" s="907">
        <v>306.39999999999998</v>
      </c>
      <c r="BG31" s="907">
        <v>308.39999999999998</v>
      </c>
      <c r="BH31" s="907">
        <v>309.10000000000002</v>
      </c>
      <c r="BI31" s="907">
        <v>315.10000000000002</v>
      </c>
      <c r="BJ31" s="907">
        <v>323.2</v>
      </c>
      <c r="BK31" s="907">
        <v>324.2</v>
      </c>
      <c r="BL31" s="907">
        <v>327.5</v>
      </c>
      <c r="BM31" s="907">
        <v>328.5</v>
      </c>
      <c r="BN31" s="907">
        <v>338.3</v>
      </c>
      <c r="BO31" s="907">
        <v>342</v>
      </c>
      <c r="BP31" s="907">
        <v>347.8</v>
      </c>
      <c r="BQ31" s="907">
        <v>348.9</v>
      </c>
      <c r="BR31" s="907">
        <v>353.6</v>
      </c>
      <c r="BS31" s="907">
        <v>357.6</v>
      </c>
      <c r="BT31" s="907">
        <v>357.9</v>
      </c>
      <c r="BU31" s="907">
        <v>359.7</v>
      </c>
      <c r="BV31" s="907">
        <v>375</v>
      </c>
      <c r="BW31" s="907">
        <v>376.1</v>
      </c>
      <c r="BX31" s="907">
        <v>379.3</v>
      </c>
      <c r="BY31" s="907">
        <v>383</v>
      </c>
      <c r="BZ31" s="907">
        <v>403.9</v>
      </c>
      <c r="CA31" s="907">
        <v>408.3</v>
      </c>
      <c r="CB31" s="907">
        <v>413.7</v>
      </c>
      <c r="CC31" s="907">
        <v>420.9</v>
      </c>
      <c r="CD31" s="907">
        <v>437.5</v>
      </c>
      <c r="CE31" s="907">
        <v>443.4</v>
      </c>
      <c r="CF31" s="907">
        <v>447.9</v>
      </c>
      <c r="CG31" s="907">
        <v>459.4</v>
      </c>
      <c r="CH31" s="907">
        <v>481</v>
      </c>
      <c r="CI31" s="907">
        <v>491.3</v>
      </c>
      <c r="CJ31" s="907">
        <v>495.1</v>
      </c>
      <c r="CK31" s="907">
        <v>508.5</v>
      </c>
      <c r="CL31" s="907">
        <v>540</v>
      </c>
      <c r="CM31" s="907">
        <v>550.5</v>
      </c>
      <c r="CN31" s="907">
        <v>555.5</v>
      </c>
      <c r="CO31" s="907">
        <v>561.1</v>
      </c>
      <c r="CP31" s="907">
        <v>577.6</v>
      </c>
      <c r="CQ31" s="907">
        <v>582</v>
      </c>
      <c r="CR31" s="907">
        <v>585.70000000000005</v>
      </c>
      <c r="CS31" s="907">
        <v>589.6</v>
      </c>
      <c r="CT31" s="907">
        <v>601.79999999999995</v>
      </c>
      <c r="CU31" s="907">
        <v>606.20000000000005</v>
      </c>
      <c r="CV31" s="907">
        <v>610</v>
      </c>
      <c r="CW31" s="907">
        <v>618.1</v>
      </c>
      <c r="CX31" s="907">
        <v>637.6</v>
      </c>
      <c r="CY31" s="907">
        <v>644.9</v>
      </c>
      <c r="CZ31" s="907">
        <v>650</v>
      </c>
      <c r="DA31" s="907">
        <v>655.8</v>
      </c>
      <c r="DB31" s="907">
        <v>675</v>
      </c>
      <c r="DC31" s="907">
        <v>680.7</v>
      </c>
      <c r="DD31" s="907">
        <v>683.7</v>
      </c>
      <c r="DE31" s="907">
        <v>688.9</v>
      </c>
      <c r="DF31" s="907">
        <v>704.5</v>
      </c>
      <c r="DG31" s="907">
        <v>707.5</v>
      </c>
      <c r="DH31" s="907">
        <v>709.2</v>
      </c>
      <c r="DI31" s="907">
        <v>710.2</v>
      </c>
      <c r="DJ31" s="907">
        <v>719.7</v>
      </c>
      <c r="DK31" s="907">
        <v>720.7</v>
      </c>
      <c r="DL31" s="907">
        <v>723.5</v>
      </c>
      <c r="DM31" s="907">
        <v>724.7</v>
      </c>
      <c r="DN31" s="907">
        <v>735.5</v>
      </c>
      <c r="DO31" s="907">
        <v>738.6</v>
      </c>
      <c r="DP31" s="907">
        <v>741.1</v>
      </c>
      <c r="DQ31" s="907">
        <v>744.2</v>
      </c>
      <c r="DR31" s="907">
        <v>756.8</v>
      </c>
      <c r="DS31" s="907">
        <v>772.9</v>
      </c>
      <c r="DT31" s="907">
        <v>777.5</v>
      </c>
      <c r="DU31" s="907">
        <v>786.5</v>
      </c>
      <c r="DV31" s="907">
        <v>817.3</v>
      </c>
      <c r="DW31" s="907">
        <v>831</v>
      </c>
      <c r="DX31" s="907">
        <v>849.4</v>
      </c>
      <c r="DY31" s="907">
        <v>865.2</v>
      </c>
      <c r="DZ31" s="907">
        <v>895</v>
      </c>
      <c r="EA31" s="907">
        <v>921</v>
      </c>
      <c r="EB31" s="907">
        <v>925.2</v>
      </c>
      <c r="EC31" s="907">
        <v>930.8</v>
      </c>
      <c r="ED31" s="907">
        <v>947.7</v>
      </c>
      <c r="EE31" s="907">
        <v>964.3</v>
      </c>
      <c r="EF31" s="907">
        <v>973.7</v>
      </c>
      <c r="EG31" s="907">
        <v>984.3</v>
      </c>
      <c r="EH31" s="907">
        <v>1003.6</v>
      </c>
      <c r="EI31" s="907">
        <v>1013.5</v>
      </c>
      <c r="EJ31" s="907">
        <v>1024.0999999999999</v>
      </c>
      <c r="EK31" s="907">
        <v>1036.9000000000001</v>
      </c>
      <c r="EL31" s="907">
        <v>1065.3</v>
      </c>
      <c r="EM31" s="907">
        <v>1076</v>
      </c>
      <c r="EN31" s="907">
        <v>1091.8</v>
      </c>
      <c r="EO31" s="907">
        <v>1104.4000000000001</v>
      </c>
      <c r="EP31" s="907">
        <v>1172.7</v>
      </c>
      <c r="EQ31" s="907">
        <v>1184</v>
      </c>
      <c r="ER31" s="907">
        <v>1194.0999999999999</v>
      </c>
      <c r="ES31" s="907">
        <v>1205.5999999999999</v>
      </c>
      <c r="ET31" s="907">
        <v>1240.0999999999999</v>
      </c>
      <c r="EU31" s="907">
        <v>1256.7</v>
      </c>
      <c r="EV31" s="907">
        <v>1270.2</v>
      </c>
      <c r="EW31" s="907">
        <v>1286.3</v>
      </c>
      <c r="EX31" s="907">
        <v>1321.9</v>
      </c>
      <c r="EY31" s="907">
        <v>1657</v>
      </c>
      <c r="EZ31" s="907">
        <v>1445.3</v>
      </c>
      <c r="FA31" s="907">
        <v>1428.7</v>
      </c>
      <c r="FB31" s="907">
        <v>1521.8</v>
      </c>
      <c r="FC31" s="907">
        <v>1648</v>
      </c>
      <c r="FD31" s="907">
        <v>1634.5</v>
      </c>
      <c r="FE31" s="907">
        <v>1653.9</v>
      </c>
      <c r="FF31" s="907">
        <v>1753.5</v>
      </c>
      <c r="FG31" s="907">
        <v>1755.7</v>
      </c>
      <c r="FH31" s="907">
        <v>1758.8</v>
      </c>
      <c r="FI31" s="907">
        <v>1761.9</v>
      </c>
      <c r="FJ31" s="907">
        <v>1768.6</v>
      </c>
      <c r="FK31" s="907">
        <v>1777.4</v>
      </c>
      <c r="FL31" s="907">
        <v>1782.4</v>
      </c>
      <c r="FM31" s="907">
        <v>1789.3</v>
      </c>
      <c r="FN31" s="907">
        <v>1772.9</v>
      </c>
      <c r="FO31" s="907">
        <v>1777.5</v>
      </c>
      <c r="FP31" s="907">
        <v>1783.6</v>
      </c>
      <c r="FQ31" s="907">
        <v>1793.4</v>
      </c>
      <c r="FR31" s="907">
        <v>1817.3</v>
      </c>
      <c r="FS31" s="907">
        <v>1815.5</v>
      </c>
      <c r="FT31" s="907">
        <v>1823.2</v>
      </c>
      <c r="FU31" s="907">
        <v>1830.1</v>
      </c>
      <c r="FV31" s="907">
        <v>1848.1</v>
      </c>
      <c r="FW31" s="907">
        <v>1876.8</v>
      </c>
      <c r="FX31" s="907">
        <v>1890.5</v>
      </c>
      <c r="FY31" s="907">
        <v>1909</v>
      </c>
      <c r="FZ31" s="907">
        <v>1945.5</v>
      </c>
      <c r="GA31" s="907">
        <v>1966.6</v>
      </c>
      <c r="GB31" s="907">
        <v>1977.6</v>
      </c>
      <c r="GC31" s="907">
        <v>1989.7</v>
      </c>
      <c r="GD31" s="907">
        <v>2006.2</v>
      </c>
      <c r="GE31" s="907">
        <v>2018</v>
      </c>
      <c r="GF31" s="907">
        <v>2029.1</v>
      </c>
      <c r="GG31" s="907">
        <v>2043.5</v>
      </c>
      <c r="GH31" s="907">
        <v>2074.9</v>
      </c>
      <c r="GI31" s="907">
        <v>2088.5</v>
      </c>
      <c r="GJ31" s="907">
        <v>2106.8000000000002</v>
      </c>
      <c r="GK31" s="907">
        <v>2124.9</v>
      </c>
      <c r="GL31" s="907">
        <v>2172.9</v>
      </c>
      <c r="GM31" s="907">
        <v>2186.8000000000002</v>
      </c>
      <c r="GN31" s="907">
        <v>2203.5</v>
      </c>
      <c r="GO31" s="907">
        <v>2222.3000000000002</v>
      </c>
      <c r="GP31" s="907">
        <v>2298.1</v>
      </c>
      <c r="GQ31" s="907">
        <v>2315.5</v>
      </c>
      <c r="GR31" s="907">
        <v>2333.1999999999998</v>
      </c>
      <c r="GS31" s="907">
        <v>2350.8000000000002</v>
      </c>
      <c r="GT31" s="907">
        <v>2417.9</v>
      </c>
      <c r="GU31" s="907">
        <v>4766.7</v>
      </c>
      <c r="GV31" s="907">
        <v>3468.3</v>
      </c>
      <c r="GW31" s="907">
        <v>2839.1</v>
      </c>
      <c r="GX31" s="907">
        <v>5070.6000000000004</v>
      </c>
      <c r="GY31" s="907">
        <v>3372.3</v>
      </c>
      <c r="GZ31" s="907">
        <v>3136.3</v>
      </c>
      <c r="HA31" s="907">
        <v>2939.1</v>
      </c>
    </row>
    <row r="32" spans="1:209" x14ac:dyDescent="0.35">
      <c r="A32" s="907" t="s">
        <v>447</v>
      </c>
      <c r="B32" s="907">
        <v>16.600000000000001</v>
      </c>
      <c r="C32" s="907">
        <v>17.899999999999999</v>
      </c>
      <c r="D32" s="907">
        <v>19.2</v>
      </c>
      <c r="E32" s="907">
        <v>19.8</v>
      </c>
      <c r="F32" s="907">
        <v>20.5</v>
      </c>
      <c r="G32" s="907">
        <v>22.1</v>
      </c>
      <c r="H32" s="907">
        <v>22.4</v>
      </c>
      <c r="I32" s="907">
        <v>23.7</v>
      </c>
      <c r="J32" s="907">
        <v>24.4</v>
      </c>
      <c r="K32" s="907">
        <v>32.700000000000003</v>
      </c>
      <c r="L32" s="907">
        <v>25.6</v>
      </c>
      <c r="M32" s="907">
        <v>39.299999999999997</v>
      </c>
      <c r="N32" s="907">
        <v>34.299999999999997</v>
      </c>
      <c r="O32" s="907">
        <v>33.4</v>
      </c>
      <c r="P32" s="907">
        <v>32.6</v>
      </c>
      <c r="Q32" s="907">
        <v>33.6</v>
      </c>
      <c r="R32" s="907">
        <v>33.299999999999997</v>
      </c>
      <c r="S32" s="907">
        <v>34.1</v>
      </c>
      <c r="T32" s="907">
        <v>35.4</v>
      </c>
      <c r="U32" s="907">
        <v>36.799999999999997</v>
      </c>
      <c r="V32" s="907">
        <v>39.299999999999997</v>
      </c>
      <c r="W32" s="907">
        <v>44.3</v>
      </c>
      <c r="X32" s="907">
        <v>45</v>
      </c>
      <c r="Y32" s="907">
        <v>45.9</v>
      </c>
      <c r="Z32" s="907">
        <v>47</v>
      </c>
      <c r="AA32" s="907">
        <v>47.8</v>
      </c>
      <c r="AB32" s="907">
        <v>48.7</v>
      </c>
      <c r="AC32" s="907">
        <v>52.7</v>
      </c>
      <c r="AD32" s="907">
        <v>50.7</v>
      </c>
      <c r="AE32" s="907">
        <v>53.7</v>
      </c>
      <c r="AF32" s="907">
        <v>57.3</v>
      </c>
      <c r="AG32" s="907">
        <v>57.3</v>
      </c>
      <c r="AH32" s="907">
        <v>61.5</v>
      </c>
      <c r="AI32" s="907">
        <v>64.099999999999994</v>
      </c>
      <c r="AJ32" s="907">
        <v>63.4</v>
      </c>
      <c r="AK32" s="907">
        <v>64.900000000000006</v>
      </c>
      <c r="AL32" s="907">
        <v>62.1</v>
      </c>
      <c r="AM32" s="907">
        <v>62.6</v>
      </c>
      <c r="AN32" s="907">
        <v>65.2</v>
      </c>
      <c r="AO32" s="907">
        <v>65.900000000000006</v>
      </c>
      <c r="AP32" s="907">
        <v>66.7</v>
      </c>
      <c r="AQ32" s="907">
        <v>68.2</v>
      </c>
      <c r="AR32" s="907">
        <v>70.7</v>
      </c>
      <c r="AS32" s="907">
        <v>73.099999999999994</v>
      </c>
      <c r="AT32" s="907">
        <v>71.5</v>
      </c>
      <c r="AU32" s="907">
        <v>71.400000000000006</v>
      </c>
      <c r="AV32" s="907">
        <v>68.8</v>
      </c>
      <c r="AW32" s="907">
        <v>66</v>
      </c>
      <c r="AX32" s="907">
        <v>65.8</v>
      </c>
      <c r="AY32" s="907">
        <v>67.3</v>
      </c>
      <c r="AZ32" s="907">
        <v>65.599999999999994</v>
      </c>
      <c r="BA32" s="907">
        <v>66.3</v>
      </c>
      <c r="BB32" s="907">
        <v>67.2</v>
      </c>
      <c r="BC32" s="907">
        <v>69.2</v>
      </c>
      <c r="BD32" s="907">
        <v>68.400000000000006</v>
      </c>
      <c r="BE32" s="907">
        <v>67</v>
      </c>
      <c r="BF32" s="907">
        <v>71.3</v>
      </c>
      <c r="BG32" s="907">
        <v>73.099999999999994</v>
      </c>
      <c r="BH32" s="907">
        <v>70.7</v>
      </c>
      <c r="BI32" s="907">
        <v>74.3</v>
      </c>
      <c r="BJ32" s="907">
        <v>74.8</v>
      </c>
      <c r="BK32" s="907">
        <v>75.3</v>
      </c>
      <c r="BL32" s="907">
        <v>76.400000000000006</v>
      </c>
      <c r="BM32" s="907">
        <v>78.099999999999994</v>
      </c>
      <c r="BN32" s="907">
        <v>79.7</v>
      </c>
      <c r="BO32" s="907">
        <v>83.8</v>
      </c>
      <c r="BP32" s="907">
        <v>86.7</v>
      </c>
      <c r="BQ32" s="907">
        <v>79.5</v>
      </c>
      <c r="BR32" s="907">
        <v>76.900000000000006</v>
      </c>
      <c r="BS32" s="907">
        <v>80.2</v>
      </c>
      <c r="BT32" s="907">
        <v>78.2</v>
      </c>
      <c r="BU32" s="907">
        <v>78.2</v>
      </c>
      <c r="BV32" s="907">
        <v>84.1</v>
      </c>
      <c r="BW32" s="907">
        <v>84.1</v>
      </c>
      <c r="BX32" s="907">
        <v>87</v>
      </c>
      <c r="BY32" s="907">
        <v>87.7</v>
      </c>
      <c r="BZ32" s="907">
        <v>88.7</v>
      </c>
      <c r="CA32" s="907">
        <v>89.1</v>
      </c>
      <c r="CB32" s="907">
        <v>95</v>
      </c>
      <c r="CC32" s="907">
        <v>94.5</v>
      </c>
      <c r="CD32" s="907">
        <v>99.9</v>
      </c>
      <c r="CE32" s="907">
        <v>103.2</v>
      </c>
      <c r="CF32" s="907">
        <v>105.5</v>
      </c>
      <c r="CG32" s="907">
        <v>108.8</v>
      </c>
      <c r="CH32" s="907">
        <v>115.6</v>
      </c>
      <c r="CI32" s="907">
        <v>120.5</v>
      </c>
      <c r="CJ32" s="907">
        <v>127</v>
      </c>
      <c r="CK32" s="907">
        <v>132.9</v>
      </c>
      <c r="CL32" s="907">
        <v>136.19999999999999</v>
      </c>
      <c r="CM32" s="907">
        <v>139</v>
      </c>
      <c r="CN32" s="907">
        <v>145</v>
      </c>
      <c r="CO32" s="907">
        <v>146.5</v>
      </c>
      <c r="CP32" s="907">
        <v>148.80000000000001</v>
      </c>
      <c r="CQ32" s="907">
        <v>151.4</v>
      </c>
      <c r="CR32" s="907">
        <v>157.19999999999999</v>
      </c>
      <c r="CS32" s="907">
        <v>165.5</v>
      </c>
      <c r="CT32" s="907">
        <v>162.4</v>
      </c>
      <c r="CU32" s="907">
        <v>164.9</v>
      </c>
      <c r="CV32" s="907">
        <v>167.3</v>
      </c>
      <c r="CW32" s="907">
        <v>172.8</v>
      </c>
      <c r="CX32" s="907">
        <v>175.6</v>
      </c>
      <c r="CY32" s="907">
        <v>174.8</v>
      </c>
      <c r="CZ32" s="907">
        <v>175.8</v>
      </c>
      <c r="DA32" s="907">
        <v>171.7</v>
      </c>
      <c r="DB32" s="907">
        <v>177.1</v>
      </c>
      <c r="DC32" s="907">
        <v>185.5</v>
      </c>
      <c r="DD32" s="907">
        <v>182.9</v>
      </c>
      <c r="DE32" s="907">
        <v>180.3</v>
      </c>
      <c r="DF32" s="907">
        <v>184.6</v>
      </c>
      <c r="DG32" s="907">
        <v>184.2</v>
      </c>
      <c r="DH32" s="907">
        <v>187.5</v>
      </c>
      <c r="DI32" s="907">
        <v>196.3</v>
      </c>
      <c r="DJ32" s="907">
        <v>197.3</v>
      </c>
      <c r="DK32" s="907">
        <v>197</v>
      </c>
      <c r="DL32" s="907">
        <v>201.8</v>
      </c>
      <c r="DM32" s="907">
        <v>207</v>
      </c>
      <c r="DN32" s="907">
        <v>214.7</v>
      </c>
      <c r="DO32" s="907">
        <v>211.8</v>
      </c>
      <c r="DP32" s="907">
        <v>223.1</v>
      </c>
      <c r="DQ32" s="907">
        <v>227</v>
      </c>
      <c r="DR32" s="907">
        <v>224.5</v>
      </c>
      <c r="DS32" s="907">
        <v>227.4</v>
      </c>
      <c r="DT32" s="907">
        <v>239.5</v>
      </c>
      <c r="DU32" s="907">
        <v>241.1</v>
      </c>
      <c r="DV32" s="907">
        <v>254</v>
      </c>
      <c r="DW32" s="907">
        <v>262.2</v>
      </c>
      <c r="DX32" s="907">
        <v>258.5</v>
      </c>
      <c r="DY32" s="907">
        <v>270.39999999999998</v>
      </c>
      <c r="DZ32" s="907">
        <v>277.3</v>
      </c>
      <c r="EA32" s="907">
        <v>285.7</v>
      </c>
      <c r="EB32" s="907">
        <v>294.3</v>
      </c>
      <c r="EC32" s="907">
        <v>297.39999999999998</v>
      </c>
      <c r="ED32" s="907">
        <v>299.60000000000002</v>
      </c>
      <c r="EE32" s="907">
        <v>323.3</v>
      </c>
      <c r="EF32" s="907">
        <v>329.6</v>
      </c>
      <c r="EG32" s="907">
        <v>334.3</v>
      </c>
      <c r="EH32" s="907">
        <v>328</v>
      </c>
      <c r="EI32" s="907">
        <v>332.8</v>
      </c>
      <c r="EJ32" s="907">
        <v>328.4</v>
      </c>
      <c r="EK32" s="907">
        <v>340</v>
      </c>
      <c r="EL32" s="907">
        <v>341.6</v>
      </c>
      <c r="EM32" s="907">
        <v>344.8</v>
      </c>
      <c r="EN32" s="907">
        <v>342.5</v>
      </c>
      <c r="EO32" s="907">
        <v>345.1</v>
      </c>
      <c r="EP32" s="907">
        <v>340</v>
      </c>
      <c r="EQ32" s="907">
        <v>341.5</v>
      </c>
      <c r="ER32" s="907">
        <v>347.9</v>
      </c>
      <c r="ES32" s="907">
        <v>334.7</v>
      </c>
      <c r="ET32" s="907">
        <v>358.4</v>
      </c>
      <c r="EU32" s="907">
        <v>359.4</v>
      </c>
      <c r="EV32" s="907">
        <v>359.8</v>
      </c>
      <c r="EW32" s="907">
        <v>358.9</v>
      </c>
      <c r="EX32" s="907">
        <v>365.7</v>
      </c>
      <c r="EY32" s="907">
        <v>371.5</v>
      </c>
      <c r="EZ32" s="907">
        <v>368.8</v>
      </c>
      <c r="FA32" s="907">
        <v>378.6</v>
      </c>
      <c r="FB32" s="907">
        <v>421.1</v>
      </c>
      <c r="FC32" s="907">
        <v>473.9</v>
      </c>
      <c r="FD32" s="907">
        <v>465.4</v>
      </c>
      <c r="FE32" s="907">
        <v>472.1</v>
      </c>
      <c r="FF32" s="907">
        <v>496.2</v>
      </c>
      <c r="FG32" s="907">
        <v>492.6</v>
      </c>
      <c r="FH32" s="907">
        <v>517.79999999999995</v>
      </c>
      <c r="FI32" s="907">
        <v>514.4</v>
      </c>
      <c r="FJ32" s="907">
        <v>500.5</v>
      </c>
      <c r="FK32" s="907">
        <v>503.4</v>
      </c>
      <c r="FL32" s="907">
        <v>448.3</v>
      </c>
      <c r="FM32" s="907">
        <v>437.7</v>
      </c>
      <c r="FN32" s="907">
        <v>441.7</v>
      </c>
      <c r="FO32" s="907">
        <v>447.9</v>
      </c>
      <c r="FP32" s="907">
        <v>440</v>
      </c>
      <c r="FQ32" s="907">
        <v>448.2</v>
      </c>
      <c r="FR32" s="907">
        <v>440</v>
      </c>
      <c r="FS32" s="907">
        <v>459.2</v>
      </c>
      <c r="FT32" s="907">
        <v>454</v>
      </c>
      <c r="FU32" s="907">
        <v>447.3</v>
      </c>
      <c r="FV32" s="907">
        <v>467.8</v>
      </c>
      <c r="FW32" s="907">
        <v>492.5</v>
      </c>
      <c r="FX32" s="907">
        <v>511.1</v>
      </c>
      <c r="FY32" s="907">
        <v>508.8</v>
      </c>
      <c r="FZ32" s="907">
        <v>524.79999999999995</v>
      </c>
      <c r="GA32" s="907">
        <v>528.9</v>
      </c>
      <c r="GB32" s="907">
        <v>530.4</v>
      </c>
      <c r="GC32" s="907">
        <v>548.20000000000005</v>
      </c>
      <c r="GD32" s="907">
        <v>544.4</v>
      </c>
      <c r="GE32" s="907">
        <v>546.6</v>
      </c>
      <c r="GF32" s="907">
        <v>562.79999999999995</v>
      </c>
      <c r="GG32" s="907">
        <v>573.1</v>
      </c>
      <c r="GH32" s="907">
        <v>563.29999999999995</v>
      </c>
      <c r="GI32" s="907">
        <v>539.70000000000005</v>
      </c>
      <c r="GJ32" s="907">
        <v>563</v>
      </c>
      <c r="GK32" s="907">
        <v>575.79999999999995</v>
      </c>
      <c r="GL32" s="907">
        <v>582.70000000000005</v>
      </c>
      <c r="GM32" s="907">
        <v>575.70000000000005</v>
      </c>
      <c r="GN32" s="907">
        <v>582.70000000000005</v>
      </c>
      <c r="GO32" s="907">
        <v>588.9</v>
      </c>
      <c r="GP32" s="907">
        <v>593.79999999999995</v>
      </c>
      <c r="GQ32" s="907">
        <v>610.5</v>
      </c>
      <c r="GR32" s="907">
        <v>610.4</v>
      </c>
      <c r="GS32" s="907">
        <v>622.4</v>
      </c>
      <c r="GT32" s="907">
        <v>640.6</v>
      </c>
      <c r="GU32" s="907">
        <v>1400</v>
      </c>
      <c r="GV32" s="907">
        <v>738.5</v>
      </c>
      <c r="GW32" s="907">
        <v>743</v>
      </c>
      <c r="GX32" s="907">
        <v>781.5</v>
      </c>
      <c r="GY32" s="907">
        <v>1632.2</v>
      </c>
      <c r="GZ32" s="907">
        <v>1057.0999999999999</v>
      </c>
      <c r="HA32" s="907">
        <v>897.9</v>
      </c>
    </row>
    <row r="33" spans="1:209" x14ac:dyDescent="0.35">
      <c r="A33" s="907" t="s">
        <v>638</v>
      </c>
      <c r="B33" s="907">
        <v>14</v>
      </c>
      <c r="C33" s="907">
        <v>14.1</v>
      </c>
      <c r="D33" s="907">
        <v>14.3</v>
      </c>
      <c r="E33" s="907">
        <v>14.4</v>
      </c>
      <c r="F33" s="907">
        <v>14.7</v>
      </c>
      <c r="G33" s="907">
        <v>15.6</v>
      </c>
      <c r="H33" s="907">
        <v>16</v>
      </c>
      <c r="I33" s="907">
        <v>17.3</v>
      </c>
      <c r="J33" s="907">
        <v>19.5</v>
      </c>
      <c r="K33" s="907">
        <v>21</v>
      </c>
      <c r="L33" s="907">
        <v>21.2</v>
      </c>
      <c r="M33" s="907">
        <v>21.8</v>
      </c>
      <c r="N33" s="907">
        <v>21.9</v>
      </c>
      <c r="O33" s="907">
        <v>22.3</v>
      </c>
      <c r="P33" s="907">
        <v>23.1</v>
      </c>
      <c r="Q33" s="907">
        <v>24</v>
      </c>
      <c r="R33" s="907">
        <v>23.3</v>
      </c>
      <c r="S33" s="907">
        <v>24.1</v>
      </c>
      <c r="T33" s="907">
        <v>25.2</v>
      </c>
      <c r="U33" s="907">
        <v>25.6</v>
      </c>
      <c r="V33" s="907">
        <v>25.7</v>
      </c>
      <c r="W33" s="907">
        <v>26.5</v>
      </c>
      <c r="X33" s="907">
        <v>27.2</v>
      </c>
      <c r="Y33" s="907">
        <v>28.2</v>
      </c>
      <c r="Z33" s="907">
        <v>29.5</v>
      </c>
      <c r="AA33" s="907">
        <v>30.6</v>
      </c>
      <c r="AB33" s="907">
        <v>31.6</v>
      </c>
      <c r="AC33" s="907">
        <v>32.6</v>
      </c>
      <c r="AD33" s="907">
        <v>33.5</v>
      </c>
      <c r="AE33" s="907">
        <v>34.700000000000003</v>
      </c>
      <c r="AF33" s="907">
        <v>35.9</v>
      </c>
      <c r="AG33" s="907">
        <v>37.299999999999997</v>
      </c>
      <c r="AH33" s="907">
        <v>38.6</v>
      </c>
      <c r="AI33" s="907">
        <v>40.1</v>
      </c>
      <c r="AJ33" s="907">
        <v>40.9</v>
      </c>
      <c r="AK33" s="907">
        <v>42.1</v>
      </c>
      <c r="AL33" s="907">
        <v>42</v>
      </c>
      <c r="AM33" s="907">
        <v>42.1</v>
      </c>
      <c r="AN33" s="907">
        <v>45.4</v>
      </c>
      <c r="AO33" s="907">
        <v>46.6</v>
      </c>
      <c r="AP33" s="907">
        <v>46.6</v>
      </c>
      <c r="AQ33" s="907">
        <v>48</v>
      </c>
      <c r="AR33" s="907">
        <v>49.4</v>
      </c>
      <c r="AS33" s="907">
        <v>51.6</v>
      </c>
      <c r="AT33" s="907">
        <v>52.5</v>
      </c>
      <c r="AU33" s="907">
        <v>53.7</v>
      </c>
      <c r="AV33" s="907">
        <v>55.5</v>
      </c>
      <c r="AW33" s="907">
        <v>56.8</v>
      </c>
      <c r="AX33" s="907">
        <v>57.3</v>
      </c>
      <c r="AY33" s="907">
        <v>58.1</v>
      </c>
      <c r="AZ33" s="907">
        <v>60.4</v>
      </c>
      <c r="BA33" s="907">
        <v>60.8</v>
      </c>
      <c r="BB33" s="907">
        <v>61.3</v>
      </c>
      <c r="BC33" s="907">
        <v>64.3</v>
      </c>
      <c r="BD33" s="907">
        <v>68.099999999999994</v>
      </c>
      <c r="BE33" s="907">
        <v>70.7</v>
      </c>
      <c r="BF33" s="907">
        <v>73.3</v>
      </c>
      <c r="BG33" s="907">
        <v>75.8</v>
      </c>
      <c r="BH33" s="907">
        <v>76.8</v>
      </c>
      <c r="BI33" s="907">
        <v>78.2</v>
      </c>
      <c r="BJ33" s="907">
        <v>79.3</v>
      </c>
      <c r="BK33" s="907">
        <v>80.900000000000006</v>
      </c>
      <c r="BL33" s="907">
        <v>81.5</v>
      </c>
      <c r="BM33" s="907">
        <v>83.7</v>
      </c>
      <c r="BN33" s="907">
        <v>84.5</v>
      </c>
      <c r="BO33" s="907">
        <v>85</v>
      </c>
      <c r="BP33" s="907">
        <v>87.5</v>
      </c>
      <c r="BQ33" s="907">
        <v>91.8</v>
      </c>
      <c r="BR33" s="907">
        <v>92.4</v>
      </c>
      <c r="BS33" s="907">
        <v>101.5</v>
      </c>
      <c r="BT33" s="907">
        <v>94.1</v>
      </c>
      <c r="BU33" s="907">
        <v>98.4</v>
      </c>
      <c r="BV33" s="907">
        <v>99.4</v>
      </c>
      <c r="BW33" s="907">
        <v>97.2</v>
      </c>
      <c r="BX33" s="907">
        <v>104.1</v>
      </c>
      <c r="BY33" s="907">
        <v>107.6</v>
      </c>
      <c r="BZ33" s="907">
        <v>113.4</v>
      </c>
      <c r="CA33" s="907">
        <v>118.3</v>
      </c>
      <c r="CB33" s="907">
        <v>114.5</v>
      </c>
      <c r="CC33" s="907">
        <v>112.4</v>
      </c>
      <c r="CD33" s="907">
        <v>119.4</v>
      </c>
      <c r="CE33" s="907">
        <v>122.6</v>
      </c>
      <c r="CF33" s="907">
        <v>123.7</v>
      </c>
      <c r="CG33" s="907">
        <v>124.6</v>
      </c>
      <c r="CH33" s="907">
        <v>121.2</v>
      </c>
      <c r="CI33" s="907">
        <v>124.5</v>
      </c>
      <c r="CJ33" s="907">
        <v>126.1</v>
      </c>
      <c r="CK33" s="907">
        <v>129.5</v>
      </c>
      <c r="CL33" s="907">
        <v>127.6</v>
      </c>
      <c r="CM33" s="907">
        <v>136.9</v>
      </c>
      <c r="CN33" s="907">
        <v>136.80000000000001</v>
      </c>
      <c r="CO33" s="907">
        <v>140</v>
      </c>
      <c r="CP33" s="907">
        <v>136.69999999999999</v>
      </c>
      <c r="CQ33" s="907">
        <v>138.30000000000001</v>
      </c>
      <c r="CR33" s="907">
        <v>143.6</v>
      </c>
      <c r="CS33" s="907">
        <v>145.80000000000001</v>
      </c>
      <c r="CT33" s="907">
        <v>146.9</v>
      </c>
      <c r="CU33" s="907">
        <v>141.9</v>
      </c>
      <c r="CV33" s="907">
        <v>151.19999999999999</v>
      </c>
      <c r="CW33" s="907">
        <v>152</v>
      </c>
      <c r="CX33" s="907">
        <v>156.9</v>
      </c>
      <c r="CY33" s="907">
        <v>152.4</v>
      </c>
      <c r="CZ33" s="907">
        <v>160.69999999999999</v>
      </c>
      <c r="DA33" s="907">
        <v>162.4</v>
      </c>
      <c r="DB33" s="907">
        <v>165.3</v>
      </c>
      <c r="DC33" s="907">
        <v>165.9</v>
      </c>
      <c r="DD33" s="907">
        <v>169.3</v>
      </c>
      <c r="DE33" s="907">
        <v>174.1</v>
      </c>
      <c r="DF33" s="907">
        <v>177.8</v>
      </c>
      <c r="DG33" s="907">
        <v>176.9</v>
      </c>
      <c r="DH33" s="907">
        <v>184.1</v>
      </c>
      <c r="DI33" s="907">
        <v>189.2</v>
      </c>
      <c r="DJ33" s="907">
        <v>195.6</v>
      </c>
      <c r="DK33" s="907">
        <v>201.4</v>
      </c>
      <c r="DL33" s="907">
        <v>201.6</v>
      </c>
      <c r="DM33" s="907">
        <v>206.3</v>
      </c>
      <c r="DN33" s="907">
        <v>208.2</v>
      </c>
      <c r="DO33" s="907">
        <v>209.4</v>
      </c>
      <c r="DP33" s="907">
        <v>216.4</v>
      </c>
      <c r="DQ33" s="907">
        <v>224</v>
      </c>
      <c r="DR33" s="907">
        <v>232.2</v>
      </c>
      <c r="DS33" s="907">
        <v>243.3</v>
      </c>
      <c r="DT33" s="907">
        <v>236.6</v>
      </c>
      <c r="DU33" s="907">
        <v>234.8</v>
      </c>
      <c r="DV33" s="907">
        <v>250.9</v>
      </c>
      <c r="DW33" s="907">
        <v>259.89999999999998</v>
      </c>
      <c r="DX33" s="907">
        <v>231.9</v>
      </c>
      <c r="DY33" s="907">
        <v>229.3</v>
      </c>
      <c r="DZ33" s="907">
        <v>227.4</v>
      </c>
      <c r="EA33" s="907">
        <v>214.3</v>
      </c>
      <c r="EB33" s="907">
        <v>218.8</v>
      </c>
      <c r="EC33" s="907">
        <v>218.9</v>
      </c>
      <c r="ED33" s="907">
        <v>217.9</v>
      </c>
      <c r="EE33" s="907">
        <v>207.9</v>
      </c>
      <c r="EF33" s="907">
        <v>234.2</v>
      </c>
      <c r="EG33" s="907">
        <v>239.7</v>
      </c>
      <c r="EH33" s="907">
        <v>239</v>
      </c>
      <c r="EI33" s="907">
        <v>234.3</v>
      </c>
      <c r="EJ33" s="907">
        <v>247.7</v>
      </c>
      <c r="EK33" s="907">
        <v>261.8</v>
      </c>
      <c r="EL33" s="907">
        <v>269.39999999999998</v>
      </c>
      <c r="EM33" s="907">
        <v>270.39999999999998</v>
      </c>
      <c r="EN33" s="907">
        <v>276</v>
      </c>
      <c r="EO33" s="907">
        <v>285.2</v>
      </c>
      <c r="EP33" s="907">
        <v>294.89999999999998</v>
      </c>
      <c r="EQ33" s="907">
        <v>310.10000000000002</v>
      </c>
      <c r="ER33" s="907">
        <v>297.7</v>
      </c>
      <c r="ES33" s="907">
        <v>301.7</v>
      </c>
      <c r="ET33" s="907">
        <v>320.5</v>
      </c>
      <c r="EU33" s="907">
        <v>332</v>
      </c>
      <c r="EV33" s="907">
        <v>319.60000000000002</v>
      </c>
      <c r="EW33" s="907">
        <v>314.2</v>
      </c>
      <c r="EX33" s="907">
        <v>333.4</v>
      </c>
      <c r="EY33" s="907">
        <v>361.1</v>
      </c>
      <c r="EZ33" s="907">
        <v>323.8</v>
      </c>
      <c r="FA33" s="907">
        <v>305.10000000000002</v>
      </c>
      <c r="FB33" s="907">
        <v>281.10000000000002</v>
      </c>
      <c r="FC33" s="907">
        <v>275.60000000000002</v>
      </c>
      <c r="FD33" s="907">
        <v>293.3</v>
      </c>
      <c r="FE33" s="907">
        <v>293.3</v>
      </c>
      <c r="FF33" s="907">
        <v>288.39999999999998</v>
      </c>
      <c r="FG33" s="907">
        <v>278</v>
      </c>
      <c r="FH33" s="907">
        <v>297.8</v>
      </c>
      <c r="FI33" s="907">
        <v>311.89999999999998</v>
      </c>
      <c r="FJ33" s="907">
        <v>315.2</v>
      </c>
      <c r="FK33" s="907">
        <v>319.39999999999998</v>
      </c>
      <c r="FL33" s="907">
        <v>327.2</v>
      </c>
      <c r="FM33" s="907">
        <v>329.9</v>
      </c>
      <c r="FN33" s="907">
        <v>330.1</v>
      </c>
      <c r="FO33" s="907">
        <v>337</v>
      </c>
      <c r="FP33" s="907">
        <v>346.2</v>
      </c>
      <c r="FQ33" s="907">
        <v>359.2</v>
      </c>
      <c r="FR33" s="907">
        <v>376.5</v>
      </c>
      <c r="FS33" s="907">
        <v>386.1</v>
      </c>
      <c r="FT33" s="907">
        <v>366.6</v>
      </c>
      <c r="FU33" s="907">
        <v>364.9</v>
      </c>
      <c r="FV33" s="907">
        <v>375.7</v>
      </c>
      <c r="FW33" s="907">
        <v>369.4</v>
      </c>
      <c r="FX33" s="907">
        <v>385.3</v>
      </c>
      <c r="FY33" s="907">
        <v>393</v>
      </c>
      <c r="FZ33" s="907">
        <v>395.4</v>
      </c>
      <c r="GA33" s="907">
        <v>415.3</v>
      </c>
      <c r="GB33" s="907">
        <v>406.5</v>
      </c>
      <c r="GC33" s="907">
        <v>412.3</v>
      </c>
      <c r="GD33" s="907">
        <v>397.8</v>
      </c>
      <c r="GE33" s="907">
        <v>406.6</v>
      </c>
      <c r="GF33" s="907">
        <v>418.2</v>
      </c>
      <c r="GG33" s="907">
        <v>418.4</v>
      </c>
      <c r="GH33" s="907">
        <v>424.7</v>
      </c>
      <c r="GI33" s="907">
        <v>406.5</v>
      </c>
      <c r="GJ33" s="907">
        <v>432.4</v>
      </c>
      <c r="GK33" s="907">
        <v>478.2</v>
      </c>
      <c r="GL33" s="907">
        <v>479</v>
      </c>
      <c r="GM33" s="907">
        <v>442.4</v>
      </c>
      <c r="GN33" s="907">
        <v>464.2</v>
      </c>
      <c r="GO33" s="907">
        <v>453.6</v>
      </c>
      <c r="GP33" s="907">
        <v>472.9</v>
      </c>
      <c r="GQ33" s="907">
        <v>520.9</v>
      </c>
      <c r="GR33" s="907">
        <v>497.4</v>
      </c>
      <c r="GS33" s="907">
        <v>494.7</v>
      </c>
      <c r="GT33" s="907">
        <v>503.8</v>
      </c>
      <c r="GU33" s="907">
        <v>517.5</v>
      </c>
      <c r="GV33" s="907">
        <v>519.6</v>
      </c>
      <c r="GW33" s="907">
        <v>522.79999999999995</v>
      </c>
      <c r="GX33" s="907">
        <v>560.20000000000005</v>
      </c>
      <c r="GY33" s="907">
        <v>586.4</v>
      </c>
      <c r="GZ33" s="907">
        <v>605.1</v>
      </c>
      <c r="HA33" s="907">
        <v>629</v>
      </c>
    </row>
    <row r="34" spans="1:209" x14ac:dyDescent="0.35">
      <c r="A34" s="907" t="s">
        <v>640</v>
      </c>
      <c r="B34" s="907">
        <v>70.599999999999994</v>
      </c>
      <c r="C34" s="907">
        <v>72.400000000000006</v>
      </c>
      <c r="D34" s="907">
        <v>74.3</v>
      </c>
      <c r="E34" s="907">
        <v>76</v>
      </c>
      <c r="F34" s="907">
        <v>78.3</v>
      </c>
      <c r="G34" s="907">
        <v>80.2</v>
      </c>
      <c r="H34" s="907">
        <v>82.8</v>
      </c>
      <c r="I34" s="907">
        <v>84.7</v>
      </c>
      <c r="J34" s="907">
        <v>86.4</v>
      </c>
      <c r="K34" s="907">
        <v>88.5</v>
      </c>
      <c r="L34" s="907">
        <v>90.4</v>
      </c>
      <c r="M34" s="907">
        <v>92.5</v>
      </c>
      <c r="N34" s="907">
        <v>95.1</v>
      </c>
      <c r="O34" s="907">
        <v>96.3</v>
      </c>
      <c r="P34" s="907">
        <v>98.7</v>
      </c>
      <c r="Q34" s="907">
        <v>99.6</v>
      </c>
      <c r="R34" s="907">
        <v>101</v>
      </c>
      <c r="S34" s="907">
        <v>104</v>
      </c>
      <c r="T34" s="907">
        <v>106.8</v>
      </c>
      <c r="U34" s="907">
        <v>107.5</v>
      </c>
      <c r="V34" s="907">
        <v>109</v>
      </c>
      <c r="W34" s="907">
        <v>111.7</v>
      </c>
      <c r="X34" s="907">
        <v>114.9</v>
      </c>
      <c r="Y34" s="907">
        <v>117.3</v>
      </c>
      <c r="Z34" s="907">
        <v>120.9</v>
      </c>
      <c r="AA34" s="907">
        <v>123.5</v>
      </c>
      <c r="AB34" s="907">
        <v>126</v>
      </c>
      <c r="AC34" s="907">
        <v>129.6</v>
      </c>
      <c r="AD34" s="907">
        <v>132.9</v>
      </c>
      <c r="AE34" s="907">
        <v>135.5</v>
      </c>
      <c r="AF34" s="907">
        <v>138.30000000000001</v>
      </c>
      <c r="AG34" s="907">
        <v>141.1</v>
      </c>
      <c r="AH34" s="907">
        <v>143</v>
      </c>
      <c r="AI34" s="907">
        <v>147.69999999999999</v>
      </c>
      <c r="AJ34" s="907">
        <v>144.19999999999999</v>
      </c>
      <c r="AK34" s="907">
        <v>147.6</v>
      </c>
      <c r="AL34" s="907">
        <v>150.6</v>
      </c>
      <c r="AM34" s="907">
        <v>152.6</v>
      </c>
      <c r="AN34" s="907">
        <v>155.6</v>
      </c>
      <c r="AO34" s="907">
        <v>159</v>
      </c>
      <c r="AP34" s="907">
        <v>161.9</v>
      </c>
      <c r="AQ34" s="907">
        <v>163.30000000000001</v>
      </c>
      <c r="AR34" s="907">
        <v>168.2</v>
      </c>
      <c r="AS34" s="907">
        <v>173.3</v>
      </c>
      <c r="AT34" s="907">
        <v>180.2</v>
      </c>
      <c r="AU34" s="907">
        <v>183.7</v>
      </c>
      <c r="AV34" s="907">
        <v>188.3</v>
      </c>
      <c r="AW34" s="907">
        <v>190.7</v>
      </c>
      <c r="AX34" s="907">
        <v>193.9</v>
      </c>
      <c r="AY34" s="907">
        <v>198.3</v>
      </c>
      <c r="AZ34" s="907">
        <v>201.7</v>
      </c>
      <c r="BA34" s="907">
        <v>206</v>
      </c>
      <c r="BB34" s="907">
        <v>209.6</v>
      </c>
      <c r="BC34" s="907">
        <v>216</v>
      </c>
      <c r="BD34" s="907">
        <v>222</v>
      </c>
      <c r="BE34" s="907">
        <v>228</v>
      </c>
      <c r="BF34" s="907">
        <v>234.7</v>
      </c>
      <c r="BG34" s="907">
        <v>240.3</v>
      </c>
      <c r="BH34" s="907">
        <v>244.7</v>
      </c>
      <c r="BI34" s="907">
        <v>250.2</v>
      </c>
      <c r="BJ34" s="907">
        <v>254.7</v>
      </c>
      <c r="BK34" s="907">
        <v>260</v>
      </c>
      <c r="BL34" s="907">
        <v>265.10000000000002</v>
      </c>
      <c r="BM34" s="907">
        <v>268.5</v>
      </c>
      <c r="BN34" s="907">
        <v>273</v>
      </c>
      <c r="BO34" s="907">
        <v>276.60000000000002</v>
      </c>
      <c r="BP34" s="907">
        <v>282.3</v>
      </c>
      <c r="BQ34" s="907">
        <v>286.8</v>
      </c>
      <c r="BR34" s="907">
        <v>291.89999999999998</v>
      </c>
      <c r="BS34" s="907">
        <v>298.5</v>
      </c>
      <c r="BT34" s="907">
        <v>306</v>
      </c>
      <c r="BU34" s="907">
        <v>310</v>
      </c>
      <c r="BV34" s="907">
        <v>315.7</v>
      </c>
      <c r="BW34" s="907">
        <v>323.2</v>
      </c>
      <c r="BX34" s="907">
        <v>327.3</v>
      </c>
      <c r="BY34" s="907">
        <v>332.4</v>
      </c>
      <c r="BZ34" s="907">
        <v>340.2</v>
      </c>
      <c r="CA34" s="907">
        <v>348.2</v>
      </c>
      <c r="CB34" s="907">
        <v>353.9</v>
      </c>
      <c r="CC34" s="907">
        <v>354.2</v>
      </c>
      <c r="CD34" s="907">
        <v>369.3</v>
      </c>
      <c r="CE34" s="907">
        <v>368.7</v>
      </c>
      <c r="CF34" s="907">
        <v>375.6</v>
      </c>
      <c r="CG34" s="907">
        <v>382.7</v>
      </c>
      <c r="CH34" s="907">
        <v>384.3</v>
      </c>
      <c r="CI34" s="907">
        <v>390.2</v>
      </c>
      <c r="CJ34" s="907">
        <v>399.4</v>
      </c>
      <c r="CK34" s="907">
        <v>407.3</v>
      </c>
      <c r="CL34" s="907">
        <v>412.8</v>
      </c>
      <c r="CM34" s="907">
        <v>418.2</v>
      </c>
      <c r="CN34" s="907">
        <v>424.1</v>
      </c>
      <c r="CO34" s="907">
        <v>425.3</v>
      </c>
      <c r="CP34" s="907">
        <v>427.5</v>
      </c>
      <c r="CQ34" s="907">
        <v>432.8</v>
      </c>
      <c r="CR34" s="907">
        <v>439.5</v>
      </c>
      <c r="CS34" s="907">
        <v>447.2</v>
      </c>
      <c r="CT34" s="907">
        <v>456</v>
      </c>
      <c r="CU34" s="907">
        <v>465.8</v>
      </c>
      <c r="CV34" s="907">
        <v>470</v>
      </c>
      <c r="CW34" s="907">
        <v>473.3</v>
      </c>
      <c r="CX34" s="907">
        <v>478.8</v>
      </c>
      <c r="CY34" s="907">
        <v>477.9</v>
      </c>
      <c r="CZ34" s="907">
        <v>483.5</v>
      </c>
      <c r="DA34" s="907">
        <v>489.3</v>
      </c>
      <c r="DB34" s="907">
        <v>497.8</v>
      </c>
      <c r="DC34" s="907">
        <v>506.5</v>
      </c>
      <c r="DD34" s="907">
        <v>510.1</v>
      </c>
      <c r="DE34" s="907">
        <v>517.29999999999995</v>
      </c>
      <c r="DF34" s="907">
        <v>523.79999999999995</v>
      </c>
      <c r="DG34" s="907">
        <v>530.70000000000005</v>
      </c>
      <c r="DH34" s="907">
        <v>536.6</v>
      </c>
      <c r="DI34" s="907">
        <v>544</v>
      </c>
      <c r="DJ34" s="907">
        <v>549.6</v>
      </c>
      <c r="DK34" s="907">
        <v>555.4</v>
      </c>
      <c r="DL34" s="907">
        <v>561.6</v>
      </c>
      <c r="DM34" s="907">
        <v>568.6</v>
      </c>
      <c r="DN34" s="907">
        <v>576.20000000000005</v>
      </c>
      <c r="DO34" s="907">
        <v>585.4</v>
      </c>
      <c r="DP34" s="907">
        <v>595.20000000000005</v>
      </c>
      <c r="DQ34" s="907">
        <v>603.70000000000005</v>
      </c>
      <c r="DR34" s="907">
        <v>612.4</v>
      </c>
      <c r="DS34" s="907">
        <v>618.9</v>
      </c>
      <c r="DT34" s="907">
        <v>623.70000000000005</v>
      </c>
      <c r="DU34" s="907">
        <v>630.1</v>
      </c>
      <c r="DV34" s="907">
        <v>637.1</v>
      </c>
      <c r="DW34" s="907">
        <v>637.79999999999995</v>
      </c>
      <c r="DX34" s="907">
        <v>641.70000000000005</v>
      </c>
      <c r="DY34" s="907">
        <v>653</v>
      </c>
      <c r="DZ34" s="907">
        <v>659.3</v>
      </c>
      <c r="EA34" s="907">
        <v>664</v>
      </c>
      <c r="EB34" s="907">
        <v>680.5</v>
      </c>
      <c r="EC34" s="907">
        <v>689</v>
      </c>
      <c r="ED34" s="907">
        <v>698.5</v>
      </c>
      <c r="EE34" s="907">
        <v>709.9</v>
      </c>
      <c r="EF34" s="907">
        <v>723.4</v>
      </c>
      <c r="EG34" s="907">
        <v>729.8</v>
      </c>
      <c r="EH34" s="907">
        <v>753.2</v>
      </c>
      <c r="EI34" s="907">
        <v>765.1</v>
      </c>
      <c r="EJ34" s="907">
        <v>775.4</v>
      </c>
      <c r="EK34" s="907">
        <v>797.6</v>
      </c>
      <c r="EL34" s="907">
        <v>817.9</v>
      </c>
      <c r="EM34" s="907">
        <v>835.9</v>
      </c>
      <c r="EN34" s="907">
        <v>851.8</v>
      </c>
      <c r="EO34" s="907">
        <v>866.6</v>
      </c>
      <c r="EP34" s="907">
        <v>882.7</v>
      </c>
      <c r="EQ34" s="907">
        <v>892.2</v>
      </c>
      <c r="ER34" s="907">
        <v>903.9</v>
      </c>
      <c r="ES34" s="907">
        <v>912.4</v>
      </c>
      <c r="ET34" s="907">
        <v>931.9</v>
      </c>
      <c r="EU34" s="907">
        <v>939.4</v>
      </c>
      <c r="EV34" s="907">
        <v>940.4</v>
      </c>
      <c r="EW34" s="907">
        <v>957.1</v>
      </c>
      <c r="EX34" s="907">
        <v>952.5</v>
      </c>
      <c r="EY34" s="907">
        <v>959.4</v>
      </c>
      <c r="EZ34" s="907">
        <v>964.8</v>
      </c>
      <c r="FA34" s="907">
        <v>946.3</v>
      </c>
      <c r="FB34" s="907">
        <v>929.2</v>
      </c>
      <c r="FC34" s="907">
        <v>923</v>
      </c>
      <c r="FD34" s="907">
        <v>937.4</v>
      </c>
      <c r="FE34" s="907">
        <v>952.1</v>
      </c>
      <c r="FF34" s="907">
        <v>951.6</v>
      </c>
      <c r="FG34" s="907">
        <v>965.7</v>
      </c>
      <c r="FH34" s="907">
        <v>970.1</v>
      </c>
      <c r="FI34" s="907">
        <v>977.7</v>
      </c>
      <c r="FJ34" s="907">
        <v>986.8</v>
      </c>
      <c r="FK34" s="907">
        <v>996.4</v>
      </c>
      <c r="FL34" s="907">
        <v>994.5</v>
      </c>
      <c r="FM34" s="907">
        <v>1002.7</v>
      </c>
      <c r="FN34" s="907">
        <v>1016.9</v>
      </c>
      <c r="FO34" s="907">
        <v>1019.5</v>
      </c>
      <c r="FP34" s="907">
        <v>1016.6</v>
      </c>
      <c r="FQ34" s="907">
        <v>1030.8</v>
      </c>
      <c r="FR34" s="907">
        <v>1052.3</v>
      </c>
      <c r="FS34" s="907">
        <v>1056.4000000000001</v>
      </c>
      <c r="FT34" s="907">
        <v>1068.7</v>
      </c>
      <c r="FU34" s="907">
        <v>1075.3</v>
      </c>
      <c r="FV34" s="907">
        <v>1083.9000000000001</v>
      </c>
      <c r="FW34" s="907">
        <v>1102.2</v>
      </c>
      <c r="FX34" s="907">
        <v>1111.4000000000001</v>
      </c>
      <c r="FY34" s="907">
        <v>1120.5999999999999</v>
      </c>
      <c r="FZ34" s="907">
        <v>1122.3</v>
      </c>
      <c r="GA34" s="907">
        <v>1129.5999999999999</v>
      </c>
      <c r="GB34" s="907">
        <v>1139.4000000000001</v>
      </c>
      <c r="GC34" s="907">
        <v>1148.2</v>
      </c>
      <c r="GD34" s="907">
        <v>1157.7</v>
      </c>
      <c r="GE34" s="907">
        <v>1165.3</v>
      </c>
      <c r="GF34" s="907">
        <v>1184.8</v>
      </c>
      <c r="GG34" s="907">
        <v>1192.8</v>
      </c>
      <c r="GH34" s="907">
        <v>1211.7</v>
      </c>
      <c r="GI34" s="907">
        <v>1227.0999999999999</v>
      </c>
      <c r="GJ34" s="907">
        <v>1240.2</v>
      </c>
      <c r="GK34" s="907">
        <v>1259.8</v>
      </c>
      <c r="GL34" s="907">
        <v>1276.3</v>
      </c>
      <c r="GM34" s="907">
        <v>1291.2</v>
      </c>
      <c r="GN34" s="907">
        <v>1306.4000000000001</v>
      </c>
      <c r="GO34" s="907">
        <v>1318.5</v>
      </c>
      <c r="GP34" s="907">
        <v>1331.4</v>
      </c>
      <c r="GQ34" s="907">
        <v>1348.7</v>
      </c>
      <c r="GR34" s="907">
        <v>1372.1</v>
      </c>
      <c r="GS34" s="907">
        <v>1378.4</v>
      </c>
      <c r="GT34" s="907">
        <v>1391.3</v>
      </c>
      <c r="GU34" s="907">
        <v>1322.2</v>
      </c>
      <c r="GV34" s="907">
        <v>1392.7</v>
      </c>
      <c r="GW34" s="907">
        <v>1400.4</v>
      </c>
      <c r="GX34" s="907">
        <v>1413.9</v>
      </c>
      <c r="GY34" s="907">
        <v>1458.5</v>
      </c>
      <c r="GZ34" s="907">
        <v>1481.8</v>
      </c>
      <c r="HA34" s="907">
        <v>1516.3</v>
      </c>
    </row>
    <row r="35" spans="1:209" x14ac:dyDescent="0.35">
      <c r="A35" s="907" t="s">
        <v>641</v>
      </c>
      <c r="B35" s="907">
        <v>3.8</v>
      </c>
      <c r="C35" s="907">
        <v>3.7</v>
      </c>
      <c r="D35" s="907">
        <v>3.8</v>
      </c>
      <c r="E35" s="907">
        <v>3.6</v>
      </c>
      <c r="F35" s="907">
        <v>4.0999999999999996</v>
      </c>
      <c r="G35" s="907">
        <v>4.2</v>
      </c>
      <c r="H35" s="907">
        <v>4.4000000000000004</v>
      </c>
      <c r="I35" s="907">
        <v>4.5</v>
      </c>
      <c r="J35" s="907">
        <v>5</v>
      </c>
      <c r="K35" s="907">
        <v>5</v>
      </c>
      <c r="L35" s="907">
        <v>5.2</v>
      </c>
      <c r="M35" s="907">
        <v>5.7</v>
      </c>
      <c r="N35" s="907">
        <v>6</v>
      </c>
      <c r="O35" s="907">
        <v>6.1</v>
      </c>
      <c r="P35" s="907">
        <v>5.9</v>
      </c>
      <c r="Q35" s="907">
        <v>6.1</v>
      </c>
      <c r="R35" s="907">
        <v>6.3</v>
      </c>
      <c r="S35" s="907">
        <v>6.6</v>
      </c>
      <c r="T35" s="907">
        <v>7.3</v>
      </c>
      <c r="U35" s="907">
        <v>6.5</v>
      </c>
      <c r="V35" s="907">
        <v>6.1</v>
      </c>
      <c r="W35" s="907">
        <v>6.6</v>
      </c>
      <c r="X35" s="907">
        <v>8.1999999999999993</v>
      </c>
      <c r="Y35" s="907">
        <v>8.4</v>
      </c>
      <c r="Z35" s="907">
        <v>9.6999999999999993</v>
      </c>
      <c r="AA35" s="907">
        <v>9.6</v>
      </c>
      <c r="AB35" s="907">
        <v>9.6999999999999993</v>
      </c>
      <c r="AC35" s="907">
        <v>9.6</v>
      </c>
      <c r="AD35" s="907">
        <v>10.5</v>
      </c>
      <c r="AE35" s="907">
        <v>11.4</v>
      </c>
      <c r="AF35" s="907">
        <v>11.8</v>
      </c>
      <c r="AG35" s="907">
        <v>12</v>
      </c>
      <c r="AH35" s="907">
        <v>10.5</v>
      </c>
      <c r="AI35" s="907">
        <v>12.4</v>
      </c>
      <c r="AJ35" s="907">
        <v>12.5</v>
      </c>
      <c r="AK35" s="907">
        <v>13.1</v>
      </c>
      <c r="AL35" s="907">
        <v>13.7</v>
      </c>
      <c r="AM35" s="907">
        <v>13.8</v>
      </c>
      <c r="AN35" s="907">
        <v>13.6</v>
      </c>
      <c r="AO35" s="907">
        <v>13.2</v>
      </c>
      <c r="AP35" s="907">
        <v>16.100000000000001</v>
      </c>
      <c r="AQ35" s="907">
        <v>12.8</v>
      </c>
      <c r="AR35" s="907">
        <v>14</v>
      </c>
      <c r="AS35" s="907">
        <v>15.1</v>
      </c>
      <c r="AT35" s="907">
        <v>16.8</v>
      </c>
      <c r="AU35" s="907">
        <v>15.2</v>
      </c>
      <c r="AV35" s="907">
        <v>15.7</v>
      </c>
      <c r="AW35" s="907">
        <v>14.1</v>
      </c>
      <c r="AX35" s="907">
        <v>14.1</v>
      </c>
      <c r="AY35" s="907">
        <v>14.3</v>
      </c>
      <c r="AZ35" s="907">
        <v>14.4</v>
      </c>
      <c r="BA35" s="907">
        <v>13.3</v>
      </c>
      <c r="BB35" s="907">
        <v>12.8</v>
      </c>
      <c r="BC35" s="907">
        <v>15.7</v>
      </c>
      <c r="BD35" s="907">
        <v>17.399999999999999</v>
      </c>
      <c r="BE35" s="907">
        <v>17.7</v>
      </c>
      <c r="BF35" s="907">
        <v>20.100000000000001</v>
      </c>
      <c r="BG35" s="907">
        <v>19.899999999999999</v>
      </c>
      <c r="BH35" s="907">
        <v>17.5</v>
      </c>
      <c r="BI35" s="907">
        <v>17.7</v>
      </c>
      <c r="BJ35" s="907">
        <v>20</v>
      </c>
      <c r="BK35" s="907">
        <v>19.600000000000001</v>
      </c>
      <c r="BL35" s="907">
        <v>20.9</v>
      </c>
      <c r="BM35" s="907">
        <v>20.5</v>
      </c>
      <c r="BN35" s="907">
        <v>21.4</v>
      </c>
      <c r="BO35" s="907">
        <v>22</v>
      </c>
      <c r="BP35" s="907">
        <v>22.4</v>
      </c>
      <c r="BQ35" s="907">
        <v>24.8</v>
      </c>
      <c r="BR35" s="907">
        <v>22.7</v>
      </c>
      <c r="BS35" s="907">
        <v>24.5</v>
      </c>
      <c r="BT35" s="907">
        <v>24.8</v>
      </c>
      <c r="BU35" s="907">
        <v>23.6</v>
      </c>
      <c r="BV35" s="907">
        <v>23.4</v>
      </c>
      <c r="BW35" s="907">
        <v>25.2</v>
      </c>
      <c r="BX35" s="907">
        <v>27.3</v>
      </c>
      <c r="BY35" s="907">
        <v>28.2</v>
      </c>
      <c r="BZ35" s="907">
        <v>27.8</v>
      </c>
      <c r="CA35" s="907">
        <v>24.2</v>
      </c>
      <c r="CB35" s="907">
        <v>22.8</v>
      </c>
      <c r="CC35" s="907">
        <v>22.1</v>
      </c>
      <c r="CD35" s="907">
        <v>21.4</v>
      </c>
      <c r="CE35" s="907">
        <v>22.1</v>
      </c>
      <c r="CF35" s="907">
        <v>23</v>
      </c>
      <c r="CG35" s="907">
        <v>23.4</v>
      </c>
      <c r="CH35" s="907">
        <v>23.8</v>
      </c>
      <c r="CI35" s="907">
        <v>23.4</v>
      </c>
      <c r="CJ35" s="907">
        <v>23.7</v>
      </c>
      <c r="CK35" s="907">
        <v>23.6</v>
      </c>
      <c r="CL35" s="907">
        <v>25.2</v>
      </c>
      <c r="CM35" s="907">
        <v>24.7</v>
      </c>
      <c r="CN35" s="907">
        <v>23.2</v>
      </c>
      <c r="CO35" s="907">
        <v>24.4</v>
      </c>
      <c r="CP35" s="907">
        <v>24.8</v>
      </c>
      <c r="CQ35" s="907">
        <v>26.8</v>
      </c>
      <c r="CR35" s="907">
        <v>25.2</v>
      </c>
      <c r="CS35" s="907">
        <v>30.8</v>
      </c>
      <c r="CT35" s="907">
        <v>27.1</v>
      </c>
      <c r="CU35" s="907">
        <v>28.7</v>
      </c>
      <c r="CV35" s="907">
        <v>31.4</v>
      </c>
      <c r="CW35" s="907">
        <v>32.700000000000003</v>
      </c>
      <c r="CX35" s="907">
        <v>32.5</v>
      </c>
      <c r="CY35" s="907">
        <v>31.3</v>
      </c>
      <c r="CZ35" s="907">
        <v>31.9</v>
      </c>
      <c r="DA35" s="907">
        <v>30.9</v>
      </c>
      <c r="DB35" s="907">
        <v>31.9</v>
      </c>
      <c r="DC35" s="907">
        <v>33.5</v>
      </c>
      <c r="DD35" s="907">
        <v>33.299999999999997</v>
      </c>
      <c r="DE35" s="907">
        <v>33.4</v>
      </c>
      <c r="DF35" s="907">
        <v>33.1</v>
      </c>
      <c r="DG35" s="907">
        <v>33.6</v>
      </c>
      <c r="DH35" s="907">
        <v>35.5</v>
      </c>
      <c r="DI35" s="907">
        <v>34.4</v>
      </c>
      <c r="DJ35" s="907">
        <v>34.700000000000003</v>
      </c>
      <c r="DK35" s="907">
        <v>34.5</v>
      </c>
      <c r="DL35" s="907">
        <v>35.700000000000003</v>
      </c>
      <c r="DM35" s="907">
        <v>34.799999999999997</v>
      </c>
      <c r="DN35" s="907">
        <v>36.299999999999997</v>
      </c>
      <c r="DO35" s="907">
        <v>35.5</v>
      </c>
      <c r="DP35" s="907">
        <v>35.6</v>
      </c>
      <c r="DQ35" s="907">
        <v>35.9</v>
      </c>
      <c r="DR35" s="907">
        <v>37.200000000000003</v>
      </c>
      <c r="DS35" s="907">
        <v>36.5</v>
      </c>
      <c r="DT35" s="907">
        <v>33.5</v>
      </c>
      <c r="DU35" s="907">
        <v>33.700000000000003</v>
      </c>
      <c r="DV35" s="907">
        <v>30.1</v>
      </c>
      <c r="DW35" s="907">
        <v>30.4</v>
      </c>
      <c r="DX35" s="907">
        <v>28.3</v>
      </c>
      <c r="DY35" s="907">
        <v>26.6</v>
      </c>
      <c r="DZ35" s="907">
        <v>28.3</v>
      </c>
      <c r="EA35" s="907">
        <v>30.2</v>
      </c>
      <c r="EB35" s="907">
        <v>31.5</v>
      </c>
      <c r="EC35" s="907">
        <v>33.5</v>
      </c>
      <c r="ED35" s="907">
        <v>34.5</v>
      </c>
      <c r="EE35" s="907">
        <v>31.7</v>
      </c>
      <c r="EF35" s="907">
        <v>33.6</v>
      </c>
      <c r="EG35" s="907">
        <v>36.200000000000003</v>
      </c>
      <c r="EH35" s="907">
        <v>37.799999999999997</v>
      </c>
      <c r="EI35" s="907">
        <v>40.799999999999997</v>
      </c>
      <c r="EJ35" s="907">
        <v>43.9</v>
      </c>
      <c r="EK35" s="907">
        <v>44.3</v>
      </c>
      <c r="EL35" s="907">
        <v>55.3</v>
      </c>
      <c r="EM35" s="907">
        <v>53</v>
      </c>
      <c r="EN35" s="907">
        <v>53.3</v>
      </c>
      <c r="EO35" s="907">
        <v>58.2</v>
      </c>
      <c r="EP35" s="907">
        <v>59.6</v>
      </c>
      <c r="EQ35" s="907">
        <v>60.3</v>
      </c>
      <c r="ER35" s="907">
        <v>61.8</v>
      </c>
      <c r="ES35" s="907">
        <v>55.2</v>
      </c>
      <c r="ET35" s="907">
        <v>59.2</v>
      </c>
      <c r="EU35" s="907">
        <v>59.4</v>
      </c>
      <c r="EV35" s="907">
        <v>56.3</v>
      </c>
      <c r="EW35" s="907">
        <v>56.6</v>
      </c>
      <c r="EX35" s="907">
        <v>50.2</v>
      </c>
      <c r="EY35" s="907">
        <v>51.6</v>
      </c>
      <c r="EZ35" s="907">
        <v>52.8</v>
      </c>
      <c r="FA35" s="907">
        <v>35.1</v>
      </c>
      <c r="FB35" s="907">
        <v>43.7</v>
      </c>
      <c r="FC35" s="907">
        <v>49.6</v>
      </c>
      <c r="FD35" s="907">
        <v>41.3</v>
      </c>
      <c r="FE35" s="907">
        <v>43.4</v>
      </c>
      <c r="FF35" s="907">
        <v>45.1</v>
      </c>
      <c r="FG35" s="907">
        <v>43.4</v>
      </c>
      <c r="FH35" s="907">
        <v>45.5</v>
      </c>
      <c r="FI35" s="907">
        <v>50.4</v>
      </c>
      <c r="FJ35" s="907">
        <v>48.4</v>
      </c>
      <c r="FK35" s="907">
        <v>49.8</v>
      </c>
      <c r="FL35" s="907">
        <v>46.4</v>
      </c>
      <c r="FM35" s="907">
        <v>49</v>
      </c>
      <c r="FN35" s="907">
        <v>49.2</v>
      </c>
      <c r="FO35" s="907">
        <v>49.5</v>
      </c>
      <c r="FP35" s="907">
        <v>52.1</v>
      </c>
      <c r="FQ35" s="907">
        <v>51.9</v>
      </c>
      <c r="FR35" s="907">
        <v>53.8</v>
      </c>
      <c r="FS35" s="907">
        <v>54.1</v>
      </c>
      <c r="FT35" s="907">
        <v>53.1</v>
      </c>
      <c r="FU35" s="907">
        <v>54.6</v>
      </c>
      <c r="FV35" s="907">
        <v>56.4</v>
      </c>
      <c r="FW35" s="907">
        <v>55.1</v>
      </c>
      <c r="FX35" s="907">
        <v>57</v>
      </c>
      <c r="FY35" s="907">
        <v>57.7</v>
      </c>
      <c r="FZ35" s="907">
        <v>57.6</v>
      </c>
      <c r="GA35" s="907">
        <v>57.5</v>
      </c>
      <c r="GB35" s="907">
        <v>55.8</v>
      </c>
      <c r="GC35" s="907">
        <v>54.1</v>
      </c>
      <c r="GD35" s="907">
        <v>54</v>
      </c>
      <c r="GE35" s="907">
        <v>52.4</v>
      </c>
      <c r="GF35" s="907">
        <v>52.8</v>
      </c>
      <c r="GG35" s="907">
        <v>54.2</v>
      </c>
      <c r="GH35" s="907">
        <v>55.3</v>
      </c>
      <c r="GI35" s="907">
        <v>53.6</v>
      </c>
      <c r="GJ35" s="907">
        <v>54.3</v>
      </c>
      <c r="GK35" s="907">
        <v>55.1</v>
      </c>
      <c r="GL35" s="907">
        <v>55.6</v>
      </c>
      <c r="GM35" s="907">
        <v>60.3</v>
      </c>
      <c r="GN35" s="907">
        <v>61.7</v>
      </c>
      <c r="GO35" s="907">
        <v>64.3</v>
      </c>
      <c r="GP35" s="907">
        <v>73.2</v>
      </c>
      <c r="GQ35" s="907">
        <v>72.8</v>
      </c>
      <c r="GR35" s="907">
        <v>73.099999999999994</v>
      </c>
      <c r="GS35" s="907">
        <v>72.400000000000006</v>
      </c>
      <c r="GT35" s="907">
        <v>66.5</v>
      </c>
      <c r="GU35" s="907">
        <v>61.9</v>
      </c>
      <c r="GV35" s="907">
        <v>76.8</v>
      </c>
      <c r="GW35" s="907">
        <v>78.8</v>
      </c>
      <c r="GX35" s="907">
        <v>85.5</v>
      </c>
      <c r="GY35" s="907">
        <v>91.9</v>
      </c>
      <c r="GZ35" s="907">
        <v>95.3</v>
      </c>
      <c r="HA35" s="907">
        <v>90.9</v>
      </c>
    </row>
    <row r="36" spans="1:209" x14ac:dyDescent="0.35">
      <c r="A36" s="907" t="s">
        <v>639</v>
      </c>
      <c r="B36" s="907">
        <v>1.1000000000000001</v>
      </c>
      <c r="C36" s="907">
        <v>1.1000000000000001</v>
      </c>
      <c r="D36" s="907">
        <v>1.1000000000000001</v>
      </c>
      <c r="E36" s="907">
        <v>1.1000000000000001</v>
      </c>
      <c r="F36" s="907">
        <v>1.1000000000000001</v>
      </c>
      <c r="G36" s="907">
        <v>1.2</v>
      </c>
      <c r="H36" s="907">
        <v>1.2</v>
      </c>
      <c r="I36" s="907">
        <v>1.2</v>
      </c>
      <c r="J36" s="907">
        <v>1.3</v>
      </c>
      <c r="K36" s="907">
        <v>1.3</v>
      </c>
      <c r="L36" s="907">
        <v>1.3</v>
      </c>
      <c r="M36" s="907">
        <v>1.4</v>
      </c>
      <c r="N36" s="907">
        <v>1.4</v>
      </c>
      <c r="O36" s="907">
        <v>1.5</v>
      </c>
      <c r="P36" s="907">
        <v>1.5</v>
      </c>
      <c r="Q36" s="907">
        <v>1.6</v>
      </c>
      <c r="R36" s="907">
        <v>1.6</v>
      </c>
      <c r="S36" s="907">
        <v>1.6</v>
      </c>
      <c r="T36" s="907">
        <v>1.7</v>
      </c>
      <c r="U36" s="907">
        <v>1.7</v>
      </c>
      <c r="V36" s="907">
        <v>1.8</v>
      </c>
      <c r="W36" s="907">
        <v>1.8</v>
      </c>
      <c r="X36" s="907">
        <v>1.9</v>
      </c>
      <c r="Y36" s="907">
        <v>2</v>
      </c>
      <c r="Z36" s="907">
        <v>2</v>
      </c>
      <c r="AA36" s="907">
        <v>2.1</v>
      </c>
      <c r="AB36" s="907">
        <v>2.2000000000000002</v>
      </c>
      <c r="AC36" s="907">
        <v>2.2999999999999998</v>
      </c>
      <c r="AD36" s="907">
        <v>2.5</v>
      </c>
      <c r="AE36" s="907">
        <v>2.7</v>
      </c>
      <c r="AF36" s="907">
        <v>2.9</v>
      </c>
      <c r="AG36" s="907">
        <v>3</v>
      </c>
      <c r="AH36" s="907">
        <v>3.2</v>
      </c>
      <c r="AI36" s="907">
        <v>3.3</v>
      </c>
      <c r="AJ36" s="907">
        <v>3.5</v>
      </c>
      <c r="AK36" s="907">
        <v>3.6</v>
      </c>
      <c r="AL36" s="907">
        <v>3.8</v>
      </c>
      <c r="AM36" s="907">
        <v>3.9</v>
      </c>
      <c r="AN36" s="907">
        <v>3.9</v>
      </c>
      <c r="AO36" s="907">
        <v>4</v>
      </c>
      <c r="AP36" s="907">
        <v>3.6</v>
      </c>
      <c r="AQ36" s="907">
        <v>2.9</v>
      </c>
      <c r="AR36" s="907">
        <v>3.8</v>
      </c>
      <c r="AS36" s="907">
        <v>4</v>
      </c>
      <c r="AT36" s="907">
        <v>3.7</v>
      </c>
      <c r="AU36" s="907">
        <v>3.8</v>
      </c>
      <c r="AV36" s="907">
        <v>3.9</v>
      </c>
      <c r="AW36" s="907">
        <v>4</v>
      </c>
      <c r="AX36" s="907">
        <v>4</v>
      </c>
      <c r="AY36" s="907">
        <v>4</v>
      </c>
      <c r="AZ36" s="907">
        <v>4.0999999999999996</v>
      </c>
      <c r="BA36" s="907">
        <v>4.0999999999999996</v>
      </c>
      <c r="BB36" s="907">
        <v>4</v>
      </c>
      <c r="BC36" s="907">
        <v>4.0999999999999996</v>
      </c>
      <c r="BD36" s="907">
        <v>4.0999999999999996</v>
      </c>
      <c r="BE36" s="907">
        <v>4.3</v>
      </c>
      <c r="BF36" s="907">
        <v>4.5</v>
      </c>
      <c r="BG36" s="907">
        <v>4.7</v>
      </c>
      <c r="BH36" s="907">
        <v>4.8</v>
      </c>
      <c r="BI36" s="907">
        <v>4.8</v>
      </c>
      <c r="BJ36" s="907">
        <v>4.7</v>
      </c>
      <c r="BK36" s="907">
        <v>4.8</v>
      </c>
      <c r="BL36" s="907">
        <v>4.9000000000000004</v>
      </c>
      <c r="BM36" s="907">
        <v>5.2</v>
      </c>
      <c r="BN36" s="907">
        <v>5.5</v>
      </c>
      <c r="BO36" s="907">
        <v>5.8</v>
      </c>
      <c r="BP36" s="907">
        <v>6.1</v>
      </c>
      <c r="BQ36" s="907">
        <v>6.4</v>
      </c>
      <c r="BR36" s="907">
        <v>6.7</v>
      </c>
      <c r="BS36" s="907">
        <v>7</v>
      </c>
      <c r="BT36" s="907">
        <v>7.3</v>
      </c>
      <c r="BU36" s="907">
        <v>7.7</v>
      </c>
      <c r="BV36" s="907">
        <v>8</v>
      </c>
      <c r="BW36" s="907">
        <v>8.3000000000000007</v>
      </c>
      <c r="BX36" s="907">
        <v>8.5</v>
      </c>
      <c r="BY36" s="907">
        <v>8.6999999999999993</v>
      </c>
      <c r="BZ36" s="907">
        <v>8.8000000000000007</v>
      </c>
      <c r="CA36" s="907">
        <v>8.9</v>
      </c>
      <c r="CB36" s="907">
        <v>9</v>
      </c>
      <c r="CC36" s="907">
        <v>9.3000000000000007</v>
      </c>
      <c r="CD36" s="907">
        <v>9.5</v>
      </c>
      <c r="CE36" s="907">
        <v>9.9</v>
      </c>
      <c r="CF36" s="907">
        <v>10.199999999999999</v>
      </c>
      <c r="CG36" s="907">
        <v>10.5</v>
      </c>
      <c r="CH36" s="907">
        <v>11</v>
      </c>
      <c r="CI36" s="907">
        <v>11.4</v>
      </c>
      <c r="CJ36" s="907">
        <v>11.8</v>
      </c>
      <c r="CK36" s="907">
        <v>12.2</v>
      </c>
      <c r="CL36" s="907">
        <v>12.6</v>
      </c>
      <c r="CM36" s="907">
        <v>13</v>
      </c>
      <c r="CN36" s="907">
        <v>13.3</v>
      </c>
      <c r="CO36" s="907">
        <v>13.6</v>
      </c>
      <c r="CP36" s="907">
        <v>13.8</v>
      </c>
      <c r="CQ36" s="907">
        <v>14.1</v>
      </c>
      <c r="CR36" s="907">
        <v>14.2</v>
      </c>
      <c r="CS36" s="907">
        <v>14.4</v>
      </c>
      <c r="CT36" s="907">
        <v>14.6</v>
      </c>
      <c r="CU36" s="907">
        <v>14.6</v>
      </c>
      <c r="CV36" s="907">
        <v>14.5</v>
      </c>
      <c r="CW36" s="907">
        <v>14.4</v>
      </c>
      <c r="CX36" s="907">
        <v>14</v>
      </c>
      <c r="CY36" s="907">
        <v>13.7</v>
      </c>
      <c r="CZ36" s="907">
        <v>13.5</v>
      </c>
      <c r="DA36" s="907">
        <v>13.2</v>
      </c>
      <c r="DB36" s="907">
        <v>13</v>
      </c>
      <c r="DC36" s="907">
        <v>12.7</v>
      </c>
      <c r="DD36" s="907">
        <v>12.3</v>
      </c>
      <c r="DE36" s="907">
        <v>11.9</v>
      </c>
      <c r="DF36" s="907">
        <v>11.3</v>
      </c>
      <c r="DG36" s="907">
        <v>10.9</v>
      </c>
      <c r="DH36" s="907">
        <v>10.6</v>
      </c>
      <c r="DI36" s="907">
        <v>10.5</v>
      </c>
      <c r="DJ36" s="907">
        <v>10.5</v>
      </c>
      <c r="DK36" s="907">
        <v>10.5</v>
      </c>
      <c r="DL36" s="907">
        <v>10.3</v>
      </c>
      <c r="DM36" s="907">
        <v>10.1</v>
      </c>
      <c r="DN36" s="907">
        <v>9.9</v>
      </c>
      <c r="DO36" s="907">
        <v>9.6999999999999993</v>
      </c>
      <c r="DP36" s="907">
        <v>9.6999999999999993</v>
      </c>
      <c r="DQ36" s="907">
        <v>9.8000000000000007</v>
      </c>
      <c r="DR36" s="907">
        <v>10</v>
      </c>
      <c r="DS36" s="907">
        <v>10.4</v>
      </c>
      <c r="DT36" s="907">
        <v>11</v>
      </c>
      <c r="DU36" s="907">
        <v>11.8</v>
      </c>
      <c r="DV36" s="907">
        <v>12.7</v>
      </c>
      <c r="DW36" s="907">
        <v>13.5</v>
      </c>
      <c r="DX36" s="907">
        <v>14.1</v>
      </c>
      <c r="DY36" s="907">
        <v>14.5</v>
      </c>
      <c r="DZ36" s="907">
        <v>14.9</v>
      </c>
      <c r="EA36" s="907">
        <v>15.4</v>
      </c>
      <c r="EB36" s="907">
        <v>16.100000000000001</v>
      </c>
      <c r="EC36" s="907">
        <v>17</v>
      </c>
      <c r="ED36" s="907">
        <v>18</v>
      </c>
      <c r="EE36" s="907">
        <v>19.2</v>
      </c>
      <c r="EF36" s="907">
        <v>20.5</v>
      </c>
      <c r="EG36" s="907">
        <v>22</v>
      </c>
      <c r="EH36" s="907">
        <v>23.4</v>
      </c>
      <c r="EI36" s="907">
        <v>24.5</v>
      </c>
      <c r="EJ36" s="907">
        <v>25.2</v>
      </c>
      <c r="EK36" s="907">
        <v>25.5</v>
      </c>
      <c r="EL36" s="907">
        <v>25.3</v>
      </c>
      <c r="EM36" s="907">
        <v>25</v>
      </c>
      <c r="EN36" s="907">
        <v>24.4</v>
      </c>
      <c r="EO36" s="907">
        <v>23.7</v>
      </c>
      <c r="EP36" s="907">
        <v>22.8</v>
      </c>
      <c r="EQ36" s="907">
        <v>21.9</v>
      </c>
      <c r="ER36" s="907">
        <v>21</v>
      </c>
      <c r="ES36" s="907">
        <v>20.2</v>
      </c>
      <c r="ET36" s="907">
        <v>19.399999999999999</v>
      </c>
      <c r="EU36" s="907">
        <v>18.899999999999999</v>
      </c>
      <c r="EV36" s="907">
        <v>18.5</v>
      </c>
      <c r="EW36" s="907">
        <v>18.5</v>
      </c>
      <c r="EX36" s="907">
        <v>18.600000000000001</v>
      </c>
      <c r="EY36" s="907">
        <v>18.7</v>
      </c>
      <c r="EZ36" s="907">
        <v>18.7</v>
      </c>
      <c r="FA36" s="907">
        <v>18.8</v>
      </c>
      <c r="FB36" s="907">
        <v>18.8</v>
      </c>
      <c r="FC36" s="907">
        <v>18.7</v>
      </c>
      <c r="FD36" s="907">
        <v>18.5</v>
      </c>
      <c r="FE36" s="907">
        <v>18.3</v>
      </c>
      <c r="FF36" s="907">
        <v>18</v>
      </c>
      <c r="FG36" s="907">
        <v>17.7</v>
      </c>
      <c r="FH36" s="907">
        <v>17.7</v>
      </c>
      <c r="FI36" s="907">
        <v>17.7</v>
      </c>
      <c r="FJ36" s="907">
        <v>17.899999999999999</v>
      </c>
      <c r="FK36" s="907">
        <v>18</v>
      </c>
      <c r="FL36" s="907">
        <v>17.899999999999999</v>
      </c>
      <c r="FM36" s="907">
        <v>17.7</v>
      </c>
      <c r="FN36" s="907">
        <v>17.399999999999999</v>
      </c>
      <c r="FO36" s="907">
        <v>17.2</v>
      </c>
      <c r="FP36" s="907">
        <v>17.100000000000001</v>
      </c>
      <c r="FQ36" s="907">
        <v>17.100000000000001</v>
      </c>
      <c r="FR36" s="907">
        <v>17.3</v>
      </c>
      <c r="FS36" s="907">
        <v>17.5</v>
      </c>
      <c r="FT36" s="907">
        <v>17.8</v>
      </c>
      <c r="FU36" s="907">
        <v>18.100000000000001</v>
      </c>
      <c r="FV36" s="907">
        <v>18.399999999999999</v>
      </c>
      <c r="FW36" s="907">
        <v>18.7</v>
      </c>
      <c r="FX36" s="907">
        <v>18.899999999999999</v>
      </c>
      <c r="FY36" s="907">
        <v>19</v>
      </c>
      <c r="FZ36" s="907">
        <v>19</v>
      </c>
      <c r="GA36" s="907">
        <v>19.100000000000001</v>
      </c>
      <c r="GB36" s="907">
        <v>19.3</v>
      </c>
      <c r="GC36" s="907">
        <v>19.5</v>
      </c>
      <c r="GD36" s="907">
        <v>19.8</v>
      </c>
      <c r="GE36" s="907">
        <v>20</v>
      </c>
      <c r="GF36" s="907">
        <v>20</v>
      </c>
      <c r="GG36" s="907">
        <v>20</v>
      </c>
      <c r="GH36" s="907">
        <v>19.8</v>
      </c>
      <c r="GI36" s="907">
        <v>19.7</v>
      </c>
      <c r="GJ36" s="907">
        <v>19.8</v>
      </c>
      <c r="GK36" s="907">
        <v>20</v>
      </c>
      <c r="GL36" s="907">
        <v>20.2</v>
      </c>
      <c r="GM36" s="907">
        <v>20.399999999999999</v>
      </c>
      <c r="GN36" s="907">
        <v>20.5</v>
      </c>
      <c r="GO36" s="907">
        <v>20.5</v>
      </c>
      <c r="GP36" s="907">
        <v>20.6</v>
      </c>
      <c r="GQ36" s="907">
        <v>20.5</v>
      </c>
      <c r="GR36" s="907">
        <v>20.3</v>
      </c>
      <c r="GS36" s="907">
        <v>20.2</v>
      </c>
      <c r="GT36" s="907">
        <v>20.100000000000001</v>
      </c>
      <c r="GU36" s="907">
        <v>19.100000000000001</v>
      </c>
      <c r="GV36" s="907">
        <v>19.899999999999999</v>
      </c>
      <c r="GW36" s="907">
        <v>20.5</v>
      </c>
      <c r="GX36" s="907">
        <v>21.2</v>
      </c>
      <c r="GY36" s="907">
        <v>21.9</v>
      </c>
      <c r="GZ36" s="907">
        <v>22.5</v>
      </c>
      <c r="HA36" s="907">
        <v>22.8</v>
      </c>
    </row>
    <row r="37" spans="1:209" x14ac:dyDescent="0.35">
      <c r="A37" s="907" t="s">
        <v>623</v>
      </c>
      <c r="B37" s="907">
        <v>14.7</v>
      </c>
      <c r="C37" s="907">
        <v>15.6</v>
      </c>
      <c r="D37" s="907">
        <v>16.600000000000001</v>
      </c>
      <c r="E37" s="907">
        <v>17.5</v>
      </c>
      <c r="F37" s="907">
        <v>18.3</v>
      </c>
      <c r="G37" s="907">
        <v>19.100000000000001</v>
      </c>
      <c r="H37" s="907">
        <v>19.600000000000001</v>
      </c>
      <c r="I37" s="907">
        <v>20.3</v>
      </c>
      <c r="J37" s="907">
        <v>21.2</v>
      </c>
      <c r="K37" s="907">
        <v>21.6</v>
      </c>
      <c r="L37" s="907">
        <v>22.5</v>
      </c>
      <c r="M37" s="907">
        <v>22.5</v>
      </c>
      <c r="N37" s="907">
        <v>23.2</v>
      </c>
      <c r="O37" s="907">
        <v>24</v>
      </c>
      <c r="P37" s="907">
        <v>24.2</v>
      </c>
      <c r="Q37" s="907">
        <v>25</v>
      </c>
      <c r="R37" s="907">
        <v>23.4</v>
      </c>
      <c r="S37" s="907">
        <v>24.7</v>
      </c>
      <c r="T37" s="907">
        <v>25.9</v>
      </c>
      <c r="U37" s="907">
        <v>27.1</v>
      </c>
      <c r="V37" s="907">
        <v>29.2</v>
      </c>
      <c r="W37" s="907">
        <v>30.5</v>
      </c>
      <c r="X37" s="907">
        <v>31</v>
      </c>
      <c r="Y37" s="907">
        <v>32.6</v>
      </c>
      <c r="Z37" s="907">
        <v>33.4</v>
      </c>
      <c r="AA37" s="907">
        <v>33.4</v>
      </c>
      <c r="AB37" s="907">
        <v>34.700000000000003</v>
      </c>
      <c r="AC37" s="907">
        <v>35</v>
      </c>
      <c r="AD37" s="907">
        <v>35.700000000000003</v>
      </c>
      <c r="AE37" s="907">
        <v>37.5</v>
      </c>
      <c r="AF37" s="907">
        <v>37.299999999999997</v>
      </c>
      <c r="AG37" s="907">
        <v>37.700000000000003</v>
      </c>
      <c r="AH37" s="907">
        <v>39.200000000000003</v>
      </c>
      <c r="AI37" s="907">
        <v>41</v>
      </c>
      <c r="AJ37" s="907">
        <v>41.3</v>
      </c>
      <c r="AK37" s="907">
        <v>41.7</v>
      </c>
      <c r="AL37" s="907">
        <v>42.4</v>
      </c>
      <c r="AM37" s="907">
        <v>43.5</v>
      </c>
      <c r="AN37" s="907">
        <v>44.5</v>
      </c>
      <c r="AO37" s="907">
        <v>46.9</v>
      </c>
      <c r="AP37" s="907">
        <v>49.1</v>
      </c>
      <c r="AQ37" s="907">
        <v>49</v>
      </c>
      <c r="AR37" s="907">
        <v>52.4</v>
      </c>
      <c r="AS37" s="907">
        <v>54.3</v>
      </c>
      <c r="AT37" s="907">
        <v>55.6</v>
      </c>
      <c r="AU37" s="907">
        <v>57.4</v>
      </c>
      <c r="AV37" s="907">
        <v>57.7</v>
      </c>
      <c r="AW37" s="907">
        <v>57.7</v>
      </c>
      <c r="AX37" s="907">
        <v>59</v>
      </c>
      <c r="AY37" s="907">
        <v>61</v>
      </c>
      <c r="AZ37" s="907">
        <v>62.1</v>
      </c>
      <c r="BA37" s="907">
        <v>62.6</v>
      </c>
      <c r="BB37" s="907">
        <v>65.8</v>
      </c>
      <c r="BC37" s="907">
        <v>66.3</v>
      </c>
      <c r="BD37" s="907">
        <v>67.2</v>
      </c>
      <c r="BE37" s="907">
        <v>68.3</v>
      </c>
      <c r="BF37" s="907">
        <v>69.900000000000006</v>
      </c>
      <c r="BG37" s="907">
        <v>70.599999999999994</v>
      </c>
      <c r="BH37" s="907">
        <v>71.3</v>
      </c>
      <c r="BI37" s="907">
        <v>72.8</v>
      </c>
      <c r="BJ37" s="907">
        <v>74.900000000000006</v>
      </c>
      <c r="BK37" s="907">
        <v>76.3</v>
      </c>
      <c r="BL37" s="907">
        <v>78.099999999999994</v>
      </c>
      <c r="BM37" s="907">
        <v>79.8</v>
      </c>
      <c r="BN37" s="907">
        <v>81.599999999999994</v>
      </c>
      <c r="BO37" s="907">
        <v>83.6</v>
      </c>
      <c r="BP37" s="907">
        <v>85.3</v>
      </c>
      <c r="BQ37" s="907">
        <v>86.9</v>
      </c>
      <c r="BR37" s="907">
        <v>88.3</v>
      </c>
      <c r="BS37" s="907">
        <v>89.9</v>
      </c>
      <c r="BT37" s="907">
        <v>91.6</v>
      </c>
      <c r="BU37" s="907">
        <v>93.1</v>
      </c>
      <c r="BV37" s="907">
        <v>95.3</v>
      </c>
      <c r="BW37" s="907">
        <v>97.3</v>
      </c>
      <c r="BX37" s="907">
        <v>99.5</v>
      </c>
      <c r="BY37" s="907">
        <v>101.9</v>
      </c>
      <c r="BZ37" s="907">
        <v>104.2</v>
      </c>
      <c r="CA37" s="907">
        <v>107.3</v>
      </c>
      <c r="CB37" s="907">
        <v>111</v>
      </c>
      <c r="CC37" s="907">
        <v>114.8</v>
      </c>
      <c r="CD37" s="907">
        <v>118.8</v>
      </c>
      <c r="CE37" s="907">
        <v>124.2</v>
      </c>
      <c r="CF37" s="907">
        <v>130.30000000000001</v>
      </c>
      <c r="CG37" s="907">
        <v>137.4</v>
      </c>
      <c r="CH37" s="907">
        <v>141.5</v>
      </c>
      <c r="CI37" s="907">
        <v>152.19999999999999</v>
      </c>
      <c r="CJ37" s="907">
        <v>158.6</v>
      </c>
      <c r="CK37" s="907">
        <v>173.8</v>
      </c>
      <c r="CL37" s="907">
        <v>170.5</v>
      </c>
      <c r="CM37" s="907">
        <v>178.6</v>
      </c>
      <c r="CN37" s="907">
        <v>185.8</v>
      </c>
      <c r="CO37" s="907">
        <v>185</v>
      </c>
      <c r="CP37" s="907">
        <v>188.9</v>
      </c>
      <c r="CQ37" s="907">
        <v>189.7</v>
      </c>
      <c r="CR37" s="907">
        <v>200.6</v>
      </c>
      <c r="CS37" s="907">
        <v>201.7</v>
      </c>
      <c r="CT37" s="907">
        <v>203.6</v>
      </c>
      <c r="CU37" s="907">
        <v>203.9</v>
      </c>
      <c r="CV37" s="907">
        <v>203.7</v>
      </c>
      <c r="CW37" s="907">
        <v>215.7</v>
      </c>
      <c r="CX37" s="907">
        <v>220.4</v>
      </c>
      <c r="CY37" s="907">
        <v>220.7</v>
      </c>
      <c r="CZ37" s="907">
        <v>220.7</v>
      </c>
      <c r="DA37" s="907">
        <v>208.8</v>
      </c>
      <c r="DB37" s="907">
        <v>218.2</v>
      </c>
      <c r="DC37" s="907">
        <v>232.2</v>
      </c>
      <c r="DD37" s="907">
        <v>224.8</v>
      </c>
      <c r="DE37" s="907">
        <v>221.7</v>
      </c>
      <c r="DF37" s="907">
        <v>226</v>
      </c>
      <c r="DG37" s="907">
        <v>223.7</v>
      </c>
      <c r="DH37" s="907">
        <v>228</v>
      </c>
      <c r="DI37" s="907">
        <v>232.4</v>
      </c>
      <c r="DJ37" s="907">
        <v>232.1</v>
      </c>
      <c r="DK37" s="907">
        <v>235.3</v>
      </c>
      <c r="DL37" s="907">
        <v>233.9</v>
      </c>
      <c r="DM37" s="907">
        <v>241.7</v>
      </c>
      <c r="DN37" s="907">
        <v>247.8</v>
      </c>
      <c r="DO37" s="907">
        <v>246.4</v>
      </c>
      <c r="DP37" s="907">
        <v>255</v>
      </c>
      <c r="DQ37" s="907">
        <v>260.2</v>
      </c>
      <c r="DR37" s="907">
        <v>260.10000000000002</v>
      </c>
      <c r="DS37" s="907">
        <v>269.39999999999998</v>
      </c>
      <c r="DT37" s="907">
        <v>277.2</v>
      </c>
      <c r="DU37" s="907">
        <v>279.10000000000002</v>
      </c>
      <c r="DV37" s="907">
        <v>290.39999999999998</v>
      </c>
      <c r="DW37" s="907">
        <v>308</v>
      </c>
      <c r="DX37" s="907">
        <v>295.8</v>
      </c>
      <c r="DY37" s="907">
        <v>326</v>
      </c>
      <c r="DZ37" s="907">
        <v>326</v>
      </c>
      <c r="EA37" s="907">
        <v>326</v>
      </c>
      <c r="EB37" s="907">
        <v>334.7</v>
      </c>
      <c r="EC37" s="907">
        <v>345.4</v>
      </c>
      <c r="ED37" s="907">
        <v>347</v>
      </c>
      <c r="EE37" s="907">
        <v>348.3</v>
      </c>
      <c r="EF37" s="907">
        <v>361.8</v>
      </c>
      <c r="EG37" s="907">
        <v>357</v>
      </c>
      <c r="EH37" s="907">
        <v>376</v>
      </c>
      <c r="EI37" s="907">
        <v>387.1</v>
      </c>
      <c r="EJ37" s="907">
        <v>385.7</v>
      </c>
      <c r="EK37" s="907">
        <v>391</v>
      </c>
      <c r="EL37" s="907">
        <v>399.1</v>
      </c>
      <c r="EM37" s="907">
        <v>410</v>
      </c>
      <c r="EN37" s="907">
        <v>409.1</v>
      </c>
      <c r="EO37" s="907">
        <v>407.9</v>
      </c>
      <c r="EP37" s="907">
        <v>394</v>
      </c>
      <c r="EQ37" s="907">
        <v>399.2</v>
      </c>
      <c r="ER37" s="907">
        <v>414.4</v>
      </c>
      <c r="ES37" s="907">
        <v>408.1</v>
      </c>
      <c r="ET37" s="907">
        <v>440.1</v>
      </c>
      <c r="EU37" s="907">
        <v>423.7</v>
      </c>
      <c r="EV37" s="907">
        <v>429.9</v>
      </c>
      <c r="EW37" s="907">
        <v>442.3</v>
      </c>
      <c r="EX37" s="907">
        <v>446.3</v>
      </c>
      <c r="EY37" s="907">
        <v>456</v>
      </c>
      <c r="EZ37" s="907">
        <v>460</v>
      </c>
      <c r="FA37" s="907">
        <v>462.1</v>
      </c>
      <c r="FB37" s="907">
        <v>480.2</v>
      </c>
      <c r="FC37" s="907">
        <v>492</v>
      </c>
      <c r="FD37" s="907">
        <v>502.4</v>
      </c>
      <c r="FE37" s="907">
        <v>498.2</v>
      </c>
      <c r="FF37" s="907">
        <v>508.7</v>
      </c>
      <c r="FG37" s="907">
        <v>513</v>
      </c>
      <c r="FH37" s="907">
        <v>533.20000000000005</v>
      </c>
      <c r="FI37" s="907">
        <v>540.79999999999995</v>
      </c>
      <c r="FJ37" s="907">
        <v>544.4</v>
      </c>
      <c r="FK37" s="907">
        <v>534.70000000000005</v>
      </c>
      <c r="FL37" s="907">
        <v>520.70000000000005</v>
      </c>
      <c r="FM37" s="907">
        <v>522.9</v>
      </c>
      <c r="FN37" s="907">
        <v>523.9</v>
      </c>
      <c r="FO37" s="907">
        <v>544.4</v>
      </c>
      <c r="FP37" s="907">
        <v>542</v>
      </c>
      <c r="FQ37" s="907">
        <v>552.70000000000005</v>
      </c>
      <c r="FR37" s="907">
        <v>548.4</v>
      </c>
      <c r="FS37" s="907">
        <v>562.79999999999995</v>
      </c>
      <c r="FT37" s="907">
        <v>572.79999999999995</v>
      </c>
      <c r="FU37" s="907">
        <v>573.6</v>
      </c>
      <c r="FV37" s="907">
        <v>585.1</v>
      </c>
      <c r="FW37" s="907">
        <v>607.79999999999995</v>
      </c>
      <c r="FX37" s="907">
        <v>634.1</v>
      </c>
      <c r="FY37" s="907">
        <v>643.20000000000005</v>
      </c>
      <c r="FZ37" s="907">
        <v>652.20000000000005</v>
      </c>
      <c r="GA37" s="907">
        <v>667.3</v>
      </c>
      <c r="GB37" s="907">
        <v>670.2</v>
      </c>
      <c r="GC37" s="907">
        <v>671.5</v>
      </c>
      <c r="GD37" s="907">
        <v>679.9</v>
      </c>
      <c r="GE37" s="907">
        <v>688.5</v>
      </c>
      <c r="GF37" s="907">
        <v>697.2</v>
      </c>
      <c r="GG37" s="907">
        <v>706.6</v>
      </c>
      <c r="GH37" s="907">
        <v>704.7</v>
      </c>
      <c r="GI37" s="907">
        <v>701.5</v>
      </c>
      <c r="GJ37" s="907">
        <v>717</v>
      </c>
      <c r="GK37" s="907">
        <v>712.1</v>
      </c>
      <c r="GL37" s="907">
        <v>719.6</v>
      </c>
      <c r="GM37" s="907">
        <v>731.7</v>
      </c>
      <c r="GN37" s="907">
        <v>735.9</v>
      </c>
      <c r="GO37" s="907">
        <v>731.6</v>
      </c>
      <c r="GP37" s="907">
        <v>741.5</v>
      </c>
      <c r="GQ37" s="907">
        <v>758.6</v>
      </c>
      <c r="GR37" s="907">
        <v>767.8</v>
      </c>
      <c r="GS37" s="907">
        <v>767.1</v>
      </c>
      <c r="GT37" s="907">
        <v>755.9</v>
      </c>
      <c r="GU37" s="907">
        <v>803.8</v>
      </c>
      <c r="GV37" s="907">
        <v>842.2</v>
      </c>
      <c r="GW37" s="907">
        <v>831.1</v>
      </c>
      <c r="GX37" s="907">
        <v>850</v>
      </c>
      <c r="GY37" s="907">
        <v>885.5</v>
      </c>
      <c r="GZ37" s="907">
        <v>933.2</v>
      </c>
      <c r="HA37" s="907">
        <v>937.9</v>
      </c>
    </row>
    <row r="38" spans="1:209" x14ac:dyDescent="0.35">
      <c r="A38" s="907" t="s">
        <v>906</v>
      </c>
      <c r="B38" s="907">
        <v>129.9</v>
      </c>
      <c r="C38" s="907">
        <v>134.1</v>
      </c>
      <c r="D38" s="907">
        <v>140.1</v>
      </c>
      <c r="E38" s="907">
        <v>144.30000000000001</v>
      </c>
      <c r="F38" s="907">
        <v>149.1</v>
      </c>
      <c r="G38" s="907">
        <v>153.6</v>
      </c>
      <c r="H38" s="907">
        <v>156.9</v>
      </c>
      <c r="I38" s="907">
        <v>161</v>
      </c>
      <c r="J38" s="907">
        <v>165.7</v>
      </c>
      <c r="K38" s="907">
        <v>167.9</v>
      </c>
      <c r="L38" s="907">
        <v>172.5</v>
      </c>
      <c r="M38" s="907">
        <v>176.8</v>
      </c>
      <c r="N38" s="907">
        <v>181.7</v>
      </c>
      <c r="O38" s="907">
        <v>185.7</v>
      </c>
      <c r="P38" s="907">
        <v>190</v>
      </c>
      <c r="Q38" s="907">
        <v>195.9</v>
      </c>
      <c r="R38" s="907">
        <v>201.1</v>
      </c>
      <c r="S38" s="907">
        <v>210.1</v>
      </c>
      <c r="T38" s="907">
        <v>217</v>
      </c>
      <c r="U38" s="907">
        <v>223.7</v>
      </c>
      <c r="V38" s="907">
        <v>235.9</v>
      </c>
      <c r="W38" s="907">
        <v>240.3</v>
      </c>
      <c r="X38" s="907">
        <v>246.6</v>
      </c>
      <c r="Y38" s="907">
        <v>254.2</v>
      </c>
      <c r="Z38" s="907">
        <v>260.3</v>
      </c>
      <c r="AA38" s="907">
        <v>259.39999999999998</v>
      </c>
      <c r="AB38" s="907">
        <v>261.3</v>
      </c>
      <c r="AC38" s="907">
        <v>263.89999999999998</v>
      </c>
      <c r="AD38" s="907">
        <v>271.10000000000002</v>
      </c>
      <c r="AE38" s="907">
        <v>278.60000000000002</v>
      </c>
      <c r="AF38" s="907">
        <v>282.3</v>
      </c>
      <c r="AG38" s="907">
        <v>287.5</v>
      </c>
      <c r="AH38" s="907">
        <v>292.5</v>
      </c>
      <c r="AI38" s="907">
        <v>306</v>
      </c>
      <c r="AJ38" s="907">
        <v>313.5</v>
      </c>
      <c r="AK38" s="907">
        <v>320.5</v>
      </c>
      <c r="AL38" s="907">
        <v>323.2</v>
      </c>
      <c r="AM38" s="907">
        <v>333.2</v>
      </c>
      <c r="AN38" s="907">
        <v>344.8</v>
      </c>
      <c r="AO38" s="907">
        <v>356.1</v>
      </c>
      <c r="AP38" s="907">
        <v>367.6</v>
      </c>
      <c r="AQ38" s="907">
        <v>371.7</v>
      </c>
      <c r="AR38" s="907">
        <v>379.1</v>
      </c>
      <c r="AS38" s="907">
        <v>388.1</v>
      </c>
      <c r="AT38" s="907">
        <v>402.6</v>
      </c>
      <c r="AU38" s="907">
        <v>405.3</v>
      </c>
      <c r="AV38" s="907">
        <v>409.8</v>
      </c>
      <c r="AW38" s="907">
        <v>418.5</v>
      </c>
      <c r="AX38" s="907">
        <v>425.5</v>
      </c>
      <c r="AY38" s="907">
        <v>435.4</v>
      </c>
      <c r="AZ38" s="907">
        <v>443.4</v>
      </c>
      <c r="BA38" s="907">
        <v>452.9</v>
      </c>
      <c r="BB38" s="907">
        <v>461.9</v>
      </c>
      <c r="BC38" s="907">
        <v>467.5</v>
      </c>
      <c r="BD38" s="907">
        <v>476.7</v>
      </c>
      <c r="BE38" s="907">
        <v>482.1</v>
      </c>
      <c r="BF38" s="907">
        <v>495.1</v>
      </c>
      <c r="BG38" s="907">
        <v>505.9</v>
      </c>
      <c r="BH38" s="907">
        <v>518.29999999999995</v>
      </c>
      <c r="BI38" s="907">
        <v>529.29999999999995</v>
      </c>
      <c r="BJ38" s="907">
        <v>542.70000000000005</v>
      </c>
      <c r="BK38" s="907">
        <v>557.70000000000005</v>
      </c>
      <c r="BL38" s="907">
        <v>571.6</v>
      </c>
      <c r="BM38" s="907">
        <v>582.20000000000005</v>
      </c>
      <c r="BN38" s="907">
        <v>595.9</v>
      </c>
      <c r="BO38" s="907">
        <v>605.5</v>
      </c>
      <c r="BP38" s="907">
        <v>616.5</v>
      </c>
      <c r="BQ38" s="907">
        <v>626.29999999999995</v>
      </c>
      <c r="BR38" s="907">
        <v>637.79999999999995</v>
      </c>
      <c r="BS38" s="907">
        <v>646.9</v>
      </c>
      <c r="BT38" s="907">
        <v>656.4</v>
      </c>
      <c r="BU38" s="907">
        <v>668.1</v>
      </c>
      <c r="BV38" s="907">
        <v>678.6</v>
      </c>
      <c r="BW38" s="907">
        <v>693.1</v>
      </c>
      <c r="BX38" s="907">
        <v>703.2</v>
      </c>
      <c r="BY38" s="907">
        <v>720.1</v>
      </c>
      <c r="BZ38" s="907">
        <v>736.6</v>
      </c>
      <c r="CA38" s="907">
        <v>755.1</v>
      </c>
      <c r="CB38" s="907">
        <v>770.4</v>
      </c>
      <c r="CC38" s="907">
        <v>790</v>
      </c>
      <c r="CD38" s="907">
        <v>811.4</v>
      </c>
      <c r="CE38" s="907">
        <v>824.1</v>
      </c>
      <c r="CF38" s="907">
        <v>843.9</v>
      </c>
      <c r="CG38" s="907">
        <v>871</v>
      </c>
      <c r="CH38" s="907">
        <v>881.6</v>
      </c>
      <c r="CI38" s="907">
        <v>901.3</v>
      </c>
      <c r="CJ38" s="907">
        <v>919.2</v>
      </c>
      <c r="CK38" s="907">
        <v>947</v>
      </c>
      <c r="CL38" s="907">
        <v>959.3</v>
      </c>
      <c r="CM38" s="907">
        <v>975.2</v>
      </c>
      <c r="CN38" s="907">
        <v>988.2</v>
      </c>
      <c r="CO38" s="907">
        <v>991.3</v>
      </c>
      <c r="CP38" s="907">
        <v>1001.1</v>
      </c>
      <c r="CQ38" s="907">
        <v>1011.6</v>
      </c>
      <c r="CR38" s="907">
        <v>1028.0999999999999</v>
      </c>
      <c r="CS38" s="907">
        <v>1036.0999999999999</v>
      </c>
      <c r="CT38" s="907">
        <v>1046.5999999999999</v>
      </c>
      <c r="CU38" s="907">
        <v>1060.5</v>
      </c>
      <c r="CV38" s="907">
        <v>1077.4000000000001</v>
      </c>
      <c r="CW38" s="907">
        <v>1100.7</v>
      </c>
      <c r="CX38" s="907">
        <v>1118.5</v>
      </c>
      <c r="CY38" s="907">
        <v>1132.8</v>
      </c>
      <c r="CZ38" s="907">
        <v>1136.8</v>
      </c>
      <c r="DA38" s="907">
        <v>1131.2</v>
      </c>
      <c r="DB38" s="907">
        <v>1145.0999999999999</v>
      </c>
      <c r="DC38" s="907">
        <v>1171.4000000000001</v>
      </c>
      <c r="DD38" s="907">
        <v>1176</v>
      </c>
      <c r="DE38" s="907">
        <v>1192</v>
      </c>
      <c r="DF38" s="907">
        <v>1202.5</v>
      </c>
      <c r="DG38" s="907">
        <v>1209</v>
      </c>
      <c r="DH38" s="907">
        <v>1225.5</v>
      </c>
      <c r="DI38" s="907">
        <v>1243.5</v>
      </c>
      <c r="DJ38" s="907">
        <v>1250.5</v>
      </c>
      <c r="DK38" s="907">
        <v>1272.2</v>
      </c>
      <c r="DL38" s="907">
        <v>1290.9000000000001</v>
      </c>
      <c r="DM38" s="907">
        <v>1312.2</v>
      </c>
      <c r="DN38" s="907">
        <v>1338.9</v>
      </c>
      <c r="DO38" s="907">
        <v>1357.5</v>
      </c>
      <c r="DP38" s="907">
        <v>1388.2</v>
      </c>
      <c r="DQ38" s="907">
        <v>1417.2</v>
      </c>
      <c r="DR38" s="907">
        <v>1435.6</v>
      </c>
      <c r="DS38" s="907">
        <v>1453</v>
      </c>
      <c r="DT38" s="907">
        <v>1478</v>
      </c>
      <c r="DU38" s="907">
        <v>1507</v>
      </c>
      <c r="DV38" s="907">
        <v>1560.6</v>
      </c>
      <c r="DW38" s="907">
        <v>1617.6</v>
      </c>
      <c r="DX38" s="907">
        <v>1597.3</v>
      </c>
      <c r="DY38" s="907">
        <v>1656.2</v>
      </c>
      <c r="DZ38" s="907">
        <v>1677.3</v>
      </c>
      <c r="EA38" s="907">
        <v>1694.5</v>
      </c>
      <c r="EB38" s="907">
        <v>1724.4</v>
      </c>
      <c r="EC38" s="907">
        <v>1756.3</v>
      </c>
      <c r="ED38" s="907">
        <v>1781.7</v>
      </c>
      <c r="EE38" s="907">
        <v>1783.4</v>
      </c>
      <c r="EF38" s="907">
        <v>1811.7</v>
      </c>
      <c r="EG38" s="907">
        <v>1814.6</v>
      </c>
      <c r="EH38" s="907">
        <v>1843.6</v>
      </c>
      <c r="EI38" s="907">
        <v>1868.2</v>
      </c>
      <c r="EJ38" s="907">
        <v>1895.3</v>
      </c>
      <c r="EK38" s="907">
        <v>1903</v>
      </c>
      <c r="EL38" s="907">
        <v>1925.1</v>
      </c>
      <c r="EM38" s="907">
        <v>1952.9</v>
      </c>
      <c r="EN38" s="907">
        <v>1978</v>
      </c>
      <c r="EO38" s="907">
        <v>2024.5</v>
      </c>
      <c r="EP38" s="907">
        <v>2008</v>
      </c>
      <c r="EQ38" s="907">
        <v>2042.4</v>
      </c>
      <c r="ER38" s="907">
        <v>2078.5</v>
      </c>
      <c r="ES38" s="907">
        <v>2094.1999999999998</v>
      </c>
      <c r="ET38" s="907">
        <v>2165.9</v>
      </c>
      <c r="EU38" s="907">
        <v>2182.4</v>
      </c>
      <c r="EV38" s="907">
        <v>2205.9</v>
      </c>
      <c r="EW38" s="907">
        <v>2242.1</v>
      </c>
      <c r="EX38" s="907">
        <v>2256.4</v>
      </c>
      <c r="EY38" s="907">
        <v>2293.3000000000002</v>
      </c>
      <c r="EZ38" s="907">
        <v>2337.8000000000002</v>
      </c>
      <c r="FA38" s="907">
        <v>2337.1999999999998</v>
      </c>
      <c r="FB38" s="907">
        <v>2371.5</v>
      </c>
      <c r="FC38" s="907">
        <v>2419.8000000000002</v>
      </c>
      <c r="FD38" s="907">
        <v>2446.9</v>
      </c>
      <c r="FE38" s="907">
        <v>2444.5</v>
      </c>
      <c r="FF38" s="907">
        <v>2439.1</v>
      </c>
      <c r="FG38" s="907">
        <v>2443.1</v>
      </c>
      <c r="FH38" s="907">
        <v>2451.4</v>
      </c>
      <c r="FI38" s="907">
        <v>2452.3000000000002</v>
      </c>
      <c r="FJ38" s="907">
        <v>2451.4</v>
      </c>
      <c r="FK38" s="907">
        <v>2445</v>
      </c>
      <c r="FL38" s="907">
        <v>2423.3000000000002</v>
      </c>
      <c r="FM38" s="907">
        <v>2417.9</v>
      </c>
      <c r="FN38" s="907">
        <v>2431.3000000000002</v>
      </c>
      <c r="FO38" s="907">
        <v>2447.1999999999998</v>
      </c>
      <c r="FP38" s="907">
        <v>2448.6</v>
      </c>
      <c r="FQ38" s="907">
        <v>2475.8000000000002</v>
      </c>
      <c r="FR38" s="907">
        <v>2485.5</v>
      </c>
      <c r="FS38" s="907">
        <v>2507.5</v>
      </c>
      <c r="FT38" s="907">
        <v>2527.4</v>
      </c>
      <c r="FU38" s="907">
        <v>2529.9</v>
      </c>
      <c r="FV38" s="907">
        <v>2541.1</v>
      </c>
      <c r="FW38" s="907">
        <v>2578.9</v>
      </c>
      <c r="FX38" s="907">
        <v>2622.2</v>
      </c>
      <c r="FY38" s="907">
        <v>2647.2</v>
      </c>
      <c r="FZ38" s="907">
        <v>2652.9</v>
      </c>
      <c r="GA38" s="907">
        <v>2706.9</v>
      </c>
      <c r="GB38" s="907">
        <v>2729.6</v>
      </c>
      <c r="GC38" s="907">
        <v>2729.9</v>
      </c>
      <c r="GD38" s="907">
        <v>2758.2</v>
      </c>
      <c r="GE38" s="907">
        <v>2788.4</v>
      </c>
      <c r="GF38" s="907">
        <v>2815.9</v>
      </c>
      <c r="GG38" s="907">
        <v>2843.1</v>
      </c>
      <c r="GH38" s="907">
        <v>2862.6</v>
      </c>
      <c r="GI38" s="907">
        <v>2864.3</v>
      </c>
      <c r="GJ38" s="907">
        <v>2898</v>
      </c>
      <c r="GK38" s="907">
        <v>2918.2</v>
      </c>
      <c r="GL38" s="907">
        <v>2945.3</v>
      </c>
      <c r="GM38" s="907">
        <v>2984.8</v>
      </c>
      <c r="GN38" s="907">
        <v>3006.1</v>
      </c>
      <c r="GO38" s="907">
        <v>3004</v>
      </c>
      <c r="GP38" s="907">
        <v>3035.3</v>
      </c>
      <c r="GQ38" s="907">
        <v>3086.2</v>
      </c>
      <c r="GR38" s="907">
        <v>3105.8</v>
      </c>
      <c r="GS38" s="907">
        <v>3123.3</v>
      </c>
      <c r="GT38" s="907">
        <v>3150.9</v>
      </c>
      <c r="GU38" s="907">
        <v>3151.4</v>
      </c>
      <c r="GV38" s="907">
        <v>3195.1</v>
      </c>
      <c r="GW38" s="907">
        <v>3207.4</v>
      </c>
      <c r="GX38" s="907">
        <v>3260.6</v>
      </c>
      <c r="GY38" s="907">
        <v>3337.6</v>
      </c>
      <c r="GZ38" s="907">
        <v>3438</v>
      </c>
      <c r="HA38" s="907">
        <v>3474.5</v>
      </c>
    </row>
    <row r="39" spans="1:209" x14ac:dyDescent="0.35">
      <c r="A39" s="907" t="s">
        <v>907</v>
      </c>
      <c r="CP39" s="907">
        <v>78.072000000000003</v>
      </c>
      <c r="CQ39" s="907">
        <v>80.831000000000003</v>
      </c>
      <c r="CR39" s="907">
        <v>85.251000000000005</v>
      </c>
      <c r="CS39" s="907">
        <v>88.177999999999997</v>
      </c>
      <c r="CT39" s="907">
        <v>84.001999999999995</v>
      </c>
      <c r="CU39" s="907">
        <v>86.254999999999995</v>
      </c>
      <c r="CV39" s="907">
        <v>87.977999999999994</v>
      </c>
      <c r="CW39" s="907">
        <v>89.828999999999994</v>
      </c>
      <c r="CX39" s="907">
        <v>95.218000000000004</v>
      </c>
      <c r="CY39" s="907">
        <v>94.483999999999995</v>
      </c>
      <c r="CZ39" s="907">
        <v>93.858000000000004</v>
      </c>
      <c r="DA39" s="907">
        <v>92.180999999999997</v>
      </c>
      <c r="DB39" s="907">
        <v>94.539000000000001</v>
      </c>
      <c r="DC39" s="907">
        <v>102.461</v>
      </c>
      <c r="DD39" s="907">
        <v>99.671999999999997</v>
      </c>
      <c r="DE39" s="907">
        <v>97.608999999999995</v>
      </c>
      <c r="DF39" s="907">
        <v>98.691000000000003</v>
      </c>
      <c r="DG39" s="907">
        <v>98.641999999999996</v>
      </c>
      <c r="DH39" s="907">
        <v>101.001</v>
      </c>
      <c r="DI39" s="907">
        <v>105.738</v>
      </c>
      <c r="DJ39" s="907">
        <v>103.992</v>
      </c>
      <c r="DK39" s="907">
        <v>106.28700000000001</v>
      </c>
      <c r="DL39" s="907">
        <v>106.646</v>
      </c>
      <c r="DM39" s="907">
        <v>110.762</v>
      </c>
      <c r="DN39" s="907">
        <v>114.027</v>
      </c>
      <c r="DO39" s="907">
        <v>113.559</v>
      </c>
      <c r="DP39" s="907">
        <v>120.524</v>
      </c>
      <c r="DQ39" s="907">
        <v>121.904</v>
      </c>
      <c r="DR39" s="907">
        <v>121.898</v>
      </c>
      <c r="DS39" s="907">
        <v>123.319</v>
      </c>
      <c r="DT39" s="907">
        <v>133.626</v>
      </c>
      <c r="DU39" s="907">
        <v>129.62200000000001</v>
      </c>
      <c r="DV39" s="907">
        <v>138.71600000000001</v>
      </c>
      <c r="DW39" s="907">
        <v>145.774</v>
      </c>
      <c r="DX39" s="907">
        <v>143.21899999999999</v>
      </c>
      <c r="DY39" s="907">
        <v>153.809</v>
      </c>
      <c r="DZ39" s="907">
        <v>156.084</v>
      </c>
      <c r="EA39" s="907">
        <v>157.45500000000001</v>
      </c>
      <c r="EB39" s="907">
        <v>164.01</v>
      </c>
      <c r="EC39" s="907">
        <v>166.934</v>
      </c>
      <c r="ED39" s="907">
        <v>165.90600000000001</v>
      </c>
      <c r="EE39" s="907">
        <v>171.10599999999999</v>
      </c>
      <c r="EF39" s="907">
        <v>186.792</v>
      </c>
      <c r="EG39" s="907">
        <v>182.54300000000001</v>
      </c>
      <c r="EH39" s="907">
        <v>190.07</v>
      </c>
      <c r="EI39" s="907">
        <v>194.96299999999999</v>
      </c>
      <c r="EJ39" s="907">
        <v>186.476</v>
      </c>
      <c r="EK39" s="907">
        <v>191.75200000000001</v>
      </c>
      <c r="EL39" s="907">
        <v>199.036</v>
      </c>
      <c r="EM39" s="907">
        <v>200.24600000000001</v>
      </c>
      <c r="EN39" s="907">
        <v>195.23099999999999</v>
      </c>
      <c r="EO39" s="907">
        <v>197.352</v>
      </c>
      <c r="EP39" s="907">
        <v>191.74700000000001</v>
      </c>
      <c r="EQ39" s="907">
        <v>189.018</v>
      </c>
      <c r="ER39" s="907">
        <v>197.488</v>
      </c>
      <c r="ES39" s="907">
        <v>189.083</v>
      </c>
      <c r="ET39" s="907">
        <v>209.34700000000001</v>
      </c>
      <c r="EU39" s="907">
        <v>201.38300000000001</v>
      </c>
      <c r="EV39" s="907">
        <v>204.31800000000001</v>
      </c>
      <c r="EW39" s="907">
        <v>206.11</v>
      </c>
      <c r="EX39" s="907">
        <v>209.60300000000001</v>
      </c>
      <c r="EY39" s="907">
        <v>216.57</v>
      </c>
      <c r="EZ39" s="907">
        <v>213.01599999999999</v>
      </c>
      <c r="FA39" s="907">
        <v>217.49100000000001</v>
      </c>
      <c r="FB39" s="907">
        <v>266.40699999999998</v>
      </c>
      <c r="FC39" s="907">
        <v>284.52600000000001</v>
      </c>
      <c r="FD39" s="907">
        <v>273.90300000000002</v>
      </c>
      <c r="FE39" s="907">
        <v>272.34500000000003</v>
      </c>
      <c r="FF39" s="907">
        <v>283.26799999999997</v>
      </c>
      <c r="FG39" s="907">
        <v>290.80799999999999</v>
      </c>
      <c r="FH39" s="907">
        <v>297.13</v>
      </c>
      <c r="FI39" s="907">
        <v>309.66800000000001</v>
      </c>
      <c r="FJ39" s="907">
        <v>293.83999999999997</v>
      </c>
      <c r="FK39" s="907">
        <v>288.89999999999998</v>
      </c>
      <c r="FL39" s="907">
        <v>248.81299999999999</v>
      </c>
      <c r="FM39" s="907">
        <v>249.625</v>
      </c>
      <c r="FN39" s="907">
        <v>258.161</v>
      </c>
      <c r="FO39" s="907">
        <v>273.39</v>
      </c>
      <c r="FP39" s="907">
        <v>263.07900000000001</v>
      </c>
      <c r="FQ39" s="907">
        <v>269.70999999999998</v>
      </c>
      <c r="FR39" s="907">
        <v>272.06299999999999</v>
      </c>
      <c r="FS39" s="907">
        <v>283.40800000000002</v>
      </c>
      <c r="FT39" s="907">
        <v>281.45499999999998</v>
      </c>
      <c r="FU39" s="907">
        <v>282.10700000000003</v>
      </c>
      <c r="FV39" s="907">
        <v>303.39</v>
      </c>
      <c r="FW39" s="907">
        <v>320.01499999999999</v>
      </c>
      <c r="FX39" s="907">
        <v>343.69200000000001</v>
      </c>
      <c r="FY39" s="907">
        <v>345.71199999999999</v>
      </c>
      <c r="FZ39" s="907">
        <v>362.79199999999997</v>
      </c>
      <c r="GA39" s="907">
        <v>363.41</v>
      </c>
      <c r="GB39" s="907">
        <v>365.38400000000001</v>
      </c>
      <c r="GC39" s="907">
        <v>384.03199999999998</v>
      </c>
      <c r="GD39" s="907">
        <v>378.24599999999998</v>
      </c>
      <c r="GE39" s="907">
        <v>382.36700000000002</v>
      </c>
      <c r="GF39" s="907">
        <v>396.21600000000001</v>
      </c>
      <c r="GG39" s="907">
        <v>408.32299999999998</v>
      </c>
      <c r="GH39" s="907">
        <v>396.83800000000002</v>
      </c>
      <c r="GI39" s="907">
        <v>371.19600000000003</v>
      </c>
      <c r="GJ39" s="907">
        <v>396.81799999999998</v>
      </c>
      <c r="GK39" s="907">
        <v>402.67599999999999</v>
      </c>
      <c r="GL39" s="907">
        <v>413.024</v>
      </c>
      <c r="GM39" s="907">
        <v>403.04300000000001</v>
      </c>
      <c r="GN39" s="907">
        <v>412.24599999999998</v>
      </c>
      <c r="GO39" s="907">
        <v>412.041</v>
      </c>
      <c r="GP39" s="907">
        <v>430.08</v>
      </c>
      <c r="GQ39" s="907">
        <v>435.61799999999999</v>
      </c>
      <c r="GR39" s="907">
        <v>436.89699999999999</v>
      </c>
      <c r="GS39" s="907">
        <v>438.40800000000002</v>
      </c>
      <c r="GT39" s="907">
        <v>451.67099999999999</v>
      </c>
      <c r="GU39" s="907">
        <v>589.274</v>
      </c>
      <c r="GV39" s="907">
        <v>532.923</v>
      </c>
      <c r="GW39" s="907">
        <v>545.54899999999998</v>
      </c>
      <c r="GX39" s="907">
        <v>552.85900000000004</v>
      </c>
      <c r="GY39" s="907">
        <v>553.56399999999996</v>
      </c>
      <c r="GZ39" s="907">
        <v>569.60599999999999</v>
      </c>
      <c r="HA39" s="907">
        <v>592.49800000000005</v>
      </c>
    </row>
    <row r="40" spans="1:209" x14ac:dyDescent="0.35">
      <c r="A40" s="907" t="s">
        <v>448</v>
      </c>
      <c r="CP40" s="907">
        <v>73.888000000000005</v>
      </c>
      <c r="CQ40" s="907">
        <v>76.036000000000001</v>
      </c>
      <c r="CR40" s="907">
        <v>80.603999999999999</v>
      </c>
      <c r="CS40" s="907">
        <v>84.1</v>
      </c>
      <c r="CT40" s="907">
        <v>78.947999999999993</v>
      </c>
      <c r="CU40" s="907">
        <v>81.772000000000006</v>
      </c>
      <c r="CV40" s="907">
        <v>82.891999999999996</v>
      </c>
      <c r="CW40" s="907">
        <v>85.54</v>
      </c>
      <c r="CX40" s="907">
        <v>90.524000000000001</v>
      </c>
      <c r="CY40" s="907">
        <v>90.54</v>
      </c>
      <c r="CZ40" s="907">
        <v>89.28</v>
      </c>
      <c r="DA40" s="907">
        <v>87.567999999999998</v>
      </c>
      <c r="DB40" s="907">
        <v>88.772000000000006</v>
      </c>
      <c r="DC40" s="907">
        <v>96.376000000000005</v>
      </c>
      <c r="DD40" s="907">
        <v>94.872</v>
      </c>
      <c r="DE40" s="907">
        <v>93.891999999999996</v>
      </c>
      <c r="DF40" s="907">
        <v>95.98</v>
      </c>
      <c r="DG40" s="907">
        <v>94.924000000000007</v>
      </c>
      <c r="DH40" s="907">
        <v>97.108000000000004</v>
      </c>
      <c r="DI40" s="907">
        <v>101.384</v>
      </c>
      <c r="DJ40" s="907">
        <v>99.444000000000003</v>
      </c>
      <c r="DK40" s="907">
        <v>101.608</v>
      </c>
      <c r="DL40" s="907">
        <v>102.26</v>
      </c>
      <c r="DM40" s="907">
        <v>103.952</v>
      </c>
      <c r="DN40" s="907">
        <v>107.1</v>
      </c>
      <c r="DO40" s="907">
        <v>107.208</v>
      </c>
      <c r="DP40" s="907">
        <v>113.428</v>
      </c>
      <c r="DQ40" s="907">
        <v>114.62</v>
      </c>
      <c r="DR40" s="907">
        <v>114.852</v>
      </c>
      <c r="DS40" s="907">
        <v>116.16800000000001</v>
      </c>
      <c r="DT40" s="907">
        <v>125.392</v>
      </c>
      <c r="DU40" s="907">
        <v>121.748</v>
      </c>
      <c r="DV40" s="907">
        <v>129.38800000000001</v>
      </c>
      <c r="DW40" s="907">
        <v>132.12799999999999</v>
      </c>
      <c r="DX40" s="907">
        <v>133.364</v>
      </c>
      <c r="DY40" s="907">
        <v>143.65199999999999</v>
      </c>
      <c r="DZ40" s="907">
        <v>145.547</v>
      </c>
      <c r="EA40" s="907">
        <v>146.352</v>
      </c>
      <c r="EB40" s="907">
        <v>152.89599999999999</v>
      </c>
      <c r="EC40" s="907">
        <v>155.30699999999999</v>
      </c>
      <c r="ED40" s="907">
        <v>154.37799999999999</v>
      </c>
      <c r="EE40" s="907">
        <v>158.02000000000001</v>
      </c>
      <c r="EF40" s="907">
        <v>174.22900000000001</v>
      </c>
      <c r="EG40" s="907">
        <v>170.506</v>
      </c>
      <c r="EH40" s="907">
        <v>177.77199999999999</v>
      </c>
      <c r="EI40" s="907">
        <v>182.69200000000001</v>
      </c>
      <c r="EJ40" s="907">
        <v>173.33</v>
      </c>
      <c r="EK40" s="907">
        <v>177.28200000000001</v>
      </c>
      <c r="EL40" s="907">
        <v>183.90799999999999</v>
      </c>
      <c r="EM40" s="907">
        <v>185.81800000000001</v>
      </c>
      <c r="EN40" s="907">
        <v>179.68299999999999</v>
      </c>
      <c r="EO40" s="907">
        <v>182.94399999999999</v>
      </c>
      <c r="EP40" s="907">
        <v>175.95599999999999</v>
      </c>
      <c r="EQ40" s="907">
        <v>176.53</v>
      </c>
      <c r="ER40" s="907">
        <v>186.733</v>
      </c>
      <c r="ES40" s="907">
        <v>177.65899999999999</v>
      </c>
      <c r="ET40" s="907">
        <v>200.21799999999999</v>
      </c>
      <c r="EU40" s="907">
        <v>190.602</v>
      </c>
      <c r="EV40" s="907">
        <v>194.11099999999999</v>
      </c>
      <c r="EW40" s="907">
        <v>196.02799999999999</v>
      </c>
      <c r="EX40" s="907">
        <v>200.29400000000001</v>
      </c>
      <c r="EY40" s="907">
        <v>203.79400000000001</v>
      </c>
      <c r="EZ40" s="907">
        <v>205.059</v>
      </c>
      <c r="FA40" s="907">
        <v>208.505</v>
      </c>
      <c r="FB40" s="907">
        <v>256.94400000000002</v>
      </c>
      <c r="FC40" s="907">
        <v>274.66399999999999</v>
      </c>
      <c r="FD40" s="907">
        <v>263.92399999999998</v>
      </c>
      <c r="FE40" s="907">
        <v>261.94400000000002</v>
      </c>
      <c r="FF40" s="907">
        <v>271.84399999999999</v>
      </c>
      <c r="FG40" s="907">
        <v>272.45600000000002</v>
      </c>
      <c r="FH40" s="907">
        <v>283.69099999999997</v>
      </c>
      <c r="FI40" s="907">
        <v>297.60899999999998</v>
      </c>
      <c r="FJ40" s="907">
        <v>282.44499999999999</v>
      </c>
      <c r="FK40" s="907">
        <v>277.19600000000003</v>
      </c>
      <c r="FL40" s="907">
        <v>237.739</v>
      </c>
      <c r="FM40" s="907">
        <v>239.291</v>
      </c>
      <c r="FN40" s="907">
        <v>246.24799999999999</v>
      </c>
      <c r="FO40" s="907">
        <v>262.32400000000001</v>
      </c>
      <c r="FP40" s="907">
        <v>250.54</v>
      </c>
      <c r="FQ40" s="907">
        <v>259.56200000000001</v>
      </c>
      <c r="FR40" s="907">
        <v>258.45</v>
      </c>
      <c r="FS40" s="907">
        <v>270.887</v>
      </c>
      <c r="FT40" s="907">
        <v>269.279</v>
      </c>
      <c r="FU40" s="907">
        <v>269.98200000000003</v>
      </c>
      <c r="FV40" s="907">
        <v>291.58999999999997</v>
      </c>
      <c r="FW40" s="907">
        <v>307.77499999999998</v>
      </c>
      <c r="FX40" s="907">
        <v>332.4</v>
      </c>
      <c r="FY40" s="907">
        <v>335.61099999999999</v>
      </c>
      <c r="FZ40" s="907">
        <v>352.18799999999999</v>
      </c>
      <c r="GA40" s="907">
        <v>353.44200000000001</v>
      </c>
      <c r="GB40" s="907">
        <v>352.90899999999999</v>
      </c>
      <c r="GC40" s="907">
        <v>366.274</v>
      </c>
      <c r="GD40" s="907">
        <v>360.221</v>
      </c>
      <c r="GE40" s="907">
        <v>363.84399999999999</v>
      </c>
      <c r="GF40" s="907">
        <v>377.96699999999998</v>
      </c>
      <c r="GG40" s="907">
        <v>388.17599999999999</v>
      </c>
      <c r="GH40" s="907">
        <v>377.15800000000002</v>
      </c>
      <c r="GI40" s="907">
        <v>351.78300000000002</v>
      </c>
      <c r="GJ40" s="907">
        <v>376.51499999999999</v>
      </c>
      <c r="GK40" s="907">
        <v>383.63</v>
      </c>
      <c r="GL40" s="907">
        <v>391.815</v>
      </c>
      <c r="GM40" s="907">
        <v>383.23700000000002</v>
      </c>
      <c r="GN40" s="907">
        <v>392.27300000000002</v>
      </c>
      <c r="GO40" s="907">
        <v>390.86599999999999</v>
      </c>
      <c r="GP40" s="907">
        <v>408.75599999999997</v>
      </c>
      <c r="GQ40" s="907">
        <v>413.34399999999999</v>
      </c>
      <c r="GR40" s="907">
        <v>418.529</v>
      </c>
      <c r="GS40" s="907">
        <v>413.80599999999998</v>
      </c>
      <c r="GT40" s="907">
        <v>428.11799999999999</v>
      </c>
      <c r="GU40" s="907">
        <v>502.49</v>
      </c>
      <c r="GV40" s="907">
        <v>481.71699999999998</v>
      </c>
      <c r="GW40" s="907">
        <v>507.83699999999999</v>
      </c>
      <c r="GX40" s="907">
        <v>511.34500000000003</v>
      </c>
      <c r="GY40" s="907">
        <v>520.72900000000004</v>
      </c>
      <c r="GZ40" s="907">
        <v>530.82100000000003</v>
      </c>
      <c r="HA40" s="907">
        <v>541.89200000000005</v>
      </c>
    </row>
    <row r="41" spans="1:209" x14ac:dyDescent="0.35">
      <c r="A41" s="907" t="s">
        <v>494</v>
      </c>
      <c r="B41" s="907">
        <v>5.5759999999999996</v>
      </c>
      <c r="C41" s="907">
        <v>5.2279999999999998</v>
      </c>
      <c r="D41" s="907">
        <v>4.8159999999999998</v>
      </c>
      <c r="E41" s="907">
        <v>4.9000000000000004</v>
      </c>
      <c r="F41" s="907">
        <v>5.4640000000000004</v>
      </c>
      <c r="G41" s="907">
        <v>6.3120000000000003</v>
      </c>
      <c r="H41" s="907">
        <v>5.7560000000000002</v>
      </c>
      <c r="I41" s="907">
        <v>5.6440000000000001</v>
      </c>
      <c r="J41" s="907">
        <v>5.6680000000000001</v>
      </c>
      <c r="K41" s="907">
        <v>5.2160000000000002</v>
      </c>
      <c r="L41" s="907">
        <v>6.7240000000000002</v>
      </c>
      <c r="M41" s="907">
        <v>5.7</v>
      </c>
      <c r="N41" s="907">
        <v>5.74</v>
      </c>
      <c r="O41" s="907">
        <v>6.2080000000000002</v>
      </c>
      <c r="P41" s="907">
        <v>5.3440000000000003</v>
      </c>
      <c r="Q41" s="907">
        <v>5.92</v>
      </c>
      <c r="R41" s="907">
        <v>7.76</v>
      </c>
      <c r="S41" s="907">
        <v>8.5719999999999992</v>
      </c>
      <c r="T41" s="907">
        <v>6.4960000000000004</v>
      </c>
      <c r="U41" s="907">
        <v>7.84</v>
      </c>
      <c r="V41" s="907">
        <v>8.6519999999999992</v>
      </c>
      <c r="W41" s="907">
        <v>7.8040000000000003</v>
      </c>
      <c r="X41" s="907">
        <v>10.772</v>
      </c>
      <c r="Y41" s="907">
        <v>10.423999999999999</v>
      </c>
      <c r="Z41" s="907">
        <v>10.012</v>
      </c>
      <c r="AA41" s="907">
        <v>9.76</v>
      </c>
      <c r="AB41" s="907">
        <v>10.592000000000001</v>
      </c>
      <c r="AC41" s="907">
        <v>11.108000000000001</v>
      </c>
      <c r="AD41" s="907">
        <v>10.715999999999999</v>
      </c>
      <c r="AE41" s="907">
        <v>10.651999999999999</v>
      </c>
      <c r="AF41" s="907">
        <v>11.804</v>
      </c>
      <c r="AG41" s="907">
        <v>10.7</v>
      </c>
      <c r="AH41" s="907">
        <v>10.968</v>
      </c>
      <c r="AI41" s="907">
        <v>11.528</v>
      </c>
      <c r="AJ41" s="907">
        <v>11.907999999999999</v>
      </c>
      <c r="AK41" s="907">
        <v>12.528</v>
      </c>
      <c r="AL41" s="907">
        <v>13.592000000000001</v>
      </c>
      <c r="AM41" s="907">
        <v>13.048</v>
      </c>
      <c r="AN41" s="907">
        <v>14.292</v>
      </c>
      <c r="AO41" s="907">
        <v>15.752000000000001</v>
      </c>
      <c r="AP41" s="907">
        <v>16.260000000000002</v>
      </c>
      <c r="AQ41" s="907">
        <v>16.536000000000001</v>
      </c>
      <c r="AR41" s="907">
        <v>15.916</v>
      </c>
      <c r="AS41" s="907">
        <v>16.628</v>
      </c>
      <c r="AT41" s="907">
        <v>16.091999999999999</v>
      </c>
      <c r="AU41" s="907">
        <v>15.715999999999999</v>
      </c>
      <c r="AV41" s="907">
        <v>14.827999999999999</v>
      </c>
      <c r="AW41" s="907">
        <v>15.012</v>
      </c>
      <c r="AX41" s="907">
        <v>13.852</v>
      </c>
      <c r="AY41" s="907">
        <v>14.552</v>
      </c>
      <c r="AZ41" s="907">
        <v>14.544</v>
      </c>
      <c r="BA41" s="907">
        <v>14.484</v>
      </c>
      <c r="BB41" s="907">
        <v>15.9</v>
      </c>
      <c r="BC41" s="907">
        <v>14.2</v>
      </c>
      <c r="BD41" s="907">
        <v>15.904</v>
      </c>
      <c r="BE41" s="907">
        <v>15.768000000000001</v>
      </c>
      <c r="BF41" s="907">
        <v>16.556000000000001</v>
      </c>
      <c r="BG41" s="907">
        <v>17.236000000000001</v>
      </c>
      <c r="BH41" s="907">
        <v>18.091999999999999</v>
      </c>
      <c r="BI41" s="907">
        <v>18.824000000000002</v>
      </c>
      <c r="BJ41" s="907">
        <v>17.044</v>
      </c>
      <c r="BK41" s="907">
        <v>19.408000000000001</v>
      </c>
      <c r="BL41" s="907">
        <v>20.036000000000001</v>
      </c>
      <c r="BM41" s="907">
        <v>21.184000000000001</v>
      </c>
      <c r="BN41" s="907">
        <v>19.72</v>
      </c>
      <c r="BO41" s="907">
        <v>20.556000000000001</v>
      </c>
      <c r="BP41" s="907">
        <v>21.283999999999999</v>
      </c>
      <c r="BQ41" s="907">
        <v>18.32</v>
      </c>
      <c r="BR41" s="907">
        <v>18.760000000000002</v>
      </c>
      <c r="BS41" s="907">
        <v>19.559999999999999</v>
      </c>
      <c r="BT41" s="907">
        <v>18.827999999999999</v>
      </c>
      <c r="BU41" s="907">
        <v>18.696000000000002</v>
      </c>
      <c r="BV41" s="907">
        <v>18.972000000000001</v>
      </c>
      <c r="BW41" s="907">
        <v>19.835999999999999</v>
      </c>
      <c r="BX41" s="907">
        <v>20.388000000000002</v>
      </c>
      <c r="BY41" s="907">
        <v>19.283999999999999</v>
      </c>
      <c r="BZ41" s="907">
        <v>20.192</v>
      </c>
      <c r="CA41" s="907">
        <v>19.936</v>
      </c>
      <c r="CB41" s="907">
        <v>18.832000000000001</v>
      </c>
      <c r="CC41" s="907">
        <v>20.492000000000001</v>
      </c>
      <c r="CD41" s="907">
        <v>21.448</v>
      </c>
      <c r="CE41" s="907">
        <v>20.184000000000001</v>
      </c>
      <c r="CF41" s="907">
        <v>20.507999999999999</v>
      </c>
      <c r="CG41" s="907">
        <v>21.187999999999999</v>
      </c>
      <c r="CH41" s="907">
        <v>21.552</v>
      </c>
      <c r="CI41" s="907">
        <v>21.611999999999998</v>
      </c>
      <c r="CJ41" s="907">
        <v>21.056000000000001</v>
      </c>
      <c r="CK41" s="907">
        <v>20.611999999999998</v>
      </c>
      <c r="CL41" s="907">
        <v>21.388000000000002</v>
      </c>
      <c r="CM41" s="907">
        <v>22.8</v>
      </c>
      <c r="CN41" s="907">
        <v>22.288</v>
      </c>
      <c r="CO41" s="907">
        <v>23.064</v>
      </c>
      <c r="CP41" s="907">
        <v>21.783999999999999</v>
      </c>
      <c r="CQ41" s="907">
        <v>22.472000000000001</v>
      </c>
      <c r="CR41" s="907">
        <v>24.884</v>
      </c>
      <c r="CS41" s="907">
        <v>24.763999999999999</v>
      </c>
      <c r="CT41" s="907">
        <v>23.632000000000001</v>
      </c>
      <c r="CU41" s="907">
        <v>23.952000000000002</v>
      </c>
      <c r="CV41" s="907">
        <v>25.152000000000001</v>
      </c>
      <c r="CW41" s="907">
        <v>26.475999999999999</v>
      </c>
      <c r="CX41" s="907">
        <v>27.744</v>
      </c>
      <c r="CY41" s="907">
        <v>28.027999999999999</v>
      </c>
      <c r="CZ41" s="907">
        <v>26.448</v>
      </c>
      <c r="DA41" s="907">
        <v>26.815999999999999</v>
      </c>
      <c r="DB41" s="907">
        <v>29.135999999999999</v>
      </c>
      <c r="DC41" s="907">
        <v>27.904</v>
      </c>
      <c r="DD41" s="907">
        <v>27.116</v>
      </c>
      <c r="DE41" s="907">
        <v>28.72</v>
      </c>
      <c r="DF41" s="907">
        <v>28.4</v>
      </c>
      <c r="DG41" s="907">
        <v>29.015999999999998</v>
      </c>
      <c r="DH41" s="907">
        <v>29.084</v>
      </c>
      <c r="DI41" s="907">
        <v>28.744</v>
      </c>
      <c r="DJ41" s="907">
        <v>27.052</v>
      </c>
      <c r="DK41" s="907">
        <v>27.335999999999999</v>
      </c>
      <c r="DL41" s="907">
        <v>29.103999999999999</v>
      </c>
      <c r="DM41" s="907">
        <v>31.231999999999999</v>
      </c>
      <c r="DN41" s="907">
        <v>27.78</v>
      </c>
      <c r="DO41" s="907">
        <v>32.192</v>
      </c>
      <c r="DP41" s="907">
        <v>34.264000000000003</v>
      </c>
      <c r="DQ41" s="907">
        <v>34.124000000000002</v>
      </c>
      <c r="DR41" s="907">
        <v>35.572000000000003</v>
      </c>
      <c r="DS41" s="907">
        <v>36.04</v>
      </c>
      <c r="DT41" s="907">
        <v>35.728000000000002</v>
      </c>
      <c r="DU41" s="907">
        <v>39.26</v>
      </c>
      <c r="DV41" s="907">
        <v>40.316000000000003</v>
      </c>
      <c r="DW41" s="907">
        <v>43.008000000000003</v>
      </c>
      <c r="DX41" s="907">
        <v>42.667999999999999</v>
      </c>
      <c r="DY41" s="907">
        <v>43.008000000000003</v>
      </c>
      <c r="DZ41" s="907">
        <v>50.609000000000002</v>
      </c>
      <c r="EA41" s="907">
        <v>45.405000000000001</v>
      </c>
      <c r="EB41" s="907">
        <v>41.341999999999999</v>
      </c>
      <c r="EC41" s="907">
        <v>44.814</v>
      </c>
      <c r="ED41" s="907">
        <v>43.170999999999999</v>
      </c>
      <c r="EE41" s="907">
        <v>48.719000000000001</v>
      </c>
      <c r="EF41" s="907">
        <v>46.442999999999998</v>
      </c>
      <c r="EG41" s="907">
        <v>45.506999999999998</v>
      </c>
      <c r="EH41" s="907">
        <v>47.600999999999999</v>
      </c>
      <c r="EI41" s="907">
        <v>44.213000000000001</v>
      </c>
      <c r="EJ41" s="907">
        <v>50.412999999999997</v>
      </c>
      <c r="EK41" s="907">
        <v>44.947000000000003</v>
      </c>
      <c r="EL41" s="907">
        <v>49.942999999999998</v>
      </c>
      <c r="EM41" s="907">
        <v>51.171999999999997</v>
      </c>
      <c r="EN41" s="907">
        <v>47.383000000000003</v>
      </c>
      <c r="EO41" s="907">
        <v>49.225000000000001</v>
      </c>
      <c r="EP41" s="907">
        <v>53.557000000000002</v>
      </c>
      <c r="EQ41" s="907">
        <v>53.237000000000002</v>
      </c>
      <c r="ER41" s="907">
        <v>52.164999999999999</v>
      </c>
      <c r="ES41" s="907">
        <v>51.704000000000001</v>
      </c>
      <c r="ET41" s="907">
        <v>50.936999999999998</v>
      </c>
      <c r="EU41" s="907">
        <v>56.121000000000002</v>
      </c>
      <c r="EV41" s="907">
        <v>55.527999999999999</v>
      </c>
      <c r="EW41" s="907">
        <v>54.619</v>
      </c>
      <c r="EX41" s="907">
        <v>56.613</v>
      </c>
      <c r="EY41" s="907">
        <v>58.841999999999999</v>
      </c>
      <c r="EZ41" s="907">
        <v>56.868000000000002</v>
      </c>
      <c r="FA41" s="907">
        <v>58.177</v>
      </c>
      <c r="FB41" s="907">
        <v>58.334000000000003</v>
      </c>
      <c r="FC41" s="907">
        <v>59.643000000000001</v>
      </c>
      <c r="FD41" s="907">
        <v>67.126000000000005</v>
      </c>
      <c r="FE41" s="907">
        <v>68.543000000000006</v>
      </c>
      <c r="FF41" s="907">
        <v>64.721000000000004</v>
      </c>
      <c r="FG41" s="907">
        <v>73.736999999999995</v>
      </c>
      <c r="FH41" s="907">
        <v>74.820999999999998</v>
      </c>
      <c r="FI41" s="907">
        <v>75.022000000000006</v>
      </c>
      <c r="FJ41" s="907">
        <v>70.503</v>
      </c>
      <c r="FK41" s="907">
        <v>69.144999999999996</v>
      </c>
      <c r="FL41" s="907">
        <v>65.915999999999997</v>
      </c>
      <c r="FM41" s="907">
        <v>70.531000000000006</v>
      </c>
      <c r="FN41" s="907">
        <v>67.106999999999999</v>
      </c>
      <c r="FO41" s="907">
        <v>67.67</v>
      </c>
      <c r="FP41" s="907">
        <v>65.88</v>
      </c>
      <c r="FQ41" s="907">
        <v>65.507000000000005</v>
      </c>
      <c r="FR41" s="907">
        <v>67.563999999999993</v>
      </c>
      <c r="FS41" s="907">
        <v>63.978999999999999</v>
      </c>
      <c r="FT41" s="907">
        <v>68.013999999999996</v>
      </c>
      <c r="FU41" s="907">
        <v>65.742000000000004</v>
      </c>
      <c r="FV41" s="907">
        <v>65.275999999999996</v>
      </c>
      <c r="FW41" s="907">
        <v>67.164000000000001</v>
      </c>
      <c r="FX41" s="907">
        <v>68.84</v>
      </c>
      <c r="FY41" s="907">
        <v>61.402999999999999</v>
      </c>
      <c r="FZ41" s="907">
        <v>63.533999999999999</v>
      </c>
      <c r="GA41" s="907">
        <v>62.906999999999996</v>
      </c>
      <c r="GB41" s="907">
        <v>66.760000000000005</v>
      </c>
      <c r="GC41" s="907">
        <v>64.462000000000003</v>
      </c>
      <c r="GD41" s="907">
        <v>66.301000000000002</v>
      </c>
      <c r="GE41" s="907">
        <v>67.191000000000003</v>
      </c>
      <c r="GF41" s="907">
        <v>68.578000000000003</v>
      </c>
      <c r="GG41" s="907">
        <v>66.980999999999995</v>
      </c>
      <c r="GH41" s="907">
        <v>66.664000000000001</v>
      </c>
      <c r="GI41" s="907">
        <v>68.963999999999999</v>
      </c>
      <c r="GJ41" s="907">
        <v>64.058000000000007</v>
      </c>
      <c r="GK41" s="907">
        <v>64.983000000000004</v>
      </c>
      <c r="GL41" s="907">
        <v>64.022000000000006</v>
      </c>
      <c r="GM41" s="907">
        <v>65.007999999999996</v>
      </c>
      <c r="GN41" s="907">
        <v>69.409000000000006</v>
      </c>
      <c r="GO41" s="907">
        <v>64.796999999999997</v>
      </c>
      <c r="GP41" s="907">
        <v>66.022000000000006</v>
      </c>
      <c r="GQ41" s="907">
        <v>66.850999999999999</v>
      </c>
      <c r="GR41" s="907">
        <v>69.611000000000004</v>
      </c>
      <c r="GS41" s="907">
        <v>70.894000000000005</v>
      </c>
      <c r="GT41" s="907">
        <v>72.774000000000001</v>
      </c>
      <c r="GU41" s="907">
        <v>75.275000000000006</v>
      </c>
      <c r="GV41" s="907">
        <v>78.766999999999996</v>
      </c>
      <c r="GW41" s="907">
        <v>76.995000000000005</v>
      </c>
      <c r="GX41" s="907">
        <v>75.03</v>
      </c>
      <c r="GY41" s="907">
        <v>77.703999999999994</v>
      </c>
      <c r="GZ41" s="907">
        <v>72.766999999999996</v>
      </c>
      <c r="HA41" s="907">
        <v>73.727000000000004</v>
      </c>
    </row>
    <row r="42" spans="1:209" x14ac:dyDescent="0.35">
      <c r="A42" s="907" t="s">
        <v>908</v>
      </c>
      <c r="B42" s="907">
        <v>4.7</v>
      </c>
      <c r="C42" s="907">
        <v>4.8</v>
      </c>
      <c r="D42" s="907">
        <v>4.7</v>
      </c>
      <c r="E42" s="907">
        <v>4.8</v>
      </c>
      <c r="F42" s="907">
        <v>4.7</v>
      </c>
      <c r="G42" s="907">
        <v>4.8</v>
      </c>
      <c r="H42" s="907">
        <v>4.5</v>
      </c>
      <c r="I42" s="907">
        <v>4.5999999999999996</v>
      </c>
      <c r="J42" s="907">
        <v>6.1</v>
      </c>
      <c r="K42" s="907">
        <v>6.2</v>
      </c>
      <c r="L42" s="907">
        <v>7.1</v>
      </c>
      <c r="M42" s="907">
        <v>7</v>
      </c>
      <c r="N42" s="907">
        <v>5.9</v>
      </c>
      <c r="O42" s="907">
        <v>5.6</v>
      </c>
      <c r="P42" s="907">
        <v>4.5999999999999996</v>
      </c>
      <c r="Q42" s="907">
        <v>4.5</v>
      </c>
      <c r="R42" s="907">
        <v>3.5</v>
      </c>
      <c r="S42" s="907">
        <v>2.8</v>
      </c>
      <c r="T42" s="907">
        <v>3.1</v>
      </c>
      <c r="U42" s="907">
        <v>3.5</v>
      </c>
      <c r="V42" s="907">
        <v>4.0999999999999996</v>
      </c>
      <c r="W42" s="907">
        <v>4.0999999999999996</v>
      </c>
      <c r="X42" s="907">
        <v>4.4000000000000004</v>
      </c>
      <c r="Y42" s="907">
        <v>4.8</v>
      </c>
      <c r="Z42" s="907">
        <v>5</v>
      </c>
      <c r="AA42" s="907">
        <v>4.7</v>
      </c>
      <c r="AB42" s="907">
        <v>4.9000000000000004</v>
      </c>
      <c r="AC42" s="907">
        <v>5.3</v>
      </c>
      <c r="AD42" s="907">
        <v>5.6</v>
      </c>
      <c r="AE42" s="907">
        <v>5.7</v>
      </c>
      <c r="AF42" s="907">
        <v>6.2</v>
      </c>
      <c r="AG42" s="907">
        <v>10.1</v>
      </c>
      <c r="AH42" s="907">
        <v>8.5</v>
      </c>
      <c r="AI42" s="907">
        <v>8.1</v>
      </c>
      <c r="AJ42" s="907">
        <v>8</v>
      </c>
      <c r="AK42" s="907">
        <v>10.1</v>
      </c>
      <c r="AL42" s="907">
        <v>8.1</v>
      </c>
      <c r="AM42" s="907">
        <v>8.5</v>
      </c>
      <c r="AN42" s="907">
        <v>7.8</v>
      </c>
      <c r="AO42" s="907">
        <v>8.5</v>
      </c>
      <c r="AP42" s="907">
        <v>8.9</v>
      </c>
      <c r="AQ42" s="907">
        <v>9.3000000000000007</v>
      </c>
      <c r="AR42" s="907">
        <v>9.6999999999999993</v>
      </c>
      <c r="AS42" s="907">
        <v>9.9</v>
      </c>
      <c r="AT42" s="907">
        <v>10.199999999999999</v>
      </c>
      <c r="AU42" s="907">
        <v>10.3</v>
      </c>
      <c r="AV42" s="907">
        <v>10.7</v>
      </c>
      <c r="AW42" s="907">
        <v>13.1</v>
      </c>
      <c r="AX42" s="907">
        <v>13.6</v>
      </c>
      <c r="AY42" s="907">
        <v>13.2</v>
      </c>
      <c r="AZ42" s="907">
        <v>12.6</v>
      </c>
      <c r="BA42" s="907">
        <v>19</v>
      </c>
      <c r="BB42" s="907">
        <v>19.399999999999999</v>
      </c>
      <c r="BC42" s="907">
        <v>21.1</v>
      </c>
      <c r="BD42" s="907">
        <v>21.8</v>
      </c>
      <c r="BE42" s="907">
        <v>21.1</v>
      </c>
      <c r="BF42" s="907">
        <v>20.8</v>
      </c>
      <c r="BG42" s="907">
        <v>20.6</v>
      </c>
      <c r="BH42" s="907">
        <v>20.5</v>
      </c>
      <c r="BI42" s="907">
        <v>20.8</v>
      </c>
      <c r="BJ42" s="907">
        <v>20.8</v>
      </c>
      <c r="BK42" s="907">
        <v>20.7</v>
      </c>
      <c r="BL42" s="907">
        <v>21</v>
      </c>
      <c r="BM42" s="907">
        <v>21.7</v>
      </c>
      <c r="BN42" s="907">
        <v>22.8</v>
      </c>
      <c r="BO42" s="907">
        <v>23.9</v>
      </c>
      <c r="BP42" s="907">
        <v>25.1</v>
      </c>
      <c r="BQ42" s="907">
        <v>26.5</v>
      </c>
      <c r="BR42" s="907">
        <v>28</v>
      </c>
      <c r="BS42" s="907">
        <v>30.2</v>
      </c>
      <c r="BT42" s="907">
        <v>31</v>
      </c>
      <c r="BU42" s="907">
        <v>30.8</v>
      </c>
      <c r="BV42" s="907">
        <v>30</v>
      </c>
      <c r="BW42" s="907">
        <v>29.5</v>
      </c>
      <c r="BX42" s="907">
        <v>28.9</v>
      </c>
      <c r="BY42" s="907">
        <v>28.2</v>
      </c>
      <c r="BZ42" s="907">
        <v>27.6</v>
      </c>
      <c r="CA42" s="907">
        <v>27</v>
      </c>
      <c r="CB42" s="907">
        <v>26.7</v>
      </c>
      <c r="CC42" s="907">
        <v>26.9</v>
      </c>
      <c r="CD42" s="907">
        <v>26.8</v>
      </c>
      <c r="CE42" s="907">
        <v>26.6</v>
      </c>
      <c r="CF42" s="907">
        <v>26.6</v>
      </c>
      <c r="CG42" s="907">
        <v>26.6</v>
      </c>
      <c r="CH42" s="907">
        <v>26.7</v>
      </c>
      <c r="CI42" s="907">
        <v>26.8</v>
      </c>
      <c r="CJ42" s="907">
        <v>27.1</v>
      </c>
      <c r="CK42" s="907">
        <v>27.7</v>
      </c>
      <c r="CL42" s="907">
        <v>28.2</v>
      </c>
      <c r="CM42" s="907">
        <v>28.8</v>
      </c>
      <c r="CN42" s="907">
        <v>30</v>
      </c>
      <c r="CO42" s="907">
        <v>31.8</v>
      </c>
      <c r="CP42" s="907">
        <v>35.1</v>
      </c>
      <c r="CQ42" s="907">
        <v>37.200000000000003</v>
      </c>
      <c r="CR42" s="907">
        <v>37.299999999999997</v>
      </c>
      <c r="CS42" s="907">
        <v>35.700000000000003</v>
      </c>
      <c r="CT42" s="907">
        <v>33.200000000000003</v>
      </c>
      <c r="CU42" s="907">
        <v>32</v>
      </c>
      <c r="CV42" s="907">
        <v>31.6</v>
      </c>
      <c r="CW42" s="907">
        <v>31.9</v>
      </c>
      <c r="CX42" s="907">
        <v>33.6</v>
      </c>
      <c r="CY42" s="907">
        <v>34.299999999999997</v>
      </c>
      <c r="CZ42" s="907">
        <v>34.799999999999997</v>
      </c>
      <c r="DA42" s="907">
        <v>35.200000000000003</v>
      </c>
      <c r="DB42" s="907">
        <v>35.200000000000003</v>
      </c>
      <c r="DC42" s="907">
        <v>35.1</v>
      </c>
      <c r="DD42" s="907">
        <v>34.9</v>
      </c>
      <c r="DE42" s="907">
        <v>34.4</v>
      </c>
      <c r="DF42" s="907">
        <v>34</v>
      </c>
      <c r="DG42" s="907">
        <v>33.200000000000003</v>
      </c>
      <c r="DH42" s="907">
        <v>33</v>
      </c>
      <c r="DI42" s="907">
        <v>33.299999999999997</v>
      </c>
      <c r="DJ42" s="907">
        <v>33.4</v>
      </c>
      <c r="DK42" s="907">
        <v>34.6</v>
      </c>
      <c r="DL42" s="907">
        <v>36.299999999999997</v>
      </c>
      <c r="DM42" s="907">
        <v>39.4</v>
      </c>
      <c r="DN42" s="907">
        <v>42</v>
      </c>
      <c r="DO42" s="907">
        <v>44.6</v>
      </c>
      <c r="DP42" s="907">
        <v>46</v>
      </c>
      <c r="DQ42" s="907">
        <v>46.5</v>
      </c>
      <c r="DR42" s="907">
        <v>44.6</v>
      </c>
      <c r="DS42" s="907">
        <v>45</v>
      </c>
      <c r="DT42" s="907">
        <v>45.3</v>
      </c>
      <c r="DU42" s="907">
        <v>46.4</v>
      </c>
      <c r="DV42" s="907">
        <v>47.2</v>
      </c>
      <c r="DW42" s="907">
        <v>47.6</v>
      </c>
      <c r="DX42" s="907">
        <v>66.3</v>
      </c>
      <c r="DY42" s="907">
        <v>43.1</v>
      </c>
      <c r="DZ42" s="907">
        <v>40.700000000000003</v>
      </c>
      <c r="EA42" s="907">
        <v>39.200000000000003</v>
      </c>
      <c r="EB42" s="907">
        <v>39.700000000000003</v>
      </c>
      <c r="EC42" s="907">
        <v>42.3</v>
      </c>
      <c r="ED42" s="907">
        <v>47</v>
      </c>
      <c r="EE42" s="907">
        <v>56.8</v>
      </c>
      <c r="EF42" s="907">
        <v>46.9</v>
      </c>
      <c r="EG42" s="907">
        <v>45.1</v>
      </c>
      <c r="EH42" s="907">
        <v>43.9</v>
      </c>
      <c r="EI42" s="907">
        <v>43.3</v>
      </c>
      <c r="EJ42" s="907">
        <v>45</v>
      </c>
      <c r="EK42" s="907">
        <v>51.9</v>
      </c>
      <c r="EL42" s="907">
        <v>56.4</v>
      </c>
      <c r="EM42" s="907">
        <v>60.3</v>
      </c>
      <c r="EN42" s="907">
        <v>61.6</v>
      </c>
      <c r="EO42" s="907">
        <v>63.9</v>
      </c>
      <c r="EP42" s="907">
        <v>55.4</v>
      </c>
      <c r="EQ42" s="907">
        <v>51.2</v>
      </c>
      <c r="ER42" s="907">
        <v>49.5</v>
      </c>
      <c r="ES42" s="907">
        <v>48.3</v>
      </c>
      <c r="ET42" s="907">
        <v>47.6</v>
      </c>
      <c r="EU42" s="907">
        <v>47.5</v>
      </c>
      <c r="EV42" s="907">
        <v>47.2</v>
      </c>
      <c r="EW42" s="907">
        <v>47.5</v>
      </c>
      <c r="EX42" s="907">
        <v>48</v>
      </c>
      <c r="EY42" s="907">
        <v>48.7</v>
      </c>
      <c r="EZ42" s="907">
        <v>49.8</v>
      </c>
      <c r="FA42" s="907">
        <v>51.8</v>
      </c>
      <c r="FB42" s="907">
        <v>53.4</v>
      </c>
      <c r="FC42" s="907">
        <v>54.3</v>
      </c>
      <c r="FD42" s="907">
        <v>65.900000000000006</v>
      </c>
      <c r="FE42" s="907">
        <v>54.3</v>
      </c>
      <c r="FF42" s="907">
        <v>53.2</v>
      </c>
      <c r="FG42" s="907">
        <v>53.4</v>
      </c>
      <c r="FH42" s="907">
        <v>54.4</v>
      </c>
      <c r="FI42" s="907">
        <v>56</v>
      </c>
      <c r="FJ42" s="907">
        <v>58</v>
      </c>
      <c r="FK42" s="907">
        <v>59.5</v>
      </c>
      <c r="FL42" s="907">
        <v>59.7</v>
      </c>
      <c r="FM42" s="907">
        <v>60.6</v>
      </c>
      <c r="FN42" s="907">
        <v>57.9</v>
      </c>
      <c r="FO42" s="907">
        <v>57.6</v>
      </c>
      <c r="FP42" s="907">
        <v>55.8</v>
      </c>
      <c r="FQ42" s="907">
        <v>58.9</v>
      </c>
      <c r="FR42" s="907">
        <v>58.9</v>
      </c>
      <c r="FS42" s="907">
        <v>59.6</v>
      </c>
      <c r="FT42" s="907">
        <v>59.5</v>
      </c>
      <c r="FU42" s="907">
        <v>58.9</v>
      </c>
      <c r="FV42" s="907">
        <v>58.2</v>
      </c>
      <c r="FW42" s="907">
        <v>58</v>
      </c>
      <c r="FX42" s="907">
        <v>57.7</v>
      </c>
      <c r="FY42" s="907">
        <v>56.5</v>
      </c>
      <c r="FZ42" s="907">
        <v>55.5</v>
      </c>
      <c r="GA42" s="907">
        <v>55.9</v>
      </c>
      <c r="GB42" s="907">
        <v>57.2</v>
      </c>
      <c r="GC42" s="907">
        <v>58.1</v>
      </c>
      <c r="GD42" s="907">
        <v>60.2</v>
      </c>
      <c r="GE42" s="907">
        <v>61.8</v>
      </c>
      <c r="GF42" s="907">
        <v>62.5</v>
      </c>
      <c r="GG42" s="907">
        <v>60.4</v>
      </c>
      <c r="GH42" s="907">
        <v>58.8</v>
      </c>
      <c r="GI42" s="907">
        <v>57.5</v>
      </c>
      <c r="GJ42" s="907">
        <v>61.4</v>
      </c>
      <c r="GK42" s="907">
        <v>59.6</v>
      </c>
      <c r="GL42" s="907">
        <v>58.1</v>
      </c>
      <c r="GM42" s="907">
        <v>57.7</v>
      </c>
      <c r="GN42" s="907">
        <v>57.3</v>
      </c>
      <c r="GO42" s="907">
        <v>77.900000000000006</v>
      </c>
      <c r="GP42" s="907">
        <v>68.400000000000006</v>
      </c>
      <c r="GQ42" s="907">
        <v>58.2</v>
      </c>
      <c r="GR42" s="907">
        <v>80.599999999999994</v>
      </c>
      <c r="GS42" s="907">
        <v>82.2</v>
      </c>
      <c r="GT42" s="907">
        <v>80.3</v>
      </c>
      <c r="GU42" s="907">
        <v>1123.5999999999999</v>
      </c>
      <c r="GV42" s="907">
        <v>1220.5</v>
      </c>
      <c r="GW42" s="907">
        <v>618.6</v>
      </c>
      <c r="GX42" s="907">
        <v>403.8</v>
      </c>
      <c r="GY42" s="907">
        <v>697</v>
      </c>
      <c r="GZ42" s="907">
        <v>554.5</v>
      </c>
      <c r="HA42" s="907">
        <v>304.5</v>
      </c>
    </row>
    <row r="43" spans="1:209" x14ac:dyDescent="0.35">
      <c r="A43" s="907" t="s">
        <v>909</v>
      </c>
      <c r="B43" s="907">
        <v>0</v>
      </c>
      <c r="C43" s="907">
        <v>0</v>
      </c>
      <c r="D43" s="907">
        <v>0</v>
      </c>
      <c r="E43" s="907">
        <v>0</v>
      </c>
      <c r="F43" s="907">
        <v>0</v>
      </c>
      <c r="G43" s="907">
        <v>0</v>
      </c>
      <c r="H43" s="907">
        <v>0</v>
      </c>
      <c r="I43" s="907">
        <v>0</v>
      </c>
      <c r="J43" s="907">
        <v>0</v>
      </c>
      <c r="K43" s="907">
        <v>0.1</v>
      </c>
      <c r="L43" s="907">
        <v>0.1</v>
      </c>
      <c r="M43" s="907">
        <v>0.1</v>
      </c>
      <c r="N43" s="907">
        <v>0.1</v>
      </c>
      <c r="O43" s="907">
        <v>0.1</v>
      </c>
      <c r="P43" s="907">
        <v>0.1</v>
      </c>
      <c r="Q43" s="907">
        <v>0.1</v>
      </c>
      <c r="R43" s="907">
        <v>0.1</v>
      </c>
      <c r="S43" s="907">
        <v>0.1</v>
      </c>
      <c r="T43" s="907">
        <v>0.1</v>
      </c>
      <c r="U43" s="907">
        <v>0.1</v>
      </c>
      <c r="V43" s="907">
        <v>0.1</v>
      </c>
      <c r="W43" s="907">
        <v>0.2</v>
      </c>
      <c r="X43" s="907">
        <v>0.2</v>
      </c>
      <c r="Y43" s="907">
        <v>0.2</v>
      </c>
      <c r="Z43" s="907">
        <v>0.2</v>
      </c>
      <c r="AA43" s="907">
        <v>0.2</v>
      </c>
      <c r="AB43" s="907">
        <v>0.2</v>
      </c>
      <c r="AC43" s="907">
        <v>0.2</v>
      </c>
      <c r="AD43" s="907">
        <v>0.2</v>
      </c>
      <c r="AE43" s="907">
        <v>0.2</v>
      </c>
      <c r="AF43" s="907">
        <v>0.2</v>
      </c>
      <c r="AG43" s="907">
        <v>0.2</v>
      </c>
      <c r="AH43" s="907">
        <v>0.2</v>
      </c>
      <c r="AI43" s="907">
        <v>0.2</v>
      </c>
      <c r="AJ43" s="907">
        <v>0.2</v>
      </c>
      <c r="AK43" s="907">
        <v>0.3</v>
      </c>
      <c r="AL43" s="907">
        <v>0.3</v>
      </c>
      <c r="AM43" s="907">
        <v>0.3</v>
      </c>
      <c r="AN43" s="907">
        <v>0.3</v>
      </c>
      <c r="AO43" s="907">
        <v>0.3</v>
      </c>
      <c r="AP43" s="907">
        <v>0.3</v>
      </c>
      <c r="AQ43" s="907">
        <v>0.3</v>
      </c>
      <c r="AR43" s="907">
        <v>0.4</v>
      </c>
      <c r="AS43" s="907">
        <v>0.4</v>
      </c>
      <c r="AT43" s="907">
        <v>0.4</v>
      </c>
      <c r="AU43" s="907">
        <v>0.4</v>
      </c>
      <c r="AV43" s="907">
        <v>0.4</v>
      </c>
      <c r="AW43" s="907">
        <v>0.4</v>
      </c>
      <c r="AX43" s="907">
        <v>0.4</v>
      </c>
      <c r="AY43" s="907">
        <v>0.5</v>
      </c>
      <c r="AZ43" s="907">
        <v>0.5</v>
      </c>
      <c r="BA43" s="907">
        <v>0.5</v>
      </c>
      <c r="BB43" s="907">
        <v>0.5</v>
      </c>
      <c r="BC43" s="907">
        <v>0.4</v>
      </c>
      <c r="BD43" s="907">
        <v>0.4</v>
      </c>
      <c r="BE43" s="907">
        <v>0.4</v>
      </c>
      <c r="BF43" s="907">
        <v>0.4</v>
      </c>
      <c r="BG43" s="907">
        <v>0.4</v>
      </c>
      <c r="BH43" s="907">
        <v>0.4</v>
      </c>
      <c r="BI43" s="907">
        <v>0.4</v>
      </c>
      <c r="BJ43" s="907">
        <v>0.3</v>
      </c>
      <c r="BK43" s="907">
        <v>0.3</v>
      </c>
      <c r="BL43" s="907">
        <v>0.3</v>
      </c>
      <c r="BM43" s="907">
        <v>0.3</v>
      </c>
      <c r="BN43" s="907">
        <v>0.3</v>
      </c>
      <c r="BO43" s="907">
        <v>0.3</v>
      </c>
      <c r="BP43" s="907">
        <v>0.3</v>
      </c>
      <c r="BQ43" s="907">
        <v>0.3</v>
      </c>
      <c r="BR43" s="907">
        <v>0.3</v>
      </c>
      <c r="BS43" s="907">
        <v>0.3</v>
      </c>
      <c r="BT43" s="907">
        <v>0.3</v>
      </c>
      <c r="BU43" s="907">
        <v>0.3</v>
      </c>
      <c r="BV43" s="907">
        <v>0.3</v>
      </c>
      <c r="BW43" s="907">
        <v>0.3</v>
      </c>
      <c r="BX43" s="907">
        <v>0.4</v>
      </c>
      <c r="BY43" s="907">
        <v>0.4</v>
      </c>
      <c r="BZ43" s="907">
        <v>0.4</v>
      </c>
      <c r="CA43" s="907">
        <v>0.4</v>
      </c>
      <c r="CB43" s="907">
        <v>0.4</v>
      </c>
      <c r="CC43" s="907">
        <v>0.4</v>
      </c>
      <c r="CD43" s="907">
        <v>0.4</v>
      </c>
      <c r="CE43" s="907">
        <v>0.4</v>
      </c>
      <c r="CF43" s="907">
        <v>0.4</v>
      </c>
      <c r="CG43" s="907">
        <v>0.4</v>
      </c>
      <c r="CH43" s="907">
        <v>0.4</v>
      </c>
      <c r="CI43" s="907">
        <v>0.4</v>
      </c>
      <c r="CJ43" s="907">
        <v>0.4</v>
      </c>
      <c r="CK43" s="907">
        <v>0.4</v>
      </c>
      <c r="CL43" s="907">
        <v>0.4</v>
      </c>
      <c r="CM43" s="907">
        <v>0.4</v>
      </c>
      <c r="CN43" s="907">
        <v>0.4</v>
      </c>
      <c r="CO43" s="907">
        <v>0.4</v>
      </c>
      <c r="CP43" s="907">
        <v>0.4</v>
      </c>
      <c r="CQ43" s="907">
        <v>0.4</v>
      </c>
      <c r="CR43" s="907">
        <v>0.4</v>
      </c>
      <c r="CS43" s="907">
        <v>0.4</v>
      </c>
      <c r="CT43" s="907">
        <v>0.4</v>
      </c>
      <c r="CU43" s="907">
        <v>0.3</v>
      </c>
      <c r="CV43" s="907">
        <v>0.3</v>
      </c>
      <c r="CW43" s="907">
        <v>0.3</v>
      </c>
      <c r="CX43" s="907">
        <v>0.3</v>
      </c>
      <c r="CY43" s="907">
        <v>0.3</v>
      </c>
      <c r="CZ43" s="907">
        <v>0.3</v>
      </c>
      <c r="DA43" s="907">
        <v>0.3</v>
      </c>
      <c r="DB43" s="907">
        <v>0.3</v>
      </c>
      <c r="DC43" s="907">
        <v>0.3</v>
      </c>
      <c r="DD43" s="907">
        <v>0.3</v>
      </c>
      <c r="DE43" s="907">
        <v>0.4</v>
      </c>
      <c r="DF43" s="907">
        <v>0.4</v>
      </c>
      <c r="DG43" s="907">
        <v>0.4</v>
      </c>
      <c r="DH43" s="907">
        <v>0.4</v>
      </c>
      <c r="DI43" s="907">
        <v>0.5</v>
      </c>
      <c r="DJ43" s="907">
        <v>0.5</v>
      </c>
      <c r="DK43" s="907">
        <v>0.5</v>
      </c>
      <c r="DL43" s="907">
        <v>0.4</v>
      </c>
      <c r="DM43" s="907">
        <v>0.4</v>
      </c>
      <c r="DN43" s="907">
        <v>0.4</v>
      </c>
      <c r="DO43" s="907">
        <v>0.4</v>
      </c>
      <c r="DP43" s="907">
        <v>0.4</v>
      </c>
      <c r="DQ43" s="907">
        <v>0.4</v>
      </c>
      <c r="DR43" s="907">
        <v>0.5</v>
      </c>
      <c r="DS43" s="907">
        <v>0.5</v>
      </c>
      <c r="DT43" s="907">
        <v>0.6</v>
      </c>
      <c r="DU43" s="907">
        <v>0.6</v>
      </c>
      <c r="DV43" s="907">
        <v>8</v>
      </c>
      <c r="DW43" s="907">
        <v>14.4</v>
      </c>
      <c r="DX43" s="907">
        <v>4.8</v>
      </c>
      <c r="DY43" s="907">
        <v>3.4</v>
      </c>
      <c r="DZ43" s="907">
        <v>1.8</v>
      </c>
      <c r="EA43" s="907">
        <v>0.6</v>
      </c>
      <c r="EB43" s="907">
        <v>1.7</v>
      </c>
      <c r="EC43" s="907">
        <v>-0.4</v>
      </c>
      <c r="ED43" s="907">
        <v>0.1</v>
      </c>
      <c r="EE43" s="907">
        <v>0.3</v>
      </c>
      <c r="EF43" s="907">
        <v>-1</v>
      </c>
      <c r="EG43" s="907">
        <v>0.9</v>
      </c>
      <c r="EH43" s="907">
        <v>0.4</v>
      </c>
      <c r="EI43" s="907">
        <v>0.4</v>
      </c>
      <c r="EJ43" s="907">
        <v>0.4</v>
      </c>
      <c r="EK43" s="907">
        <v>0.4</v>
      </c>
      <c r="EL43" s="907">
        <v>0.4</v>
      </c>
      <c r="EM43" s="907">
        <v>0.4</v>
      </c>
      <c r="EN43" s="907">
        <v>0.4</v>
      </c>
      <c r="EO43" s="907">
        <v>0.4</v>
      </c>
      <c r="EP43" s="907">
        <v>0.4</v>
      </c>
      <c r="EQ43" s="907">
        <v>0.4</v>
      </c>
      <c r="ER43" s="907">
        <v>0.4</v>
      </c>
      <c r="ES43" s="907">
        <v>0.4</v>
      </c>
      <c r="ET43" s="907">
        <v>1.9</v>
      </c>
      <c r="EU43" s="907">
        <v>10.7</v>
      </c>
      <c r="EV43" s="907">
        <v>8.8000000000000007</v>
      </c>
      <c r="EW43" s="907">
        <v>7.2</v>
      </c>
      <c r="EX43" s="907">
        <v>4</v>
      </c>
      <c r="EY43" s="907">
        <v>2.9</v>
      </c>
      <c r="EZ43" s="907">
        <v>2.2000000000000002</v>
      </c>
      <c r="FA43" s="907">
        <v>2.8</v>
      </c>
      <c r="FB43" s="907">
        <v>2</v>
      </c>
      <c r="FC43" s="907">
        <v>1.2</v>
      </c>
      <c r="FD43" s="907">
        <v>1.2</v>
      </c>
      <c r="FE43" s="907">
        <v>1.2</v>
      </c>
      <c r="FF43" s="907">
        <v>1.6</v>
      </c>
      <c r="FG43" s="907">
        <v>2.1</v>
      </c>
      <c r="FH43" s="907">
        <v>1.6</v>
      </c>
      <c r="FI43" s="907">
        <v>1</v>
      </c>
      <c r="FJ43" s="907">
        <v>0.9</v>
      </c>
      <c r="FK43" s="907">
        <v>0.4</v>
      </c>
      <c r="FL43" s="907">
        <v>0.4</v>
      </c>
      <c r="FM43" s="907">
        <v>0.4</v>
      </c>
      <c r="FN43" s="907">
        <v>0.5</v>
      </c>
      <c r="FO43" s="907">
        <v>0.5</v>
      </c>
      <c r="FP43" s="907">
        <v>0.5</v>
      </c>
      <c r="FQ43" s="907">
        <v>0.5</v>
      </c>
      <c r="FR43" s="907">
        <v>0.5</v>
      </c>
      <c r="FS43" s="907">
        <v>0.5</v>
      </c>
      <c r="FT43" s="907">
        <v>0.5</v>
      </c>
      <c r="FU43" s="907">
        <v>0.5</v>
      </c>
      <c r="FV43" s="907">
        <v>0.5</v>
      </c>
      <c r="FW43" s="907">
        <v>0.5</v>
      </c>
      <c r="FX43" s="907">
        <v>0.5</v>
      </c>
      <c r="FY43" s="907">
        <v>0.5</v>
      </c>
      <c r="FZ43" s="907">
        <v>0.5</v>
      </c>
      <c r="GA43" s="907">
        <v>0.5</v>
      </c>
      <c r="GB43" s="907">
        <v>0.5</v>
      </c>
      <c r="GC43" s="907">
        <v>0.5</v>
      </c>
      <c r="GD43" s="907">
        <v>0.5</v>
      </c>
      <c r="GE43" s="907">
        <v>0.5</v>
      </c>
      <c r="GF43" s="907">
        <v>0.5</v>
      </c>
      <c r="GG43" s="907">
        <v>0.5</v>
      </c>
      <c r="GH43" s="907">
        <v>0.5</v>
      </c>
      <c r="GI43" s="907">
        <v>0.6</v>
      </c>
      <c r="GJ43" s="907">
        <v>0.6</v>
      </c>
      <c r="GK43" s="907">
        <v>0.6</v>
      </c>
      <c r="GL43" s="907">
        <v>0.6</v>
      </c>
      <c r="GM43" s="907">
        <v>0.6</v>
      </c>
      <c r="GN43" s="907">
        <v>0.6</v>
      </c>
      <c r="GO43" s="907">
        <v>0.6</v>
      </c>
      <c r="GP43" s="907">
        <v>0.6</v>
      </c>
      <c r="GQ43" s="907">
        <v>0.6</v>
      </c>
      <c r="GR43" s="907">
        <v>0.6</v>
      </c>
      <c r="GS43" s="907">
        <v>0.6</v>
      </c>
      <c r="GT43" s="907">
        <v>0.6</v>
      </c>
      <c r="GU43" s="907">
        <v>0.6</v>
      </c>
      <c r="GV43" s="907">
        <v>0.6</v>
      </c>
      <c r="GW43" s="907">
        <v>0.6</v>
      </c>
      <c r="GX43" s="907">
        <v>2.5</v>
      </c>
      <c r="GY43" s="907">
        <v>8.6</v>
      </c>
      <c r="GZ43" s="907">
        <v>0.6</v>
      </c>
      <c r="HA43" s="907">
        <v>0.6</v>
      </c>
    </row>
    <row r="44" spans="1:209" x14ac:dyDescent="0.35">
      <c r="A44" s="907" t="s">
        <v>910</v>
      </c>
      <c r="B44" s="907">
        <v>4.7</v>
      </c>
      <c r="C44" s="907">
        <v>4.8</v>
      </c>
      <c r="D44" s="907">
        <v>4.7</v>
      </c>
      <c r="E44" s="907">
        <v>4.8</v>
      </c>
      <c r="F44" s="907">
        <v>4.8</v>
      </c>
      <c r="G44" s="907">
        <v>4.8</v>
      </c>
      <c r="H44" s="907">
        <v>4.5</v>
      </c>
      <c r="I44" s="907">
        <v>4.5999999999999996</v>
      </c>
      <c r="J44" s="907">
        <v>6.1</v>
      </c>
      <c r="K44" s="907">
        <v>6.2</v>
      </c>
      <c r="L44" s="907">
        <v>7.2</v>
      </c>
      <c r="M44" s="907">
        <v>7.1</v>
      </c>
      <c r="N44" s="907">
        <v>5.9</v>
      </c>
      <c r="O44" s="907">
        <v>5.7</v>
      </c>
      <c r="P44" s="907">
        <v>4.7</v>
      </c>
      <c r="Q44" s="907">
        <v>4.5999999999999996</v>
      </c>
      <c r="R44" s="907">
        <v>3.6</v>
      </c>
      <c r="S44" s="907">
        <v>2.9</v>
      </c>
      <c r="T44" s="907">
        <v>3.2</v>
      </c>
      <c r="U44" s="907">
        <v>3.6</v>
      </c>
      <c r="V44" s="907">
        <v>4.2</v>
      </c>
      <c r="W44" s="907">
        <v>4.3</v>
      </c>
      <c r="X44" s="907">
        <v>4.5999999999999996</v>
      </c>
      <c r="Y44" s="907">
        <v>4.9000000000000004</v>
      </c>
      <c r="Z44" s="907">
        <v>5.0999999999999996</v>
      </c>
      <c r="AA44" s="907">
        <v>4.8</v>
      </c>
      <c r="AB44" s="907">
        <v>5.0999999999999996</v>
      </c>
      <c r="AC44" s="907">
        <v>5.5</v>
      </c>
      <c r="AD44" s="907">
        <v>5.8</v>
      </c>
      <c r="AE44" s="907">
        <v>5.9</v>
      </c>
      <c r="AF44" s="907">
        <v>6.4</v>
      </c>
      <c r="AG44" s="907">
        <v>10.3</v>
      </c>
      <c r="AH44" s="907">
        <v>8.6999999999999993</v>
      </c>
      <c r="AI44" s="907">
        <v>8.4</v>
      </c>
      <c r="AJ44" s="907">
        <v>8.3000000000000007</v>
      </c>
      <c r="AK44" s="907">
        <v>10.4</v>
      </c>
      <c r="AL44" s="907">
        <v>8.4</v>
      </c>
      <c r="AM44" s="907">
        <v>8.8000000000000007</v>
      </c>
      <c r="AN44" s="907">
        <v>8.1</v>
      </c>
      <c r="AO44" s="907">
        <v>8.9</v>
      </c>
      <c r="AP44" s="907">
        <v>9.1999999999999993</v>
      </c>
      <c r="AQ44" s="907">
        <v>9.6</v>
      </c>
      <c r="AR44" s="907">
        <v>10.1</v>
      </c>
      <c r="AS44" s="907">
        <v>10.3</v>
      </c>
      <c r="AT44" s="907">
        <v>10.6</v>
      </c>
      <c r="AU44" s="907">
        <v>10.7</v>
      </c>
      <c r="AV44" s="907">
        <v>11.1</v>
      </c>
      <c r="AW44" s="907">
        <v>13.5</v>
      </c>
      <c r="AX44" s="907">
        <v>14</v>
      </c>
      <c r="AY44" s="907">
        <v>13.6</v>
      </c>
      <c r="AZ44" s="907">
        <v>13</v>
      </c>
      <c r="BA44" s="907">
        <v>19.399999999999999</v>
      </c>
      <c r="BB44" s="907">
        <v>19.899999999999999</v>
      </c>
      <c r="BC44" s="907">
        <v>21.6</v>
      </c>
      <c r="BD44" s="907">
        <v>22.2</v>
      </c>
      <c r="BE44" s="907">
        <v>21.5</v>
      </c>
      <c r="BF44" s="907">
        <v>21.2</v>
      </c>
      <c r="BG44" s="907">
        <v>21</v>
      </c>
      <c r="BH44" s="907">
        <v>20.9</v>
      </c>
      <c r="BI44" s="907">
        <v>21.2</v>
      </c>
      <c r="BJ44" s="907">
        <v>21.1</v>
      </c>
      <c r="BK44" s="907">
        <v>21</v>
      </c>
      <c r="BL44" s="907">
        <v>21.3</v>
      </c>
      <c r="BM44" s="907">
        <v>22</v>
      </c>
      <c r="BN44" s="907">
        <v>23.1</v>
      </c>
      <c r="BO44" s="907">
        <v>24.2</v>
      </c>
      <c r="BP44" s="907">
        <v>25.5</v>
      </c>
      <c r="BQ44" s="907">
        <v>26.8</v>
      </c>
      <c r="BR44" s="907">
        <v>28.3</v>
      </c>
      <c r="BS44" s="907">
        <v>30.4</v>
      </c>
      <c r="BT44" s="907">
        <v>31.3</v>
      </c>
      <c r="BU44" s="907">
        <v>31.1</v>
      </c>
      <c r="BV44" s="907">
        <v>30.4</v>
      </c>
      <c r="BW44" s="907">
        <v>29.8</v>
      </c>
      <c r="BX44" s="907">
        <v>29.2</v>
      </c>
      <c r="BY44" s="907">
        <v>28.6</v>
      </c>
      <c r="BZ44" s="907">
        <v>28</v>
      </c>
      <c r="CA44" s="907">
        <v>27.4</v>
      </c>
      <c r="CB44" s="907">
        <v>27.1</v>
      </c>
      <c r="CC44" s="907">
        <v>27.3</v>
      </c>
      <c r="CD44" s="907">
        <v>27.1</v>
      </c>
      <c r="CE44" s="907">
        <v>27</v>
      </c>
      <c r="CF44" s="907">
        <v>26.9</v>
      </c>
      <c r="CG44" s="907">
        <v>27</v>
      </c>
      <c r="CH44" s="907">
        <v>27.1</v>
      </c>
      <c r="CI44" s="907">
        <v>27.2</v>
      </c>
      <c r="CJ44" s="907">
        <v>27.5</v>
      </c>
      <c r="CK44" s="907">
        <v>28.1</v>
      </c>
      <c r="CL44" s="907">
        <v>28.6</v>
      </c>
      <c r="CM44" s="907">
        <v>29.2</v>
      </c>
      <c r="CN44" s="907">
        <v>30.4</v>
      </c>
      <c r="CO44" s="907">
        <v>32.200000000000003</v>
      </c>
      <c r="CP44" s="907">
        <v>35.5</v>
      </c>
      <c r="CQ44" s="907">
        <v>37.6</v>
      </c>
      <c r="CR44" s="907">
        <v>37.700000000000003</v>
      </c>
      <c r="CS44" s="907">
        <v>36</v>
      </c>
      <c r="CT44" s="907">
        <v>33.6</v>
      </c>
      <c r="CU44" s="907">
        <v>32.4</v>
      </c>
      <c r="CV44" s="907">
        <v>31.9</v>
      </c>
      <c r="CW44" s="907">
        <v>32.200000000000003</v>
      </c>
      <c r="CX44" s="907">
        <v>34</v>
      </c>
      <c r="CY44" s="907">
        <v>34.6</v>
      </c>
      <c r="CZ44" s="907">
        <v>35.1</v>
      </c>
      <c r="DA44" s="907">
        <v>35.5</v>
      </c>
      <c r="DB44" s="907">
        <v>35.5</v>
      </c>
      <c r="DC44" s="907">
        <v>35.4</v>
      </c>
      <c r="DD44" s="907">
        <v>35.200000000000003</v>
      </c>
      <c r="DE44" s="907">
        <v>34.799999999999997</v>
      </c>
      <c r="DF44" s="907">
        <v>34.4</v>
      </c>
      <c r="DG44" s="907">
        <v>33.6</v>
      </c>
      <c r="DH44" s="907">
        <v>33.4</v>
      </c>
      <c r="DI44" s="907">
        <v>33.799999999999997</v>
      </c>
      <c r="DJ44" s="907">
        <v>33.799999999999997</v>
      </c>
      <c r="DK44" s="907">
        <v>35</v>
      </c>
      <c r="DL44" s="907">
        <v>36.799999999999997</v>
      </c>
      <c r="DM44" s="907">
        <v>39.9</v>
      </c>
      <c r="DN44" s="907">
        <v>42.4</v>
      </c>
      <c r="DO44" s="907">
        <v>45</v>
      </c>
      <c r="DP44" s="907">
        <v>46.4</v>
      </c>
      <c r="DQ44" s="907">
        <v>46.9</v>
      </c>
      <c r="DR44" s="907">
        <v>45.1</v>
      </c>
      <c r="DS44" s="907">
        <v>45.5</v>
      </c>
      <c r="DT44" s="907">
        <v>45.8</v>
      </c>
      <c r="DU44" s="907">
        <v>47</v>
      </c>
      <c r="DV44" s="907">
        <v>55.2</v>
      </c>
      <c r="DW44" s="907">
        <v>62</v>
      </c>
      <c r="DX44" s="907">
        <v>71.2</v>
      </c>
      <c r="DY44" s="907">
        <v>46.4</v>
      </c>
      <c r="DZ44" s="907">
        <v>42.6</v>
      </c>
      <c r="EA44" s="907">
        <v>39.799999999999997</v>
      </c>
      <c r="EB44" s="907">
        <v>41.3</v>
      </c>
      <c r="EC44" s="907">
        <v>41.9</v>
      </c>
      <c r="ED44" s="907">
        <v>47.1</v>
      </c>
      <c r="EE44" s="907">
        <v>57.1</v>
      </c>
      <c r="EF44" s="907">
        <v>45.9</v>
      </c>
      <c r="EG44" s="907">
        <v>46</v>
      </c>
      <c r="EH44" s="907">
        <v>44.2</v>
      </c>
      <c r="EI44" s="907">
        <v>43.7</v>
      </c>
      <c r="EJ44" s="907">
        <v>45.4</v>
      </c>
      <c r="EK44" s="907">
        <v>52.3</v>
      </c>
      <c r="EL44" s="907">
        <v>56.7</v>
      </c>
      <c r="EM44" s="907">
        <v>60.7</v>
      </c>
      <c r="EN44" s="907">
        <v>62</v>
      </c>
      <c r="EO44" s="907">
        <v>64.2</v>
      </c>
      <c r="EP44" s="907">
        <v>55.7</v>
      </c>
      <c r="EQ44" s="907">
        <v>51.5</v>
      </c>
      <c r="ER44" s="907">
        <v>49.9</v>
      </c>
      <c r="ES44" s="907">
        <v>48.7</v>
      </c>
      <c r="ET44" s="907">
        <v>49.5</v>
      </c>
      <c r="EU44" s="907">
        <v>58.2</v>
      </c>
      <c r="EV44" s="907">
        <v>55.9</v>
      </c>
      <c r="EW44" s="907">
        <v>54.7</v>
      </c>
      <c r="EX44" s="907">
        <v>51.9</v>
      </c>
      <c r="EY44" s="907">
        <v>51.7</v>
      </c>
      <c r="EZ44" s="907">
        <v>52</v>
      </c>
      <c r="FA44" s="907">
        <v>54.6</v>
      </c>
      <c r="FB44" s="907">
        <v>55.4</v>
      </c>
      <c r="FC44" s="907">
        <v>55.5</v>
      </c>
      <c r="FD44" s="907">
        <v>67.099999999999994</v>
      </c>
      <c r="FE44" s="907">
        <v>55.5</v>
      </c>
      <c r="FF44" s="907">
        <v>54.8</v>
      </c>
      <c r="FG44" s="907">
        <v>55.5</v>
      </c>
      <c r="FH44" s="907">
        <v>56</v>
      </c>
      <c r="FI44" s="907">
        <v>56.9</v>
      </c>
      <c r="FJ44" s="907">
        <v>58.9</v>
      </c>
      <c r="FK44" s="907">
        <v>59.9</v>
      </c>
      <c r="FL44" s="907">
        <v>60.2</v>
      </c>
      <c r="FM44" s="907">
        <v>61.1</v>
      </c>
      <c r="FN44" s="907">
        <v>58.4</v>
      </c>
      <c r="FO44" s="907">
        <v>58.1</v>
      </c>
      <c r="FP44" s="907">
        <v>56.3</v>
      </c>
      <c r="FQ44" s="907">
        <v>59.4</v>
      </c>
      <c r="FR44" s="907">
        <v>59.4</v>
      </c>
      <c r="FS44" s="907">
        <v>60.1</v>
      </c>
      <c r="FT44" s="907">
        <v>60</v>
      </c>
      <c r="FU44" s="907">
        <v>59.4</v>
      </c>
      <c r="FV44" s="907">
        <v>58.7</v>
      </c>
      <c r="FW44" s="907">
        <v>58.5</v>
      </c>
      <c r="FX44" s="907">
        <v>58.2</v>
      </c>
      <c r="FY44" s="907">
        <v>57</v>
      </c>
      <c r="FZ44" s="907">
        <v>56</v>
      </c>
      <c r="GA44" s="907">
        <v>56.4</v>
      </c>
      <c r="GB44" s="907">
        <v>57.7</v>
      </c>
      <c r="GC44" s="907">
        <v>58.7</v>
      </c>
      <c r="GD44" s="907">
        <v>60.7</v>
      </c>
      <c r="GE44" s="907">
        <v>62.4</v>
      </c>
      <c r="GF44" s="907">
        <v>63</v>
      </c>
      <c r="GG44" s="907">
        <v>60.9</v>
      </c>
      <c r="GH44" s="907">
        <v>59.3</v>
      </c>
      <c r="GI44" s="907">
        <v>58</v>
      </c>
      <c r="GJ44" s="907">
        <v>61.9</v>
      </c>
      <c r="GK44" s="907">
        <v>60.2</v>
      </c>
      <c r="GL44" s="907">
        <v>58.7</v>
      </c>
      <c r="GM44" s="907">
        <v>58.2</v>
      </c>
      <c r="GN44" s="907">
        <v>57.8</v>
      </c>
      <c r="GO44" s="907">
        <v>78.5</v>
      </c>
      <c r="GP44" s="907">
        <v>69</v>
      </c>
      <c r="GQ44" s="907">
        <v>58.8</v>
      </c>
      <c r="GR44" s="907">
        <v>81.2</v>
      </c>
      <c r="GS44" s="907">
        <v>82.8</v>
      </c>
      <c r="GT44" s="907">
        <v>80.900000000000006</v>
      </c>
      <c r="GU44" s="907">
        <v>1124.3</v>
      </c>
      <c r="GV44" s="907">
        <v>1221.2</v>
      </c>
      <c r="GW44" s="907">
        <v>619.20000000000005</v>
      </c>
      <c r="GX44" s="907">
        <v>406.3</v>
      </c>
      <c r="GY44" s="907">
        <v>705.6</v>
      </c>
      <c r="GZ44" s="907">
        <v>555.1</v>
      </c>
      <c r="HA44" s="907">
        <v>305.2</v>
      </c>
    </row>
    <row r="45" spans="1:209" x14ac:dyDescent="0.35">
      <c r="A45" s="907" t="s">
        <v>607</v>
      </c>
      <c r="GU45" s="907">
        <v>1078.0999999999999</v>
      </c>
      <c r="GV45" s="907">
        <v>15.6</v>
      </c>
      <c r="GW45" s="907">
        <v>5</v>
      </c>
      <c r="GX45" s="907">
        <v>1933.7</v>
      </c>
      <c r="GY45" s="907">
        <v>290.10000000000002</v>
      </c>
      <c r="GZ45" s="907">
        <v>38.9</v>
      </c>
      <c r="HA45" s="907">
        <v>14.2</v>
      </c>
    </row>
    <row r="46" spans="1:209" x14ac:dyDescent="0.35">
      <c r="A46" s="907" t="s">
        <v>911</v>
      </c>
      <c r="GU46" s="907">
        <v>9.6</v>
      </c>
      <c r="GV46" s="907">
        <v>14.4</v>
      </c>
      <c r="GW46" s="907">
        <v>14.3</v>
      </c>
      <c r="GX46" s="907">
        <v>14.2</v>
      </c>
      <c r="GY46" s="907">
        <v>14.1</v>
      </c>
      <c r="GZ46" s="907">
        <v>14.3</v>
      </c>
      <c r="HA46" s="907">
        <v>14.6</v>
      </c>
    </row>
    <row r="47" spans="1:209" x14ac:dyDescent="0.35">
      <c r="A47" s="907" t="s">
        <v>436</v>
      </c>
      <c r="GU47" s="907">
        <v>57.2</v>
      </c>
      <c r="GV47" s="907">
        <v>81.2</v>
      </c>
      <c r="GW47" s="907">
        <v>24.4</v>
      </c>
      <c r="GX47" s="907">
        <v>10.8</v>
      </c>
      <c r="GY47" s="907">
        <v>24.7</v>
      </c>
      <c r="GZ47" s="907">
        <v>14</v>
      </c>
      <c r="HA47" s="907">
        <v>2</v>
      </c>
    </row>
    <row r="48" spans="1:209" x14ac:dyDescent="0.35">
      <c r="A48" s="907" t="s">
        <v>414</v>
      </c>
      <c r="GT48" s="907">
        <v>1.5</v>
      </c>
      <c r="GU48" s="907">
        <v>160.9</v>
      </c>
      <c r="GV48" s="907">
        <v>58.4</v>
      </c>
      <c r="GW48" s="907">
        <v>34.5</v>
      </c>
      <c r="GX48" s="907">
        <v>42.8</v>
      </c>
      <c r="GY48" s="907">
        <v>26.6</v>
      </c>
      <c r="GZ48" s="907">
        <v>37.4</v>
      </c>
      <c r="HA48" s="907">
        <v>64.400000000000006</v>
      </c>
    </row>
    <row r="49" spans="1:209" x14ac:dyDescent="0.35">
      <c r="A49" s="907" t="s">
        <v>438</v>
      </c>
      <c r="GU49" s="907">
        <v>576.9</v>
      </c>
      <c r="GV49" s="907">
        <v>819.5</v>
      </c>
      <c r="GW49" s="907">
        <v>246.3</v>
      </c>
      <c r="GX49" s="907">
        <v>184.6</v>
      </c>
      <c r="GY49" s="907">
        <v>427.2</v>
      </c>
      <c r="GZ49" s="907">
        <v>265</v>
      </c>
      <c r="HA49" s="907">
        <v>28.6</v>
      </c>
    </row>
    <row r="50" spans="1:209" x14ac:dyDescent="0.35">
      <c r="A50" s="907" t="s">
        <v>542</v>
      </c>
      <c r="GU50" s="907">
        <v>63.8</v>
      </c>
      <c r="GV50" s="907">
        <v>15</v>
      </c>
      <c r="GW50" s="907">
        <v>0.1</v>
      </c>
      <c r="GX50" s="907">
        <v>38</v>
      </c>
      <c r="GY50" s="907">
        <v>47.3</v>
      </c>
      <c r="GZ50" s="907">
        <v>0.7</v>
      </c>
      <c r="HA50" s="907">
        <v>0</v>
      </c>
    </row>
    <row r="51" spans="1:209" x14ac:dyDescent="0.35">
      <c r="A51" s="907" t="s">
        <v>541</v>
      </c>
      <c r="GU51" s="907">
        <v>73.3</v>
      </c>
      <c r="GV51" s="907">
        <v>73.3</v>
      </c>
      <c r="GW51" s="907">
        <v>73.3</v>
      </c>
      <c r="GX51" s="907">
        <v>62.9</v>
      </c>
      <c r="GY51" s="907">
        <v>62.9</v>
      </c>
      <c r="GZ51" s="907">
        <v>62.9</v>
      </c>
      <c r="HA51" s="907">
        <v>62.9</v>
      </c>
    </row>
    <row r="52" spans="1:209" x14ac:dyDescent="0.35">
      <c r="A52" s="907" t="s">
        <v>544</v>
      </c>
      <c r="GU52" s="907">
        <v>22</v>
      </c>
      <c r="GV52" s="907">
        <v>25.3</v>
      </c>
      <c r="GW52" s="907">
        <v>11.8</v>
      </c>
      <c r="GX52" s="907">
        <v>9.8000000000000007</v>
      </c>
      <c r="GY52" s="907">
        <v>12.3</v>
      </c>
      <c r="GZ52" s="907">
        <v>18.5</v>
      </c>
      <c r="HA52" s="907">
        <v>15.7</v>
      </c>
    </row>
    <row r="53" spans="1:209" x14ac:dyDescent="0.35">
      <c r="A53" s="907" t="s">
        <v>540</v>
      </c>
      <c r="GU53" s="907">
        <v>16.899999999999999</v>
      </c>
      <c r="GV53" s="907">
        <v>18.399999999999999</v>
      </c>
      <c r="GW53" s="907">
        <v>46.2</v>
      </c>
      <c r="GX53" s="907">
        <v>0.9</v>
      </c>
      <c r="GY53" s="907">
        <v>14.3</v>
      </c>
      <c r="GZ53" s="907">
        <v>8.6999999999999993</v>
      </c>
      <c r="HA53" s="907">
        <v>1.2</v>
      </c>
    </row>
    <row r="54" spans="1:209" x14ac:dyDescent="0.35">
      <c r="A54" s="907" t="s">
        <v>418</v>
      </c>
      <c r="GU54" s="907">
        <v>96.6</v>
      </c>
      <c r="GV54" s="907">
        <v>35.1</v>
      </c>
      <c r="GW54" s="907">
        <v>20.7</v>
      </c>
      <c r="GX54" s="907">
        <v>25.7</v>
      </c>
      <c r="GY54" s="907">
        <v>16</v>
      </c>
      <c r="GZ54" s="907">
        <v>22.4</v>
      </c>
      <c r="HA54" s="907">
        <v>38.700000000000003</v>
      </c>
    </row>
    <row r="55" spans="1:209" x14ac:dyDescent="0.35">
      <c r="A55" s="907" t="s">
        <v>545</v>
      </c>
      <c r="GU55" s="907">
        <v>140</v>
      </c>
      <c r="GV55" s="907">
        <v>140</v>
      </c>
      <c r="GW55" s="907">
        <v>140</v>
      </c>
      <c r="GX55" s="907">
        <v>8</v>
      </c>
      <c r="GY55" s="907">
        <v>8</v>
      </c>
      <c r="GZ55" s="907">
        <v>8</v>
      </c>
      <c r="HA55" s="907">
        <v>8</v>
      </c>
    </row>
    <row r="56" spans="1:209" x14ac:dyDescent="0.35">
      <c r="A56" s="907" t="s">
        <v>450</v>
      </c>
      <c r="GU56" s="907">
        <v>597.9</v>
      </c>
      <c r="GV56" s="907">
        <v>0</v>
      </c>
      <c r="GW56" s="907">
        <v>0</v>
      </c>
      <c r="GX56" s="907">
        <v>0</v>
      </c>
      <c r="GY56" s="907">
        <v>785.9</v>
      </c>
      <c r="GZ56" s="907">
        <v>187.9</v>
      </c>
      <c r="HA56" s="907">
        <v>9.1999999999999993</v>
      </c>
    </row>
    <row r="57" spans="1:209" x14ac:dyDescent="0.35">
      <c r="A57" s="907" t="s">
        <v>451</v>
      </c>
      <c r="GU57" s="907">
        <v>28.4</v>
      </c>
      <c r="GV57" s="907">
        <v>15.8</v>
      </c>
      <c r="GW57" s="907">
        <v>15.2</v>
      </c>
      <c r="GX57" s="907">
        <v>28.9</v>
      </c>
      <c r="GY57" s="907">
        <v>67.599999999999994</v>
      </c>
      <c r="GZ57" s="907">
        <v>80.7</v>
      </c>
      <c r="HA57" s="907">
        <v>87.2</v>
      </c>
    </row>
    <row r="58" spans="1:209" x14ac:dyDescent="0.35">
      <c r="A58" s="907" t="s">
        <v>416</v>
      </c>
      <c r="GU58" s="907">
        <v>64.400000000000006</v>
      </c>
      <c r="GV58" s="907">
        <v>23.4</v>
      </c>
      <c r="GW58" s="907">
        <v>13.8</v>
      </c>
      <c r="GX58" s="907">
        <v>17.100000000000001</v>
      </c>
      <c r="GY58" s="907">
        <v>10.6</v>
      </c>
      <c r="GZ58" s="907">
        <v>15</v>
      </c>
      <c r="HA58" s="907">
        <v>25.8</v>
      </c>
    </row>
    <row r="59" spans="1:209" x14ac:dyDescent="0.35">
      <c r="A59" s="907" t="s">
        <v>397</v>
      </c>
      <c r="GU59" s="907">
        <v>6.3</v>
      </c>
      <c r="GV59" s="907">
        <v>26.7</v>
      </c>
      <c r="GW59" s="907">
        <v>82.1</v>
      </c>
      <c r="GX59" s="907">
        <v>97.8</v>
      </c>
      <c r="GY59" s="907">
        <v>104.5</v>
      </c>
      <c r="GZ59" s="907">
        <v>61.5</v>
      </c>
      <c r="HA59" s="907">
        <v>3.5</v>
      </c>
    </row>
    <row r="60" spans="1:209" x14ac:dyDescent="0.35">
      <c r="A60" s="907" t="s">
        <v>399</v>
      </c>
      <c r="GU60" s="907">
        <v>74.400000000000006</v>
      </c>
      <c r="GV60" s="907">
        <v>138.30000000000001</v>
      </c>
      <c r="GW60" s="907">
        <v>106.8</v>
      </c>
      <c r="GX60" s="907">
        <v>95.3</v>
      </c>
      <c r="GY60" s="907">
        <v>82.1</v>
      </c>
      <c r="GZ60" s="907">
        <v>50</v>
      </c>
      <c r="HA60" s="907">
        <v>2.4</v>
      </c>
    </row>
    <row r="61" spans="1:209" x14ac:dyDescent="0.35">
      <c r="A61" s="907" t="s">
        <v>401</v>
      </c>
      <c r="GU61" s="907">
        <v>698.9</v>
      </c>
      <c r="GV61" s="907">
        <v>413.9</v>
      </c>
      <c r="GW61" s="907">
        <v>14.7</v>
      </c>
      <c r="GX61" s="907">
        <v>286.89999999999998</v>
      </c>
      <c r="GY61" s="907">
        <v>237.2</v>
      </c>
      <c r="GZ61" s="907">
        <v>113.2</v>
      </c>
      <c r="HA61" s="907">
        <v>0</v>
      </c>
    </row>
    <row r="62" spans="1:209" x14ac:dyDescent="0.35">
      <c r="A62" s="907" t="s">
        <v>912</v>
      </c>
      <c r="GU62" s="907">
        <v>779.6</v>
      </c>
      <c r="GV62" s="907">
        <v>582.4</v>
      </c>
      <c r="GW62" s="907">
        <v>216.6</v>
      </c>
      <c r="GX62" s="907">
        <v>505</v>
      </c>
      <c r="GY62" s="907">
        <v>429.7</v>
      </c>
      <c r="GZ62" s="907">
        <v>230.4</v>
      </c>
      <c r="HA62" s="907">
        <v>8.1999999999999993</v>
      </c>
    </row>
    <row r="63" spans="1:209" x14ac:dyDescent="0.35">
      <c r="A63" s="907" t="s">
        <v>393</v>
      </c>
      <c r="GU63" s="907">
        <v>0.1</v>
      </c>
      <c r="GV63" s="907">
        <v>3.7</v>
      </c>
      <c r="GW63" s="907">
        <v>12.9</v>
      </c>
      <c r="GX63" s="907">
        <v>25</v>
      </c>
      <c r="GY63" s="907">
        <v>5.8</v>
      </c>
      <c r="GZ63" s="907">
        <v>5.7</v>
      </c>
      <c r="HA63" s="907">
        <v>2.4</v>
      </c>
    </row>
    <row r="64" spans="1:209" x14ac:dyDescent="0.35">
      <c r="A64" s="907" t="s">
        <v>402</v>
      </c>
      <c r="GV64" s="907">
        <v>106.2</v>
      </c>
      <c r="GW64" s="907">
        <v>35.9</v>
      </c>
      <c r="GX64" s="907">
        <v>1.6</v>
      </c>
      <c r="GY64" s="907">
        <v>0.6</v>
      </c>
      <c r="GZ64" s="907">
        <v>0.1</v>
      </c>
      <c r="HA64" s="907">
        <v>0</v>
      </c>
    </row>
    <row r="65" spans="1:209" x14ac:dyDescent="0.35">
      <c r="A65" s="907" t="s">
        <v>913</v>
      </c>
      <c r="B65" s="907">
        <v>5.7</v>
      </c>
      <c r="C65" s="907">
        <v>5.4</v>
      </c>
      <c r="D65" s="907">
        <v>4.9000000000000004</v>
      </c>
      <c r="E65" s="907">
        <v>5.0999999999999996</v>
      </c>
      <c r="F65" s="907">
        <v>5.6</v>
      </c>
      <c r="G65" s="907">
        <v>6.4</v>
      </c>
      <c r="H65" s="907">
        <v>5.9</v>
      </c>
      <c r="I65" s="907">
        <v>5.8</v>
      </c>
      <c r="J65" s="907">
        <v>5.9</v>
      </c>
      <c r="K65" s="907">
        <v>5.5</v>
      </c>
      <c r="L65" s="907">
        <v>7</v>
      </c>
      <c r="M65" s="907">
        <v>5.9</v>
      </c>
      <c r="N65" s="907">
        <v>5.9</v>
      </c>
      <c r="O65" s="907">
        <v>6.4</v>
      </c>
      <c r="P65" s="907">
        <v>5.5</v>
      </c>
      <c r="Q65" s="907">
        <v>6.1</v>
      </c>
      <c r="R65" s="907">
        <v>8</v>
      </c>
      <c r="S65" s="907">
        <v>8.8000000000000007</v>
      </c>
      <c r="T65" s="907">
        <v>6.7</v>
      </c>
      <c r="U65" s="907">
        <v>8.1</v>
      </c>
      <c r="V65" s="907">
        <v>9</v>
      </c>
      <c r="W65" s="907">
        <v>8.1</v>
      </c>
      <c r="X65" s="907">
        <v>11.1</v>
      </c>
      <c r="Y65" s="907">
        <v>10.7</v>
      </c>
      <c r="Z65" s="907">
        <v>10.3</v>
      </c>
      <c r="AA65" s="907">
        <v>10</v>
      </c>
      <c r="AB65" s="907">
        <v>10.8</v>
      </c>
      <c r="AC65" s="907">
        <v>11.3</v>
      </c>
      <c r="AD65" s="907">
        <v>10.9</v>
      </c>
      <c r="AE65" s="907">
        <v>10.9</v>
      </c>
      <c r="AF65" s="907">
        <v>12.1</v>
      </c>
      <c r="AG65" s="907">
        <v>10.9</v>
      </c>
      <c r="AH65" s="907">
        <v>11.2</v>
      </c>
      <c r="AI65" s="907">
        <v>11.8</v>
      </c>
      <c r="AJ65" s="907">
        <v>12.2</v>
      </c>
      <c r="AK65" s="907">
        <v>12.8</v>
      </c>
      <c r="AL65" s="907">
        <v>13.9</v>
      </c>
      <c r="AM65" s="907">
        <v>13.4</v>
      </c>
      <c r="AN65" s="907">
        <v>14.7</v>
      </c>
      <c r="AO65" s="907">
        <v>16.100000000000001</v>
      </c>
      <c r="AP65" s="907">
        <v>16.7</v>
      </c>
      <c r="AQ65" s="907">
        <v>16.899999999999999</v>
      </c>
      <c r="AR65" s="907">
        <v>16.3</v>
      </c>
      <c r="AS65" s="907">
        <v>17.100000000000001</v>
      </c>
      <c r="AT65" s="907">
        <v>16.399999999999999</v>
      </c>
      <c r="AU65" s="907">
        <v>16</v>
      </c>
      <c r="AV65" s="907">
        <v>15.1</v>
      </c>
      <c r="AW65" s="907">
        <v>15.4</v>
      </c>
      <c r="AX65" s="907">
        <v>14.2</v>
      </c>
      <c r="AY65" s="907">
        <v>14.9</v>
      </c>
      <c r="AZ65" s="907">
        <v>14.8</v>
      </c>
      <c r="BA65" s="907">
        <v>14.7</v>
      </c>
      <c r="BB65" s="907">
        <v>16.100000000000001</v>
      </c>
      <c r="BC65" s="907">
        <v>14.3</v>
      </c>
      <c r="BD65" s="907">
        <v>16</v>
      </c>
      <c r="BE65" s="907">
        <v>15.9</v>
      </c>
      <c r="BF65" s="907">
        <v>16.7</v>
      </c>
      <c r="BG65" s="907">
        <v>17.3</v>
      </c>
      <c r="BH65" s="907">
        <v>18.2</v>
      </c>
      <c r="BI65" s="907">
        <v>18.899999999999999</v>
      </c>
      <c r="BJ65" s="907">
        <v>17.2</v>
      </c>
      <c r="BK65" s="907">
        <v>19.600000000000001</v>
      </c>
      <c r="BL65" s="907">
        <v>20.2</v>
      </c>
      <c r="BM65" s="907">
        <v>21.3</v>
      </c>
      <c r="BN65" s="907">
        <v>19.8</v>
      </c>
      <c r="BO65" s="907">
        <v>20.7</v>
      </c>
      <c r="BP65" s="907">
        <v>21.4</v>
      </c>
      <c r="BQ65" s="907">
        <v>18.399999999999999</v>
      </c>
      <c r="BR65" s="907">
        <v>18.899999999999999</v>
      </c>
      <c r="BS65" s="907">
        <v>19.7</v>
      </c>
      <c r="BT65" s="907">
        <v>19</v>
      </c>
      <c r="BU65" s="907">
        <v>18.8</v>
      </c>
      <c r="BV65" s="907">
        <v>19.100000000000001</v>
      </c>
      <c r="BW65" s="907">
        <v>20</v>
      </c>
      <c r="BX65" s="907">
        <v>20.5</v>
      </c>
      <c r="BY65" s="907">
        <v>19.399999999999999</v>
      </c>
      <c r="BZ65" s="907">
        <v>20.3</v>
      </c>
      <c r="CA65" s="907">
        <v>20.100000000000001</v>
      </c>
      <c r="CB65" s="907">
        <v>19</v>
      </c>
      <c r="CC65" s="907">
        <v>21.5</v>
      </c>
      <c r="CD65" s="907">
        <v>22.3</v>
      </c>
      <c r="CE65" s="907">
        <v>20.3</v>
      </c>
      <c r="CF65" s="907">
        <v>20.7</v>
      </c>
      <c r="CG65" s="907">
        <v>49.5</v>
      </c>
      <c r="CH65" s="907">
        <v>26</v>
      </c>
      <c r="CI65" s="907">
        <v>22.2</v>
      </c>
      <c r="CJ65" s="907">
        <v>37.1</v>
      </c>
      <c r="CK65" s="907">
        <v>20.8</v>
      </c>
      <c r="CL65" s="907">
        <v>21.6</v>
      </c>
      <c r="CM65" s="907">
        <v>23.2</v>
      </c>
      <c r="CN65" s="907">
        <v>22.5</v>
      </c>
      <c r="CO65" s="907">
        <v>23.2</v>
      </c>
      <c r="CP65" s="907">
        <v>24.4</v>
      </c>
      <c r="CQ65" s="907">
        <v>22.6</v>
      </c>
      <c r="CR65" s="907">
        <v>25.3</v>
      </c>
      <c r="CS65" s="907">
        <v>24.9</v>
      </c>
      <c r="CT65" s="907">
        <v>23.8</v>
      </c>
      <c r="CU65" s="907">
        <v>27.5</v>
      </c>
      <c r="CV65" s="907">
        <v>26.2</v>
      </c>
      <c r="CW65" s="907">
        <v>26.7</v>
      </c>
      <c r="CX65" s="907">
        <v>27.9</v>
      </c>
      <c r="CY65" s="907">
        <v>28.2</v>
      </c>
      <c r="CZ65" s="907">
        <v>28.4</v>
      </c>
      <c r="DA65" s="907">
        <v>27</v>
      </c>
      <c r="DB65" s="907">
        <v>29.3</v>
      </c>
      <c r="DC65" s="907">
        <v>28.1</v>
      </c>
      <c r="DD65" s="907">
        <v>27.3</v>
      </c>
      <c r="DE65" s="907">
        <v>28.9</v>
      </c>
      <c r="DF65" s="907">
        <v>28.6</v>
      </c>
      <c r="DG65" s="907">
        <v>29.5</v>
      </c>
      <c r="DH65" s="907">
        <v>29.7</v>
      </c>
      <c r="DI65" s="907">
        <v>29</v>
      </c>
      <c r="DJ65" s="907">
        <v>27.3</v>
      </c>
      <c r="DK65" s="907">
        <v>27.5</v>
      </c>
      <c r="DL65" s="907">
        <v>29.4</v>
      </c>
      <c r="DM65" s="907">
        <v>31.5</v>
      </c>
      <c r="DN65" s="907">
        <v>29.2</v>
      </c>
      <c r="DO65" s="907">
        <v>33.9</v>
      </c>
      <c r="DP65" s="907">
        <v>35.9</v>
      </c>
      <c r="DQ65" s="907">
        <v>56.3</v>
      </c>
      <c r="DR65" s="907">
        <v>38</v>
      </c>
      <c r="DS65" s="907">
        <v>37.9</v>
      </c>
      <c r="DT65" s="907">
        <v>39.4</v>
      </c>
      <c r="DU65" s="907">
        <v>49.6</v>
      </c>
      <c r="DV65" s="907">
        <v>40.9</v>
      </c>
      <c r="DW65" s="907">
        <v>43.8</v>
      </c>
      <c r="DX65" s="907">
        <v>44.3</v>
      </c>
      <c r="DY65" s="907">
        <v>45.3</v>
      </c>
      <c r="DZ65" s="907">
        <v>59.6</v>
      </c>
      <c r="EA65" s="907">
        <v>47.2</v>
      </c>
      <c r="EB65" s="907">
        <v>43.2</v>
      </c>
      <c r="EC65" s="907">
        <v>63.5</v>
      </c>
      <c r="ED65" s="907">
        <v>65.7</v>
      </c>
      <c r="EE65" s="907">
        <v>75.5</v>
      </c>
      <c r="EF65" s="907">
        <v>71.5</v>
      </c>
      <c r="EG65" s="907">
        <v>66.400000000000006</v>
      </c>
      <c r="EH65" s="907">
        <v>75.3</v>
      </c>
      <c r="EI65" s="907">
        <v>65.2</v>
      </c>
      <c r="EJ65" s="907">
        <v>74.7</v>
      </c>
      <c r="EK65" s="907">
        <v>70.2</v>
      </c>
      <c r="EL65" s="907">
        <v>90.6</v>
      </c>
      <c r="EM65" s="907">
        <v>75</v>
      </c>
      <c r="EN65" s="907">
        <v>141.5</v>
      </c>
      <c r="EO65" s="907">
        <v>82.9</v>
      </c>
      <c r="EP65" s="907">
        <v>80.5</v>
      </c>
      <c r="EQ65" s="907">
        <v>77.5</v>
      </c>
      <c r="ER65" s="907">
        <v>74.8</v>
      </c>
      <c r="ES65" s="907">
        <v>73.900000000000006</v>
      </c>
      <c r="ET65" s="907">
        <v>90.3</v>
      </c>
      <c r="EU65" s="907">
        <v>86.5</v>
      </c>
      <c r="EV65" s="907">
        <v>86.3</v>
      </c>
      <c r="EW65" s="907">
        <v>80.400000000000006</v>
      </c>
      <c r="EX65" s="907">
        <v>87</v>
      </c>
      <c r="EY65" s="907">
        <v>81.400000000000006</v>
      </c>
      <c r="EZ65" s="907">
        <v>91.2</v>
      </c>
      <c r="FA65" s="907">
        <v>348.6</v>
      </c>
      <c r="FB65" s="907">
        <v>301.2</v>
      </c>
      <c r="FC65" s="907">
        <v>226</v>
      </c>
      <c r="FD65" s="907">
        <v>144.9</v>
      </c>
      <c r="FE65" s="907">
        <v>178.4</v>
      </c>
      <c r="FF65" s="907">
        <v>164.3</v>
      </c>
      <c r="FG65" s="907">
        <v>195.8</v>
      </c>
      <c r="FH65" s="907">
        <v>122.5</v>
      </c>
      <c r="FI65" s="907">
        <v>110</v>
      </c>
      <c r="FJ65" s="907">
        <v>110.2</v>
      </c>
      <c r="FK65" s="907">
        <v>142.19999999999999</v>
      </c>
      <c r="FL65" s="907">
        <v>122.8</v>
      </c>
      <c r="FM65" s="907">
        <v>149.69999999999999</v>
      </c>
      <c r="FN65" s="907">
        <v>110.8</v>
      </c>
      <c r="FO65" s="907">
        <v>93</v>
      </c>
      <c r="FP65" s="907">
        <v>90.7</v>
      </c>
      <c r="FQ65" s="907">
        <v>125.3</v>
      </c>
      <c r="FR65" s="907">
        <v>91.2</v>
      </c>
      <c r="FS65" s="907">
        <v>84.4</v>
      </c>
      <c r="FT65" s="907">
        <v>85.3</v>
      </c>
      <c r="FU65" s="907">
        <v>79.7</v>
      </c>
      <c r="FV65" s="907">
        <v>86.8</v>
      </c>
      <c r="FW65" s="907">
        <v>84.1</v>
      </c>
      <c r="FX65" s="907">
        <v>83</v>
      </c>
      <c r="FY65" s="907">
        <v>80.8</v>
      </c>
      <c r="FZ65" s="907">
        <v>83.2</v>
      </c>
      <c r="GA65" s="907">
        <v>77.099999999999994</v>
      </c>
      <c r="GB65" s="907">
        <v>83.9</v>
      </c>
      <c r="GC65" s="907">
        <v>76.400000000000006</v>
      </c>
      <c r="GD65" s="907">
        <v>80.900000000000006</v>
      </c>
      <c r="GE65" s="907">
        <v>77.2</v>
      </c>
      <c r="GF65" s="907">
        <v>79.599999999999994</v>
      </c>
      <c r="GG65" s="907">
        <v>84.5</v>
      </c>
      <c r="GH65" s="907">
        <v>83.7</v>
      </c>
      <c r="GI65" s="907">
        <v>84.9</v>
      </c>
      <c r="GJ65" s="907">
        <v>116</v>
      </c>
      <c r="GK65" s="907">
        <v>80.3</v>
      </c>
      <c r="GL65" s="907">
        <v>77.900000000000006</v>
      </c>
      <c r="GM65" s="907">
        <v>85.3</v>
      </c>
      <c r="GN65" s="907">
        <v>84.4</v>
      </c>
      <c r="GO65" s="907">
        <v>81.400000000000006</v>
      </c>
      <c r="GP65" s="907">
        <v>84.5</v>
      </c>
      <c r="GQ65" s="907">
        <v>77.900000000000006</v>
      </c>
      <c r="GR65" s="907">
        <v>81</v>
      </c>
      <c r="GS65" s="907">
        <v>132.30000000000001</v>
      </c>
      <c r="GT65" s="907">
        <v>92.5</v>
      </c>
      <c r="GU65" s="907">
        <v>92</v>
      </c>
      <c r="GV65" s="907">
        <v>92.1</v>
      </c>
      <c r="GW65" s="907">
        <v>90.4</v>
      </c>
      <c r="GX65" s="907">
        <v>297.7</v>
      </c>
      <c r="GY65" s="907">
        <v>89.9</v>
      </c>
      <c r="GZ65" s="907">
        <v>100.6</v>
      </c>
      <c r="HA65" s="907">
        <v>90.5</v>
      </c>
    </row>
    <row r="66" spans="1:209" x14ac:dyDescent="0.35">
      <c r="A66" s="907" t="s">
        <v>629</v>
      </c>
      <c r="B66" s="907">
        <v>0.58399999999999996</v>
      </c>
      <c r="C66" s="907">
        <v>0.98</v>
      </c>
      <c r="D66" s="907">
        <v>1.256</v>
      </c>
      <c r="E66" s="907">
        <v>1.5920000000000001</v>
      </c>
      <c r="F66" s="907">
        <v>1.62</v>
      </c>
      <c r="G66" s="907">
        <v>1.6</v>
      </c>
      <c r="H66" s="907">
        <v>1.7</v>
      </c>
      <c r="I66" s="907">
        <v>1.8720000000000001</v>
      </c>
      <c r="J66" s="907">
        <v>1.8320000000000001</v>
      </c>
      <c r="K66" s="907">
        <v>1.8240000000000001</v>
      </c>
      <c r="L66" s="907">
        <v>2.1080000000000001</v>
      </c>
      <c r="M66" s="907">
        <v>2.1560000000000001</v>
      </c>
      <c r="N66" s="907">
        <v>2.1560000000000001</v>
      </c>
      <c r="O66" s="907">
        <v>2.1440000000000001</v>
      </c>
      <c r="P66" s="907">
        <v>2.2480000000000002</v>
      </c>
      <c r="Q66" s="907">
        <v>2.2879999999999998</v>
      </c>
      <c r="R66" s="907">
        <v>3.0640000000000001</v>
      </c>
      <c r="S66" s="907">
        <v>3.16</v>
      </c>
      <c r="T66" s="907">
        <v>3.62</v>
      </c>
      <c r="U66" s="907">
        <v>3.8879999999999999</v>
      </c>
      <c r="V66" s="907">
        <v>4.3639999999999999</v>
      </c>
      <c r="W66" s="907">
        <v>4.5119999999999996</v>
      </c>
      <c r="X66" s="907">
        <v>4.8319999999999999</v>
      </c>
      <c r="Y66" s="907">
        <v>4.68</v>
      </c>
      <c r="Z66" s="907">
        <v>4.7679999999999998</v>
      </c>
      <c r="AA66" s="907">
        <v>4.6760000000000002</v>
      </c>
      <c r="AB66" s="907">
        <v>4.4160000000000004</v>
      </c>
      <c r="AC66" s="907">
        <v>4.532</v>
      </c>
      <c r="AD66" s="907">
        <v>4.4960000000000004</v>
      </c>
      <c r="AE66" s="907">
        <v>4.3159999999999998</v>
      </c>
      <c r="AF66" s="907">
        <v>4.38</v>
      </c>
      <c r="AG66" s="907">
        <v>4.3840000000000003</v>
      </c>
      <c r="AH66" s="907">
        <v>4.5839999999999996</v>
      </c>
      <c r="AI66" s="907">
        <v>4.4880000000000004</v>
      </c>
      <c r="AJ66" s="907">
        <v>4.6719999999999997</v>
      </c>
      <c r="AK66" s="907">
        <v>4.5960000000000001</v>
      </c>
      <c r="AL66" s="907">
        <v>5.4240000000000004</v>
      </c>
      <c r="AM66" s="907">
        <v>5.78</v>
      </c>
      <c r="AN66" s="907">
        <v>6.88</v>
      </c>
      <c r="AO66" s="907">
        <v>7.2439999999999998</v>
      </c>
      <c r="AP66" s="907">
        <v>7.7640000000000002</v>
      </c>
      <c r="AQ66" s="907">
        <v>8.14</v>
      </c>
      <c r="AR66" s="907">
        <v>8.44</v>
      </c>
      <c r="AS66" s="907">
        <v>8.5120000000000005</v>
      </c>
      <c r="AT66" s="907">
        <v>10.144</v>
      </c>
      <c r="AU66" s="907">
        <v>10.272</v>
      </c>
      <c r="AV66" s="907">
        <v>10.16</v>
      </c>
      <c r="AW66" s="907">
        <v>9.6839999999999993</v>
      </c>
      <c r="AX66" s="907">
        <v>9.2959999999999994</v>
      </c>
      <c r="AY66" s="907">
        <v>9.4320000000000004</v>
      </c>
      <c r="AZ66" s="907">
        <v>9.6760000000000002</v>
      </c>
      <c r="BA66" s="907">
        <v>11.18</v>
      </c>
      <c r="BB66" s="907">
        <v>11.288</v>
      </c>
      <c r="BC66" s="907">
        <v>11.124000000000001</v>
      </c>
      <c r="BD66" s="907">
        <v>10.964</v>
      </c>
      <c r="BE66" s="907">
        <v>10.888</v>
      </c>
      <c r="BF66" s="907">
        <v>10.8</v>
      </c>
      <c r="BG66" s="907">
        <v>10.624000000000001</v>
      </c>
      <c r="BH66" s="907">
        <v>10.432</v>
      </c>
      <c r="BI66" s="907">
        <v>10.82</v>
      </c>
      <c r="BJ66" s="907">
        <v>10.784000000000001</v>
      </c>
      <c r="BK66" s="907">
        <v>10.72</v>
      </c>
      <c r="BL66" s="907">
        <v>10.612</v>
      </c>
      <c r="BM66" s="907">
        <v>10.644</v>
      </c>
      <c r="BN66" s="907">
        <v>10.488</v>
      </c>
      <c r="BO66" s="907">
        <v>10.564</v>
      </c>
      <c r="BP66" s="907">
        <v>10.576000000000001</v>
      </c>
      <c r="BQ66" s="907">
        <v>10.584</v>
      </c>
      <c r="BR66" s="907">
        <v>10.54</v>
      </c>
      <c r="BS66" s="907">
        <v>10.488</v>
      </c>
      <c r="BT66" s="907">
        <v>10.311999999999999</v>
      </c>
      <c r="BU66" s="907">
        <v>11.087999999999999</v>
      </c>
      <c r="BV66" s="907">
        <v>11.176</v>
      </c>
      <c r="BW66" s="907">
        <v>11.132</v>
      </c>
      <c r="BX66" s="907">
        <v>11.052</v>
      </c>
      <c r="BY66" s="907">
        <v>11.492000000000001</v>
      </c>
      <c r="BZ66" s="907">
        <v>11.656000000000001</v>
      </c>
      <c r="CA66" s="907">
        <v>11.712</v>
      </c>
      <c r="CB66" s="907">
        <v>11.784000000000001</v>
      </c>
      <c r="CC66" s="907">
        <v>14.148</v>
      </c>
      <c r="CD66" s="907">
        <v>13.984</v>
      </c>
      <c r="CE66" s="907">
        <v>14.215999999999999</v>
      </c>
      <c r="CF66" s="907">
        <v>14.404</v>
      </c>
      <c r="CG66" s="907">
        <v>16.36</v>
      </c>
      <c r="CH66" s="907">
        <v>16.995999999999999</v>
      </c>
      <c r="CI66" s="907">
        <v>17.635999999999999</v>
      </c>
      <c r="CJ66" s="907">
        <v>18.091999999999999</v>
      </c>
      <c r="CK66" s="907">
        <v>20.332000000000001</v>
      </c>
      <c r="CL66" s="907">
        <v>20.596</v>
      </c>
      <c r="CM66" s="907">
        <v>20.931999999999999</v>
      </c>
      <c r="CN66" s="907">
        <v>21.792000000000002</v>
      </c>
      <c r="CO66" s="907">
        <v>21.86</v>
      </c>
      <c r="CP66" s="907">
        <v>21.82</v>
      </c>
      <c r="CQ66" s="907">
        <v>22.14</v>
      </c>
      <c r="CR66" s="907">
        <v>22.204000000000001</v>
      </c>
      <c r="CS66" s="907">
        <v>22.68</v>
      </c>
      <c r="CT66" s="907">
        <v>23.06</v>
      </c>
      <c r="CU66" s="907">
        <v>22.58</v>
      </c>
      <c r="CV66" s="907">
        <v>22.504000000000001</v>
      </c>
      <c r="CW66" s="907">
        <v>23.224</v>
      </c>
      <c r="CX66" s="907">
        <v>22.716000000000001</v>
      </c>
      <c r="CY66" s="907">
        <v>22.384</v>
      </c>
      <c r="CZ66" s="907">
        <v>22.052</v>
      </c>
      <c r="DA66" s="907">
        <v>22.635999999999999</v>
      </c>
      <c r="DB66" s="907">
        <v>22.564</v>
      </c>
      <c r="DC66" s="907">
        <v>22.236000000000001</v>
      </c>
      <c r="DD66" s="907">
        <v>21.852</v>
      </c>
      <c r="DE66" s="907">
        <v>21.16</v>
      </c>
      <c r="DF66" s="907">
        <v>20.04</v>
      </c>
      <c r="DG66" s="907">
        <v>19.076000000000001</v>
      </c>
      <c r="DH66" s="907">
        <v>18.143999999999998</v>
      </c>
      <c r="DI66" s="907">
        <v>17.667999999999999</v>
      </c>
      <c r="DJ66" s="907">
        <v>17.123999999999999</v>
      </c>
      <c r="DK66" s="907">
        <v>16.579999999999998</v>
      </c>
      <c r="DL66" s="907">
        <v>15.976000000000001</v>
      </c>
      <c r="DM66" s="907">
        <v>16.18</v>
      </c>
      <c r="DN66" s="907">
        <v>15.788</v>
      </c>
      <c r="DO66" s="907">
        <v>15.464</v>
      </c>
      <c r="DP66" s="907">
        <v>15.284000000000001</v>
      </c>
      <c r="DQ66" s="907">
        <v>15.356</v>
      </c>
      <c r="DR66" s="907">
        <v>13.616</v>
      </c>
      <c r="DS66" s="907">
        <v>14.896000000000001</v>
      </c>
      <c r="DT66" s="907">
        <v>14.84</v>
      </c>
      <c r="DU66" s="907">
        <v>14.907999999999999</v>
      </c>
      <c r="DV66" s="907">
        <v>15.1</v>
      </c>
      <c r="DW66" s="907">
        <v>15.536</v>
      </c>
      <c r="DX66" s="907">
        <v>15.996</v>
      </c>
      <c r="DY66" s="907">
        <v>17.236000000000001</v>
      </c>
      <c r="DZ66" s="907">
        <v>17.898</v>
      </c>
      <c r="EA66" s="907">
        <v>18.222000000000001</v>
      </c>
      <c r="EB66" s="907">
        <v>18.484999999999999</v>
      </c>
      <c r="EC66" s="907">
        <v>19.841999999999999</v>
      </c>
      <c r="ED66" s="907">
        <v>20.652000000000001</v>
      </c>
      <c r="EE66" s="907">
        <v>21.759</v>
      </c>
      <c r="EF66" s="907">
        <v>22.788</v>
      </c>
      <c r="EG66" s="907">
        <v>23.298999999999999</v>
      </c>
      <c r="EH66" s="907">
        <v>24.085999999999999</v>
      </c>
      <c r="EI66" s="907">
        <v>24.969000000000001</v>
      </c>
      <c r="EJ66" s="907">
        <v>25.888000000000002</v>
      </c>
      <c r="EK66" s="907">
        <v>28.838999999999999</v>
      </c>
      <c r="EL66" s="907">
        <v>27.844000000000001</v>
      </c>
      <c r="EM66" s="907">
        <v>28.236999999999998</v>
      </c>
      <c r="EN66" s="907">
        <v>29.613</v>
      </c>
      <c r="EO66" s="907">
        <v>32.274000000000001</v>
      </c>
      <c r="EP66" s="907">
        <v>29.234999999999999</v>
      </c>
      <c r="EQ66" s="907">
        <v>29.263999999999999</v>
      </c>
      <c r="ER66" s="907">
        <v>29.344000000000001</v>
      </c>
      <c r="ES66" s="907">
        <v>29.716999999999999</v>
      </c>
      <c r="ET66" s="907">
        <v>30</v>
      </c>
      <c r="EU66" s="907">
        <v>30.391999999999999</v>
      </c>
      <c r="EV66" s="907">
        <v>30.74</v>
      </c>
      <c r="EW66" s="907">
        <v>32.552999999999997</v>
      </c>
      <c r="EX66" s="907">
        <v>33.466000000000001</v>
      </c>
      <c r="EY66" s="907">
        <v>34.606999999999999</v>
      </c>
      <c r="EZ66" s="907">
        <v>37.1</v>
      </c>
      <c r="FA66" s="907">
        <v>42.963999999999999</v>
      </c>
      <c r="FB66" s="907">
        <v>44.63</v>
      </c>
      <c r="FC66" s="907">
        <v>55.540999999999997</v>
      </c>
      <c r="FD66" s="907">
        <v>58.195</v>
      </c>
      <c r="FE66" s="907">
        <v>60.683</v>
      </c>
      <c r="FF66" s="907">
        <v>63.749000000000002</v>
      </c>
      <c r="FG66" s="907">
        <v>65.742999999999995</v>
      </c>
      <c r="FH66" s="907">
        <v>67.739999999999995</v>
      </c>
      <c r="FI66" s="907">
        <v>68.828000000000003</v>
      </c>
      <c r="FJ66" s="907">
        <v>71.063000000000002</v>
      </c>
      <c r="FK66" s="907">
        <v>72.828999999999994</v>
      </c>
      <c r="FL66" s="907">
        <v>73.527000000000001</v>
      </c>
      <c r="FM66" s="907">
        <v>73.492000000000004</v>
      </c>
      <c r="FN66" s="907">
        <v>74.054000000000002</v>
      </c>
      <c r="FO66" s="907">
        <v>74.347999999999999</v>
      </c>
      <c r="FP66" s="907">
        <v>75.343000000000004</v>
      </c>
      <c r="FQ66" s="907">
        <v>75.66</v>
      </c>
      <c r="FR66" s="907">
        <v>75.959999999999994</v>
      </c>
      <c r="FS66" s="907">
        <v>76.039000000000001</v>
      </c>
      <c r="FT66" s="907">
        <v>75.213999999999999</v>
      </c>
      <c r="FU66" s="907">
        <v>71.414000000000001</v>
      </c>
      <c r="FV66" s="907">
        <v>69.317999999999998</v>
      </c>
      <c r="FW66" s="907">
        <v>69.353999999999999</v>
      </c>
      <c r="FX66" s="907">
        <v>68.644999999999996</v>
      </c>
      <c r="FY66" s="907">
        <v>70.316999999999993</v>
      </c>
      <c r="FZ66" s="907">
        <v>69.766999999999996</v>
      </c>
      <c r="GA66" s="907">
        <v>69.164000000000001</v>
      </c>
      <c r="GB66" s="907">
        <v>68.382000000000005</v>
      </c>
      <c r="GC66" s="907">
        <v>67.638000000000005</v>
      </c>
      <c r="GD66" s="907">
        <v>67.293999999999997</v>
      </c>
      <c r="GE66" s="907">
        <v>65.412999999999997</v>
      </c>
      <c r="GF66" s="907">
        <v>64.802999999999997</v>
      </c>
      <c r="GG66" s="907">
        <v>64.498999999999995</v>
      </c>
      <c r="GH66" s="907">
        <v>63.601999999999997</v>
      </c>
      <c r="GI66" s="907">
        <v>62.271000000000001</v>
      </c>
      <c r="GJ66" s="907">
        <v>63.802</v>
      </c>
      <c r="GK66" s="907">
        <v>67.216999999999999</v>
      </c>
      <c r="GL66" s="907">
        <v>59.726999999999997</v>
      </c>
      <c r="GM66" s="907">
        <v>58.39</v>
      </c>
      <c r="GN66" s="907">
        <v>57.319000000000003</v>
      </c>
      <c r="GO66" s="907">
        <v>57.116</v>
      </c>
      <c r="GP66" s="907">
        <v>55.898000000000003</v>
      </c>
      <c r="GQ66" s="907">
        <v>54.478000000000002</v>
      </c>
      <c r="GR66" s="907">
        <v>54.216000000000001</v>
      </c>
      <c r="GS66" s="907">
        <v>54.152999999999999</v>
      </c>
      <c r="GT66" s="907">
        <v>57.268000000000001</v>
      </c>
      <c r="GU66" s="907">
        <v>92.045000000000002</v>
      </c>
      <c r="GV66" s="907">
        <v>92.712999999999994</v>
      </c>
      <c r="GW66" s="907">
        <v>93.037000000000006</v>
      </c>
      <c r="GX66" s="907">
        <v>109.65300000000001</v>
      </c>
      <c r="GY66" s="907">
        <v>128.93899999999999</v>
      </c>
      <c r="GZ66" s="907">
        <v>135.661</v>
      </c>
      <c r="HA66" s="907">
        <v>142.57300000000001</v>
      </c>
    </row>
    <row r="67" spans="1:209" x14ac:dyDescent="0.35">
      <c r="A67" s="907" t="s">
        <v>914</v>
      </c>
      <c r="B67" s="907">
        <v>38.1</v>
      </c>
      <c r="C67" s="907">
        <v>38.633333333333297</v>
      </c>
      <c r="D67" s="907">
        <v>39.033333333333303</v>
      </c>
      <c r="E67" s="907">
        <v>39.6</v>
      </c>
      <c r="F67" s="907">
        <v>39.933333333333302</v>
      </c>
      <c r="G67" s="907">
        <v>40.299999999999997</v>
      </c>
      <c r="H67" s="907">
        <v>40.700000000000003</v>
      </c>
      <c r="I67" s="907">
        <v>41</v>
      </c>
      <c r="J67" s="907">
        <v>41.3333333333333</v>
      </c>
      <c r="K67" s="907">
        <v>41.6</v>
      </c>
      <c r="L67" s="907">
        <v>41.933333333333302</v>
      </c>
      <c r="M67" s="907">
        <v>42.366666666666703</v>
      </c>
      <c r="N67" s="907">
        <v>43.033333333333303</v>
      </c>
      <c r="O67" s="907">
        <v>43.933333333333302</v>
      </c>
      <c r="P67" s="907">
        <v>44.8</v>
      </c>
      <c r="Q67" s="907">
        <v>45.933333333333302</v>
      </c>
      <c r="R67" s="907">
        <v>47.3</v>
      </c>
      <c r="S67" s="907">
        <v>48.566666666666698</v>
      </c>
      <c r="T67" s="907">
        <v>49.933333333333302</v>
      </c>
      <c r="U67" s="907">
        <v>51.466666666666697</v>
      </c>
      <c r="V67" s="907">
        <v>52.566666666666698</v>
      </c>
      <c r="W67" s="907">
        <v>53.2</v>
      </c>
      <c r="X67" s="907">
        <v>54.266666666666701</v>
      </c>
      <c r="Y67" s="907">
        <v>55.266666666666701</v>
      </c>
      <c r="Z67" s="907">
        <v>55.9</v>
      </c>
      <c r="AA67" s="907">
        <v>56.4</v>
      </c>
      <c r="AB67" s="907">
        <v>57.3</v>
      </c>
      <c r="AC67" s="907">
        <v>58.133333333333297</v>
      </c>
      <c r="AD67" s="907">
        <v>59.2</v>
      </c>
      <c r="AE67" s="907">
        <v>60.233333333333299</v>
      </c>
      <c r="AF67" s="907">
        <v>61.066666666666698</v>
      </c>
      <c r="AG67" s="907">
        <v>61.966666666666697</v>
      </c>
      <c r="AH67" s="907">
        <v>63.033333333333303</v>
      </c>
      <c r="AI67" s="907">
        <v>64.466666666666697</v>
      </c>
      <c r="AJ67" s="907">
        <v>65.966666666666697</v>
      </c>
      <c r="AK67" s="907">
        <v>67.5</v>
      </c>
      <c r="AL67" s="907">
        <v>69.2</v>
      </c>
      <c r="AM67" s="907">
        <v>71.400000000000006</v>
      </c>
      <c r="AN67" s="907">
        <v>73.7</v>
      </c>
      <c r="AO67" s="907">
        <v>76.033333333333303</v>
      </c>
      <c r="AP67" s="907">
        <v>79.033333333333303</v>
      </c>
      <c r="AQ67" s="907">
        <v>81.7</v>
      </c>
      <c r="AR67" s="907">
        <v>83.233333333333306</v>
      </c>
      <c r="AS67" s="907">
        <v>85.566666666666706</v>
      </c>
      <c r="AT67" s="907">
        <v>87.933333333333294</v>
      </c>
      <c r="AU67" s="907">
        <v>89.766666666666694</v>
      </c>
      <c r="AV67" s="907">
        <v>92.266666666666694</v>
      </c>
      <c r="AW67" s="907">
        <v>93.766666666666694</v>
      </c>
      <c r="AX67" s="907">
        <v>94.6</v>
      </c>
      <c r="AY67" s="907">
        <v>95.966666666666697</v>
      </c>
      <c r="AZ67" s="907">
        <v>97.633333333333297</v>
      </c>
      <c r="BA67" s="907">
        <v>97.933333333333294</v>
      </c>
      <c r="BB67" s="907">
        <v>98</v>
      </c>
      <c r="BC67" s="907">
        <v>99.133333333333297</v>
      </c>
      <c r="BD67" s="907">
        <v>100.1</v>
      </c>
      <c r="BE67" s="907">
        <v>101.1</v>
      </c>
      <c r="BF67" s="907">
        <v>102.533333333333</v>
      </c>
      <c r="BG67" s="907">
        <v>103.5</v>
      </c>
      <c r="BH67" s="907">
        <v>104.4</v>
      </c>
      <c r="BI67" s="907">
        <v>105.3</v>
      </c>
      <c r="BJ67" s="907">
        <v>106.26666666666701</v>
      </c>
      <c r="BK67" s="907">
        <v>107.23333333333299</v>
      </c>
      <c r="BL67" s="907">
        <v>107.9</v>
      </c>
      <c r="BM67" s="907">
        <v>109</v>
      </c>
      <c r="BN67" s="907">
        <v>109.566666666667</v>
      </c>
      <c r="BO67" s="907">
        <v>109.033333333333</v>
      </c>
      <c r="BP67" s="907">
        <v>109.7</v>
      </c>
      <c r="BQ67" s="907">
        <v>110.466666666667</v>
      </c>
      <c r="BR67" s="907">
        <v>111.8</v>
      </c>
      <c r="BS67" s="907">
        <v>113.066666666667</v>
      </c>
      <c r="BT67" s="907">
        <v>114.26666666666701</v>
      </c>
      <c r="BU67" s="907">
        <v>115.333333333333</v>
      </c>
      <c r="BV67" s="907">
        <v>116.23333333333299</v>
      </c>
      <c r="BW67" s="907">
        <v>117.566666666667</v>
      </c>
      <c r="BX67" s="907">
        <v>119</v>
      </c>
      <c r="BY67" s="907">
        <v>120.3</v>
      </c>
      <c r="BZ67" s="907">
        <v>121.666666666667</v>
      </c>
      <c r="CA67" s="907">
        <v>123.633333333333</v>
      </c>
      <c r="CB67" s="907">
        <v>124.6</v>
      </c>
      <c r="CC67" s="907">
        <v>125.866666666667</v>
      </c>
      <c r="CD67" s="907">
        <v>128.03333333333299</v>
      </c>
      <c r="CE67" s="907">
        <v>129.30000000000001</v>
      </c>
      <c r="CF67" s="907">
        <v>131.53333333333299</v>
      </c>
      <c r="CG67" s="907">
        <v>133.76666666666699</v>
      </c>
      <c r="CH67" s="907">
        <v>134.76666666666699</v>
      </c>
      <c r="CI67" s="907">
        <v>135.566666666667</v>
      </c>
      <c r="CJ67" s="907">
        <v>136.6</v>
      </c>
      <c r="CK67" s="907">
        <v>137.73333333333301</v>
      </c>
      <c r="CL67" s="907">
        <v>138.666666666667</v>
      </c>
      <c r="CM67" s="907">
        <v>139.73333333333301</v>
      </c>
      <c r="CN67" s="907">
        <v>140.80000000000001</v>
      </c>
      <c r="CO67" s="907">
        <v>142.03333333333299</v>
      </c>
      <c r="CP67" s="907">
        <v>143.066666666667</v>
      </c>
      <c r="CQ67" s="907">
        <v>144.1</v>
      </c>
      <c r="CR67" s="907">
        <v>144.76666666666699</v>
      </c>
      <c r="CS67" s="907">
        <v>145.96666666666701</v>
      </c>
      <c r="CT67" s="907">
        <v>146.69999999999999</v>
      </c>
      <c r="CU67" s="907">
        <v>147.53333333333299</v>
      </c>
      <c r="CV67" s="907">
        <v>148.9</v>
      </c>
      <c r="CW67" s="907">
        <v>149.76666666666699</v>
      </c>
      <c r="CX67" s="907">
        <v>150.86666666666699</v>
      </c>
      <c r="CY67" s="907">
        <v>152.1</v>
      </c>
      <c r="CZ67" s="907">
        <v>152.86666666666699</v>
      </c>
      <c r="DA67" s="907">
        <v>153.69999999999999</v>
      </c>
      <c r="DB67" s="907">
        <v>155.066666666667</v>
      </c>
      <c r="DC67" s="907">
        <v>156.4</v>
      </c>
      <c r="DD67" s="907">
        <v>157.30000000000001</v>
      </c>
      <c r="DE67" s="907">
        <v>158.666666666667</v>
      </c>
      <c r="DF67" s="907">
        <v>159.63333333333301</v>
      </c>
      <c r="DG67" s="907">
        <v>160</v>
      </c>
      <c r="DH67" s="907">
        <v>160.80000000000001</v>
      </c>
      <c r="DI67" s="907">
        <v>161.666666666667</v>
      </c>
      <c r="DJ67" s="907">
        <v>162</v>
      </c>
      <c r="DK67" s="907">
        <v>162.53333333333299</v>
      </c>
      <c r="DL67" s="907">
        <v>163.36666666666699</v>
      </c>
      <c r="DM67" s="907">
        <v>164.13333333333301</v>
      </c>
      <c r="DN67" s="907">
        <v>164.73333333333301</v>
      </c>
      <c r="DO67" s="907">
        <v>165.96666666666701</v>
      </c>
      <c r="DP67" s="907">
        <v>167.2</v>
      </c>
      <c r="DQ67" s="907">
        <v>168.433333333333</v>
      </c>
      <c r="DR67" s="907">
        <v>170.1</v>
      </c>
      <c r="DS67" s="907">
        <v>171.433333333333</v>
      </c>
      <c r="DT67" s="907">
        <v>173</v>
      </c>
      <c r="DU67" s="907">
        <v>174.23333333333301</v>
      </c>
      <c r="DV67" s="907">
        <v>175.9</v>
      </c>
      <c r="DW67" s="907">
        <v>177.13333333333301</v>
      </c>
      <c r="DX67" s="907">
        <v>177.63333333333301</v>
      </c>
      <c r="DY67" s="907">
        <v>177.5</v>
      </c>
      <c r="DZ67" s="907">
        <v>178.066666666667</v>
      </c>
      <c r="EA67" s="907">
        <v>179.46666666666701</v>
      </c>
      <c r="EB67" s="907">
        <v>180.433333333333</v>
      </c>
      <c r="EC67" s="907">
        <v>181.5</v>
      </c>
      <c r="ED67" s="907">
        <v>183.36666666666699</v>
      </c>
      <c r="EE67" s="907">
        <v>183.066666666667</v>
      </c>
      <c r="EF67" s="907">
        <v>184.433333333333</v>
      </c>
      <c r="EG67" s="907">
        <v>185.13333333333301</v>
      </c>
      <c r="EH67" s="907">
        <v>186.7</v>
      </c>
      <c r="EI67" s="907">
        <v>188.166666666667</v>
      </c>
      <c r="EJ67" s="907">
        <v>189.36666666666699</v>
      </c>
      <c r="EK67" s="907">
        <v>191.4</v>
      </c>
      <c r="EL67" s="907">
        <v>192.36666666666699</v>
      </c>
      <c r="EM67" s="907">
        <v>193.666666666667</v>
      </c>
      <c r="EN67" s="907">
        <v>196.6</v>
      </c>
      <c r="EO67" s="907">
        <v>198.433333333333</v>
      </c>
      <c r="EP67" s="907">
        <v>199.46666666666701</v>
      </c>
      <c r="EQ67" s="907">
        <v>201.26666666666699</v>
      </c>
      <c r="ER67" s="907">
        <v>203.166666666667</v>
      </c>
      <c r="ES67" s="907">
        <v>202.333333333333</v>
      </c>
      <c r="ET67" s="907">
        <v>204.31700000000001</v>
      </c>
      <c r="EU67" s="907">
        <v>206.631</v>
      </c>
      <c r="EV67" s="907">
        <v>207.93899999999999</v>
      </c>
      <c r="EW67" s="907">
        <v>210.48966666666701</v>
      </c>
      <c r="EX67" s="907">
        <v>212.76966666666701</v>
      </c>
      <c r="EY67" s="907">
        <v>215.53766666666701</v>
      </c>
      <c r="EZ67" s="907">
        <v>218.86099999999999</v>
      </c>
      <c r="FA67" s="907">
        <v>213.84866666666699</v>
      </c>
      <c r="FB67" s="907">
        <v>212.37766666666701</v>
      </c>
      <c r="FC67" s="907">
        <v>213.50700000000001</v>
      </c>
      <c r="FD67" s="907">
        <v>215.34399999999999</v>
      </c>
      <c r="FE67" s="907">
        <v>217.03</v>
      </c>
      <c r="FF67" s="907">
        <v>217.374</v>
      </c>
      <c r="FG67" s="907">
        <v>217.297333333333</v>
      </c>
      <c r="FH67" s="907">
        <v>217.934333333333</v>
      </c>
      <c r="FI67" s="907">
        <v>219.69900000000001</v>
      </c>
      <c r="FJ67" s="907">
        <v>222.04366666666701</v>
      </c>
      <c r="FK67" s="907">
        <v>224.56833333333299</v>
      </c>
      <c r="FL67" s="907">
        <v>226.03266666666701</v>
      </c>
      <c r="FM67" s="907">
        <v>227.047333333333</v>
      </c>
      <c r="FN67" s="907">
        <v>228.32599999999999</v>
      </c>
      <c r="FO67" s="907">
        <v>228.80799999999999</v>
      </c>
      <c r="FP67" s="907">
        <v>229.84100000000001</v>
      </c>
      <c r="FQ67" s="907">
        <v>231.369333333333</v>
      </c>
      <c r="FR67" s="907">
        <v>232.29933333333301</v>
      </c>
      <c r="FS67" s="907">
        <v>232.04499999999999</v>
      </c>
      <c r="FT67" s="907">
        <v>233.3</v>
      </c>
      <c r="FU67" s="907">
        <v>234.16266666666701</v>
      </c>
      <c r="FV67" s="907">
        <v>235.62100000000001</v>
      </c>
      <c r="FW67" s="907">
        <v>236.87233333333299</v>
      </c>
      <c r="FX67" s="907">
        <v>237.47833333333301</v>
      </c>
      <c r="FY67" s="907">
        <v>236.88833333333301</v>
      </c>
      <c r="FZ67" s="907">
        <v>235.35499999999999</v>
      </c>
      <c r="GA67" s="907">
        <v>236.96</v>
      </c>
      <c r="GB67" s="907">
        <v>237.85499999999999</v>
      </c>
      <c r="GC67" s="907">
        <v>237.83699999999999</v>
      </c>
      <c r="GD67" s="907">
        <v>237.689333333333</v>
      </c>
      <c r="GE67" s="907">
        <v>239.59033333333301</v>
      </c>
      <c r="GF67" s="907">
        <v>240.607333333333</v>
      </c>
      <c r="GG67" s="907">
        <v>242.13466666666699</v>
      </c>
      <c r="GH67" s="907">
        <v>243.838666666667</v>
      </c>
      <c r="GI67" s="907">
        <v>244.12</v>
      </c>
      <c r="GJ67" s="907">
        <v>245.28700000000001</v>
      </c>
      <c r="GK67" s="907">
        <v>247.238333333333</v>
      </c>
      <c r="GL67" s="907">
        <v>249.25433333333299</v>
      </c>
      <c r="GM67" s="907">
        <v>250.68100000000001</v>
      </c>
      <c r="GN67" s="907">
        <v>251.77033333333301</v>
      </c>
      <c r="GO67" s="907">
        <v>252.69</v>
      </c>
      <c r="GP67" s="907">
        <v>253.292666666667</v>
      </c>
      <c r="GQ67" s="907">
        <v>255.28299999999999</v>
      </c>
      <c r="GR67" s="907">
        <v>256.22500000000002</v>
      </c>
      <c r="GS67" s="907">
        <v>257.78533333333303</v>
      </c>
      <c r="GT67" s="907">
        <v>258.61799999999999</v>
      </c>
      <c r="GU67" s="907">
        <v>256.41833333333301</v>
      </c>
      <c r="GV67" s="907">
        <v>259.43766666666698</v>
      </c>
      <c r="GW67" s="907">
        <v>260.87900000000002</v>
      </c>
      <c r="GX67" s="907">
        <v>263.52466666666697</v>
      </c>
      <c r="GY67" s="907">
        <v>268.76033333333299</v>
      </c>
      <c r="GZ67" s="907">
        <v>273.16333333333301</v>
      </c>
      <c r="HA67" s="907">
        <v>278.41333333333301</v>
      </c>
    </row>
    <row r="68" spans="1:209" x14ac:dyDescent="0.35">
      <c r="A68" s="907" t="s">
        <v>915</v>
      </c>
      <c r="B68" s="907">
        <v>38.299999999999997</v>
      </c>
      <c r="C68" s="907">
        <v>38.8333333333333</v>
      </c>
      <c r="D68" s="907">
        <v>39.233333333333299</v>
      </c>
      <c r="E68" s="907">
        <v>39.799999999999997</v>
      </c>
      <c r="F68" s="907">
        <v>40.1666666666667</v>
      </c>
      <c r="G68" s="907">
        <v>40.533333333333303</v>
      </c>
      <c r="H68" s="907">
        <v>40.966666666666697</v>
      </c>
      <c r="I68" s="907">
        <v>41.233333333333299</v>
      </c>
      <c r="J68" s="907">
        <v>41.6</v>
      </c>
      <c r="K68" s="907">
        <v>41.8</v>
      </c>
      <c r="L68" s="907">
        <v>42.2</v>
      </c>
      <c r="M68" s="907">
        <v>42.633333333333297</v>
      </c>
      <c r="N68" s="907">
        <v>43.266666666666701</v>
      </c>
      <c r="O68" s="907">
        <v>44.1666666666667</v>
      </c>
      <c r="P68" s="907">
        <v>45.066666666666698</v>
      </c>
      <c r="Q68" s="907">
        <v>46.1666666666667</v>
      </c>
      <c r="R68" s="907">
        <v>47.566666666666698</v>
      </c>
      <c r="S68" s="907">
        <v>48.766666666666701</v>
      </c>
      <c r="T68" s="907">
        <v>50.233333333333299</v>
      </c>
      <c r="U68" s="907">
        <v>51.766666666666701</v>
      </c>
      <c r="V68" s="907">
        <v>52.866666666666703</v>
      </c>
      <c r="W68" s="907">
        <v>53.5</v>
      </c>
      <c r="X68" s="907">
        <v>54.566666666666698</v>
      </c>
      <c r="Y68" s="907">
        <v>55.566666666666698</v>
      </c>
      <c r="Z68" s="907">
        <v>56.233333333333299</v>
      </c>
      <c r="AA68" s="907">
        <v>56.733333333333299</v>
      </c>
      <c r="AB68" s="907">
        <v>57.6</v>
      </c>
      <c r="AC68" s="907">
        <v>58.433333333333302</v>
      </c>
      <c r="AD68" s="907">
        <v>59.533333333333303</v>
      </c>
      <c r="AE68" s="907">
        <v>60.6</v>
      </c>
      <c r="AF68" s="907">
        <v>61.433333333333302</v>
      </c>
      <c r="AG68" s="907">
        <v>62.266666666666701</v>
      </c>
      <c r="AH68" s="907">
        <v>63.366666666666703</v>
      </c>
      <c r="AI68" s="907">
        <v>64.766666666666694</v>
      </c>
      <c r="AJ68" s="907">
        <v>66.233333333333306</v>
      </c>
      <c r="AK68" s="907">
        <v>67.8333333333333</v>
      </c>
      <c r="AL68" s="907">
        <v>69.566666666666706</v>
      </c>
      <c r="AM68" s="907">
        <v>71.900000000000006</v>
      </c>
      <c r="AN68" s="907">
        <v>74.233333333333306</v>
      </c>
      <c r="AO68" s="907">
        <v>76.5</v>
      </c>
      <c r="AP68" s="907">
        <v>79.5</v>
      </c>
      <c r="AQ68" s="907">
        <v>82.2</v>
      </c>
      <c r="AR68" s="907">
        <v>83.733333333333306</v>
      </c>
      <c r="AS68" s="907">
        <v>86.1666666666667</v>
      </c>
      <c r="AT68" s="907">
        <v>88.466666666666697</v>
      </c>
      <c r="AU68" s="907">
        <v>90.233333333333306</v>
      </c>
      <c r="AV68" s="907">
        <v>92.733333333333306</v>
      </c>
      <c r="AW68" s="907">
        <v>94.1666666666667</v>
      </c>
      <c r="AX68" s="907">
        <v>94.966666666666697</v>
      </c>
      <c r="AY68" s="907">
        <v>96.233333333333306</v>
      </c>
      <c r="AZ68" s="907">
        <v>98</v>
      </c>
      <c r="BA68" s="907">
        <v>98.3333333333333</v>
      </c>
      <c r="BB68" s="907">
        <v>98.3</v>
      </c>
      <c r="BC68" s="907">
        <v>99.433333333333294</v>
      </c>
      <c r="BD68" s="907">
        <v>100.4</v>
      </c>
      <c r="BE68" s="907">
        <v>101.166666666667</v>
      </c>
      <c r="BF68" s="907">
        <v>101.933333333333</v>
      </c>
      <c r="BG68" s="907">
        <v>102.466666666667</v>
      </c>
      <c r="BH68" s="907">
        <v>103.933333333333</v>
      </c>
      <c r="BI68" s="907">
        <v>104.8</v>
      </c>
      <c r="BJ68" s="907">
        <v>105.666666666667</v>
      </c>
      <c r="BK68" s="907">
        <v>106.633333333333</v>
      </c>
      <c r="BL68" s="907">
        <v>107.133333333333</v>
      </c>
      <c r="BM68" s="907">
        <v>108.2</v>
      </c>
      <c r="BN68" s="907">
        <v>108.666666666667</v>
      </c>
      <c r="BO68" s="907">
        <v>107.933333333333</v>
      </c>
      <c r="BP68" s="907">
        <v>108.5</v>
      </c>
      <c r="BQ68" s="907">
        <v>109.2</v>
      </c>
      <c r="BR68" s="907">
        <v>110.666666666667</v>
      </c>
      <c r="BS68" s="907">
        <v>111.966666666667</v>
      </c>
      <c r="BT68" s="907">
        <v>113.166666666667</v>
      </c>
      <c r="BU68" s="907">
        <v>114.166666666667</v>
      </c>
      <c r="BV68" s="907">
        <v>114.933333333333</v>
      </c>
      <c r="BW68" s="907">
        <v>116.2</v>
      </c>
      <c r="BX68" s="907">
        <v>117.73333333333299</v>
      </c>
      <c r="BY68" s="907">
        <v>118.933333333333</v>
      </c>
      <c r="BZ68" s="907">
        <v>120.366666666667</v>
      </c>
      <c r="CA68" s="907">
        <v>122.4</v>
      </c>
      <c r="CB68" s="907">
        <v>123.26666666666701</v>
      </c>
      <c r="CC68" s="907">
        <v>124.4</v>
      </c>
      <c r="CD68" s="907">
        <v>126.566666666667</v>
      </c>
      <c r="CE68" s="907">
        <v>127.666666666667</v>
      </c>
      <c r="CF68" s="907">
        <v>129.86666666666699</v>
      </c>
      <c r="CG68" s="907">
        <v>132.1</v>
      </c>
      <c r="CH68" s="907">
        <v>132.933333333333</v>
      </c>
      <c r="CI68" s="907">
        <v>133.73333333333301</v>
      </c>
      <c r="CJ68" s="907">
        <v>134.63333333333301</v>
      </c>
      <c r="CK68" s="907">
        <v>135.73333333333301</v>
      </c>
      <c r="CL68" s="907">
        <v>136.53333333333299</v>
      </c>
      <c r="CM68" s="907">
        <v>137.566666666667</v>
      </c>
      <c r="CN68" s="907">
        <v>138.69999999999999</v>
      </c>
      <c r="CO68" s="907">
        <v>139.80000000000001</v>
      </c>
      <c r="CP68" s="907">
        <v>140.76666666666699</v>
      </c>
      <c r="CQ68" s="907">
        <v>141.73333333333301</v>
      </c>
      <c r="CR68" s="907">
        <v>142.333333333333</v>
      </c>
      <c r="CS68" s="907">
        <v>143.433333333333</v>
      </c>
      <c r="CT68" s="907">
        <v>144.03333333333299</v>
      </c>
      <c r="CU68" s="907">
        <v>144.86666666666699</v>
      </c>
      <c r="CV68" s="907">
        <v>146.4</v>
      </c>
      <c r="CW68" s="907">
        <v>147.26666666666699</v>
      </c>
      <c r="CX68" s="907">
        <v>148.333333333333</v>
      </c>
      <c r="CY68" s="907">
        <v>149.5</v>
      </c>
      <c r="CZ68" s="907">
        <v>150.166666666667</v>
      </c>
      <c r="DA68" s="907">
        <v>151</v>
      </c>
      <c r="DB68" s="907">
        <v>152.4</v>
      </c>
      <c r="DC68" s="907">
        <v>153.73333333333301</v>
      </c>
      <c r="DD68" s="907">
        <v>154.566666666667</v>
      </c>
      <c r="DE68" s="907">
        <v>155.86666666666699</v>
      </c>
      <c r="DF68" s="907">
        <v>156.80000000000001</v>
      </c>
      <c r="DG68" s="907">
        <v>157.1</v>
      </c>
      <c r="DH68" s="907">
        <v>157.80000000000001</v>
      </c>
      <c r="DI68" s="907">
        <v>158.53333333333299</v>
      </c>
      <c r="DJ68" s="907">
        <v>158.73333333333301</v>
      </c>
      <c r="DK68" s="907">
        <v>159.19999999999999</v>
      </c>
      <c r="DL68" s="907">
        <v>159.96666666666701</v>
      </c>
      <c r="DM68" s="907">
        <v>160.76666666666699</v>
      </c>
      <c r="DN68" s="907">
        <v>161.36666666666699</v>
      </c>
      <c r="DO68" s="907">
        <v>162.53333333333299</v>
      </c>
      <c r="DP68" s="907">
        <v>163.9</v>
      </c>
      <c r="DQ68" s="907">
        <v>165.2</v>
      </c>
      <c r="DR68" s="907">
        <v>166.833333333333</v>
      </c>
      <c r="DS68" s="907">
        <v>168.166666666667</v>
      </c>
      <c r="DT68" s="907">
        <v>169.7</v>
      </c>
      <c r="DU68" s="907">
        <v>170.833333333333</v>
      </c>
      <c r="DV68" s="907">
        <v>172.433333333333</v>
      </c>
      <c r="DW68" s="907">
        <v>173.73333333333301</v>
      </c>
      <c r="DX68" s="907">
        <v>174.1</v>
      </c>
      <c r="DY68" s="907">
        <v>173.666666666667</v>
      </c>
      <c r="DZ68" s="907">
        <v>174.03333333333299</v>
      </c>
      <c r="EA68" s="907">
        <v>175.53333333333299</v>
      </c>
      <c r="EB68" s="907">
        <v>176.5</v>
      </c>
      <c r="EC68" s="907">
        <v>177.46666666666701</v>
      </c>
      <c r="ED68" s="907">
        <v>179.46666666666701</v>
      </c>
      <c r="EE68" s="907">
        <v>178.933333333333</v>
      </c>
      <c r="EF68" s="907">
        <v>180.2</v>
      </c>
      <c r="EG68" s="907">
        <v>180.73333333333301</v>
      </c>
      <c r="EH68" s="907">
        <v>182.333333333333</v>
      </c>
      <c r="EI68" s="907">
        <v>183.666666666667</v>
      </c>
      <c r="EJ68" s="907">
        <v>184.86666666666699</v>
      </c>
      <c r="EK68" s="907">
        <v>187.066666666667</v>
      </c>
      <c r="EL68" s="907">
        <v>187.933333333333</v>
      </c>
      <c r="EM68" s="907">
        <v>189.23333333333301</v>
      </c>
      <c r="EN68" s="907">
        <v>192.566666666667</v>
      </c>
      <c r="EO68" s="907">
        <v>194.2</v>
      </c>
      <c r="EP68" s="907">
        <v>195.13333333333301</v>
      </c>
      <c r="EQ68" s="907">
        <v>196.933333333333</v>
      </c>
      <c r="ER68" s="907">
        <v>198.8</v>
      </c>
      <c r="ES68" s="907">
        <v>197.566666666667</v>
      </c>
      <c r="ET68" s="907">
        <v>199.553</v>
      </c>
      <c r="EU68" s="907">
        <v>202.077</v>
      </c>
      <c r="EV68" s="907">
        <v>203.37</v>
      </c>
      <c r="EW68" s="907">
        <v>206.08566666666701</v>
      </c>
      <c r="EX68" s="907">
        <v>208.51599999999999</v>
      </c>
      <c r="EY68" s="907">
        <v>211.50266666666701</v>
      </c>
      <c r="EZ68" s="907">
        <v>215.13</v>
      </c>
      <c r="FA68" s="907">
        <v>208.838666666667</v>
      </c>
      <c r="FB68" s="907">
        <v>206.94333333333299</v>
      </c>
      <c r="FC68" s="907">
        <v>208.39033333333299</v>
      </c>
      <c r="FD68" s="907">
        <v>210.69499999999999</v>
      </c>
      <c r="FE68" s="907">
        <v>212.63266666666701</v>
      </c>
      <c r="FF68" s="907">
        <v>213.23699999999999</v>
      </c>
      <c r="FG68" s="907">
        <v>213.15066666666701</v>
      </c>
      <c r="FH68" s="907">
        <v>213.82</v>
      </c>
      <c r="FI68" s="907">
        <v>215.76400000000001</v>
      </c>
      <c r="FJ68" s="907">
        <v>218.41566666666699</v>
      </c>
      <c r="FK68" s="907">
        <v>221.28766666666701</v>
      </c>
      <c r="FL68" s="907">
        <v>222.738</v>
      </c>
      <c r="FM68" s="907">
        <v>223.774666666667</v>
      </c>
      <c r="FN68" s="907">
        <v>225.08733333333299</v>
      </c>
      <c r="FO68" s="907">
        <v>225.45933333333301</v>
      </c>
      <c r="FP68" s="907">
        <v>226.357</v>
      </c>
      <c r="FQ68" s="907">
        <v>227.97166666666701</v>
      </c>
      <c r="FR68" s="907">
        <v>228.83666666666701</v>
      </c>
      <c r="FS68" s="907">
        <v>228.40966666666699</v>
      </c>
      <c r="FT68" s="907">
        <v>229.589</v>
      </c>
      <c r="FU68" s="907">
        <v>230.43366666666699</v>
      </c>
      <c r="FV68" s="907">
        <v>231.95</v>
      </c>
      <c r="FW68" s="907">
        <v>233.101333333333</v>
      </c>
      <c r="FX68" s="907">
        <v>233.494333333333</v>
      </c>
      <c r="FY68" s="907">
        <v>232.43100000000001</v>
      </c>
      <c r="FZ68" s="907">
        <v>230.23666666666699</v>
      </c>
      <c r="GA68" s="907">
        <v>231.957666666667</v>
      </c>
      <c r="GB68" s="907">
        <v>232.69333333333299</v>
      </c>
      <c r="GC68" s="907">
        <v>232.280333333333</v>
      </c>
      <c r="GD68" s="907">
        <v>231.78100000000001</v>
      </c>
      <c r="GE68" s="907">
        <v>233.774</v>
      </c>
      <c r="GF68" s="907">
        <v>234.59666666666701</v>
      </c>
      <c r="GG68" s="907">
        <v>236.14066666666699</v>
      </c>
      <c r="GH68" s="907">
        <v>237.85900000000001</v>
      </c>
      <c r="GI68" s="907">
        <v>237.92533333333299</v>
      </c>
      <c r="GJ68" s="907">
        <v>239.136666666667</v>
      </c>
      <c r="GK68" s="907">
        <v>241.27633333333301</v>
      </c>
      <c r="GL68" s="907">
        <v>243.36033333333299</v>
      </c>
      <c r="GM68" s="907">
        <v>244.732</v>
      </c>
      <c r="GN68" s="907">
        <v>245.84033333333301</v>
      </c>
      <c r="GO68" s="907">
        <v>246.613333333333</v>
      </c>
      <c r="GP68" s="907">
        <v>246.874</v>
      </c>
      <c r="GQ68" s="907">
        <v>248.91200000000001</v>
      </c>
      <c r="GR68" s="907">
        <v>249.72499999999999</v>
      </c>
      <c r="GS68" s="907">
        <v>251.32566666666699</v>
      </c>
      <c r="GT68" s="907">
        <v>251.99033333333301</v>
      </c>
      <c r="GU68" s="907">
        <v>249.54300000000001</v>
      </c>
      <c r="GV68" s="907">
        <v>253.03966666666699</v>
      </c>
      <c r="GW68" s="907">
        <v>254.55600000000001</v>
      </c>
      <c r="GX68" s="907">
        <v>257.47199999999998</v>
      </c>
      <c r="GY68" s="907">
        <v>263.11700000000002</v>
      </c>
      <c r="GZ68" s="907">
        <v>267.898666666667</v>
      </c>
      <c r="HA68" s="907">
        <v>273.53666666666697</v>
      </c>
    </row>
    <row r="69" spans="1:209" x14ac:dyDescent="0.35">
      <c r="A69" s="907" t="s">
        <v>916</v>
      </c>
      <c r="B69" s="907">
        <v>4942.2</v>
      </c>
      <c r="C69" s="907">
        <v>4983.3999999999996</v>
      </c>
      <c r="D69" s="907">
        <v>5023.3</v>
      </c>
      <c r="E69" s="907">
        <v>5062.2</v>
      </c>
      <c r="F69" s="907">
        <v>5101.1000000000004</v>
      </c>
      <c r="G69" s="907">
        <v>5140.8</v>
      </c>
      <c r="H69" s="907">
        <v>5181</v>
      </c>
      <c r="I69" s="907">
        <v>5221.8999999999996</v>
      </c>
      <c r="J69" s="907">
        <v>5263.6</v>
      </c>
      <c r="K69" s="907">
        <v>5305.9</v>
      </c>
      <c r="L69" s="907">
        <v>5348.8</v>
      </c>
      <c r="M69" s="907">
        <v>5392.4</v>
      </c>
      <c r="N69" s="907">
        <v>5437</v>
      </c>
      <c r="O69" s="907">
        <v>5483.8</v>
      </c>
      <c r="P69" s="907">
        <v>5531.1</v>
      </c>
      <c r="Q69" s="907">
        <v>5579.5</v>
      </c>
      <c r="R69" s="907">
        <v>5628.5</v>
      </c>
      <c r="S69" s="907">
        <v>5677.8</v>
      </c>
      <c r="T69" s="907">
        <v>5726.5</v>
      </c>
      <c r="U69" s="907">
        <v>5774.5</v>
      </c>
      <c r="V69" s="907">
        <v>5821.2</v>
      </c>
      <c r="W69" s="907">
        <v>5866.9</v>
      </c>
      <c r="X69" s="907">
        <v>5912.2</v>
      </c>
      <c r="Y69" s="907">
        <v>5957.5</v>
      </c>
      <c r="Z69" s="907">
        <v>6002.8</v>
      </c>
      <c r="AA69" s="907">
        <v>6048.8</v>
      </c>
      <c r="AB69" s="907">
        <v>6096.3</v>
      </c>
      <c r="AC69" s="907">
        <v>6144.6</v>
      </c>
      <c r="AD69" s="907">
        <v>6194.4</v>
      </c>
      <c r="AE69" s="907">
        <v>6245.4</v>
      </c>
      <c r="AF69" s="907">
        <v>6297.2</v>
      </c>
      <c r="AG69" s="907">
        <v>6350.4</v>
      </c>
      <c r="AH69" s="907">
        <v>6404.9</v>
      </c>
      <c r="AI69" s="907">
        <v>6460.6</v>
      </c>
      <c r="AJ69" s="907">
        <v>6517.8</v>
      </c>
      <c r="AK69" s="907">
        <v>6576</v>
      </c>
      <c r="AL69" s="907">
        <v>6635.8</v>
      </c>
      <c r="AM69" s="907">
        <v>6693.6</v>
      </c>
      <c r="AN69" s="907">
        <v>6748.6</v>
      </c>
      <c r="AO69" s="907">
        <v>6800.1</v>
      </c>
      <c r="AP69" s="907">
        <v>6847.5</v>
      </c>
      <c r="AQ69" s="907">
        <v>6890.1</v>
      </c>
      <c r="AR69" s="907">
        <v>6928.1</v>
      </c>
      <c r="AS69" s="907">
        <v>6968</v>
      </c>
      <c r="AT69" s="907">
        <v>7012.1</v>
      </c>
      <c r="AU69" s="907">
        <v>7059.3</v>
      </c>
      <c r="AV69" s="907">
        <v>7109.1</v>
      </c>
      <c r="AW69" s="907">
        <v>7161.4</v>
      </c>
      <c r="AX69" s="907">
        <v>7215.7</v>
      </c>
      <c r="AY69" s="907">
        <v>7271.2</v>
      </c>
      <c r="AZ69" s="907">
        <v>7327.8</v>
      </c>
      <c r="BA69" s="907">
        <v>7385.4</v>
      </c>
      <c r="BB69" s="907">
        <v>7443</v>
      </c>
      <c r="BC69" s="907">
        <v>7501.9</v>
      </c>
      <c r="BD69" s="907">
        <v>7562.5</v>
      </c>
      <c r="BE69" s="907">
        <v>7625.6</v>
      </c>
      <c r="BF69" s="907">
        <v>7691.2</v>
      </c>
      <c r="BG69" s="907">
        <v>7759.3</v>
      </c>
      <c r="BH69" s="907">
        <v>7829</v>
      </c>
      <c r="BI69" s="907">
        <v>7899.9</v>
      </c>
      <c r="BJ69" s="907">
        <v>7971.2</v>
      </c>
      <c r="BK69" s="907">
        <v>8042.9</v>
      </c>
      <c r="BL69" s="907">
        <v>8114.7</v>
      </c>
      <c r="BM69" s="907">
        <v>8185.9</v>
      </c>
      <c r="BN69" s="907">
        <v>8256.6</v>
      </c>
      <c r="BO69" s="907">
        <v>8326.9</v>
      </c>
      <c r="BP69" s="907">
        <v>8397.1</v>
      </c>
      <c r="BQ69" s="907">
        <v>8467</v>
      </c>
      <c r="BR69" s="907">
        <v>8536.4</v>
      </c>
      <c r="BS69" s="907">
        <v>8605.2000000000007</v>
      </c>
      <c r="BT69" s="907">
        <v>8673.5</v>
      </c>
      <c r="BU69" s="907">
        <v>8741.7999999999993</v>
      </c>
      <c r="BV69" s="907">
        <v>8809.4</v>
      </c>
      <c r="BW69" s="907">
        <v>8877.1</v>
      </c>
      <c r="BX69" s="907">
        <v>8944.4</v>
      </c>
      <c r="BY69" s="907">
        <v>9011.7999999999993</v>
      </c>
      <c r="BZ69" s="907">
        <v>9078.7999999999993</v>
      </c>
      <c r="CA69" s="907">
        <v>9145.6</v>
      </c>
      <c r="CB69" s="907">
        <v>9212.2000000000007</v>
      </c>
      <c r="CC69" s="907">
        <v>9278.6</v>
      </c>
      <c r="CD69" s="907">
        <v>9344.2999999999993</v>
      </c>
      <c r="CE69" s="907">
        <v>9409.5</v>
      </c>
      <c r="CF69" s="907">
        <v>9473.4</v>
      </c>
      <c r="CG69" s="907">
        <v>9535.7999999999993</v>
      </c>
      <c r="CH69" s="907">
        <v>9597.4</v>
      </c>
      <c r="CI69" s="907">
        <v>9657.7999999999993</v>
      </c>
      <c r="CJ69" s="907">
        <v>9717.7000000000007</v>
      </c>
      <c r="CK69" s="907">
        <v>9777.7999999999993</v>
      </c>
      <c r="CL69" s="907">
        <v>9838.1</v>
      </c>
      <c r="CM69" s="907">
        <v>9899.4</v>
      </c>
      <c r="CN69" s="907">
        <v>9962.2000000000007</v>
      </c>
      <c r="CO69" s="907">
        <v>10025.9</v>
      </c>
      <c r="CP69" s="907">
        <v>10090.700000000001</v>
      </c>
      <c r="CQ69" s="907">
        <v>10157</v>
      </c>
      <c r="CR69" s="907">
        <v>10224.299999999999</v>
      </c>
      <c r="CS69" s="907">
        <v>10292.6</v>
      </c>
      <c r="CT69" s="907">
        <v>10361.5</v>
      </c>
      <c r="CU69" s="907">
        <v>10431</v>
      </c>
      <c r="CV69" s="907">
        <v>10501.8</v>
      </c>
      <c r="CW69" s="907">
        <v>10573.4</v>
      </c>
      <c r="CX69" s="907">
        <v>10645.6</v>
      </c>
      <c r="CY69" s="907">
        <v>10718.7</v>
      </c>
      <c r="CZ69" s="907">
        <v>10792.5</v>
      </c>
      <c r="DA69" s="907">
        <v>10868</v>
      </c>
      <c r="DB69" s="907">
        <v>10944.9</v>
      </c>
      <c r="DC69" s="907">
        <v>11026.5</v>
      </c>
      <c r="DD69" s="907">
        <v>11113.8</v>
      </c>
      <c r="DE69" s="907">
        <v>11206.7</v>
      </c>
      <c r="DF69" s="907">
        <v>11304.9</v>
      </c>
      <c r="DG69" s="907">
        <v>11407.8</v>
      </c>
      <c r="DH69" s="907">
        <v>11515.8</v>
      </c>
      <c r="DI69" s="907">
        <v>11627.7</v>
      </c>
      <c r="DJ69" s="907">
        <v>11743.2</v>
      </c>
      <c r="DK69" s="907">
        <v>11862.3</v>
      </c>
      <c r="DL69" s="907">
        <v>11983.8</v>
      </c>
      <c r="DM69" s="907">
        <v>12107.5</v>
      </c>
      <c r="DN69" s="907">
        <v>12233.9</v>
      </c>
      <c r="DO69" s="907">
        <v>12361.8</v>
      </c>
      <c r="DP69" s="907">
        <v>12491.8</v>
      </c>
      <c r="DQ69" s="907">
        <v>12624</v>
      </c>
      <c r="DR69" s="907">
        <v>12757.5</v>
      </c>
      <c r="DS69" s="907">
        <v>12888.3</v>
      </c>
      <c r="DT69" s="907">
        <v>13014.4</v>
      </c>
      <c r="DU69" s="907">
        <v>13134.8</v>
      </c>
      <c r="DV69" s="907">
        <v>13249.5</v>
      </c>
      <c r="DW69" s="907">
        <v>13358.1</v>
      </c>
      <c r="DX69" s="907">
        <v>13461</v>
      </c>
      <c r="DY69" s="907">
        <v>13558.2</v>
      </c>
      <c r="DZ69" s="907">
        <v>13650.7</v>
      </c>
      <c r="EA69" s="907">
        <v>13739.9</v>
      </c>
      <c r="EB69" s="907">
        <v>13826.9</v>
      </c>
      <c r="EC69" s="907">
        <v>13912.8</v>
      </c>
      <c r="ED69" s="907">
        <v>13998.3</v>
      </c>
      <c r="EE69" s="907">
        <v>14084.6</v>
      </c>
      <c r="EF69" s="907">
        <v>14171.3</v>
      </c>
      <c r="EG69" s="907">
        <v>14259.3</v>
      </c>
      <c r="EH69" s="907">
        <v>14349.4</v>
      </c>
      <c r="EI69" s="907">
        <v>14441.3</v>
      </c>
      <c r="EJ69" s="907">
        <v>14535.5</v>
      </c>
      <c r="EK69" s="907">
        <v>14631.1</v>
      </c>
      <c r="EL69" s="907">
        <v>14725.1</v>
      </c>
      <c r="EM69" s="907">
        <v>14816.5</v>
      </c>
      <c r="EN69" s="907">
        <v>14906.4</v>
      </c>
      <c r="EO69" s="907">
        <v>14994.3</v>
      </c>
      <c r="EP69" s="907">
        <v>15079.8</v>
      </c>
      <c r="EQ69" s="907">
        <v>15163.2</v>
      </c>
      <c r="ER69" s="907">
        <v>15243</v>
      </c>
      <c r="ES69" s="907">
        <v>15319</v>
      </c>
      <c r="ET69" s="907">
        <v>15394.6</v>
      </c>
      <c r="EU69" s="907">
        <v>15470.2</v>
      </c>
      <c r="EV69" s="907">
        <v>15546.4</v>
      </c>
      <c r="EW69" s="907">
        <v>15622</v>
      </c>
      <c r="EX69" s="907">
        <v>15696.8</v>
      </c>
      <c r="EY69" s="907">
        <v>15769.3</v>
      </c>
      <c r="EZ69" s="907">
        <v>15838.1</v>
      </c>
      <c r="FA69" s="907">
        <v>15903</v>
      </c>
      <c r="FB69" s="907">
        <v>15962.6</v>
      </c>
      <c r="FC69" s="907">
        <v>16018.4</v>
      </c>
      <c r="FD69" s="907">
        <v>16070.9</v>
      </c>
      <c r="FE69" s="907">
        <v>16122.2</v>
      </c>
      <c r="FF69" s="907">
        <v>16173.8</v>
      </c>
      <c r="FG69" s="907">
        <v>16227.2</v>
      </c>
      <c r="FH69" s="907">
        <v>16283.3</v>
      </c>
      <c r="FI69" s="907">
        <v>16341.6</v>
      </c>
      <c r="FJ69" s="907">
        <v>16402.400000000001</v>
      </c>
      <c r="FK69" s="907">
        <v>16465.5</v>
      </c>
      <c r="FL69" s="907">
        <v>16531</v>
      </c>
      <c r="FM69" s="907">
        <v>16598.2</v>
      </c>
      <c r="FN69" s="907">
        <v>16667</v>
      </c>
      <c r="FO69" s="907">
        <v>16737.8</v>
      </c>
      <c r="FP69" s="907">
        <v>16810.099999999999</v>
      </c>
      <c r="FQ69" s="907">
        <v>16883.7</v>
      </c>
      <c r="FR69" s="907">
        <v>16958.3</v>
      </c>
      <c r="FS69" s="907">
        <v>17034.099999999999</v>
      </c>
      <c r="FT69" s="907">
        <v>17110.5</v>
      </c>
      <c r="FU69" s="907">
        <v>17187.900000000001</v>
      </c>
      <c r="FV69" s="907">
        <v>17266.3</v>
      </c>
      <c r="FW69" s="907">
        <v>17345.599999999999</v>
      </c>
      <c r="FX69" s="907">
        <v>17426.099999999999</v>
      </c>
      <c r="FY69" s="907">
        <v>17507.2</v>
      </c>
      <c r="FZ69" s="907">
        <v>17588.400000000001</v>
      </c>
      <c r="GA69" s="907">
        <v>17669.599999999999</v>
      </c>
      <c r="GB69" s="907">
        <v>17750</v>
      </c>
      <c r="GC69" s="907">
        <v>17829</v>
      </c>
      <c r="GD69" s="907">
        <v>17906.900000000001</v>
      </c>
      <c r="GE69" s="907">
        <v>17983.7</v>
      </c>
      <c r="GF69" s="907">
        <v>18059.3</v>
      </c>
      <c r="GG69" s="907">
        <v>18134.2</v>
      </c>
      <c r="GH69" s="907">
        <v>18209.5</v>
      </c>
      <c r="GI69" s="907">
        <v>18284.5</v>
      </c>
      <c r="GJ69" s="907">
        <v>18362.099999999999</v>
      </c>
      <c r="GK69" s="907">
        <v>18441.599999999999</v>
      </c>
      <c r="GL69" s="907">
        <v>18523.900000000001</v>
      </c>
      <c r="GM69" s="907">
        <v>18609.599999999999</v>
      </c>
      <c r="GN69" s="907">
        <v>18698.099999999999</v>
      </c>
      <c r="GO69" s="907">
        <v>18787.900000000001</v>
      </c>
      <c r="GP69" s="907">
        <v>18879</v>
      </c>
      <c r="GQ69" s="907">
        <v>18971.400000000001</v>
      </c>
      <c r="GR69" s="907">
        <v>19064.099999999999</v>
      </c>
      <c r="GS69" s="907">
        <v>19157.099999999999</v>
      </c>
      <c r="GT69" s="907">
        <v>19250.2</v>
      </c>
      <c r="GU69" s="907">
        <v>19340.2</v>
      </c>
      <c r="GV69" s="907">
        <v>19424.2</v>
      </c>
      <c r="GW69" s="907">
        <v>19512</v>
      </c>
      <c r="GX69" s="907">
        <v>19602.5</v>
      </c>
      <c r="GY69" s="907">
        <v>19697.400000000001</v>
      </c>
      <c r="GZ69" s="907">
        <v>19795.8</v>
      </c>
      <c r="HA69" s="907">
        <v>19898.3</v>
      </c>
    </row>
    <row r="70" spans="1:209" x14ac:dyDescent="0.35">
      <c r="A70" s="907" t="s">
        <v>917</v>
      </c>
      <c r="B70" s="907">
        <v>1052.4000000000001</v>
      </c>
      <c r="C70" s="907">
        <v>1076</v>
      </c>
      <c r="D70" s="907">
        <v>1093.5</v>
      </c>
      <c r="E70" s="907">
        <v>1116.5</v>
      </c>
      <c r="F70" s="907">
        <v>1142.2</v>
      </c>
      <c r="G70" s="907">
        <v>1166.2</v>
      </c>
      <c r="H70" s="907">
        <v>1187.3</v>
      </c>
      <c r="I70" s="907">
        <v>1206.5999999999999</v>
      </c>
      <c r="J70" s="907">
        <v>1234.7</v>
      </c>
      <c r="K70" s="907">
        <v>1252.4000000000001</v>
      </c>
      <c r="L70" s="907">
        <v>1274.7</v>
      </c>
      <c r="M70" s="907">
        <v>1301.4000000000001</v>
      </c>
      <c r="N70" s="907">
        <v>1327.3</v>
      </c>
      <c r="O70" s="907">
        <v>1359.3</v>
      </c>
      <c r="P70" s="907">
        <v>1397.7</v>
      </c>
      <c r="Q70" s="907">
        <v>1438</v>
      </c>
      <c r="R70" s="907">
        <v>1478</v>
      </c>
      <c r="S70" s="907">
        <v>1526.2</v>
      </c>
      <c r="T70" s="907">
        <v>1584.4</v>
      </c>
      <c r="U70" s="907">
        <v>1644.7</v>
      </c>
      <c r="V70" s="907">
        <v>1695.6</v>
      </c>
      <c r="W70" s="907">
        <v>1734.4</v>
      </c>
      <c r="X70" s="907">
        <v>1778.6</v>
      </c>
      <c r="Y70" s="907">
        <v>1822.2</v>
      </c>
      <c r="Z70" s="907">
        <v>1855.5</v>
      </c>
      <c r="AA70" s="907">
        <v>1888.6</v>
      </c>
      <c r="AB70" s="907">
        <v>1928</v>
      </c>
      <c r="AC70" s="907">
        <v>1978.1</v>
      </c>
      <c r="AD70" s="907">
        <v>2026.2</v>
      </c>
      <c r="AE70" s="907">
        <v>2071.6999999999998</v>
      </c>
      <c r="AF70" s="907">
        <v>2114.4</v>
      </c>
      <c r="AG70" s="907">
        <v>2178.3000000000002</v>
      </c>
      <c r="AH70" s="907">
        <v>2229</v>
      </c>
      <c r="AI70" s="907">
        <v>2291.1999999999998</v>
      </c>
      <c r="AJ70" s="907">
        <v>2350.9</v>
      </c>
      <c r="AK70" s="907">
        <v>2420.3000000000002</v>
      </c>
      <c r="AL70" s="907">
        <v>2486.9</v>
      </c>
      <c r="AM70" s="907">
        <v>2569.9</v>
      </c>
      <c r="AN70" s="907">
        <v>2647.7</v>
      </c>
      <c r="AO70" s="907">
        <v>2717.5</v>
      </c>
      <c r="AP70" s="907">
        <v>2793.8</v>
      </c>
      <c r="AQ70" s="907">
        <v>2878.2</v>
      </c>
      <c r="AR70" s="907">
        <v>2958.7</v>
      </c>
      <c r="AS70" s="907">
        <v>3053.3</v>
      </c>
      <c r="AT70" s="907">
        <v>3153.5</v>
      </c>
      <c r="AU70" s="907">
        <v>3237.6</v>
      </c>
      <c r="AV70" s="907">
        <v>3321.8</v>
      </c>
      <c r="AW70" s="907">
        <v>3404.1</v>
      </c>
      <c r="AX70" s="907">
        <v>3477.1</v>
      </c>
      <c r="AY70" s="907">
        <v>3549.4</v>
      </c>
      <c r="AZ70" s="907">
        <v>3627.7</v>
      </c>
      <c r="BA70" s="907">
        <v>3694.2</v>
      </c>
      <c r="BB70" s="907">
        <v>3751</v>
      </c>
      <c r="BC70" s="907">
        <v>3808.7</v>
      </c>
      <c r="BD70" s="907">
        <v>3880.4</v>
      </c>
      <c r="BE70" s="907">
        <v>3942.4</v>
      </c>
      <c r="BF70" s="907">
        <v>4016.6</v>
      </c>
      <c r="BG70" s="907">
        <v>4086.8</v>
      </c>
      <c r="BH70" s="907">
        <v>4160.2</v>
      </c>
      <c r="BI70" s="907">
        <v>4229.3</v>
      </c>
      <c r="BJ70" s="907">
        <v>4309.7</v>
      </c>
      <c r="BK70" s="907">
        <v>4376.3999999999996</v>
      </c>
      <c r="BL70" s="907">
        <v>4442.1000000000004</v>
      </c>
      <c r="BM70" s="907">
        <v>4506.1000000000004</v>
      </c>
      <c r="BN70" s="907">
        <v>4567.6000000000004</v>
      </c>
      <c r="BO70" s="907">
        <v>4623.8999999999996</v>
      </c>
      <c r="BP70" s="907">
        <v>4682.1000000000004</v>
      </c>
      <c r="BQ70" s="907">
        <v>4746.7</v>
      </c>
      <c r="BR70" s="907">
        <v>4816.1000000000004</v>
      </c>
      <c r="BS70" s="907">
        <v>4888.5</v>
      </c>
      <c r="BT70" s="907">
        <v>4964.7</v>
      </c>
      <c r="BU70" s="907">
        <v>5043.5</v>
      </c>
      <c r="BV70" s="907">
        <v>5122.5</v>
      </c>
      <c r="BW70" s="907">
        <v>5212</v>
      </c>
      <c r="BX70" s="907">
        <v>5314.3</v>
      </c>
      <c r="BY70" s="907">
        <v>5400.6</v>
      </c>
      <c r="BZ70" s="907">
        <v>5497.5</v>
      </c>
      <c r="CA70" s="907">
        <v>5597</v>
      </c>
      <c r="CB70" s="907">
        <v>5678.9</v>
      </c>
      <c r="CC70" s="907">
        <v>5760.6</v>
      </c>
      <c r="CD70" s="907">
        <v>5863.9</v>
      </c>
      <c r="CE70" s="907">
        <v>5970.9</v>
      </c>
      <c r="CF70" s="907">
        <v>6063</v>
      </c>
      <c r="CG70" s="907">
        <v>6148.4</v>
      </c>
      <c r="CH70" s="907">
        <v>6248.7</v>
      </c>
      <c r="CI70" s="907">
        <v>6334.3</v>
      </c>
      <c r="CJ70" s="907">
        <v>6423.3</v>
      </c>
      <c r="CK70" s="907">
        <v>6501.3</v>
      </c>
      <c r="CL70" s="907">
        <v>6565.9</v>
      </c>
      <c r="CM70" s="907">
        <v>6646.5</v>
      </c>
      <c r="CN70" s="907">
        <v>6721.3</v>
      </c>
      <c r="CO70" s="907">
        <v>6810.8</v>
      </c>
      <c r="CP70" s="907">
        <v>6893.2</v>
      </c>
      <c r="CQ70" s="907">
        <v>6979.8</v>
      </c>
      <c r="CR70" s="907">
        <v>7067.8</v>
      </c>
      <c r="CS70" s="907">
        <v>7153.8</v>
      </c>
      <c r="CT70" s="907">
        <v>7236.2</v>
      </c>
      <c r="CU70" s="907">
        <v>7319.9</v>
      </c>
      <c r="CV70" s="907">
        <v>7411.8</v>
      </c>
      <c r="CW70" s="907">
        <v>7502.9</v>
      </c>
      <c r="CX70" s="907">
        <v>7595.1</v>
      </c>
      <c r="CY70" s="907">
        <v>7684</v>
      </c>
      <c r="CZ70" s="907">
        <v>7774.9</v>
      </c>
      <c r="DA70" s="907">
        <v>7867.1</v>
      </c>
      <c r="DB70" s="907">
        <v>7960.9</v>
      </c>
      <c r="DC70" s="907">
        <v>8053.4</v>
      </c>
      <c r="DD70" s="907">
        <v>8143.7</v>
      </c>
      <c r="DE70" s="907">
        <v>8255.7000000000007</v>
      </c>
      <c r="DF70" s="907">
        <v>8377.7000000000007</v>
      </c>
      <c r="DG70" s="907">
        <v>8471.1</v>
      </c>
      <c r="DH70" s="907">
        <v>8588.4</v>
      </c>
      <c r="DI70" s="907">
        <v>8700.2999999999993</v>
      </c>
      <c r="DJ70" s="907">
        <v>8799.6</v>
      </c>
      <c r="DK70" s="907">
        <v>8909.7999999999993</v>
      </c>
      <c r="DL70" s="907">
        <v>9039.7999999999993</v>
      </c>
      <c r="DM70" s="907">
        <v>9158.2000000000007</v>
      </c>
      <c r="DN70" s="907">
        <v>9288.7000000000007</v>
      </c>
      <c r="DO70" s="907">
        <v>9419.9</v>
      </c>
      <c r="DP70" s="907">
        <v>9551.5</v>
      </c>
      <c r="DQ70" s="907">
        <v>9704.5</v>
      </c>
      <c r="DR70" s="907">
        <v>9873.9</v>
      </c>
      <c r="DS70" s="907">
        <v>10035.5</v>
      </c>
      <c r="DT70" s="907">
        <v>10191.4</v>
      </c>
      <c r="DU70" s="907">
        <v>10340</v>
      </c>
      <c r="DV70" s="907">
        <v>10494.1</v>
      </c>
      <c r="DW70" s="907">
        <v>10644.1</v>
      </c>
      <c r="DX70" s="907">
        <v>10769.2</v>
      </c>
      <c r="DY70" s="907">
        <v>10882.9</v>
      </c>
      <c r="DZ70" s="907">
        <v>10993.3</v>
      </c>
      <c r="EA70" s="907">
        <v>11104.7</v>
      </c>
      <c r="EB70" s="907">
        <v>11226.6</v>
      </c>
      <c r="EC70" s="907">
        <v>11360.4</v>
      </c>
      <c r="ED70" s="907">
        <v>11482</v>
      </c>
      <c r="EE70" s="907">
        <v>11586.9</v>
      </c>
      <c r="EF70" s="907">
        <v>11721.3</v>
      </c>
      <c r="EG70" s="907">
        <v>11863.9</v>
      </c>
      <c r="EH70" s="907">
        <v>12027.7</v>
      </c>
      <c r="EI70" s="907">
        <v>12203.5</v>
      </c>
      <c r="EJ70" s="907">
        <v>12363.2</v>
      </c>
      <c r="EK70" s="907">
        <v>12540.5</v>
      </c>
      <c r="EL70" s="907">
        <v>12721.1</v>
      </c>
      <c r="EM70" s="907">
        <v>12889.7</v>
      </c>
      <c r="EN70" s="907">
        <v>13085.3</v>
      </c>
      <c r="EO70" s="907">
        <v>13268.4</v>
      </c>
      <c r="EP70" s="907">
        <v>13437.1</v>
      </c>
      <c r="EQ70" s="907">
        <v>13624.5</v>
      </c>
      <c r="ER70" s="907">
        <v>13792</v>
      </c>
      <c r="ES70" s="907">
        <v>13912</v>
      </c>
      <c r="ET70" s="907">
        <v>14118.1</v>
      </c>
      <c r="EU70" s="907">
        <v>14279.2</v>
      </c>
      <c r="EV70" s="907">
        <v>14423.4</v>
      </c>
      <c r="EW70" s="907">
        <v>14551.1</v>
      </c>
      <c r="EX70" s="907">
        <v>14674.8</v>
      </c>
      <c r="EY70" s="907">
        <v>14821.6</v>
      </c>
      <c r="EZ70" s="907">
        <v>14997.2</v>
      </c>
      <c r="FA70" s="907">
        <v>15105.6</v>
      </c>
      <c r="FB70" s="907">
        <v>15160.7</v>
      </c>
      <c r="FC70" s="907">
        <v>15191.5</v>
      </c>
      <c r="FD70" s="907">
        <v>15257.4</v>
      </c>
      <c r="FE70" s="907">
        <v>15357.7</v>
      </c>
      <c r="FF70" s="907">
        <v>15446</v>
      </c>
      <c r="FG70" s="907">
        <v>15568.9</v>
      </c>
      <c r="FH70" s="907">
        <v>15668.1</v>
      </c>
      <c r="FI70" s="907">
        <v>15812.7</v>
      </c>
      <c r="FJ70" s="907">
        <v>15956.6</v>
      </c>
      <c r="FK70" s="907">
        <v>16123.3</v>
      </c>
      <c r="FL70" s="907">
        <v>16291.9</v>
      </c>
      <c r="FM70" s="907">
        <v>16382.9</v>
      </c>
      <c r="FN70" s="907">
        <v>16553.8</v>
      </c>
      <c r="FO70" s="907">
        <v>16689.8</v>
      </c>
      <c r="FP70" s="907">
        <v>16848</v>
      </c>
      <c r="FQ70" s="907">
        <v>17008.2</v>
      </c>
      <c r="FR70" s="907">
        <v>17151.400000000001</v>
      </c>
      <c r="FS70" s="907">
        <v>17277.8</v>
      </c>
      <c r="FT70" s="907">
        <v>17438.5</v>
      </c>
      <c r="FU70" s="907">
        <v>17620.599999999999</v>
      </c>
      <c r="FV70" s="907">
        <v>17773.5</v>
      </c>
      <c r="FW70" s="907">
        <v>17954.7</v>
      </c>
      <c r="FX70" s="907">
        <v>18115.7</v>
      </c>
      <c r="FY70" s="907">
        <v>18229.099999999999</v>
      </c>
      <c r="FZ70" s="907">
        <v>18297.400000000001</v>
      </c>
      <c r="GA70" s="907">
        <v>18481.8</v>
      </c>
      <c r="GB70" s="907">
        <v>18624.400000000001</v>
      </c>
      <c r="GC70" s="907">
        <v>18709.3</v>
      </c>
      <c r="GD70" s="907">
        <v>18778</v>
      </c>
      <c r="GE70" s="907">
        <v>18989.400000000001</v>
      </c>
      <c r="GF70" s="907">
        <v>19133.900000000001</v>
      </c>
      <c r="GG70" s="907">
        <v>19307.3</v>
      </c>
      <c r="GH70" s="907">
        <v>19485.900000000001</v>
      </c>
      <c r="GI70" s="907">
        <v>19626.5</v>
      </c>
      <c r="GJ70" s="907">
        <v>19807.599999999999</v>
      </c>
      <c r="GK70" s="907">
        <v>20027.3</v>
      </c>
      <c r="GL70" s="907">
        <v>20235</v>
      </c>
      <c r="GM70" s="907">
        <v>20503.3</v>
      </c>
      <c r="GN70" s="907">
        <v>20682.7</v>
      </c>
      <c r="GO70" s="907">
        <v>20881.099999999999</v>
      </c>
      <c r="GP70" s="907">
        <v>21035.8</v>
      </c>
      <c r="GQ70" s="907">
        <v>21274.7</v>
      </c>
      <c r="GR70" s="907">
        <v>21452.9</v>
      </c>
      <c r="GS70" s="907">
        <v>21638</v>
      </c>
      <c r="GT70" s="907">
        <v>21832.6</v>
      </c>
      <c r="GU70" s="907">
        <v>21819</v>
      </c>
      <c r="GV70" s="907">
        <v>22112.5</v>
      </c>
      <c r="GW70" s="907">
        <v>22315.4</v>
      </c>
      <c r="GX70" s="907">
        <v>22645</v>
      </c>
      <c r="GY70" s="907">
        <v>22983.3</v>
      </c>
      <c r="GZ70" s="907">
        <v>23233.1</v>
      </c>
      <c r="HA70" s="907">
        <v>23461.3</v>
      </c>
    </row>
    <row r="71" spans="1:209" x14ac:dyDescent="0.35">
      <c r="A71" s="907" t="s">
        <v>918</v>
      </c>
      <c r="B71" s="907">
        <v>1</v>
      </c>
      <c r="C71" s="907">
        <v>1</v>
      </c>
      <c r="D71" s="907">
        <v>1</v>
      </c>
      <c r="E71" s="907">
        <v>1</v>
      </c>
      <c r="F71" s="907">
        <v>-1</v>
      </c>
      <c r="G71" s="907">
        <v>-1</v>
      </c>
      <c r="H71" s="907">
        <v>-1</v>
      </c>
      <c r="I71" s="907">
        <v>-1</v>
      </c>
      <c r="J71" s="907">
        <v>-1</v>
      </c>
      <c r="K71" s="907">
        <v>-1</v>
      </c>
      <c r="L71" s="907">
        <v>-1</v>
      </c>
      <c r="M71" s="907">
        <v>-1</v>
      </c>
      <c r="N71" s="907">
        <v>-1</v>
      </c>
      <c r="O71" s="907">
        <v>-1</v>
      </c>
      <c r="P71" s="907">
        <v>-1</v>
      </c>
      <c r="Q71" s="907">
        <v>1</v>
      </c>
      <c r="R71" s="907">
        <v>1</v>
      </c>
      <c r="S71" s="907">
        <v>1</v>
      </c>
      <c r="T71" s="907">
        <v>1</v>
      </c>
      <c r="U71" s="907">
        <v>1</v>
      </c>
      <c r="V71" s="907">
        <v>1</v>
      </c>
      <c r="W71" s="907">
        <v>-1</v>
      </c>
      <c r="X71" s="907">
        <v>-1</v>
      </c>
      <c r="Y71" s="907">
        <v>-1</v>
      </c>
      <c r="Z71" s="907">
        <v>-1</v>
      </c>
      <c r="AA71" s="907">
        <v>-1</v>
      </c>
      <c r="AB71" s="907">
        <v>-1</v>
      </c>
      <c r="AC71" s="907">
        <v>-1</v>
      </c>
      <c r="AD71" s="907">
        <v>-1</v>
      </c>
      <c r="AE71" s="907">
        <v>-1</v>
      </c>
      <c r="AF71" s="907">
        <v>-1</v>
      </c>
      <c r="AG71" s="907">
        <v>-1</v>
      </c>
      <c r="AH71" s="907">
        <v>-1</v>
      </c>
      <c r="AI71" s="907">
        <v>-1</v>
      </c>
      <c r="AJ71" s="907">
        <v>-1</v>
      </c>
      <c r="AK71" s="907">
        <v>-1</v>
      </c>
      <c r="AL71" s="907">
        <v>-1</v>
      </c>
      <c r="AM71" s="907">
        <v>-1</v>
      </c>
      <c r="AN71" s="907">
        <v>-1</v>
      </c>
      <c r="AO71" s="907">
        <v>-1</v>
      </c>
      <c r="AP71" s="907">
        <v>1</v>
      </c>
      <c r="AQ71" s="907">
        <v>1</v>
      </c>
      <c r="AR71" s="907">
        <v>1</v>
      </c>
      <c r="AS71" s="907">
        <v>-1</v>
      </c>
      <c r="AT71" s="907">
        <v>-1</v>
      </c>
      <c r="AU71" s="907">
        <v>-1</v>
      </c>
      <c r="AV71" s="907">
        <v>1</v>
      </c>
      <c r="AW71" s="907">
        <v>1</v>
      </c>
      <c r="AX71" s="907">
        <v>1</v>
      </c>
      <c r="AY71" s="907">
        <v>1</v>
      </c>
      <c r="AZ71" s="907">
        <v>1</v>
      </c>
      <c r="BA71" s="907">
        <v>1</v>
      </c>
      <c r="BB71" s="907">
        <v>-1</v>
      </c>
      <c r="BC71" s="907">
        <v>-1</v>
      </c>
      <c r="BD71" s="907">
        <v>-1</v>
      </c>
      <c r="BE71" s="907">
        <v>-1</v>
      </c>
      <c r="BF71" s="907">
        <v>-1</v>
      </c>
      <c r="BG71" s="907">
        <v>-1</v>
      </c>
      <c r="BH71" s="907">
        <v>-1</v>
      </c>
      <c r="BI71" s="907">
        <v>-1</v>
      </c>
      <c r="BJ71" s="907">
        <v>-1</v>
      </c>
      <c r="BK71" s="907">
        <v>-1</v>
      </c>
      <c r="BL71" s="907">
        <v>-1</v>
      </c>
      <c r="BM71" s="907">
        <v>-1</v>
      </c>
      <c r="BN71" s="907">
        <v>-1</v>
      </c>
      <c r="BO71" s="907">
        <v>-1</v>
      </c>
      <c r="BP71" s="907">
        <v>-1</v>
      </c>
      <c r="BQ71" s="907">
        <v>-1</v>
      </c>
      <c r="BR71" s="907">
        <v>-1</v>
      </c>
      <c r="BS71" s="907">
        <v>-1</v>
      </c>
      <c r="BT71" s="907">
        <v>-1</v>
      </c>
      <c r="BU71" s="907">
        <v>-1</v>
      </c>
      <c r="BV71" s="907">
        <v>-1</v>
      </c>
      <c r="BW71" s="907">
        <v>-1</v>
      </c>
      <c r="BX71" s="907">
        <v>-1</v>
      </c>
      <c r="BY71" s="907">
        <v>-1</v>
      </c>
      <c r="BZ71" s="907">
        <v>-1</v>
      </c>
      <c r="CA71" s="907">
        <v>-1</v>
      </c>
      <c r="CB71" s="907">
        <v>-1</v>
      </c>
      <c r="CC71" s="907">
        <v>-1</v>
      </c>
      <c r="CD71" s="907">
        <v>-1</v>
      </c>
      <c r="CE71" s="907">
        <v>-1</v>
      </c>
      <c r="CF71" s="907">
        <v>1</v>
      </c>
      <c r="CG71" s="907">
        <v>1</v>
      </c>
      <c r="CH71" s="907">
        <v>1</v>
      </c>
      <c r="CI71" s="907">
        <v>-1</v>
      </c>
      <c r="CJ71" s="907">
        <v>-1</v>
      </c>
      <c r="CK71" s="907">
        <v>-1</v>
      </c>
      <c r="CL71" s="907">
        <v>-1</v>
      </c>
      <c r="CM71" s="907">
        <v>-1</v>
      </c>
      <c r="CN71" s="907">
        <v>-1</v>
      </c>
      <c r="CO71" s="907">
        <v>-1</v>
      </c>
      <c r="CP71" s="907">
        <v>-1</v>
      </c>
      <c r="CQ71" s="907">
        <v>-1</v>
      </c>
      <c r="CR71" s="907">
        <v>-1</v>
      </c>
      <c r="CS71" s="907">
        <v>-1</v>
      </c>
      <c r="CT71" s="907">
        <v>-1</v>
      </c>
      <c r="CU71" s="907">
        <v>-1</v>
      </c>
      <c r="CV71" s="907">
        <v>-1</v>
      </c>
      <c r="CW71" s="907">
        <v>-1</v>
      </c>
      <c r="CX71" s="907">
        <v>-1</v>
      </c>
      <c r="CY71" s="907">
        <v>-1</v>
      </c>
      <c r="CZ71" s="907">
        <v>-1</v>
      </c>
      <c r="DA71" s="907">
        <v>-1</v>
      </c>
      <c r="DB71" s="907">
        <v>-1</v>
      </c>
      <c r="DC71" s="907">
        <v>-1</v>
      </c>
      <c r="DD71" s="907">
        <v>-1</v>
      </c>
      <c r="DE71" s="907">
        <v>-1</v>
      </c>
      <c r="DF71" s="907">
        <v>-1</v>
      </c>
      <c r="DG71" s="907">
        <v>-1</v>
      </c>
      <c r="DH71" s="907">
        <v>-1</v>
      </c>
      <c r="DI71" s="907">
        <v>-1</v>
      </c>
      <c r="DJ71" s="907">
        <v>-1</v>
      </c>
      <c r="DK71" s="907">
        <v>-1</v>
      </c>
      <c r="DL71" s="907">
        <v>-1</v>
      </c>
      <c r="DM71" s="907">
        <v>-1</v>
      </c>
      <c r="DN71" s="907">
        <v>-1</v>
      </c>
      <c r="DO71" s="907">
        <v>-1</v>
      </c>
      <c r="DP71" s="907">
        <v>-1</v>
      </c>
      <c r="DQ71" s="907">
        <v>-1</v>
      </c>
      <c r="DR71" s="907">
        <v>-1</v>
      </c>
      <c r="DS71" s="907">
        <v>-1</v>
      </c>
      <c r="DT71" s="907">
        <v>-1</v>
      </c>
      <c r="DU71" s="907">
        <v>-1</v>
      </c>
      <c r="DV71" s="907">
        <v>1</v>
      </c>
      <c r="DW71" s="907">
        <v>1</v>
      </c>
      <c r="DX71" s="907">
        <v>1</v>
      </c>
      <c r="DY71" s="907">
        <v>1</v>
      </c>
      <c r="DZ71" s="907">
        <v>-1</v>
      </c>
      <c r="EA71" s="907">
        <v>-1</v>
      </c>
      <c r="EB71" s="907">
        <v>-1</v>
      </c>
      <c r="EC71" s="907">
        <v>-1</v>
      </c>
      <c r="ED71" s="907">
        <v>-1</v>
      </c>
      <c r="EE71" s="907">
        <v>-1</v>
      </c>
      <c r="EF71" s="907">
        <v>-1</v>
      </c>
      <c r="EG71" s="907">
        <v>-1</v>
      </c>
      <c r="EH71" s="907">
        <v>-1</v>
      </c>
      <c r="EI71" s="907">
        <v>-1</v>
      </c>
      <c r="EJ71" s="907">
        <v>-1</v>
      </c>
      <c r="EK71" s="907">
        <v>-1</v>
      </c>
      <c r="EL71" s="907">
        <v>-1</v>
      </c>
      <c r="EM71" s="907">
        <v>-1</v>
      </c>
      <c r="EN71" s="907">
        <v>-1</v>
      </c>
      <c r="EO71" s="907">
        <v>-1</v>
      </c>
      <c r="EP71" s="907">
        <v>-1</v>
      </c>
      <c r="EQ71" s="907">
        <v>-1</v>
      </c>
      <c r="ER71" s="907">
        <v>-1</v>
      </c>
      <c r="ES71" s="907">
        <v>-1</v>
      </c>
      <c r="ET71" s="907">
        <v>-1</v>
      </c>
      <c r="EU71" s="907">
        <v>-1</v>
      </c>
      <c r="EV71" s="907">
        <v>-1</v>
      </c>
      <c r="EW71" s="907">
        <v>1</v>
      </c>
      <c r="EX71" s="907">
        <v>1</v>
      </c>
      <c r="EY71" s="907">
        <v>1</v>
      </c>
      <c r="EZ71" s="907">
        <v>1</v>
      </c>
      <c r="FA71" s="907">
        <v>1</v>
      </c>
      <c r="FB71" s="907">
        <v>1</v>
      </c>
      <c r="FC71" s="907">
        <v>1</v>
      </c>
      <c r="FD71" s="907">
        <v>-1</v>
      </c>
      <c r="FE71" s="907">
        <v>-1</v>
      </c>
      <c r="FF71" s="907">
        <v>-1</v>
      </c>
      <c r="FG71" s="907">
        <v>-1</v>
      </c>
      <c r="FH71" s="907">
        <v>-1</v>
      </c>
      <c r="FI71" s="907">
        <v>-1</v>
      </c>
      <c r="FJ71" s="907">
        <v>-1</v>
      </c>
      <c r="FK71" s="907">
        <v>-1</v>
      </c>
      <c r="FL71" s="907">
        <v>-1</v>
      </c>
      <c r="FM71" s="907">
        <v>-1</v>
      </c>
      <c r="FN71" s="907">
        <v>-1</v>
      </c>
      <c r="FO71" s="907">
        <v>-1</v>
      </c>
      <c r="FP71" s="907">
        <v>-1</v>
      </c>
      <c r="FQ71" s="907">
        <v>-1</v>
      </c>
      <c r="FR71" s="907">
        <v>-1</v>
      </c>
      <c r="FS71" s="907">
        <v>-1</v>
      </c>
      <c r="FT71" s="907">
        <v>-1</v>
      </c>
      <c r="FU71" s="907">
        <v>-1</v>
      </c>
      <c r="FV71" s="907">
        <v>-1</v>
      </c>
      <c r="FW71" s="907">
        <v>-1</v>
      </c>
      <c r="FX71" s="907">
        <v>-1</v>
      </c>
      <c r="FY71" s="907">
        <v>-1</v>
      </c>
      <c r="FZ71" s="907">
        <v>-1</v>
      </c>
      <c r="GA71" s="907">
        <v>-1</v>
      </c>
      <c r="GB71" s="907">
        <v>-1</v>
      </c>
      <c r="GC71" s="907">
        <v>-1</v>
      </c>
      <c r="GD71" s="907">
        <v>-1</v>
      </c>
      <c r="GE71" s="907">
        <v>-1</v>
      </c>
      <c r="GF71" s="907">
        <v>-1</v>
      </c>
      <c r="GG71" s="907">
        <v>-1</v>
      </c>
      <c r="GH71" s="907">
        <v>-1</v>
      </c>
      <c r="GI71" s="907">
        <v>-1</v>
      </c>
      <c r="GJ71" s="907">
        <v>-1</v>
      </c>
      <c r="GK71" s="907">
        <v>-1</v>
      </c>
      <c r="GL71" s="907">
        <v>-1</v>
      </c>
      <c r="GM71" s="907">
        <v>-1</v>
      </c>
      <c r="GN71" s="907">
        <v>-1</v>
      </c>
      <c r="GO71" s="907">
        <v>-1</v>
      </c>
      <c r="GP71" s="907">
        <v>-1</v>
      </c>
      <c r="GQ71" s="907">
        <v>-1</v>
      </c>
      <c r="GR71" s="907">
        <v>-1</v>
      </c>
      <c r="GS71" s="907">
        <v>1</v>
      </c>
      <c r="GT71" s="907">
        <v>1</v>
      </c>
      <c r="GU71" s="907">
        <v>1</v>
      </c>
      <c r="GV71" s="907">
        <v>-1</v>
      </c>
      <c r="GW71" s="907">
        <v>-1</v>
      </c>
      <c r="GX71" s="907">
        <v>-1</v>
      </c>
      <c r="GY71" s="907">
        <v>-1</v>
      </c>
      <c r="GZ71" s="907">
        <v>-1</v>
      </c>
      <c r="HA71" s="907">
        <v>-1</v>
      </c>
    </row>
    <row r="72" spans="1:209" x14ac:dyDescent="0.35">
      <c r="A72" s="907" t="s">
        <v>517</v>
      </c>
      <c r="B72" s="907">
        <v>2613.3333333333298</v>
      </c>
      <c r="C72" s="907">
        <v>2648.3333333333298</v>
      </c>
      <c r="D72" s="907">
        <v>2681.6666666666702</v>
      </c>
      <c r="E72" s="907">
        <v>2716.3333333333298</v>
      </c>
      <c r="F72" s="907">
        <v>2719.3333333333298</v>
      </c>
      <c r="G72" s="907">
        <v>2739.6666666666702</v>
      </c>
      <c r="H72" s="907">
        <v>2751.6666666666702</v>
      </c>
      <c r="I72" s="907">
        <v>2781</v>
      </c>
      <c r="J72" s="907">
        <v>2815</v>
      </c>
      <c r="K72" s="907">
        <v>2849</v>
      </c>
      <c r="L72" s="907">
        <v>2874</v>
      </c>
      <c r="M72" s="907">
        <v>2901.3333333333298</v>
      </c>
      <c r="N72" s="907">
        <v>2899.6666666666702</v>
      </c>
      <c r="O72" s="907">
        <v>2911.6666666666702</v>
      </c>
      <c r="P72" s="907">
        <v>2926.3333333333298</v>
      </c>
      <c r="Q72" s="907">
        <v>2953.3333333333298</v>
      </c>
      <c r="R72" s="907">
        <v>2988.6666666666702</v>
      </c>
      <c r="S72" s="907">
        <v>3018</v>
      </c>
      <c r="T72" s="907">
        <v>3048.3333333333298</v>
      </c>
      <c r="U72" s="907">
        <v>3099</v>
      </c>
      <c r="V72" s="907">
        <v>3161.6666666666702</v>
      </c>
      <c r="W72" s="907">
        <v>3177.3333333333298</v>
      </c>
      <c r="X72" s="907">
        <v>3178</v>
      </c>
      <c r="Y72" s="907">
        <v>3197.3333333333298</v>
      </c>
      <c r="Z72" s="907">
        <v>3214.3333333333298</v>
      </c>
      <c r="AA72" s="907">
        <v>3241.6666666666702</v>
      </c>
      <c r="AB72" s="907">
        <v>3290.6666666666702</v>
      </c>
      <c r="AC72" s="907">
        <v>3342</v>
      </c>
      <c r="AD72" s="907">
        <v>3341.3333333333298</v>
      </c>
      <c r="AE72" s="907">
        <v>3374.6666666666702</v>
      </c>
      <c r="AF72" s="907">
        <v>3385</v>
      </c>
      <c r="AG72" s="907">
        <v>3404.6666666666702</v>
      </c>
      <c r="AH72" s="907">
        <v>3442.3333333333298</v>
      </c>
      <c r="AI72" s="907">
        <v>3479</v>
      </c>
      <c r="AJ72" s="907">
        <v>3477.3333333333298</v>
      </c>
      <c r="AK72" s="907">
        <v>3494</v>
      </c>
      <c r="AL72" s="907">
        <v>3504.3333333333298</v>
      </c>
      <c r="AM72" s="907">
        <v>3518</v>
      </c>
      <c r="AN72" s="907">
        <v>3560.6666666666702</v>
      </c>
      <c r="AO72" s="907">
        <v>3579.3333333333298</v>
      </c>
      <c r="AP72" s="907">
        <v>3582</v>
      </c>
      <c r="AQ72" s="907">
        <v>3602.6666666666702</v>
      </c>
      <c r="AR72" s="907">
        <v>3624</v>
      </c>
      <c r="AS72" s="907">
        <v>3630.6666666666702</v>
      </c>
      <c r="AT72" s="907">
        <v>3636</v>
      </c>
      <c r="AU72" s="907">
        <v>3631.6666666666702</v>
      </c>
      <c r="AV72" s="907">
        <v>3640</v>
      </c>
      <c r="AW72" s="907">
        <v>3653</v>
      </c>
      <c r="AX72" s="907">
        <v>3645.6666666666702</v>
      </c>
      <c r="AY72" s="907">
        <v>3647.3333333333298</v>
      </c>
      <c r="AZ72" s="907">
        <v>3625.6666666666702</v>
      </c>
      <c r="BA72" s="907">
        <v>3640.3333333333298</v>
      </c>
      <c r="BB72" s="907">
        <v>3650.3333333333298</v>
      </c>
      <c r="BC72" s="907">
        <v>3656</v>
      </c>
      <c r="BD72" s="907">
        <v>3671.3333333333298</v>
      </c>
      <c r="BE72" s="907">
        <v>3671.6666666666702</v>
      </c>
      <c r="BF72" s="907">
        <v>3687</v>
      </c>
      <c r="BG72" s="907">
        <v>3720</v>
      </c>
      <c r="BH72" s="907">
        <v>3758</v>
      </c>
      <c r="BI72" s="907">
        <v>3773</v>
      </c>
      <c r="BJ72" s="907">
        <v>3798.3333333333298</v>
      </c>
      <c r="BK72" s="907">
        <v>3819.3333333333298</v>
      </c>
      <c r="BL72" s="907">
        <v>3844.3333333333298</v>
      </c>
      <c r="BM72" s="907">
        <v>3864.3333333333298</v>
      </c>
      <c r="BN72" s="907">
        <v>3872.3333333333298</v>
      </c>
      <c r="BO72" s="907">
        <v>3883</v>
      </c>
      <c r="BP72" s="907">
        <v>3889.3333333333298</v>
      </c>
      <c r="BQ72" s="907">
        <v>3926.6666666666702</v>
      </c>
      <c r="BR72" s="907">
        <v>3943.6666666666702</v>
      </c>
      <c r="BS72" s="907">
        <v>3953</v>
      </c>
      <c r="BT72" s="907">
        <v>3969</v>
      </c>
      <c r="BU72" s="907">
        <v>4000.6666666666702</v>
      </c>
      <c r="BV72" s="907">
        <v>4030.6666666666702</v>
      </c>
      <c r="BW72" s="907">
        <v>4065.3333333333298</v>
      </c>
      <c r="BX72" s="907">
        <v>4094.3333333333298</v>
      </c>
      <c r="BY72" s="907">
        <v>4114.6666666666697</v>
      </c>
      <c r="BZ72" s="907">
        <v>4135.6666666666697</v>
      </c>
      <c r="CA72" s="907">
        <v>4169</v>
      </c>
      <c r="CB72" s="907">
        <v>4201.3333333333303</v>
      </c>
      <c r="CC72" s="907">
        <v>4221</v>
      </c>
      <c r="CD72" s="907">
        <v>4258</v>
      </c>
      <c r="CE72" s="907">
        <v>4295.6666666666697</v>
      </c>
      <c r="CF72" s="907">
        <v>4322.6666666666697</v>
      </c>
      <c r="CG72" s="907">
        <v>4342.6666666666697</v>
      </c>
      <c r="CH72" s="907">
        <v>4358</v>
      </c>
      <c r="CI72" s="907">
        <v>4362.3333333333303</v>
      </c>
      <c r="CJ72" s="907">
        <v>4345</v>
      </c>
      <c r="CK72" s="907">
        <v>4354.3333333333303</v>
      </c>
      <c r="CL72" s="907">
        <v>4372</v>
      </c>
      <c r="CM72" s="907">
        <v>4395.6666666666697</v>
      </c>
      <c r="CN72" s="907">
        <v>4425.3333333333303</v>
      </c>
      <c r="CO72" s="907">
        <v>4438</v>
      </c>
      <c r="CP72" s="907">
        <v>4456</v>
      </c>
      <c r="CQ72" s="907">
        <v>4478</v>
      </c>
      <c r="CR72" s="907">
        <v>4496</v>
      </c>
      <c r="CS72" s="907">
        <v>4515</v>
      </c>
      <c r="CT72" s="907">
        <v>4523.6666666666697</v>
      </c>
      <c r="CU72" s="907">
        <v>4555.3333333333303</v>
      </c>
      <c r="CV72" s="907">
        <v>4600</v>
      </c>
      <c r="CW72" s="907">
        <v>4626.3333333333303</v>
      </c>
      <c r="CX72" s="907">
        <v>4649.6666666666697</v>
      </c>
      <c r="CY72" s="907">
        <v>4643</v>
      </c>
      <c r="CZ72" s="907">
        <v>4623.6666666666697</v>
      </c>
      <c r="DA72" s="907">
        <v>4624.6666666666697</v>
      </c>
      <c r="DB72" s="907">
        <v>4621.3333333333303</v>
      </c>
      <c r="DC72" s="907">
        <v>4618.3333333333303</v>
      </c>
      <c r="DD72" s="907">
        <v>4600.3333333333303</v>
      </c>
      <c r="DE72" s="907">
        <v>4581.3333333333303</v>
      </c>
      <c r="DF72" s="907">
        <v>4574.3333333333303</v>
      </c>
      <c r="DG72" s="907">
        <v>4577</v>
      </c>
      <c r="DH72" s="907">
        <v>4589</v>
      </c>
      <c r="DI72" s="907">
        <v>4583</v>
      </c>
      <c r="DJ72" s="907">
        <v>4578</v>
      </c>
      <c r="DK72" s="907">
        <v>4596.6666666666697</v>
      </c>
      <c r="DL72" s="907">
        <v>4631.6666666666697</v>
      </c>
      <c r="DM72" s="907">
        <v>4640.6666666666697</v>
      </c>
      <c r="DN72" s="907">
        <v>4669</v>
      </c>
      <c r="DO72" s="907">
        <v>4688.3333333333303</v>
      </c>
      <c r="DP72" s="907">
        <v>4717.3333333333303</v>
      </c>
      <c r="DQ72" s="907">
        <v>4757.3333333333303</v>
      </c>
      <c r="DR72" s="907">
        <v>4768</v>
      </c>
      <c r="DS72" s="907">
        <v>4779.3333333333303</v>
      </c>
      <c r="DT72" s="907">
        <v>4793.3333333333303</v>
      </c>
      <c r="DU72" s="907">
        <v>4809</v>
      </c>
      <c r="DV72" s="907">
        <v>4832</v>
      </c>
      <c r="DW72" s="907">
        <v>4877.6666666666697</v>
      </c>
      <c r="DX72" s="907">
        <v>4936.6666666666697</v>
      </c>
      <c r="DY72" s="907">
        <v>4977.3333333333303</v>
      </c>
      <c r="DZ72" s="907">
        <v>5004.3333333333303</v>
      </c>
      <c r="EA72" s="907">
        <v>5039</v>
      </c>
      <c r="EB72" s="907">
        <v>5052.6666666666697</v>
      </c>
      <c r="EC72" s="907">
        <v>5020.6666666666697</v>
      </c>
      <c r="ED72" s="907">
        <v>5029.3333333333303</v>
      </c>
      <c r="EE72" s="907">
        <v>5007.6666666666697</v>
      </c>
      <c r="EF72" s="907">
        <v>4978.6666666666697</v>
      </c>
      <c r="EG72" s="907">
        <v>4985.3333333333303</v>
      </c>
      <c r="EH72" s="907">
        <v>4968.3333333333303</v>
      </c>
      <c r="EI72" s="907">
        <v>4974</v>
      </c>
      <c r="EJ72" s="907">
        <v>4984</v>
      </c>
      <c r="EK72" s="907">
        <v>4995.3333333333303</v>
      </c>
      <c r="EL72" s="907">
        <v>5015.6666666666697</v>
      </c>
      <c r="EM72" s="907">
        <v>5023.3333333333303</v>
      </c>
      <c r="EN72" s="907">
        <v>5039.3333333333303</v>
      </c>
      <c r="EO72" s="907">
        <v>5047.6666666666697</v>
      </c>
      <c r="EP72" s="907">
        <v>5047</v>
      </c>
      <c r="EQ72" s="907">
        <v>5068.3333333333303</v>
      </c>
      <c r="ER72" s="907">
        <v>5086</v>
      </c>
      <c r="ES72" s="907">
        <v>5098.3333333333303</v>
      </c>
      <c r="ET72" s="907">
        <v>5106.3333333333303</v>
      </c>
      <c r="EU72" s="907">
        <v>5124.3333333333303</v>
      </c>
      <c r="EV72" s="907">
        <v>5122</v>
      </c>
      <c r="EW72" s="907">
        <v>5136</v>
      </c>
      <c r="EX72" s="907">
        <v>5148.6666666666697</v>
      </c>
      <c r="EY72" s="907">
        <v>5166</v>
      </c>
      <c r="EZ72" s="907">
        <v>5196.3333333333303</v>
      </c>
      <c r="FA72" s="907">
        <v>5189</v>
      </c>
      <c r="FB72" s="907">
        <v>5192</v>
      </c>
      <c r="FC72" s="907">
        <v>5181.6666666666697</v>
      </c>
      <c r="FD72" s="907">
        <v>5145.3333333333303</v>
      </c>
      <c r="FE72" s="907">
        <v>5153.3333333333303</v>
      </c>
      <c r="FF72" s="907">
        <v>5144</v>
      </c>
      <c r="FG72" s="907">
        <v>5136.6666666666697</v>
      </c>
      <c r="FH72" s="907">
        <v>5129.3333333333303</v>
      </c>
      <c r="FI72" s="907">
        <v>5137</v>
      </c>
      <c r="FJ72" s="907">
        <v>5113.3333333333303</v>
      </c>
      <c r="FK72" s="907">
        <v>5084.3333333333303</v>
      </c>
      <c r="FL72" s="907">
        <v>5069.6666666666697</v>
      </c>
      <c r="FM72" s="907">
        <v>5051</v>
      </c>
      <c r="FN72" s="907">
        <v>5048</v>
      </c>
      <c r="FO72" s="907">
        <v>5055.3333333333303</v>
      </c>
      <c r="FP72" s="907">
        <v>5064.6666666666697</v>
      </c>
      <c r="FQ72" s="907">
        <v>5051.6666666666697</v>
      </c>
      <c r="FR72" s="907">
        <v>5042</v>
      </c>
      <c r="FS72" s="907">
        <v>5044.6666666666697</v>
      </c>
      <c r="FT72" s="907">
        <v>5040</v>
      </c>
      <c r="FU72" s="907">
        <v>5055.3333333333303</v>
      </c>
      <c r="FV72" s="907">
        <v>5054.6666666666697</v>
      </c>
      <c r="FW72" s="907">
        <v>5054.6666666666697</v>
      </c>
      <c r="FX72" s="907">
        <v>5030.6666666666697</v>
      </c>
      <c r="FY72" s="907">
        <v>5052.6666666666697</v>
      </c>
      <c r="FZ72" s="907">
        <v>5067.6666666666697</v>
      </c>
      <c r="GA72" s="907">
        <v>5072.3333333333303</v>
      </c>
      <c r="GB72" s="907">
        <v>5077.6666666666697</v>
      </c>
      <c r="GC72" s="907">
        <v>5087.3333333333303</v>
      </c>
      <c r="GD72" s="907">
        <v>5089</v>
      </c>
      <c r="GE72" s="907">
        <v>5098.6666666666697</v>
      </c>
      <c r="GF72" s="907">
        <v>5126.6666666666697</v>
      </c>
      <c r="GG72" s="907">
        <v>5135.3333333333303</v>
      </c>
      <c r="GH72" s="907">
        <v>5159.6666666666697</v>
      </c>
      <c r="GI72" s="907">
        <v>5174.6666666666697</v>
      </c>
      <c r="GJ72" s="907">
        <v>5163.6666666666697</v>
      </c>
      <c r="GK72" s="907">
        <v>5157.3333333333303</v>
      </c>
      <c r="GL72" s="907">
        <v>5152</v>
      </c>
      <c r="GM72" s="907">
        <v>5177.6666666666697</v>
      </c>
      <c r="GN72" s="907">
        <v>5182.6666666666697</v>
      </c>
      <c r="GO72" s="907">
        <v>5174</v>
      </c>
      <c r="GP72" s="907">
        <v>5175</v>
      </c>
      <c r="GQ72" s="907">
        <v>5182</v>
      </c>
      <c r="GR72" s="907">
        <v>5214.6666666666697</v>
      </c>
      <c r="GS72" s="907">
        <v>5244</v>
      </c>
      <c r="GT72" s="907">
        <v>5273.6666666666697</v>
      </c>
      <c r="GU72" s="907">
        <v>5082.3333333333303</v>
      </c>
      <c r="GV72" s="907">
        <v>5100</v>
      </c>
      <c r="GW72" s="907">
        <v>5078</v>
      </c>
      <c r="GX72" s="907">
        <v>5160.3333333333303</v>
      </c>
      <c r="GY72" s="907">
        <v>5218.3333333333303</v>
      </c>
      <c r="GZ72" s="907">
        <v>5230.3333333333303</v>
      </c>
      <c r="HA72" s="907">
        <v>5220.6666666666697</v>
      </c>
    </row>
    <row r="73" spans="1:209" x14ac:dyDescent="0.35">
      <c r="A73" s="907" t="s">
        <v>519</v>
      </c>
      <c r="B73" s="907">
        <v>7048.6666666666697</v>
      </c>
      <c r="C73" s="907">
        <v>7104.3333333333303</v>
      </c>
      <c r="D73" s="907">
        <v>7204.3333333333303</v>
      </c>
      <c r="E73" s="907">
        <v>7279.3333333333303</v>
      </c>
      <c r="F73" s="907">
        <v>7353.3333333333303</v>
      </c>
      <c r="G73" s="907">
        <v>7419.6666666666697</v>
      </c>
      <c r="H73" s="907">
        <v>7443.6666666666697</v>
      </c>
      <c r="I73" s="907">
        <v>7534</v>
      </c>
      <c r="J73" s="907">
        <v>7651.6666666666697</v>
      </c>
      <c r="K73" s="907">
        <v>7726.3333333333303</v>
      </c>
      <c r="L73" s="907">
        <v>7855</v>
      </c>
      <c r="M73" s="907">
        <v>7931.3333333333303</v>
      </c>
      <c r="N73" s="907">
        <v>8016</v>
      </c>
      <c r="O73" s="907">
        <v>8115</v>
      </c>
      <c r="P73" s="907">
        <v>8183.6666666666697</v>
      </c>
      <c r="Q73" s="907">
        <v>8272.3333333333303</v>
      </c>
      <c r="R73" s="907">
        <v>8307.6666666666697</v>
      </c>
      <c r="S73" s="907">
        <v>8346.3333333333303</v>
      </c>
      <c r="T73" s="907">
        <v>8424.6666666666697</v>
      </c>
      <c r="U73" s="907">
        <v>8551.3333333333303</v>
      </c>
      <c r="V73" s="907">
        <v>8673</v>
      </c>
      <c r="W73" s="907">
        <v>8751.3333333333303</v>
      </c>
      <c r="X73" s="907">
        <v>8786.3333333333303</v>
      </c>
      <c r="Y73" s="907">
        <v>8824.6666666666697</v>
      </c>
      <c r="Z73" s="907">
        <v>8883</v>
      </c>
      <c r="AA73" s="907">
        <v>8868.6666666666697</v>
      </c>
      <c r="AB73" s="907">
        <v>8845</v>
      </c>
      <c r="AC73" s="907">
        <v>8861</v>
      </c>
      <c r="AD73" s="907">
        <v>8860.6666666666697</v>
      </c>
      <c r="AE73" s="907">
        <v>8907.3333333333303</v>
      </c>
      <c r="AF73" s="907">
        <v>9099.3333333333303</v>
      </c>
      <c r="AG73" s="907">
        <v>9231</v>
      </c>
      <c r="AH73" s="907">
        <v>9348.3333333333303</v>
      </c>
      <c r="AI73" s="907">
        <v>9466</v>
      </c>
      <c r="AJ73" s="907">
        <v>9492.3333333333303</v>
      </c>
      <c r="AK73" s="907">
        <v>9482.6666666666697</v>
      </c>
      <c r="AL73" s="907">
        <v>9531.3333333333303</v>
      </c>
      <c r="AM73" s="907">
        <v>9604.3333333333303</v>
      </c>
      <c r="AN73" s="907">
        <v>9710.6666666666697</v>
      </c>
      <c r="AO73" s="907">
        <v>9697.3333333333303</v>
      </c>
      <c r="AP73" s="907">
        <v>9741.3333333333303</v>
      </c>
      <c r="AQ73" s="907">
        <v>9749.3333333333303</v>
      </c>
      <c r="AR73" s="907">
        <v>9782.3333333333303</v>
      </c>
      <c r="AS73" s="907">
        <v>9793</v>
      </c>
      <c r="AT73" s="907">
        <v>9750.3333333333303</v>
      </c>
      <c r="AU73" s="907">
        <v>9665</v>
      </c>
      <c r="AV73" s="907">
        <v>9547.6666666666697</v>
      </c>
      <c r="AW73" s="907">
        <v>9507</v>
      </c>
      <c r="AX73" s="907">
        <v>9484.3333333333303</v>
      </c>
      <c r="AY73" s="907">
        <v>9495.6666666666697</v>
      </c>
      <c r="AZ73" s="907">
        <v>9409.6666666666697</v>
      </c>
      <c r="BA73" s="907">
        <v>9437</v>
      </c>
      <c r="BB73" s="907">
        <v>9447.3333333333303</v>
      </c>
      <c r="BC73" s="907">
        <v>9445.3333333333303</v>
      </c>
      <c r="BD73" s="907">
        <v>9433</v>
      </c>
      <c r="BE73" s="907">
        <v>9401.6666666666697</v>
      </c>
      <c r="BF73" s="907">
        <v>9412</v>
      </c>
      <c r="BG73" s="907">
        <v>9445.3333333333303</v>
      </c>
      <c r="BH73" s="907">
        <v>9509</v>
      </c>
      <c r="BI73" s="907">
        <v>9555</v>
      </c>
      <c r="BJ73" s="907">
        <v>9595.6666666666697</v>
      </c>
      <c r="BK73" s="907">
        <v>9640.3333333333303</v>
      </c>
      <c r="BL73" s="907">
        <v>9746.6666666666697</v>
      </c>
      <c r="BM73" s="907">
        <v>9764.3333333333303</v>
      </c>
      <c r="BN73" s="907">
        <v>9815.3333333333303</v>
      </c>
      <c r="BO73" s="907">
        <v>9854.3333333333303</v>
      </c>
      <c r="BP73" s="907">
        <v>9906.6666666666697</v>
      </c>
      <c r="BQ73" s="907">
        <v>10024.333333333299</v>
      </c>
      <c r="BR73" s="907">
        <v>10039.333333333299</v>
      </c>
      <c r="BS73" s="907">
        <v>10083.333333333299</v>
      </c>
      <c r="BT73" s="907">
        <v>10092.333333333299</v>
      </c>
      <c r="BU73" s="907">
        <v>10184.666666666701</v>
      </c>
      <c r="BV73" s="907">
        <v>10250.666666666701</v>
      </c>
      <c r="BW73" s="907">
        <v>10315.333333333299</v>
      </c>
      <c r="BX73" s="907">
        <v>10341.666666666701</v>
      </c>
      <c r="BY73" s="907">
        <v>10446.666666666701</v>
      </c>
      <c r="BZ73" s="907">
        <v>10510.666666666701</v>
      </c>
      <c r="CA73" s="907">
        <v>10566.333333333299</v>
      </c>
      <c r="CB73" s="907">
        <v>10640.666666666701</v>
      </c>
      <c r="CC73" s="907">
        <v>10719.666666666701</v>
      </c>
      <c r="CD73" s="907">
        <v>10814</v>
      </c>
      <c r="CE73" s="907">
        <v>10873</v>
      </c>
      <c r="CF73" s="907">
        <v>10967.333333333299</v>
      </c>
      <c r="CG73" s="907">
        <v>11000.333333333299</v>
      </c>
      <c r="CH73" s="907">
        <v>11027</v>
      </c>
      <c r="CI73" s="907">
        <v>11057.333333333299</v>
      </c>
      <c r="CJ73" s="907">
        <v>11099.333333333299</v>
      </c>
      <c r="CK73" s="907">
        <v>11139.333333333299</v>
      </c>
      <c r="CL73" s="907">
        <v>11199</v>
      </c>
      <c r="CM73" s="907">
        <v>11238</v>
      </c>
      <c r="CN73" s="907">
        <v>11306.666666666701</v>
      </c>
      <c r="CO73" s="907">
        <v>11319.666666666701</v>
      </c>
      <c r="CP73" s="907">
        <v>11366.666666666701</v>
      </c>
      <c r="CQ73" s="907">
        <v>11407.666666666701</v>
      </c>
      <c r="CR73" s="907">
        <v>11483</v>
      </c>
      <c r="CS73" s="907">
        <v>11520.666666666701</v>
      </c>
      <c r="CT73" s="907">
        <v>11591.333333333299</v>
      </c>
      <c r="CU73" s="907">
        <v>11672.333333333299</v>
      </c>
      <c r="CV73" s="907">
        <v>11710.333333333299</v>
      </c>
      <c r="CW73" s="907">
        <v>11752</v>
      </c>
      <c r="CX73" s="907">
        <v>11791.333333333299</v>
      </c>
      <c r="CY73" s="907">
        <v>11828.666666666701</v>
      </c>
      <c r="CZ73" s="907">
        <v>11868</v>
      </c>
      <c r="DA73" s="907">
        <v>11923</v>
      </c>
      <c r="DB73" s="907">
        <v>11966</v>
      </c>
      <c r="DC73" s="907">
        <v>12017.333333333299</v>
      </c>
      <c r="DD73" s="907">
        <v>12067</v>
      </c>
      <c r="DE73" s="907">
        <v>12139</v>
      </c>
      <c r="DF73" s="907">
        <v>12185.666666666701</v>
      </c>
      <c r="DG73" s="907">
        <v>12229.666666666701</v>
      </c>
      <c r="DH73" s="907">
        <v>12296</v>
      </c>
      <c r="DI73" s="907">
        <v>12380</v>
      </c>
      <c r="DJ73" s="907">
        <v>12437.333333333299</v>
      </c>
      <c r="DK73" s="907">
        <v>12501.333333333299</v>
      </c>
      <c r="DL73" s="907">
        <v>12553.333333333299</v>
      </c>
      <c r="DM73" s="907">
        <v>12616.333333333299</v>
      </c>
      <c r="DN73" s="907">
        <v>12694.666666666701</v>
      </c>
      <c r="DO73" s="907">
        <v>12783.333333333299</v>
      </c>
      <c r="DP73" s="907">
        <v>12887.333333333299</v>
      </c>
      <c r="DQ73" s="907">
        <v>12972.333333333299</v>
      </c>
      <c r="DR73" s="907">
        <v>13050.333333333299</v>
      </c>
      <c r="DS73" s="907">
        <v>13113</v>
      </c>
      <c r="DT73" s="907">
        <v>13168</v>
      </c>
      <c r="DU73" s="907">
        <v>13220.666666666701</v>
      </c>
      <c r="DV73" s="907">
        <v>13310</v>
      </c>
      <c r="DW73" s="907">
        <v>13410.666666666701</v>
      </c>
      <c r="DX73" s="907">
        <v>13500.666666666701</v>
      </c>
      <c r="DY73" s="907">
        <v>13583.666666666701</v>
      </c>
      <c r="DZ73" s="907">
        <v>13639</v>
      </c>
      <c r="EA73" s="907">
        <v>13699.333333333299</v>
      </c>
      <c r="EB73" s="907">
        <v>13744.666666666701</v>
      </c>
      <c r="EC73" s="907">
        <v>13775</v>
      </c>
      <c r="ED73" s="907">
        <v>13801</v>
      </c>
      <c r="EE73" s="907">
        <v>13820</v>
      </c>
      <c r="EF73" s="907">
        <v>13832.333333333299</v>
      </c>
      <c r="EG73" s="907">
        <v>13824.333333333299</v>
      </c>
      <c r="EH73" s="907">
        <v>13859</v>
      </c>
      <c r="EI73" s="907">
        <v>13898</v>
      </c>
      <c r="EJ73" s="907">
        <v>13909.333333333299</v>
      </c>
      <c r="EK73" s="907">
        <v>13958.666666666701</v>
      </c>
      <c r="EL73" s="907">
        <v>13994.666666666701</v>
      </c>
      <c r="EM73" s="907">
        <v>14012</v>
      </c>
      <c r="EN73" s="907">
        <v>14085.333333333299</v>
      </c>
      <c r="EO73" s="907">
        <v>14072.333333333299</v>
      </c>
      <c r="EP73" s="907">
        <v>14098</v>
      </c>
      <c r="EQ73" s="907">
        <v>14119.666666666701</v>
      </c>
      <c r="ER73" s="907">
        <v>14201</v>
      </c>
      <c r="ES73" s="907">
        <v>14251.333333333299</v>
      </c>
      <c r="ET73" s="907">
        <v>14287.333333333299</v>
      </c>
      <c r="EU73" s="907">
        <v>14336</v>
      </c>
      <c r="EV73" s="907">
        <v>14369.333333333299</v>
      </c>
      <c r="EW73" s="907">
        <v>14455</v>
      </c>
      <c r="EX73" s="907">
        <v>14521.666666666701</v>
      </c>
      <c r="EY73" s="907">
        <v>14560.333333333299</v>
      </c>
      <c r="EZ73" s="907">
        <v>14594</v>
      </c>
      <c r="FA73" s="907">
        <v>14591</v>
      </c>
      <c r="FB73" s="907">
        <v>14587</v>
      </c>
      <c r="FC73" s="907">
        <v>14576.333333333299</v>
      </c>
      <c r="FD73" s="907">
        <v>14532</v>
      </c>
      <c r="FE73" s="907">
        <v>14521</v>
      </c>
      <c r="FF73" s="907">
        <v>14466</v>
      </c>
      <c r="FG73" s="907">
        <v>14434</v>
      </c>
      <c r="FH73" s="907">
        <v>14327.666666666701</v>
      </c>
      <c r="FI73" s="907">
        <v>14279</v>
      </c>
      <c r="FJ73" s="907">
        <v>14232.666666666701</v>
      </c>
      <c r="FK73" s="907">
        <v>14207.666666666701</v>
      </c>
      <c r="FL73" s="907">
        <v>14094</v>
      </c>
      <c r="FM73" s="907">
        <v>14080.666666666701</v>
      </c>
      <c r="FN73" s="907">
        <v>14067.666666666701</v>
      </c>
      <c r="FO73" s="907">
        <v>14044.333333333299</v>
      </c>
      <c r="FP73" s="907">
        <v>14034.333333333299</v>
      </c>
      <c r="FQ73" s="907">
        <v>14026.333333333299</v>
      </c>
      <c r="FR73" s="907">
        <v>14029.333333333299</v>
      </c>
      <c r="FS73" s="907">
        <v>14033</v>
      </c>
      <c r="FT73" s="907">
        <v>14031</v>
      </c>
      <c r="FU73" s="907">
        <v>14033.666666666701</v>
      </c>
      <c r="FV73" s="907">
        <v>14037.666666666701</v>
      </c>
      <c r="FW73" s="907">
        <v>14077</v>
      </c>
      <c r="FX73" s="907">
        <v>14120</v>
      </c>
      <c r="FY73" s="907">
        <v>14140</v>
      </c>
      <c r="FZ73" s="907">
        <v>14155</v>
      </c>
      <c r="GA73" s="907">
        <v>14181.666666666701</v>
      </c>
      <c r="GB73" s="907">
        <v>14214</v>
      </c>
      <c r="GC73" s="907">
        <v>14223.666666666701</v>
      </c>
      <c r="GD73" s="907">
        <v>14277</v>
      </c>
      <c r="GE73" s="907">
        <v>14297.666666666701</v>
      </c>
      <c r="GF73" s="907">
        <v>14369</v>
      </c>
      <c r="GG73" s="907">
        <v>14351</v>
      </c>
      <c r="GH73" s="907">
        <v>14352.333333333299</v>
      </c>
      <c r="GI73" s="907">
        <v>14369</v>
      </c>
      <c r="GJ73" s="907">
        <v>14373</v>
      </c>
      <c r="GK73" s="907">
        <v>14421.666666666701</v>
      </c>
      <c r="GL73" s="907">
        <v>14453.666666666701</v>
      </c>
      <c r="GM73" s="907">
        <v>14486</v>
      </c>
      <c r="GN73" s="907">
        <v>14482</v>
      </c>
      <c r="GO73" s="907">
        <v>14507</v>
      </c>
      <c r="GP73" s="907">
        <v>14550</v>
      </c>
      <c r="GQ73" s="907">
        <v>14587.666666666701</v>
      </c>
      <c r="GR73" s="907">
        <v>14542.666666666701</v>
      </c>
      <c r="GS73" s="907">
        <v>14625.666666666701</v>
      </c>
      <c r="GT73" s="907">
        <v>14691.333333333299</v>
      </c>
      <c r="GU73" s="907">
        <v>13620</v>
      </c>
      <c r="GV73" s="907">
        <v>13637.333333333299</v>
      </c>
      <c r="GW73" s="907">
        <v>13719</v>
      </c>
      <c r="GX73" s="907">
        <v>13769.666666666701</v>
      </c>
      <c r="GY73" s="907">
        <v>13862.333333333299</v>
      </c>
      <c r="GZ73" s="907">
        <v>13978</v>
      </c>
      <c r="HA73" s="907">
        <v>14009.333333333299</v>
      </c>
    </row>
    <row r="74" spans="1:209" x14ac:dyDescent="0.35">
      <c r="A74" s="907" t="s">
        <v>521</v>
      </c>
      <c r="B74" s="907">
        <v>23545.666666666701</v>
      </c>
      <c r="C74" s="907">
        <v>24037</v>
      </c>
      <c r="D74" s="907">
        <v>25485.666666666701</v>
      </c>
      <c r="E74" s="907">
        <v>25754.666666666701</v>
      </c>
      <c r="F74" s="907">
        <v>25713</v>
      </c>
      <c r="G74" s="907">
        <v>25998.666666666701</v>
      </c>
      <c r="H74" s="907">
        <v>25691</v>
      </c>
      <c r="I74" s="907">
        <v>26178.666666666701</v>
      </c>
      <c r="J74" s="907">
        <v>25519</v>
      </c>
      <c r="K74" s="907">
        <v>24875</v>
      </c>
      <c r="L74" s="907">
        <v>25641</v>
      </c>
      <c r="M74" s="907">
        <v>27114.333333333299</v>
      </c>
      <c r="N74" s="907">
        <v>27472.666666666701</v>
      </c>
      <c r="O74" s="907">
        <v>27079.333333333299</v>
      </c>
      <c r="P74" s="907">
        <v>27510</v>
      </c>
      <c r="Q74" s="907">
        <v>28620</v>
      </c>
      <c r="R74" s="907">
        <v>30923.666666666701</v>
      </c>
      <c r="S74" s="907">
        <v>33400.666666666701</v>
      </c>
      <c r="T74" s="907">
        <v>33701.666666666701</v>
      </c>
      <c r="U74" s="907">
        <v>33884</v>
      </c>
      <c r="V74" s="907">
        <v>37820.333333333299</v>
      </c>
      <c r="W74" s="907">
        <v>35429.666666666701</v>
      </c>
      <c r="X74" s="907">
        <v>36988.333333333299</v>
      </c>
      <c r="Y74" s="907">
        <v>39554</v>
      </c>
      <c r="Z74" s="907">
        <v>42554</v>
      </c>
      <c r="AA74" s="907">
        <v>38830.666666666701</v>
      </c>
      <c r="AB74" s="907">
        <v>36130</v>
      </c>
      <c r="AC74" s="907">
        <v>34359.666666666701</v>
      </c>
      <c r="AD74" s="907">
        <v>36034</v>
      </c>
      <c r="AE74" s="907">
        <v>37037.666666666701</v>
      </c>
      <c r="AF74" s="907">
        <v>35666.333333333299</v>
      </c>
      <c r="AG74" s="907">
        <v>35160</v>
      </c>
      <c r="AH74" s="907">
        <v>34095.333333333299</v>
      </c>
      <c r="AI74" s="907">
        <v>41889.666666666701</v>
      </c>
      <c r="AJ74" s="907">
        <v>43760.666666666701</v>
      </c>
      <c r="AK74" s="907">
        <v>45015.333333333299</v>
      </c>
      <c r="AL74" s="907">
        <v>40794</v>
      </c>
      <c r="AM74" s="907">
        <v>45875.333333333299</v>
      </c>
      <c r="AN74" s="907">
        <v>49343.666666666701</v>
      </c>
      <c r="AO74" s="907">
        <v>52609</v>
      </c>
      <c r="AP74" s="907">
        <v>55934.333333333299</v>
      </c>
      <c r="AQ74" s="907">
        <v>54112</v>
      </c>
      <c r="AR74" s="907">
        <v>52797</v>
      </c>
      <c r="AS74" s="907">
        <v>54381</v>
      </c>
      <c r="AT74" s="907">
        <v>60484</v>
      </c>
      <c r="AU74" s="907">
        <v>53862</v>
      </c>
      <c r="AV74" s="907">
        <v>52044</v>
      </c>
      <c r="AW74" s="907">
        <v>54313.666666666701</v>
      </c>
      <c r="AX74" s="907">
        <v>51944</v>
      </c>
      <c r="AY74" s="907">
        <v>52182.666666666701</v>
      </c>
      <c r="AZ74" s="907">
        <v>52486.333333333299</v>
      </c>
      <c r="BA74" s="907">
        <v>54765.333333333299</v>
      </c>
      <c r="BB74" s="907">
        <v>52678.333333333299</v>
      </c>
      <c r="BC74" s="907">
        <v>51386</v>
      </c>
      <c r="BD74" s="907">
        <v>53662.333333333299</v>
      </c>
      <c r="BE74" s="907">
        <v>53249</v>
      </c>
      <c r="BF74" s="907">
        <v>55752.333333333299</v>
      </c>
      <c r="BG74" s="907">
        <v>57382.666666666701</v>
      </c>
      <c r="BH74" s="907">
        <v>59910.333333333299</v>
      </c>
      <c r="BI74" s="907">
        <v>60890.666666666701</v>
      </c>
      <c r="BJ74" s="907">
        <v>62514.666666666701</v>
      </c>
      <c r="BK74" s="907">
        <v>65739.333333333299</v>
      </c>
      <c r="BL74" s="907">
        <v>67220</v>
      </c>
      <c r="BM74" s="907">
        <v>66558.333333333299</v>
      </c>
      <c r="BN74" s="907">
        <v>70815.333333333299</v>
      </c>
      <c r="BO74" s="907">
        <v>72215.333333333299</v>
      </c>
      <c r="BP74" s="907">
        <v>73843.333333333299</v>
      </c>
      <c r="BQ74" s="907">
        <v>71122.666666666701</v>
      </c>
      <c r="BR74" s="907">
        <v>75290</v>
      </c>
      <c r="BS74" s="907">
        <v>75025.666666666701</v>
      </c>
      <c r="BT74" s="907">
        <v>77047</v>
      </c>
      <c r="BU74" s="907">
        <v>78058</v>
      </c>
      <c r="BV74" s="907">
        <v>79349.666666666701</v>
      </c>
      <c r="BW74" s="907">
        <v>83348</v>
      </c>
      <c r="BX74" s="907">
        <v>82022.666666666701</v>
      </c>
      <c r="BY74" s="907">
        <v>84604</v>
      </c>
      <c r="BZ74" s="907">
        <v>83566.666666666701</v>
      </c>
      <c r="CA74" s="907">
        <v>85684</v>
      </c>
      <c r="CB74" s="907">
        <v>85730.333333333299</v>
      </c>
      <c r="CC74" s="907">
        <v>89358.333333333299</v>
      </c>
      <c r="CD74" s="907">
        <v>94388.333333333299</v>
      </c>
      <c r="CE74" s="907">
        <v>93807</v>
      </c>
      <c r="CF74" s="907">
        <v>94972</v>
      </c>
      <c r="CG74" s="907">
        <v>98807.666666666701</v>
      </c>
      <c r="CH74" s="907">
        <v>95253.666666666701</v>
      </c>
      <c r="CI74" s="907">
        <v>96128.666666666701</v>
      </c>
      <c r="CJ74" s="907">
        <v>97326.333333333299</v>
      </c>
      <c r="CK74" s="907">
        <v>99221</v>
      </c>
      <c r="CL74" s="907">
        <v>106368.66666666701</v>
      </c>
      <c r="CM74" s="907">
        <v>103446</v>
      </c>
      <c r="CN74" s="907">
        <v>99580.333333333299</v>
      </c>
      <c r="CO74" s="907">
        <v>98022.333333333299</v>
      </c>
      <c r="CP74" s="907">
        <v>102495</v>
      </c>
      <c r="CQ74" s="907">
        <v>111962</v>
      </c>
      <c r="CR74" s="907">
        <v>116124.66666666701</v>
      </c>
      <c r="CS74" s="907">
        <v>118029</v>
      </c>
      <c r="CT74" s="907">
        <v>111803</v>
      </c>
      <c r="CU74" s="907">
        <v>113545</v>
      </c>
      <c r="CV74" s="907">
        <v>118942</v>
      </c>
      <c r="CW74" s="907">
        <v>117294.33333333299</v>
      </c>
      <c r="CX74" s="907">
        <v>116848.66666666701</v>
      </c>
      <c r="CY74" s="907">
        <v>124434.33333333299</v>
      </c>
      <c r="CZ74" s="907">
        <v>125240</v>
      </c>
      <c r="DA74" s="907">
        <v>127572.66666666701</v>
      </c>
      <c r="DB74" s="907">
        <v>126179.33333333299</v>
      </c>
      <c r="DC74" s="907">
        <v>131672</v>
      </c>
      <c r="DD74" s="907">
        <v>131615</v>
      </c>
      <c r="DE74" s="907">
        <v>135638.66666666701</v>
      </c>
      <c r="DF74" s="907">
        <v>135471.66666666701</v>
      </c>
      <c r="DG74" s="907">
        <v>139479.33333333299</v>
      </c>
      <c r="DH74" s="907">
        <v>141385.33333333299</v>
      </c>
      <c r="DI74" s="907">
        <v>140102.66666666701</v>
      </c>
      <c r="DJ74" s="907">
        <v>133975</v>
      </c>
      <c r="DK74" s="907">
        <v>137818</v>
      </c>
      <c r="DL74" s="907">
        <v>143529.33333333299</v>
      </c>
      <c r="DM74" s="907">
        <v>144434.66666666701</v>
      </c>
      <c r="DN74" s="907">
        <v>150497</v>
      </c>
      <c r="DO74" s="907">
        <v>152515.33333333299</v>
      </c>
      <c r="DP74" s="907">
        <v>155465.33333333299</v>
      </c>
      <c r="DQ74" s="907">
        <v>163365.33333333299</v>
      </c>
      <c r="DR74" s="907">
        <v>168776.33333333299</v>
      </c>
      <c r="DS74" s="907">
        <v>165200.66666666701</v>
      </c>
      <c r="DT74" s="907">
        <v>166145</v>
      </c>
      <c r="DU74" s="907">
        <v>170616.66666666701</v>
      </c>
      <c r="DV74" s="907">
        <v>176411.33333333299</v>
      </c>
      <c r="DW74" s="907">
        <v>189275.66666666701</v>
      </c>
      <c r="DX74" s="907">
        <v>187116</v>
      </c>
      <c r="DY74" s="907">
        <v>193037.66666666701</v>
      </c>
      <c r="DZ74" s="907">
        <v>198023.33333333299</v>
      </c>
      <c r="EA74" s="907">
        <v>194794</v>
      </c>
      <c r="EB74" s="907">
        <v>196443.66666666701</v>
      </c>
      <c r="EC74" s="907">
        <v>199770.66666666701</v>
      </c>
      <c r="ED74" s="907">
        <v>197410.66666666701</v>
      </c>
      <c r="EE74" s="907">
        <v>195858</v>
      </c>
      <c r="EF74" s="907">
        <v>200686</v>
      </c>
      <c r="EG74" s="907">
        <v>199340</v>
      </c>
      <c r="EH74" s="907">
        <v>197322.33333333299</v>
      </c>
      <c r="EI74" s="907">
        <v>202356.33333333299</v>
      </c>
      <c r="EJ74" s="907">
        <v>202328</v>
      </c>
      <c r="EK74" s="907">
        <v>204931</v>
      </c>
      <c r="EL74" s="907">
        <v>207202</v>
      </c>
      <c r="EM74" s="907">
        <v>215946</v>
      </c>
      <c r="EN74" s="907">
        <v>219407.66666666701</v>
      </c>
      <c r="EO74" s="907">
        <v>222763.66666666701</v>
      </c>
      <c r="EP74" s="907">
        <v>230117.66666666701</v>
      </c>
      <c r="EQ74" s="907">
        <v>238436</v>
      </c>
      <c r="ER74" s="907">
        <v>238965</v>
      </c>
      <c r="ES74" s="907">
        <v>242956.33333333299</v>
      </c>
      <c r="ET74" s="907">
        <v>258254.33333333299</v>
      </c>
      <c r="EU74" s="907">
        <v>266203.66666666698</v>
      </c>
      <c r="EV74" s="907">
        <v>271640.33333333302</v>
      </c>
      <c r="EW74" s="907">
        <v>276454.66666666698</v>
      </c>
      <c r="EX74" s="907">
        <v>278038.33333333302</v>
      </c>
      <c r="EY74" s="907">
        <v>283074.33333333302</v>
      </c>
      <c r="EZ74" s="907">
        <v>287093.66666666698</v>
      </c>
      <c r="FA74" s="907">
        <v>288334</v>
      </c>
      <c r="FB74" s="907">
        <v>289591.33333333302</v>
      </c>
      <c r="FC74" s="907">
        <v>292223.66666666698</v>
      </c>
      <c r="FD74" s="907">
        <v>287368</v>
      </c>
      <c r="FE74" s="907">
        <v>274301</v>
      </c>
      <c r="FF74" s="907">
        <v>268022</v>
      </c>
      <c r="FG74" s="907">
        <v>274526.66666666698</v>
      </c>
      <c r="FH74" s="907">
        <v>277232.33333333302</v>
      </c>
      <c r="FI74" s="907">
        <v>269906.33333333302</v>
      </c>
      <c r="FJ74" s="907">
        <v>258077</v>
      </c>
      <c r="FK74" s="907">
        <v>251739</v>
      </c>
      <c r="FL74" s="907">
        <v>253215.33333333299</v>
      </c>
      <c r="FM74" s="907">
        <v>258046</v>
      </c>
      <c r="FN74" s="907">
        <v>254528.33333333299</v>
      </c>
      <c r="FO74" s="907">
        <v>254598.66666666701</v>
      </c>
      <c r="FP74" s="907">
        <v>252248.66666666701</v>
      </c>
      <c r="FQ74" s="907">
        <v>246424.33333333299</v>
      </c>
      <c r="FR74" s="907">
        <v>242924.33333333299</v>
      </c>
      <c r="FS74" s="907">
        <v>245991.66666666701</v>
      </c>
      <c r="FT74" s="907">
        <v>249225</v>
      </c>
      <c r="FU74" s="907">
        <v>247543.33333333299</v>
      </c>
      <c r="FV74" s="907">
        <v>242281</v>
      </c>
      <c r="FW74" s="907">
        <v>251080</v>
      </c>
      <c r="FX74" s="907">
        <v>258128</v>
      </c>
      <c r="FY74" s="907">
        <v>260687.66666666701</v>
      </c>
      <c r="FZ74" s="907">
        <v>260300</v>
      </c>
      <c r="GA74" s="907">
        <v>273597.33333333302</v>
      </c>
      <c r="GB74" s="907">
        <v>278438.66666666698</v>
      </c>
      <c r="GC74" s="907">
        <v>269445</v>
      </c>
      <c r="GD74" s="907">
        <v>278949.33333333302</v>
      </c>
      <c r="GE74" s="907">
        <v>274095</v>
      </c>
      <c r="GF74" s="907">
        <v>271667</v>
      </c>
      <c r="GG74" s="907">
        <v>276420.33333333302</v>
      </c>
      <c r="GH74" s="907">
        <v>272574.33333333302</v>
      </c>
      <c r="GI74" s="907">
        <v>274286.33333333302</v>
      </c>
      <c r="GJ74" s="907">
        <v>274862.66666666698</v>
      </c>
      <c r="GK74" s="907">
        <v>280795.33333333302</v>
      </c>
      <c r="GL74" s="907">
        <v>282163</v>
      </c>
      <c r="GM74" s="907">
        <v>291235.66666666698</v>
      </c>
      <c r="GN74" s="907">
        <v>292706.66666666698</v>
      </c>
      <c r="GO74" s="907">
        <v>285420</v>
      </c>
      <c r="GP74" s="907">
        <v>304217</v>
      </c>
      <c r="GQ74" s="907">
        <v>321543</v>
      </c>
      <c r="GR74" s="907">
        <v>322016</v>
      </c>
      <c r="GS74" s="907">
        <v>324071.66666666698</v>
      </c>
      <c r="GT74" s="907">
        <v>341494</v>
      </c>
      <c r="GU74" s="907">
        <v>335548.33333333302</v>
      </c>
      <c r="GV74" s="907">
        <v>323099.33333333302</v>
      </c>
      <c r="GW74" s="907">
        <v>328325</v>
      </c>
      <c r="GX74" s="907">
        <v>322875.33333333302</v>
      </c>
      <c r="GY74" s="907">
        <v>318491.33333333302</v>
      </c>
      <c r="GZ74" s="907">
        <v>321889.66666666698</v>
      </c>
      <c r="HA74" s="907">
        <v>324549.66666666698</v>
      </c>
    </row>
    <row r="75" spans="1:209" x14ac:dyDescent="0.35">
      <c r="A75" s="907" t="s">
        <v>919</v>
      </c>
      <c r="B75" s="907">
        <v>1.4432117337345E-2</v>
      </c>
      <c r="C75" s="907">
        <v>1.4432117337345E-2</v>
      </c>
      <c r="D75" s="907">
        <v>8.2024190184901702E-3</v>
      </c>
      <c r="E75" s="907">
        <v>1.30998345284059E-2</v>
      </c>
      <c r="F75" s="907">
        <v>1.51535774238918E-2</v>
      </c>
      <c r="G75" s="907">
        <v>1.336312849162E-2</v>
      </c>
      <c r="H75" s="907">
        <v>1.0099673635000301E-2</v>
      </c>
      <c r="I75" s="907">
        <v>8.2521940357158704E-3</v>
      </c>
      <c r="J75" s="907">
        <v>1.60661701022E-2</v>
      </c>
      <c r="K75" s="907">
        <v>6.0947022972339697E-3</v>
      </c>
      <c r="L75" s="907">
        <v>9.0654918241124295E-3</v>
      </c>
      <c r="M75" s="907">
        <v>1.13350125944585E-2</v>
      </c>
      <c r="N75" s="907">
        <v>1.2702366127023801E-2</v>
      </c>
      <c r="O75" s="907">
        <v>1.6560091818330801E-2</v>
      </c>
      <c r="P75" s="907">
        <v>1.9072580645161302E-2</v>
      </c>
      <c r="Q75" s="907">
        <v>1.73307482293357E-2</v>
      </c>
      <c r="R75" s="907">
        <v>2.0263700361712999E-2</v>
      </c>
      <c r="S75" s="907">
        <v>2.2224763647453499E-2</v>
      </c>
      <c r="T75" s="907">
        <v>3.0803654670893001E-2</v>
      </c>
      <c r="U75" s="907">
        <v>3.03172822980355E-2</v>
      </c>
      <c r="V75" s="907">
        <v>2.2648267144211399E-2</v>
      </c>
      <c r="W75" s="907">
        <v>1.4489767889026299E-2</v>
      </c>
      <c r="X75" s="907">
        <v>1.76673661409328E-2</v>
      </c>
      <c r="Y75" s="907">
        <v>1.6695490222163E-2</v>
      </c>
      <c r="Z75" s="907">
        <v>1.0958456002617E-2</v>
      </c>
      <c r="AA75" s="907">
        <v>9.9660249150623804E-3</v>
      </c>
      <c r="AB75" s="907">
        <v>1.2751097299202201E-2</v>
      </c>
      <c r="AC75" s="907">
        <v>1.6987757426212498E-2</v>
      </c>
      <c r="AD75" s="907">
        <v>1.6175189747418099E-2</v>
      </c>
      <c r="AE75" s="907">
        <v>1.5795273662299499E-2</v>
      </c>
      <c r="AF75" s="907">
        <v>1.37716972034716E-2</v>
      </c>
      <c r="AG75" s="907">
        <v>1.67058054160103E-2</v>
      </c>
      <c r="AH75" s="907">
        <v>1.6372832792445099E-2</v>
      </c>
      <c r="AI75" s="907">
        <v>1.9963754566637099E-2</v>
      </c>
      <c r="AJ75" s="907">
        <v>1.7655187974165799E-2</v>
      </c>
      <c r="AK75" s="907">
        <v>1.9759997782889501E-2</v>
      </c>
      <c r="AL75" s="907">
        <v>1.8670507663876498E-2</v>
      </c>
      <c r="AM75" s="907">
        <v>2.41442787396953E-2</v>
      </c>
      <c r="AN75" s="907">
        <v>2.0891945399603901E-2</v>
      </c>
      <c r="AO75" s="907">
        <v>1.8244450114825301E-2</v>
      </c>
      <c r="AP75" s="907">
        <v>2.1851898258363499E-2</v>
      </c>
      <c r="AQ75" s="907">
        <v>2.3738872403560801E-2</v>
      </c>
      <c r="AR75" s="907">
        <v>2.23020721044438E-2</v>
      </c>
      <c r="AS75" s="907">
        <v>2.6502015184178399E-2</v>
      </c>
      <c r="AT75" s="907">
        <v>2.65026137375306E-2</v>
      </c>
      <c r="AU75" s="907">
        <v>1.8791140366482901E-2</v>
      </c>
      <c r="AV75" s="907">
        <v>1.9426800253203199E-2</v>
      </c>
      <c r="AW75" s="907">
        <v>1.65299873669786E-2</v>
      </c>
      <c r="AX75" s="907">
        <v>1.4323328067404001E-2</v>
      </c>
      <c r="AY75" s="907">
        <v>1.32904163638252E-2</v>
      </c>
      <c r="AZ75" s="907">
        <v>1.3874372374218701E-2</v>
      </c>
      <c r="BA75" s="907">
        <v>1.01269404915911E-2</v>
      </c>
      <c r="BB75" s="907">
        <v>7.9843115282252092E-3</v>
      </c>
      <c r="BC75" s="907">
        <v>7.4247597871834898E-3</v>
      </c>
      <c r="BD75" s="907">
        <v>1.0621526819847699E-2</v>
      </c>
      <c r="BE75" s="907">
        <v>7.4875694647558201E-3</v>
      </c>
      <c r="BF75" s="907">
        <v>9.8511680117672196E-3</v>
      </c>
      <c r="BG75" s="907">
        <v>8.9884625704319508E-3</v>
      </c>
      <c r="BH75" s="907">
        <v>9.0223564495603998E-3</v>
      </c>
      <c r="BI75" s="907">
        <v>7.0027483904972999E-3</v>
      </c>
      <c r="BJ75" s="907">
        <v>1.0225445844393799E-2</v>
      </c>
      <c r="BK75" s="907">
        <v>5.92143002535117E-3</v>
      </c>
      <c r="BL75" s="907">
        <v>6.6407902724381403E-3</v>
      </c>
      <c r="BM75" s="907">
        <v>5.18986879134542E-3</v>
      </c>
      <c r="BN75" s="907">
        <v>4.9449151001708103E-3</v>
      </c>
      <c r="BO75" s="907">
        <v>3.5095336300157202E-3</v>
      </c>
      <c r="BP75" s="907">
        <v>4.7411306605133997E-3</v>
      </c>
      <c r="BQ75" s="907">
        <v>5.9388176190904298E-3</v>
      </c>
      <c r="BR75" s="907">
        <v>5.7967395569507004E-3</v>
      </c>
      <c r="BS75" s="907">
        <v>6.79186394992115E-3</v>
      </c>
      <c r="BT75" s="907">
        <v>7.7147990277239798E-3</v>
      </c>
      <c r="BU75" s="907">
        <v>7.4984269034468198E-3</v>
      </c>
      <c r="BV75" s="907">
        <v>7.7375479259556004E-3</v>
      </c>
      <c r="BW75" s="907">
        <v>9.98502246630051E-3</v>
      </c>
      <c r="BX75" s="907">
        <v>1.2238566826324701E-2</v>
      </c>
      <c r="BY75" s="907">
        <v>9.2110802391176493E-3</v>
      </c>
      <c r="BZ75" s="907">
        <v>9.6108923446573992E-3</v>
      </c>
      <c r="CA75" s="907">
        <v>1.08250148740661E-2</v>
      </c>
      <c r="CB75" s="907">
        <v>7.42278828703635E-3</v>
      </c>
      <c r="CC75" s="907">
        <v>6.8163006962365102E-3</v>
      </c>
      <c r="CD75" s="907">
        <v>1.08967229234167E-2</v>
      </c>
      <c r="CE75" s="907">
        <v>1.1193851354583499E-2</v>
      </c>
      <c r="CF75" s="907">
        <v>8.6414886067964804E-3</v>
      </c>
      <c r="CG75" s="907">
        <v>7.6450447915199504E-3</v>
      </c>
      <c r="CH75" s="907">
        <v>9.7126543784522602E-3</v>
      </c>
      <c r="CI75" s="907">
        <v>7.2067365315466904E-3</v>
      </c>
      <c r="CJ75" s="907">
        <v>7.6738828626787799E-3</v>
      </c>
      <c r="CK75" s="907">
        <v>5.8137774413322702E-3</v>
      </c>
      <c r="CL75" s="907">
        <v>4.0039738688022498E-3</v>
      </c>
      <c r="CM75" s="907">
        <v>5.9670164917540198E-3</v>
      </c>
      <c r="CN75" s="907">
        <v>4.7840472145219701E-3</v>
      </c>
      <c r="CO75" s="907">
        <v>7.0454916269895298E-3</v>
      </c>
      <c r="CP75" s="907">
        <v>5.9504521754498701E-3</v>
      </c>
      <c r="CQ75" s="907">
        <v>5.9006120237781196E-3</v>
      </c>
      <c r="CR75" s="907">
        <v>5.0217609641782799E-3</v>
      </c>
      <c r="CS75" s="907">
        <v>5.8801378790949198E-3</v>
      </c>
      <c r="CT75" s="907">
        <v>5.1114438749064704E-3</v>
      </c>
      <c r="CU75" s="907">
        <v>4.7702952425974204E-3</v>
      </c>
      <c r="CV75" s="907">
        <v>5.33219275734242E-3</v>
      </c>
      <c r="CW75" s="907">
        <v>5.5733613183197601E-3</v>
      </c>
      <c r="CX75" s="907">
        <v>5.6976039037051097E-3</v>
      </c>
      <c r="CY75" s="907">
        <v>4.9080786975359602E-3</v>
      </c>
      <c r="CZ75" s="907">
        <v>4.47942395445211E-3</v>
      </c>
      <c r="DA75" s="907">
        <v>4.7234030729905703E-3</v>
      </c>
      <c r="DB75" s="907">
        <v>4.6044080639362503E-3</v>
      </c>
      <c r="DC75" s="907">
        <v>4.0878122634366897E-3</v>
      </c>
      <c r="DD75" s="907">
        <v>4.8525057572101904E-3</v>
      </c>
      <c r="DE75" s="907">
        <v>4.2288489346029596E-3</v>
      </c>
      <c r="DF75" s="907">
        <v>4.4827211475766404E-3</v>
      </c>
      <c r="DG75" s="907">
        <v>4.9766045492656303E-3</v>
      </c>
      <c r="DH75" s="907">
        <v>2.9738676427053501E-3</v>
      </c>
      <c r="DI75" s="907">
        <v>3.5822097001410001E-3</v>
      </c>
      <c r="DJ75" s="907">
        <v>1.0160156145557801E-3</v>
      </c>
      <c r="DK75" s="907">
        <v>2.59088116669792E-3</v>
      </c>
      <c r="DL75" s="907">
        <v>3.87627877237851E-3</v>
      </c>
      <c r="DM75" s="907">
        <v>2.6803603890504001E-3</v>
      </c>
      <c r="DN75" s="907">
        <v>2.6996625421822399E-3</v>
      </c>
      <c r="DO75" s="907">
        <v>4.5269173408648599E-3</v>
      </c>
      <c r="DP75" s="907">
        <v>3.83645154509149E-3</v>
      </c>
      <c r="DQ75" s="907">
        <v>5.2615046332653596E-3</v>
      </c>
      <c r="DR75" s="907">
        <v>6.6661458740202599E-3</v>
      </c>
      <c r="DS75" s="907">
        <v>6.0141234900024099E-3</v>
      </c>
      <c r="DT75" s="907">
        <v>6.26100818945008E-3</v>
      </c>
      <c r="DU75" s="907">
        <v>5.4171457774372404E-3</v>
      </c>
      <c r="DV75" s="907">
        <v>6.8493150684931798E-3</v>
      </c>
      <c r="DW75" s="907">
        <v>6.6638900458142504E-3</v>
      </c>
      <c r="DX75" s="907">
        <v>3.0340642669976999E-3</v>
      </c>
      <c r="DY75" s="907">
        <v>3.2248790670348399E-3</v>
      </c>
      <c r="DZ75" s="907">
        <v>2.6663011923600002E-3</v>
      </c>
      <c r="EA75" s="907">
        <v>3.96396396396392E-3</v>
      </c>
      <c r="EB75" s="907">
        <v>4.4681535757606899E-3</v>
      </c>
      <c r="EC75" s="907">
        <v>5.8160310516910396E-3</v>
      </c>
      <c r="ED75" s="907">
        <v>5.4026241317211001E-3</v>
      </c>
      <c r="EE75" s="907">
        <v>3.4239898620656E-3</v>
      </c>
      <c r="EF75" s="907">
        <v>5.7438463126449103E-3</v>
      </c>
      <c r="EG75" s="907">
        <v>5.7955615657676596E-3</v>
      </c>
      <c r="EH75" s="907">
        <v>7.1666946771986604E-3</v>
      </c>
      <c r="EI75" s="907">
        <v>8.1169024660603401E-3</v>
      </c>
      <c r="EJ75" s="907">
        <v>6.33719555450463E-3</v>
      </c>
      <c r="EK75" s="907">
        <v>7.7071290944123998E-3</v>
      </c>
      <c r="EL75" s="907">
        <v>7.6715011891992403E-3</v>
      </c>
      <c r="EM75" s="907">
        <v>7.3122758301513704E-3</v>
      </c>
      <c r="EN75" s="907">
        <v>9.4415474030002892E-3</v>
      </c>
      <c r="EO75" s="907">
        <v>7.9650448318238105E-3</v>
      </c>
      <c r="EP75" s="907">
        <v>6.9990065926126598E-3</v>
      </c>
      <c r="EQ75" s="907">
        <v>8.84489484776463E-3</v>
      </c>
      <c r="ER75" s="907">
        <v>7.3227917726934599E-3</v>
      </c>
      <c r="ES75" s="907">
        <v>3.8057626969067999E-3</v>
      </c>
      <c r="ET75" s="907">
        <v>1.00113190544744E-2</v>
      </c>
      <c r="EU75" s="907">
        <v>6.3432998215606799E-3</v>
      </c>
      <c r="EV75" s="907">
        <v>4.2274383453526597E-3</v>
      </c>
      <c r="EW75" s="907">
        <v>4.8448569152257396E-3</v>
      </c>
      <c r="EX75" s="907">
        <v>4.31791882741184E-3</v>
      </c>
      <c r="EY75" s="907">
        <v>3.6272470261908799E-3</v>
      </c>
      <c r="EZ75" s="907">
        <v>7.7491363273982598E-3</v>
      </c>
      <c r="FA75" s="907">
        <v>1.80372136196771E-3</v>
      </c>
      <c r="FB75" s="907">
        <v>2.7375625164527401E-4</v>
      </c>
      <c r="FC75" s="907">
        <v>-1.3789328533383399E-3</v>
      </c>
      <c r="FD75" s="907">
        <v>6.1136291767671701E-4</v>
      </c>
      <c r="FE75" s="907">
        <v>3.6764705882352802E-3</v>
      </c>
      <c r="FF75" s="907">
        <v>2.5294667128477099E-3</v>
      </c>
      <c r="FG75" s="907">
        <v>4.65880776398153E-3</v>
      </c>
      <c r="FH75" s="907">
        <v>3.6368183570751902E-3</v>
      </c>
      <c r="FI75" s="907">
        <v>5.7313730376278302E-3</v>
      </c>
      <c r="FJ75" s="907">
        <v>4.9037826230591301E-3</v>
      </c>
      <c r="FK75" s="907">
        <v>7.22218227021032E-3</v>
      </c>
      <c r="FL75" s="907">
        <v>5.2936496603497299E-3</v>
      </c>
      <c r="FM75" s="907">
        <v>1.2783961201692201E-3</v>
      </c>
      <c r="FN75" s="907">
        <v>5.9784976744656796E-3</v>
      </c>
      <c r="FO75" s="907">
        <v>4.16007735930779E-3</v>
      </c>
      <c r="FP75" s="907">
        <v>6.1590931888855201E-3</v>
      </c>
      <c r="FQ75" s="907">
        <v>4.2470888498964401E-3</v>
      </c>
      <c r="FR75" s="907">
        <v>3.9114464409808498E-3</v>
      </c>
      <c r="FS75" s="907">
        <v>3.0062101973813401E-3</v>
      </c>
      <c r="FT75" s="907">
        <v>5.3732697085617804E-3</v>
      </c>
      <c r="FU75" s="907">
        <v>5.6583605464191099E-3</v>
      </c>
      <c r="FV75" s="907">
        <v>4.0468064358849497E-3</v>
      </c>
      <c r="FW75" s="907">
        <v>5.7009663477880501E-3</v>
      </c>
      <c r="FX75" s="907">
        <v>4.6063813349812603E-3</v>
      </c>
      <c r="FY75" s="907">
        <v>7.2095281123529798E-4</v>
      </c>
      <c r="FZ75" s="907">
        <v>-1.1526934603856E-4</v>
      </c>
      <c r="GA75" s="907">
        <v>5.6776697536795604E-3</v>
      </c>
      <c r="GB75" s="907">
        <v>2.4454782533933602E-3</v>
      </c>
      <c r="GC75" s="907">
        <v>-6.6705419338730602E-5</v>
      </c>
      <c r="GD75" s="907">
        <v>-5.6226889795296697E-4</v>
      </c>
      <c r="GE75" s="907">
        <v>6.7033459517700199E-3</v>
      </c>
      <c r="GF75" s="907">
        <v>3.0120481927711201E-3</v>
      </c>
      <c r="GG75" s="907">
        <v>5.4394016658168001E-3</v>
      </c>
      <c r="GH75" s="907">
        <v>5.0436742744435197E-3</v>
      </c>
      <c r="GI75" s="907">
        <v>3.30819479099498E-3</v>
      </c>
      <c r="GJ75" s="907">
        <v>5.4116485502182501E-3</v>
      </c>
      <c r="GK75" s="907">
        <v>6.6331918993534104E-3</v>
      </c>
      <c r="GL75" s="907">
        <v>6.0188849417437398E-3</v>
      </c>
      <c r="GM75" s="907">
        <v>7.7210187353631303E-3</v>
      </c>
      <c r="GN75" s="907">
        <v>4.45731508043146E-3</v>
      </c>
      <c r="GO75" s="907">
        <v>4.9165363724275003E-3</v>
      </c>
      <c r="GP75" s="907">
        <v>2.7969889649341901E-3</v>
      </c>
      <c r="GQ75" s="907">
        <v>5.7398073577155104E-3</v>
      </c>
      <c r="GR75" s="907">
        <v>3.4063954628953401E-3</v>
      </c>
      <c r="GS75" s="907">
        <v>3.7591980377520398E-3</v>
      </c>
      <c r="GT75" s="907">
        <v>3.9841695662568002E-3</v>
      </c>
      <c r="GU75" s="907">
        <v>-3.7743502914540099E-3</v>
      </c>
      <c r="GV75" s="907">
        <v>8.9847657321919794E-3</v>
      </c>
      <c r="GW75" s="907">
        <v>5.5007720381807798E-3</v>
      </c>
      <c r="GX75" s="907">
        <v>1.0601076685483799E-2</v>
      </c>
      <c r="GY75" s="907">
        <v>1.48498609983942E-2</v>
      </c>
      <c r="GZ75" s="907">
        <v>1.4573018222653099E-2</v>
      </c>
      <c r="HA75" s="907">
        <v>1.7357180590143999E-2</v>
      </c>
    </row>
    <row r="76" spans="1:209" x14ac:dyDescent="0.35">
      <c r="A76" s="907" t="s">
        <v>920</v>
      </c>
      <c r="B76" s="907">
        <v>1.1084103062712699E-2</v>
      </c>
      <c r="C76" s="907">
        <v>1.1084103062712699E-2</v>
      </c>
      <c r="D76" s="907">
        <v>9.7124723531110107E-3</v>
      </c>
      <c r="E76" s="907">
        <v>1.29523809523808E-2</v>
      </c>
      <c r="F76" s="907">
        <v>9.4960511470478792E-3</v>
      </c>
      <c r="G76" s="907">
        <v>1.1362578001303801E-2</v>
      </c>
      <c r="H76" s="907">
        <v>9.8535776775023898E-3</v>
      </c>
      <c r="I76" s="907">
        <v>6.2009848623016898E-3</v>
      </c>
      <c r="J76" s="907">
        <v>1.05582744245059E-2</v>
      </c>
      <c r="K76" s="907">
        <v>5.7396529303619399E-3</v>
      </c>
      <c r="L76" s="907">
        <v>8.7832716572295907E-3</v>
      </c>
      <c r="M76" s="907">
        <v>8.1764341907539801E-3</v>
      </c>
      <c r="N76" s="907">
        <v>1.20555872166936E-2</v>
      </c>
      <c r="O76" s="907">
        <v>1.9232435242138201E-2</v>
      </c>
      <c r="P76" s="907">
        <v>1.81895452613683E-2</v>
      </c>
      <c r="Q76" s="907">
        <v>2.0452458468987599E-2</v>
      </c>
      <c r="R76" s="907">
        <v>2.9777486910994602E-2</v>
      </c>
      <c r="S76" s="907">
        <v>2.8320622815379799E-2</v>
      </c>
      <c r="T76" s="907">
        <v>2.69612576770057E-2</v>
      </c>
      <c r="U76" s="907">
        <v>2.5425960055666299E-2</v>
      </c>
      <c r="V76" s="907">
        <v>1.8816711293694801E-2</v>
      </c>
      <c r="W76" s="907">
        <v>1.2276785714285801E-2</v>
      </c>
      <c r="X76" s="907">
        <v>1.8707543479034E-2</v>
      </c>
      <c r="Y76" s="907">
        <v>1.6792933701078799E-2</v>
      </c>
      <c r="Z76" s="907">
        <v>1.0987501716797099E-2</v>
      </c>
      <c r="AA76" s="907">
        <v>8.3888058687677809E-3</v>
      </c>
      <c r="AB76" s="907">
        <v>1.5189788151291701E-2</v>
      </c>
      <c r="AC76" s="907">
        <v>1.5791918253599501E-2</v>
      </c>
      <c r="AD76" s="907">
        <v>1.8028610621203301E-2</v>
      </c>
      <c r="AE76" s="907">
        <v>1.7131857555341599E-2</v>
      </c>
      <c r="AF76" s="907">
        <v>1.50454201362602E-2</v>
      </c>
      <c r="AG76" s="907">
        <v>1.4200926012243299E-2</v>
      </c>
      <c r="AH76" s="907">
        <v>1.6422574912678501E-2</v>
      </c>
      <c r="AI76" s="907">
        <v>2.05281244347983E-2</v>
      </c>
      <c r="AJ76" s="907">
        <v>1.7545414266725699E-2</v>
      </c>
      <c r="AK76" s="907">
        <v>1.8897500653139599E-2</v>
      </c>
      <c r="AL76" s="907">
        <v>1.8860398860398801E-2</v>
      </c>
      <c r="AM76" s="907">
        <v>2.7319501146468202E-2</v>
      </c>
      <c r="AN76" s="907">
        <v>2.4796537739187201E-2</v>
      </c>
      <c r="AO76" s="907">
        <v>2.4223107569721E-2</v>
      </c>
      <c r="AP76" s="907">
        <v>3.0003630517089399E-2</v>
      </c>
      <c r="AQ76" s="907">
        <v>2.4471915204310201E-2</v>
      </c>
      <c r="AR76" s="907">
        <v>2.3395836917254401E-2</v>
      </c>
      <c r="AS76" s="907">
        <v>2.47340489397978E-2</v>
      </c>
      <c r="AT76" s="907">
        <v>2.59414618142619E-2</v>
      </c>
      <c r="AU76" s="907">
        <v>1.6788487894015401E-2</v>
      </c>
      <c r="AV76" s="907">
        <v>1.6466359654049099E-2</v>
      </c>
      <c r="AW76" s="907">
        <v>1.53155940594061E-2</v>
      </c>
      <c r="AX76" s="907">
        <v>1.2711956640038199E-2</v>
      </c>
      <c r="AY76" s="907">
        <v>9.6292315959161101E-3</v>
      </c>
      <c r="AZ76" s="907">
        <v>1.5796308517659102E-2</v>
      </c>
      <c r="BA76" s="907">
        <v>1.1023787069055701E-2</v>
      </c>
      <c r="BB76" s="907">
        <v>8.2709728239465097E-3</v>
      </c>
      <c r="BC76" s="907">
        <v>9.1488486842106198E-3</v>
      </c>
      <c r="BD76" s="907">
        <v>1.31404706122031E-2</v>
      </c>
      <c r="BE76" s="907">
        <v>6.5956163281721799E-3</v>
      </c>
      <c r="BF76" s="907">
        <v>1.08074633425226E-2</v>
      </c>
      <c r="BG76" s="907">
        <v>9.6839858495227898E-3</v>
      </c>
      <c r="BH76" s="907">
        <v>7.7120319442540702E-3</v>
      </c>
      <c r="BI76" s="907">
        <v>6.1767962239964698E-3</v>
      </c>
      <c r="BJ76" s="907">
        <v>1.1795139089978901E-2</v>
      </c>
      <c r="BK76" s="907">
        <v>8.1088300389224894E-3</v>
      </c>
      <c r="BL76" s="907">
        <v>7.8354183621325308E-3</v>
      </c>
      <c r="BM76" s="907">
        <v>6.9857843045200204E-3</v>
      </c>
      <c r="BN76" s="907">
        <v>7.08651138504002E-3</v>
      </c>
      <c r="BO76" s="907">
        <v>-1.0554969168380399E-3</v>
      </c>
      <c r="BP76" s="907">
        <v>5.2645237830422102E-3</v>
      </c>
      <c r="BQ76" s="907">
        <v>6.0483127420247803E-3</v>
      </c>
      <c r="BR76" s="907">
        <v>9.4211664650463208E-3</v>
      </c>
      <c r="BS76" s="907">
        <v>9.6419233004068107E-3</v>
      </c>
      <c r="BT76" s="907">
        <v>9.4779058683884792E-3</v>
      </c>
      <c r="BU76" s="907">
        <v>8.6406556208800094E-3</v>
      </c>
      <c r="BV76" s="907">
        <v>7.8954340722423594E-3</v>
      </c>
      <c r="BW76" s="907">
        <v>1.10406224808104E-2</v>
      </c>
      <c r="BX76" s="907">
        <v>1.23240657283505E-2</v>
      </c>
      <c r="BY76" s="907">
        <v>1.01022207763299E-2</v>
      </c>
      <c r="BZ76" s="907">
        <v>1.14928889868289E-2</v>
      </c>
      <c r="CA76" s="907">
        <v>1.34738817851219E-2</v>
      </c>
      <c r="CB76" s="907">
        <v>5.9032658123190397E-3</v>
      </c>
      <c r="CC76" s="907">
        <v>7.8577064702787195E-3</v>
      </c>
      <c r="CD76" s="907">
        <v>1.4500081552764501E-2</v>
      </c>
      <c r="CE76" s="907">
        <v>9.0837473271274706E-3</v>
      </c>
      <c r="CF76" s="907">
        <v>1.2698362118411801E-2</v>
      </c>
      <c r="CG76" s="907">
        <v>1.3231384024795101E-2</v>
      </c>
      <c r="CH76" s="907">
        <v>5.2482842147758601E-3</v>
      </c>
      <c r="CI76" s="907">
        <v>5.4680259499535503E-3</v>
      </c>
      <c r="CJ76" s="907">
        <v>6.7901803545642502E-3</v>
      </c>
      <c r="CK76" s="907">
        <v>7.26318359375E-3</v>
      </c>
      <c r="CL76" s="907">
        <v>6.2564382233532001E-3</v>
      </c>
      <c r="CM76" s="907">
        <v>6.6541211893114101E-3</v>
      </c>
      <c r="CN76" s="907">
        <v>6.3858106390295398E-3</v>
      </c>
      <c r="CO76" s="907">
        <v>6.9694177787025203E-3</v>
      </c>
      <c r="CP76" s="907">
        <v>5.9619556395083002E-3</v>
      </c>
      <c r="CQ76" s="907">
        <v>6.7041236962166496E-3</v>
      </c>
      <c r="CR76" s="907">
        <v>4.3570762415483504E-3</v>
      </c>
      <c r="CS76" s="907">
        <v>5.7600510714854699E-3</v>
      </c>
      <c r="CT76" s="907">
        <v>3.5776110790537402E-3</v>
      </c>
      <c r="CU76" s="907">
        <v>5.5772769089237296E-3</v>
      </c>
      <c r="CV76" s="907">
        <v>7.1902338612841498E-3</v>
      </c>
      <c r="CW76" s="907">
        <v>4.6835748449451896E-3</v>
      </c>
      <c r="CX76" s="907">
        <v>4.9018915368206403E-3</v>
      </c>
      <c r="CY76" s="907">
        <v>5.8057804768332196E-3</v>
      </c>
      <c r="CZ76" s="907">
        <v>4.0950956687024797E-3</v>
      </c>
      <c r="DA76" s="907">
        <v>4.3985412432838702E-3</v>
      </c>
      <c r="DB76" s="907">
        <v>5.5572493694391297E-3</v>
      </c>
      <c r="DC76" s="907">
        <v>6.6842156038533504E-3</v>
      </c>
      <c r="DD76" s="907">
        <v>4.2713980614423903E-3</v>
      </c>
      <c r="DE76" s="907">
        <v>6.8160750313539503E-3</v>
      </c>
      <c r="DF76" s="907">
        <v>4.4139948006933797E-3</v>
      </c>
      <c r="DG76" s="907">
        <v>2.50734679571862E-3</v>
      </c>
      <c r="DH76" s="907">
        <v>2.6355421686745698E-3</v>
      </c>
      <c r="DI76" s="907">
        <v>3.1382436564562099E-3</v>
      </c>
      <c r="DJ76" s="907">
        <v>8.0216048557346694E-5</v>
      </c>
      <c r="DK76" s="907">
        <v>1.80471632533008E-3</v>
      </c>
      <c r="DL76" s="907">
        <v>3.0825071057794E-3</v>
      </c>
      <c r="DM76" s="907">
        <v>2.6473327125182702E-3</v>
      </c>
      <c r="DN76" s="907">
        <v>1.9636720667648398E-3</v>
      </c>
      <c r="DO76" s="907">
        <v>5.6940821272031296E-3</v>
      </c>
      <c r="DP76" s="907">
        <v>5.5038382029572999E-3</v>
      </c>
      <c r="DQ76" s="907">
        <v>6.06298697047092E-3</v>
      </c>
      <c r="DR76" s="907">
        <v>8.1220388400062796E-3</v>
      </c>
      <c r="DS76" s="907">
        <v>4.7642410783452797E-3</v>
      </c>
      <c r="DT76" s="907">
        <v>6.4507009676051403E-3</v>
      </c>
      <c r="DU76" s="907">
        <v>5.6560652681845198E-3</v>
      </c>
      <c r="DV76" s="907">
        <v>7.4016707716526601E-3</v>
      </c>
      <c r="DW76" s="907">
        <v>4.6881498191533302E-3</v>
      </c>
      <c r="DX76" s="907">
        <v>5.0174985261097803E-4</v>
      </c>
      <c r="DY76" s="907">
        <v>4.1373603640870699E-4</v>
      </c>
      <c r="DZ76" s="907">
        <v>2.0051632954858302E-3</v>
      </c>
      <c r="EA76" s="907">
        <v>7.41676463966789E-3</v>
      </c>
      <c r="EB76" s="907">
        <v>5.1771015680286397E-3</v>
      </c>
      <c r="EC76" s="907">
        <v>4.6687416629613799E-3</v>
      </c>
      <c r="ED76" s="907">
        <v>7.6467261685231299E-3</v>
      </c>
      <c r="EE76" s="907">
        <v>1.0004392172173701E-3</v>
      </c>
      <c r="EF76" s="907">
        <v>6.5938619798648901E-3</v>
      </c>
      <c r="EG76" s="907">
        <v>4.9160279462867598E-3</v>
      </c>
      <c r="EH76" s="907">
        <v>7.7114937404358904E-3</v>
      </c>
      <c r="EI76" s="907">
        <v>6.7317924742624803E-3</v>
      </c>
      <c r="EJ76" s="907">
        <v>4.9170981994395299E-3</v>
      </c>
      <c r="EK76" s="907">
        <v>8.5450892329512803E-3</v>
      </c>
      <c r="EL76" s="907">
        <v>5.8125227051668603E-3</v>
      </c>
      <c r="EM76" s="907">
        <v>6.3148819163685302E-3</v>
      </c>
      <c r="EN76" s="907">
        <v>1.08022368619098E-2</v>
      </c>
      <c r="EO76" s="907">
        <v>7.9606890864105696E-3</v>
      </c>
      <c r="EP76" s="907">
        <v>5.1932408322823403E-3</v>
      </c>
      <c r="EQ76" s="907">
        <v>8.772723161798E-3</v>
      </c>
      <c r="ER76" s="907">
        <v>7.1947283485744896E-3</v>
      </c>
      <c r="ES76" s="907">
        <v>-1.6467498942963599E-3</v>
      </c>
      <c r="ET76" s="907">
        <v>9.1389340882241897E-3</v>
      </c>
      <c r="EU76" s="907">
        <v>8.4929207253770008E-3</v>
      </c>
      <c r="EV76" s="907">
        <v>5.6507693150085201E-3</v>
      </c>
      <c r="EW76" s="907">
        <v>1.0170857335758E-2</v>
      </c>
      <c r="EX76" s="907">
        <v>8.1388454697353101E-3</v>
      </c>
      <c r="EY76" s="907">
        <v>9.7305389221558104E-3</v>
      </c>
      <c r="EZ76" s="907">
        <v>1.06745737583394E-2</v>
      </c>
      <c r="FA76" s="907">
        <v>-1.59684821559547E-2</v>
      </c>
      <c r="FB76" s="907">
        <v>-6.7508571671954804E-3</v>
      </c>
      <c r="FC76" s="907">
        <v>3.9772727272726601E-3</v>
      </c>
      <c r="FD76" s="907">
        <v>6.88727296024605E-3</v>
      </c>
      <c r="FE76" s="907">
        <v>7.7203698990413504E-3</v>
      </c>
      <c r="FF76" s="907">
        <v>3.8621821855531202E-3</v>
      </c>
      <c r="FG76" s="907">
        <v>1.5515090522166799E-3</v>
      </c>
      <c r="FH76" s="907">
        <v>1.925915071332E-3</v>
      </c>
      <c r="FI76" s="907">
        <v>6.4038945707927102E-3</v>
      </c>
      <c r="FJ76" s="907">
        <v>8.3976914133865304E-3</v>
      </c>
      <c r="FK76" s="907">
        <v>9.8306655000257592E-3</v>
      </c>
      <c r="FL76" s="907">
        <v>4.6279306829766203E-3</v>
      </c>
      <c r="FM76" s="907">
        <v>3.2976845181322801E-3</v>
      </c>
      <c r="FN76" s="907">
        <v>6.6242579314110799E-3</v>
      </c>
      <c r="FO76" s="907">
        <v>2.4212831796171E-3</v>
      </c>
      <c r="FP76" s="907">
        <v>2.90653971435728E-3</v>
      </c>
      <c r="FQ76" s="907">
        <v>5.6063558686854104E-3</v>
      </c>
      <c r="FR76" s="907">
        <v>3.60741756603655E-3</v>
      </c>
      <c r="FS76" s="907">
        <v>7.1294893503259804E-4</v>
      </c>
      <c r="FT76" s="907">
        <v>4.0569557000227404E-3</v>
      </c>
      <c r="FU76" s="907">
        <v>4.1883888007410199E-3</v>
      </c>
      <c r="FV76" s="907">
        <v>4.8088246839914604E-3</v>
      </c>
      <c r="FW76" s="907">
        <v>5.0104506475494599E-3</v>
      </c>
      <c r="FX76" s="907">
        <v>2.8280158213393998E-3</v>
      </c>
      <c r="FY76" s="907">
        <v>-1.15321252059308E-3</v>
      </c>
      <c r="FZ76" s="907">
        <v>-4.1524774184784601E-3</v>
      </c>
      <c r="GA76" s="907">
        <v>4.8517677776371802E-3</v>
      </c>
      <c r="GB76" s="907">
        <v>2.4141708922735799E-3</v>
      </c>
      <c r="GC76" s="907">
        <v>-9.8655575974471209E-4</v>
      </c>
      <c r="GD76" s="907">
        <v>5.3249167376656604E-4</v>
      </c>
      <c r="GE76" s="907">
        <v>6.2800576720243298E-3</v>
      </c>
      <c r="GF76" s="907">
        <v>3.7502884837294901E-3</v>
      </c>
      <c r="GG76" s="907">
        <v>4.7326167346859504E-3</v>
      </c>
      <c r="GH76" s="907">
        <v>5.50173538273779E-3</v>
      </c>
      <c r="GI76" s="907">
        <v>2.8259034830682198E-3</v>
      </c>
      <c r="GJ76" s="907">
        <v>3.7351892653496601E-3</v>
      </c>
      <c r="GK76" s="907">
        <v>6.6889001940722004E-3</v>
      </c>
      <c r="GL76" s="907">
        <v>6.56023059070154E-3</v>
      </c>
      <c r="GM76" s="907">
        <v>5.8294671662466602E-3</v>
      </c>
      <c r="GN76" s="907">
        <v>3.3461510019967599E-3</v>
      </c>
      <c r="GO76" s="907">
        <v>4.0535809702799703E-3</v>
      </c>
      <c r="GP76" s="907">
        <v>1.0460059090158201E-3</v>
      </c>
      <c r="GQ76" s="907">
        <v>6.7369385884510401E-3</v>
      </c>
      <c r="GR76" s="907">
        <v>2.78599717758476E-3</v>
      </c>
      <c r="GS76" s="907">
        <v>4.2763366956899401E-3</v>
      </c>
      <c r="GT76" s="907">
        <v>3.1280512060174498E-3</v>
      </c>
      <c r="GU76" s="907">
        <v>-4.0826258584330003E-3</v>
      </c>
      <c r="GV76" s="907">
        <v>9.0674630107234807E-3</v>
      </c>
      <c r="GW76" s="907">
        <v>3.7755477234613401E-3</v>
      </c>
      <c r="GX76" s="907">
        <v>9.4793081266528693E-3</v>
      </c>
      <c r="GY76" s="907">
        <v>1.5780297197072201E-2</v>
      </c>
      <c r="GZ76" s="907">
        <v>1.3112954379116901E-2</v>
      </c>
      <c r="HA76" s="907">
        <v>1.54888757019875E-2</v>
      </c>
    </row>
    <row r="77" spans="1:209" x14ac:dyDescent="0.35">
      <c r="A77" s="907" t="s">
        <v>921</v>
      </c>
      <c r="B77" s="907">
        <v>1.32057313943541E-2</v>
      </c>
      <c r="C77" s="907">
        <v>1.32057313943541E-2</v>
      </c>
      <c r="D77" s="907">
        <v>1.7043955464091501E-2</v>
      </c>
      <c r="E77" s="907">
        <v>1.2711424717235501E-2</v>
      </c>
      <c r="F77" s="907">
        <v>3.1661458066499303E-2</v>
      </c>
      <c r="G77" s="907">
        <v>1.86720961414313E-2</v>
      </c>
      <c r="H77" s="907">
        <v>1.4478623312046E-2</v>
      </c>
      <c r="I77" s="907">
        <v>2.03267659778954E-2</v>
      </c>
      <c r="J77" s="907">
        <v>4.11623416380162E-2</v>
      </c>
      <c r="K77" s="907">
        <v>1.00873026643145E-2</v>
      </c>
      <c r="L77" s="907">
        <v>8.1952530228392995E-3</v>
      </c>
      <c r="M77" s="907">
        <v>2.17652023275441E-2</v>
      </c>
      <c r="N77" s="907">
        <v>1.60848584967179E-2</v>
      </c>
      <c r="O77" s="907">
        <v>1.74132546100201E-2</v>
      </c>
      <c r="P77" s="907">
        <v>2.0689655172413599E-2</v>
      </c>
      <c r="Q77" s="907">
        <v>2.13826631509559E-2</v>
      </c>
      <c r="R77" s="907">
        <v>1.0245653664636501E-2</v>
      </c>
      <c r="S77" s="907">
        <v>1.8087442603314002E-2</v>
      </c>
      <c r="T77" s="907">
        <v>2.9178759118362301E-2</v>
      </c>
      <c r="U77" s="907">
        <v>3.32291746055942E-2</v>
      </c>
      <c r="V77" s="907">
        <v>1.8182488751198499E-2</v>
      </c>
      <c r="W77" s="907">
        <v>1.4452856159669699E-2</v>
      </c>
      <c r="X77" s="907">
        <v>1.34971077626223E-2</v>
      </c>
      <c r="Y77" s="907">
        <v>2.29706877113867E-2</v>
      </c>
      <c r="Z77" s="907">
        <v>1.4602562336409899E-2</v>
      </c>
      <c r="AA77" s="907">
        <v>8.3842498302784101E-3</v>
      </c>
      <c r="AB77" s="907">
        <v>1.1445113946208001E-2</v>
      </c>
      <c r="AC77" s="907">
        <v>2.67580790095516E-2</v>
      </c>
      <c r="AD77" s="907">
        <v>1.41324430326408E-2</v>
      </c>
      <c r="AE77" s="907">
        <v>1.1378527823057601E-2</v>
      </c>
      <c r="AF77" s="907">
        <v>4.9300003160255299E-3</v>
      </c>
      <c r="AG77" s="907">
        <v>2.89946224724047E-2</v>
      </c>
      <c r="AH77" s="907">
        <v>1.14299685217445E-2</v>
      </c>
      <c r="AI77" s="907">
        <v>1.9640429067834898E-2</v>
      </c>
      <c r="AJ77" s="907">
        <v>1.6713587198103501E-2</v>
      </c>
      <c r="AK77" s="907">
        <v>1.7254947681366602E-2</v>
      </c>
      <c r="AL77" s="907">
        <v>1.8423540872754201E-2</v>
      </c>
      <c r="AM77" s="907">
        <v>1.51080351114115E-2</v>
      </c>
      <c r="AN77" s="907">
        <v>2.3336382029322901E-2</v>
      </c>
      <c r="AO77" s="907">
        <v>2.2018795872491299E-2</v>
      </c>
      <c r="AP77" s="907">
        <v>1.97689209243164E-2</v>
      </c>
      <c r="AQ77" s="907">
        <v>3.8667428927810402E-2</v>
      </c>
      <c r="AR77" s="907">
        <v>1.0132599449587099E-2</v>
      </c>
      <c r="AS77" s="907">
        <v>3.0092879256966101E-2</v>
      </c>
      <c r="AT77" s="907">
        <v>1.9980764606876599E-2</v>
      </c>
      <c r="AU77" s="907">
        <v>2.32432050163833E-2</v>
      </c>
      <c r="AV77" s="907">
        <v>2.19549842191353E-2</v>
      </c>
      <c r="AW77" s="907">
        <v>1.9138863841298599E-2</v>
      </c>
      <c r="AX77" s="907">
        <v>1.5992390895618099E-2</v>
      </c>
      <c r="AY77" s="907">
        <v>1.9790124531916801E-2</v>
      </c>
      <c r="AZ77" s="907">
        <v>8.4114344271044601E-3</v>
      </c>
      <c r="BA77" s="907">
        <v>1.17921033132211E-2</v>
      </c>
      <c r="BB77" s="907">
        <v>1.8831603615667701E-3</v>
      </c>
      <c r="BC77" s="907">
        <v>7.7273296854769597E-3</v>
      </c>
      <c r="BD77" s="907">
        <v>1.1066898781397499E-2</v>
      </c>
      <c r="BE77" s="907">
        <v>6.5387611199934099E-3</v>
      </c>
      <c r="BF77" s="907">
        <v>1.2951837898381099E-2</v>
      </c>
      <c r="BG77" s="907">
        <v>9.9716531633864403E-3</v>
      </c>
      <c r="BH77" s="907">
        <v>1.48695184823935E-2</v>
      </c>
      <c r="BI77" s="907">
        <v>1.23175898321042E-2</v>
      </c>
      <c r="BJ77" s="907">
        <v>-3.9913198480974197E-3</v>
      </c>
      <c r="BK77" s="907">
        <v>2.3538108392016101E-3</v>
      </c>
      <c r="BL77" s="907">
        <v>5.3370077823275998E-3</v>
      </c>
      <c r="BM77" s="907">
        <v>6.5634531485272403E-3</v>
      </c>
      <c r="BN77" s="907">
        <v>-2.53154846381043E-3</v>
      </c>
      <c r="BO77" s="907">
        <v>-2.48029225149005E-3</v>
      </c>
      <c r="BP77" s="907">
        <v>1.4070661706597799E-3</v>
      </c>
      <c r="BQ77" s="907">
        <v>1.13561997151312E-3</v>
      </c>
      <c r="BR77" s="907">
        <v>-1.71111068386742E-3</v>
      </c>
      <c r="BS77" s="907">
        <v>4.7569524689932098E-3</v>
      </c>
      <c r="BT77" s="907">
        <v>7.2262367982212101E-3</v>
      </c>
      <c r="BU77" s="907">
        <v>2.0933241988276802E-3</v>
      </c>
      <c r="BV77" s="907">
        <v>1.36351551521137E-2</v>
      </c>
      <c r="BW77" s="907">
        <v>9.8358812949641498E-3</v>
      </c>
      <c r="BX77" s="907">
        <v>5.7141796998201296E-3</v>
      </c>
      <c r="BY77" s="907">
        <v>8.0429448984487006E-3</v>
      </c>
      <c r="BZ77" s="907">
        <v>7.42977399579092E-3</v>
      </c>
      <c r="CA77" s="907">
        <v>7.3386496158107696E-3</v>
      </c>
      <c r="CB77" s="907">
        <v>4.9770083851772302E-3</v>
      </c>
      <c r="CC77" s="907">
        <v>3.5886669896465499E-3</v>
      </c>
      <c r="CD77" s="907">
        <v>7.0086356403427103E-3</v>
      </c>
      <c r="CE77" s="907">
        <v>1.7168829785345199E-2</v>
      </c>
      <c r="CF77" s="907">
        <v>1.34403909931913E-3</v>
      </c>
      <c r="CG77" s="907">
        <v>1.19057995014555E-2</v>
      </c>
      <c r="CH77" s="907">
        <v>8.9750215331609907E-3</v>
      </c>
      <c r="CI77" s="907">
        <v>4.9341824452373596E-3</v>
      </c>
      <c r="CJ77" s="907">
        <v>1.2844036697247801E-2</v>
      </c>
      <c r="CK77" s="907">
        <v>1.0114734299516899E-2</v>
      </c>
      <c r="CL77" s="907">
        <v>1.4613328019394999E-3</v>
      </c>
      <c r="CM77" s="907">
        <v>3.6480010612367502E-3</v>
      </c>
      <c r="CN77" s="907">
        <v>8.7233796487518108E-3</v>
      </c>
      <c r="CO77" s="907">
        <v>6.2894111866349496E-3</v>
      </c>
      <c r="CP77" s="907">
        <v>2.49027490681808E-3</v>
      </c>
      <c r="CQ77" s="907">
        <v>4.3999220678010396E-3</v>
      </c>
      <c r="CR77" s="907">
        <v>7.2418085123580099E-3</v>
      </c>
      <c r="CS77" s="907">
        <v>8.9711286931681792E-3</v>
      </c>
      <c r="CT77" s="907">
        <v>4.58088118339428E-3</v>
      </c>
      <c r="CU77" s="907">
        <v>8.3916526805789503E-3</v>
      </c>
      <c r="CV77" s="907">
        <v>5.7467654817233704E-3</v>
      </c>
      <c r="CW77" s="907">
        <v>8.2118212757984494E-3</v>
      </c>
      <c r="CX77" s="907">
        <v>8.4236605760297199E-3</v>
      </c>
      <c r="CY77" s="907">
        <v>6.6642098151221702E-3</v>
      </c>
      <c r="CZ77" s="907">
        <v>5.1709936239665603E-3</v>
      </c>
      <c r="DA77" s="907">
        <v>1.3809429867824E-2</v>
      </c>
      <c r="DB77" s="907">
        <v>2.3500531381441801E-3</v>
      </c>
      <c r="DC77" s="907">
        <v>-5.3610895406486199E-3</v>
      </c>
      <c r="DD77" s="907">
        <v>5.8103745965016902E-3</v>
      </c>
      <c r="DE77" s="907">
        <v>3.4332457606875998E-3</v>
      </c>
      <c r="DF77" s="907">
        <v>3.40662283181103E-3</v>
      </c>
      <c r="DG77" s="907">
        <v>6.5825562260011204E-3</v>
      </c>
      <c r="DH77" s="907">
        <v>2.29766551292454E-3</v>
      </c>
      <c r="DI77" s="907">
        <v>7.0094487957561603E-3</v>
      </c>
      <c r="DJ77" s="907">
        <v>-4.1880691104366798E-3</v>
      </c>
      <c r="DK77" s="907">
        <v>6.4330827508389801E-3</v>
      </c>
      <c r="DL77" s="907">
        <v>6.5375655212580597E-3</v>
      </c>
      <c r="DM77" s="907">
        <v>3.2113874061536801E-3</v>
      </c>
      <c r="DN77" s="907">
        <v>2.9703969661576402E-3</v>
      </c>
      <c r="DO77" s="907">
        <v>8.4103684747760497E-3</v>
      </c>
      <c r="DP77" s="907">
        <v>9.0815773716175201E-3</v>
      </c>
      <c r="DQ77" s="907">
        <v>1.22917814606027E-2</v>
      </c>
      <c r="DR77" s="907">
        <v>9.7419363843178602E-3</v>
      </c>
      <c r="DS77" s="907">
        <v>3.84259195267256E-3</v>
      </c>
      <c r="DT77" s="907">
        <v>7.16006884681586E-3</v>
      </c>
      <c r="DU77" s="907">
        <v>4.5252580490806604E-3</v>
      </c>
      <c r="DV77" s="907">
        <v>1.7012357776688999E-3</v>
      </c>
      <c r="DW77" s="907">
        <v>5.2580807325988098E-3</v>
      </c>
      <c r="DX77" s="907">
        <v>6.4064442882629802E-3</v>
      </c>
      <c r="DY77" s="907">
        <v>6.4731003733446996E-3</v>
      </c>
      <c r="DZ77" s="907">
        <v>6.4848420153715801E-3</v>
      </c>
      <c r="EA77" s="907">
        <v>9.4524724910511893E-3</v>
      </c>
      <c r="EB77" s="907">
        <v>8.5891020842361297E-3</v>
      </c>
      <c r="EC77" s="907">
        <v>1.85293696368347E-2</v>
      </c>
      <c r="ED77" s="907">
        <v>1.11480439785221E-2</v>
      </c>
      <c r="EE77" s="907">
        <v>7.1056491174834599E-3</v>
      </c>
      <c r="EF77" s="907">
        <v>9.0516483792402198E-3</v>
      </c>
      <c r="EG77" s="907">
        <v>7.4898911353034102E-3</v>
      </c>
      <c r="EH77" s="907">
        <v>8.5085888585647602E-3</v>
      </c>
      <c r="EI77" s="907">
        <v>8.6817035241104606E-3</v>
      </c>
      <c r="EJ77" s="907">
        <v>9.1532625189680895E-3</v>
      </c>
      <c r="EK77" s="907">
        <v>9.7318625269160498E-3</v>
      </c>
      <c r="EL77" s="907">
        <v>1.3164478543687101E-2</v>
      </c>
      <c r="EM77" s="907">
        <v>9.0189668755804604E-3</v>
      </c>
      <c r="EN77" s="907">
        <v>1.0441673464631099E-2</v>
      </c>
      <c r="EO77" s="907">
        <v>7.1852005628214597E-3</v>
      </c>
      <c r="EP77" s="907">
        <v>8.4164481443735895E-3</v>
      </c>
      <c r="EQ77" s="907">
        <v>6.9608466569768303E-3</v>
      </c>
      <c r="ER77" s="907">
        <v>7.4089109915760299E-3</v>
      </c>
      <c r="ES77" s="907">
        <v>5.2051850359326997E-3</v>
      </c>
      <c r="ET77" s="907">
        <v>8.5524337687501503E-3</v>
      </c>
      <c r="EU77" s="907">
        <v>7.9940817295483003E-3</v>
      </c>
      <c r="EV77" s="907">
        <v>6.8900548794514904E-3</v>
      </c>
      <c r="EW77" s="907">
        <v>8.0178416013925204E-3</v>
      </c>
      <c r="EX77" s="907">
        <v>8.4289368315399998E-3</v>
      </c>
      <c r="EY77" s="907">
        <v>1.02420856610801E-2</v>
      </c>
      <c r="EZ77" s="907">
        <v>7.5003972668044004E-3</v>
      </c>
      <c r="FA77" s="907">
        <v>-4.7632566795998699E-3</v>
      </c>
      <c r="FB77" s="907">
        <v>-8.3888008452193095E-3</v>
      </c>
      <c r="FC77" s="907">
        <v>1.81128537333874E-4</v>
      </c>
      <c r="FD77" s="907">
        <v>3.0573221267029501E-3</v>
      </c>
      <c r="FE77" s="907">
        <v>7.6890399320306297E-3</v>
      </c>
      <c r="FF77" s="907">
        <v>6.3656675519581096E-3</v>
      </c>
      <c r="FG77" s="907">
        <v>7.6658847184987201E-3</v>
      </c>
      <c r="FH77" s="907">
        <v>3.97006859280813E-3</v>
      </c>
      <c r="FI77" s="907">
        <v>8.1364775056416098E-3</v>
      </c>
      <c r="FJ77" s="907">
        <v>8.9846798373516296E-3</v>
      </c>
      <c r="FK77" s="907">
        <v>9.0471489777432801E-3</v>
      </c>
      <c r="FL77" s="907">
        <v>3.4795062126835598E-3</v>
      </c>
      <c r="FM77" s="907">
        <v>-1.3367237203131301E-3</v>
      </c>
      <c r="FN77" s="907">
        <v>3.4620184372609101E-3</v>
      </c>
      <c r="FO77" s="907">
        <v>2.2064428130139598E-3</v>
      </c>
      <c r="FP77" s="907">
        <v>1.9213833960451999E-3</v>
      </c>
      <c r="FQ77" s="907">
        <v>1.2385137834598501E-3</v>
      </c>
      <c r="FR77" s="907">
        <v>-4.9878296955352397E-5</v>
      </c>
      <c r="FS77" s="907">
        <v>1.9752790829916699E-3</v>
      </c>
      <c r="FT77" s="907">
        <v>3.23585929488135E-3</v>
      </c>
      <c r="FU77" s="907">
        <v>1.5214068795776199E-2</v>
      </c>
      <c r="FV77" s="907">
        <v>-2.5807712986949398E-3</v>
      </c>
      <c r="FW77" s="907">
        <v>4.4202252256666501E-3</v>
      </c>
      <c r="FX77" s="907">
        <v>4.6739915302198599E-3</v>
      </c>
      <c r="FY77" s="907">
        <v>1.3403133225202699E-3</v>
      </c>
      <c r="FZ77" s="907">
        <v>-1.6101029107944401E-3</v>
      </c>
      <c r="GA77" s="907">
        <v>1.9624415882175698E-3</v>
      </c>
      <c r="GB77" s="907">
        <v>1.53197265719696E-3</v>
      </c>
      <c r="GC77" s="907">
        <v>-7.9385824789679504E-4</v>
      </c>
      <c r="GD77" s="907">
        <v>-2.4997335555317899E-3</v>
      </c>
      <c r="GE77" s="907">
        <v>5.3810962283760101E-3</v>
      </c>
      <c r="GF77" s="907">
        <v>3.8837952988686202E-3</v>
      </c>
      <c r="GG77" s="907">
        <v>4.8215265280195903E-3</v>
      </c>
      <c r="GH77" s="907">
        <v>5.2485394119337102E-3</v>
      </c>
      <c r="GI77" s="907">
        <v>3.7919929876712999E-3</v>
      </c>
      <c r="GJ77" s="907">
        <v>4.7837807054178496E-3</v>
      </c>
      <c r="GK77" s="907">
        <v>7.3020971093897798E-3</v>
      </c>
      <c r="GL77" s="907">
        <v>9.5842750368084796E-3</v>
      </c>
      <c r="GM77" s="907">
        <v>7.3568343318934897E-3</v>
      </c>
      <c r="GN77" s="907">
        <v>5.7724049535716696E-3</v>
      </c>
      <c r="GO77" s="907">
        <v>7.8387868675107199E-3</v>
      </c>
      <c r="GP77" s="907">
        <v>1.0461392911724101E-2</v>
      </c>
      <c r="GQ77" s="907">
        <v>-6.9770791695925602E-3</v>
      </c>
      <c r="GR77" s="907">
        <v>3.3543965259330601E-3</v>
      </c>
      <c r="GS77" s="907">
        <v>3.5690728542643298E-3</v>
      </c>
      <c r="GT77" s="907">
        <v>2.9891597940001598E-3</v>
      </c>
      <c r="GU77" s="907">
        <v>3.94973070017901E-4</v>
      </c>
      <c r="GV77" s="907">
        <v>7.4028211478411902E-3</v>
      </c>
      <c r="GW77" s="907">
        <v>6.1459530235417103E-3</v>
      </c>
      <c r="GX77" s="907">
        <v>9.7911631653961901E-3</v>
      </c>
      <c r="GY77" s="907">
        <v>1.0195940910884001E-2</v>
      </c>
      <c r="GZ77" s="907">
        <v>1.2280001388551299E-2</v>
      </c>
      <c r="HA77" s="907">
        <v>1.4154299872259701E-2</v>
      </c>
    </row>
    <row r="78" spans="1:209" x14ac:dyDescent="0.35">
      <c r="A78" s="907" t="s">
        <v>922</v>
      </c>
      <c r="B78" s="907">
        <v>2.12315774113527E-2</v>
      </c>
      <c r="C78" s="907">
        <v>2.12315774113527E-2</v>
      </c>
      <c r="D78" s="907">
        <v>1.8075301850396502E-2</v>
      </c>
      <c r="E78" s="907">
        <v>1.8947368421052602E-2</v>
      </c>
      <c r="F78" s="907">
        <v>2.26584022038567E-2</v>
      </c>
      <c r="G78" s="907">
        <v>1.8115698026803101E-2</v>
      </c>
      <c r="H78" s="907">
        <v>1.4089165233496501E-2</v>
      </c>
      <c r="I78" s="907">
        <v>1.0892961972474E-2</v>
      </c>
      <c r="J78" s="907">
        <v>2.23899858046199E-2</v>
      </c>
      <c r="K78" s="907">
        <v>1.1801830230356599E-2</v>
      </c>
      <c r="L78" s="907">
        <v>1.5219560878243501E-2</v>
      </c>
      <c r="M78" s="907">
        <v>1.37625952322438E-2</v>
      </c>
      <c r="N78" s="907">
        <v>1.9696969696969501E-2</v>
      </c>
      <c r="O78" s="907">
        <v>1.7771173848439799E-2</v>
      </c>
      <c r="P78" s="907">
        <v>1.3431441252044001E-2</v>
      </c>
      <c r="Q78" s="907">
        <v>1.8958165264492299E-2</v>
      </c>
      <c r="R78" s="907">
        <v>2.9010914437595601E-2</v>
      </c>
      <c r="S78" s="907">
        <v>3.4787865464937402E-2</v>
      </c>
      <c r="T78" s="907">
        <v>3.6486271177439002E-2</v>
      </c>
      <c r="U78" s="907">
        <v>2.9411764705882502E-2</v>
      </c>
      <c r="V78" s="907">
        <v>2.0109507217521201E-2</v>
      </c>
      <c r="W78" s="907">
        <v>1.9810676295501001E-2</v>
      </c>
      <c r="X78" s="907">
        <v>1.2775119617225E-2</v>
      </c>
      <c r="Y78" s="907">
        <v>1.28029479850709E-2</v>
      </c>
      <c r="Z78" s="907">
        <v>1.1288366452094399E-2</v>
      </c>
      <c r="AA78" s="907">
        <v>1.2130996309963201E-2</v>
      </c>
      <c r="AB78" s="907">
        <v>7.4283370550973799E-3</v>
      </c>
      <c r="AC78" s="907">
        <v>1.19424590608883E-2</v>
      </c>
      <c r="AD78" s="907">
        <v>1.88645507375951E-2</v>
      </c>
      <c r="AE78" s="907">
        <v>1.79010179010177E-2</v>
      </c>
      <c r="AF78" s="907">
        <v>1.7025862068965399E-2</v>
      </c>
      <c r="AG78" s="907">
        <v>1.6867980504344099E-2</v>
      </c>
      <c r="AH78" s="907">
        <v>1.41291209936232E-2</v>
      </c>
      <c r="AI78" s="907">
        <v>1.66858457997698E-2</v>
      </c>
      <c r="AJ78" s="907">
        <v>1.52397121836849E-2</v>
      </c>
      <c r="AK78" s="907">
        <v>1.43340633087798E-2</v>
      </c>
      <c r="AL78" s="907">
        <v>2.3788027477919398E-2</v>
      </c>
      <c r="AM78" s="907">
        <v>2.2890226601740799E-2</v>
      </c>
      <c r="AN78" s="907">
        <v>3.3885598620586203E-2</v>
      </c>
      <c r="AO78" s="907">
        <v>1.95417301138423E-2</v>
      </c>
      <c r="AP78" s="907">
        <v>2.6030368763557701E-2</v>
      </c>
      <c r="AQ78" s="907">
        <v>2.7449485322150101E-2</v>
      </c>
      <c r="AR78" s="907">
        <v>2.8841288581548299E-2</v>
      </c>
      <c r="AS78" s="907">
        <v>2.7213114754098398E-2</v>
      </c>
      <c r="AT78" s="907">
        <v>3.25247366741142E-2</v>
      </c>
      <c r="AU78" s="907">
        <v>2.15153482333303E-2</v>
      </c>
      <c r="AV78" s="907">
        <v>1.35875321531245E-2</v>
      </c>
      <c r="AW78" s="907">
        <v>1.5793873529587499E-2</v>
      </c>
      <c r="AX78" s="907">
        <v>1.68415483643416E-2</v>
      </c>
      <c r="AY78" s="907">
        <v>1.6071222106601901E-2</v>
      </c>
      <c r="AZ78" s="907">
        <v>1.5703231679563098E-2</v>
      </c>
      <c r="BA78" s="907">
        <v>1.2715662110687901E-2</v>
      </c>
      <c r="BB78" s="907">
        <v>7.1906632003981797E-3</v>
      </c>
      <c r="BC78" s="907">
        <v>1.09561205997035E-2</v>
      </c>
      <c r="BD78" s="907">
        <v>9.6694461797539599E-3</v>
      </c>
      <c r="BE78" s="907">
        <v>7.6130524843300903E-3</v>
      </c>
      <c r="BF78" s="907">
        <v>1.44970098248611E-2</v>
      </c>
      <c r="BG78" s="907">
        <v>9.5265664885917402E-3</v>
      </c>
      <c r="BH78" s="907">
        <v>9.3323948802170893E-3</v>
      </c>
      <c r="BI78" s="907">
        <v>9.9176115085617394E-3</v>
      </c>
      <c r="BJ78" s="907">
        <v>1.1789376774160599E-2</v>
      </c>
      <c r="BK78" s="907">
        <v>9.8574461631786292E-3</v>
      </c>
      <c r="BL78" s="907">
        <v>8.2845272062870307E-3</v>
      </c>
      <c r="BM78" s="907">
        <v>9.2590294154153395E-3</v>
      </c>
      <c r="BN78" s="907">
        <v>4.1566235427221701E-3</v>
      </c>
      <c r="BO78" s="907">
        <v>4.4088470864869196E-3</v>
      </c>
      <c r="BP78" s="907">
        <v>8.6570585509790892E-3</v>
      </c>
      <c r="BQ78" s="907">
        <v>1.2716986606063499E-2</v>
      </c>
      <c r="BR78" s="907">
        <v>1.4300038197096999E-2</v>
      </c>
      <c r="BS78" s="907">
        <v>1.22155012121354E-2</v>
      </c>
      <c r="BT78" s="907">
        <v>1.1975073245593699E-2</v>
      </c>
      <c r="BU78" s="907">
        <v>5.9511500195308402E-3</v>
      </c>
      <c r="BV78" s="907">
        <v>5.1393330287803404E-3</v>
      </c>
      <c r="BW78" s="907">
        <v>9.7488921713440001E-3</v>
      </c>
      <c r="BX78" s="907">
        <v>8.4169779898277692E-3</v>
      </c>
      <c r="BY78" s="907">
        <v>1.14488484199249E-2</v>
      </c>
      <c r="BZ78" s="907">
        <v>1.31506365702434E-2</v>
      </c>
      <c r="CA78" s="907">
        <v>1.35679595792408E-2</v>
      </c>
      <c r="CB78" s="907">
        <v>9.3682853459389204E-3</v>
      </c>
      <c r="CC78" s="907">
        <v>1.2921491825613101E-2</v>
      </c>
      <c r="CD78" s="907">
        <v>1.4143706786037E-2</v>
      </c>
      <c r="CE78" s="907">
        <v>1.0319960212201501E-2</v>
      </c>
      <c r="CF78" s="907">
        <v>1.35988841941175E-2</v>
      </c>
      <c r="CG78" s="907">
        <v>1.5743570026509199E-2</v>
      </c>
      <c r="CH78" s="907">
        <v>4.20360593684621E-3</v>
      </c>
      <c r="CI78" s="907">
        <v>6.0508669602825603E-3</v>
      </c>
      <c r="CJ78" s="907">
        <v>8.2427875608841496E-3</v>
      </c>
      <c r="CK78" s="907">
        <v>8.7230338946586699E-3</v>
      </c>
      <c r="CL78" s="907">
        <v>7.1352399418322899E-3</v>
      </c>
      <c r="CM78" s="907">
        <v>1.1936160791637101E-2</v>
      </c>
      <c r="CN78" s="907">
        <v>7.3816182485779702E-3</v>
      </c>
      <c r="CO78" s="907">
        <v>6.8176238409094498E-3</v>
      </c>
      <c r="CP78" s="907">
        <v>5.8148259303723001E-3</v>
      </c>
      <c r="CQ78" s="907">
        <v>5.8931035768901002E-3</v>
      </c>
      <c r="CR78" s="907">
        <v>2.8551299640327001E-3</v>
      </c>
      <c r="CS78" s="907">
        <v>5.0469570361606503E-3</v>
      </c>
      <c r="CT78" s="907">
        <v>8.1670192219258607E-3</v>
      </c>
      <c r="CU78" s="907">
        <v>5.5647795070152802E-3</v>
      </c>
      <c r="CV78" s="907">
        <v>8.7455093079797895E-3</v>
      </c>
      <c r="CW78" s="907">
        <v>8.4898194114684192E-3</v>
      </c>
      <c r="CX78" s="907">
        <v>5.5825069558392802E-3</v>
      </c>
      <c r="CY78" s="907">
        <v>7.5912098047215002E-3</v>
      </c>
      <c r="CZ78" s="907">
        <v>4.1190656410077199E-3</v>
      </c>
      <c r="DA78" s="907">
        <v>3.82167838297431E-3</v>
      </c>
      <c r="DB78" s="907">
        <v>9.98934702502563E-3</v>
      </c>
      <c r="DC78" s="907">
        <v>1.3660021095223099E-3</v>
      </c>
      <c r="DD78" s="907">
        <v>6.3199336924990596E-3</v>
      </c>
      <c r="DE78" s="907">
        <v>7.1725179312949203E-3</v>
      </c>
      <c r="DF78" s="907">
        <v>6.62736813411491E-3</v>
      </c>
      <c r="DG78" s="907">
        <v>3.2326309554033799E-3</v>
      </c>
      <c r="DH78" s="907">
        <v>4.3525204129832903E-3</v>
      </c>
      <c r="DI78" s="907">
        <v>7.8274599388585796E-3</v>
      </c>
      <c r="DJ78" s="907">
        <v>1.34999999999996E-3</v>
      </c>
      <c r="DK78" s="907">
        <v>4.4273564021903898E-3</v>
      </c>
      <c r="DL78" s="907">
        <v>7.4900160737070296E-3</v>
      </c>
      <c r="DM78" s="907">
        <v>8.3554005822463803E-3</v>
      </c>
      <c r="DN78" s="907">
        <v>7.6826463535974998E-3</v>
      </c>
      <c r="DO78" s="907">
        <v>1.35323254232897E-2</v>
      </c>
      <c r="DP78" s="907">
        <v>1.20100935892931E-2</v>
      </c>
      <c r="DQ78" s="907">
        <v>1.14888110343085E-2</v>
      </c>
      <c r="DR78" s="907">
        <v>1.2778107155116099E-2</v>
      </c>
      <c r="DS78" s="907">
        <v>1.0614206707439299E-2</v>
      </c>
      <c r="DT78" s="907">
        <v>1.07313801408493E-2</v>
      </c>
      <c r="DU78" s="907">
        <v>1.2487557687087101E-2</v>
      </c>
      <c r="DV78" s="907">
        <v>1.19462567402508E-2</v>
      </c>
      <c r="DW78" s="907">
        <v>3.9154498351388102E-3</v>
      </c>
      <c r="DX78" s="907">
        <v>2.6245564646199E-3</v>
      </c>
      <c r="DY78" s="907">
        <v>1.9449847179771099E-3</v>
      </c>
      <c r="DZ78" s="907">
        <v>6.0863473158769797E-3</v>
      </c>
      <c r="EA78" s="907">
        <v>8.9945017481249893E-3</v>
      </c>
      <c r="EB78" s="907">
        <v>7.1889692455895399E-3</v>
      </c>
      <c r="EC78" s="907">
        <v>8.3510585145107896E-3</v>
      </c>
      <c r="ED78" s="907">
        <v>1.42420295599976E-2</v>
      </c>
      <c r="EE78" s="907">
        <v>7.2583121632563397E-4</v>
      </c>
      <c r="EF78" s="907">
        <v>6.7090690992272998E-3</v>
      </c>
      <c r="EG78" s="907">
        <v>7.8420505715275403E-3</v>
      </c>
      <c r="EH78" s="907">
        <v>1.2647612763090999E-2</v>
      </c>
      <c r="EI78" s="907">
        <v>1.4281641574238601E-2</v>
      </c>
      <c r="EJ78" s="907">
        <v>1.61953073762264E-2</v>
      </c>
      <c r="EK78" s="907">
        <v>1.7227980980730299E-2</v>
      </c>
      <c r="EL78" s="907">
        <v>8.9860289262084798E-3</v>
      </c>
      <c r="EM78" s="907">
        <v>1.2794353545075399E-2</v>
      </c>
      <c r="EN78" s="907">
        <v>1.5977800866678701E-2</v>
      </c>
      <c r="EO78" s="907">
        <v>1.6337627676689299E-2</v>
      </c>
      <c r="EP78" s="907">
        <v>7.11717570834303E-3</v>
      </c>
      <c r="EQ78" s="907">
        <v>1.53521864681443E-2</v>
      </c>
      <c r="ER78" s="907">
        <v>1.00320401281604E-2</v>
      </c>
      <c r="ES78" s="907">
        <v>1.0573964286138699E-2</v>
      </c>
      <c r="ET78" s="907">
        <v>1.9092629821653401E-2</v>
      </c>
      <c r="EU78" s="907">
        <v>1.0774892424120001E-2</v>
      </c>
      <c r="EV78" s="907">
        <v>1.08768846228471E-2</v>
      </c>
      <c r="EW78" s="907">
        <v>1.45082985209439E-2</v>
      </c>
      <c r="EX78" s="907">
        <v>1.6025819375660801E-2</v>
      </c>
      <c r="EY78" s="907">
        <v>1.39219015280136E-2</v>
      </c>
      <c r="EZ78" s="907">
        <v>1.34174534926432E-2</v>
      </c>
      <c r="FA78" s="907">
        <v>-1.18966399454206E-2</v>
      </c>
      <c r="FB78" s="907">
        <v>-1.2956889483450499E-2</v>
      </c>
      <c r="FC78" s="907">
        <v>2.1969374036789899E-3</v>
      </c>
      <c r="FD78" s="907">
        <v>5.1149500501681501E-3</v>
      </c>
      <c r="FE78" s="907">
        <v>7.3458404314188401E-3</v>
      </c>
      <c r="FF78" s="907">
        <v>9.9097352377259806E-3</v>
      </c>
      <c r="FG78" s="907">
        <v>6.6660978263188798E-3</v>
      </c>
      <c r="FH78" s="907">
        <v>5.2339934098302203E-3</v>
      </c>
      <c r="FI78" s="907">
        <v>8.4425097758149496E-3</v>
      </c>
      <c r="FJ78" s="907">
        <v>1.01590752315057E-2</v>
      </c>
      <c r="FK78" s="907">
        <v>1.2043455768235799E-2</v>
      </c>
      <c r="FL78" s="907">
        <v>5.1628601222730702E-3</v>
      </c>
      <c r="FM78" s="907">
        <v>-1.1696620185316399E-3</v>
      </c>
      <c r="FN78" s="907">
        <v>1.2188912875239301E-2</v>
      </c>
      <c r="FO78" s="907">
        <v>1.00602609631739E-5</v>
      </c>
      <c r="FP78" s="907">
        <v>5.91537393613795E-3</v>
      </c>
      <c r="FQ78" s="907">
        <v>1.21812181218122E-2</v>
      </c>
      <c r="FR78" s="907">
        <v>1.1491186467472899E-2</v>
      </c>
      <c r="FS78" s="907">
        <v>5.2846997684892196E-3</v>
      </c>
      <c r="FT78" s="907">
        <v>7.9193874378109506E-3</v>
      </c>
      <c r="FU78" s="907">
        <v>5.6976486353601504E-3</v>
      </c>
      <c r="FV78" s="907">
        <v>7.9276826626277792E-3</v>
      </c>
      <c r="FW78" s="907">
        <v>3.3953112368634302E-3</v>
      </c>
      <c r="FX78" s="907">
        <v>5.5733540596387696E-3</v>
      </c>
      <c r="FY78" s="907">
        <v>-3.3933452728818198E-4</v>
      </c>
      <c r="FZ78" s="907">
        <v>-8.2788013653421998E-3</v>
      </c>
      <c r="GA78" s="907">
        <v>6.5319084201718204E-3</v>
      </c>
      <c r="GB78" s="907">
        <v>1.0012941254262701E-3</v>
      </c>
      <c r="GC78" s="907">
        <v>-3.3405996093196499E-3</v>
      </c>
      <c r="GD78" s="907">
        <v>-7.43265634616297E-3</v>
      </c>
      <c r="GE78" s="907">
        <v>7.6981780024802902E-3</v>
      </c>
      <c r="GF78" s="907">
        <v>3.2943002925112101E-3</v>
      </c>
      <c r="GG78" s="907">
        <v>4.8969193753833897E-3</v>
      </c>
      <c r="GH78" s="907">
        <v>9.0794711935702193E-3</v>
      </c>
      <c r="GI78" s="907">
        <v>2.9217184170613501E-3</v>
      </c>
      <c r="GJ78" s="907">
        <v>9.0921742357470397E-3</v>
      </c>
      <c r="GK78" s="907">
        <v>1.20535098607089E-2</v>
      </c>
      <c r="GL78" s="907">
        <v>1.18736145935536E-2</v>
      </c>
      <c r="GM78" s="907">
        <v>1.10609338947596E-2</v>
      </c>
      <c r="GN78" s="907">
        <v>9.0307685477069004E-3</v>
      </c>
      <c r="GO78" s="907">
        <v>5.9402281047591403E-3</v>
      </c>
      <c r="GP78" s="907">
        <v>-2.5632725904800599E-3</v>
      </c>
      <c r="GQ78" s="907">
        <v>7.5780167347869699E-3</v>
      </c>
      <c r="GR78" s="907">
        <v>2.0543533139505401E-3</v>
      </c>
      <c r="GS78" s="907">
        <v>2.8927845440172E-3</v>
      </c>
      <c r="GT78" s="907">
        <v>9.4328999454293995E-3</v>
      </c>
      <c r="GU78" s="907">
        <v>-3.8014004256194901E-3</v>
      </c>
      <c r="GV78" s="907">
        <v>4.8754016176686399E-3</v>
      </c>
      <c r="GW78" s="907">
        <v>8.1605362638115207E-3</v>
      </c>
      <c r="GX78" s="907">
        <v>1.53472039180007E-2</v>
      </c>
      <c r="GY78" s="907">
        <v>1.78200576137202E-2</v>
      </c>
      <c r="GZ78" s="907">
        <v>1.6430263937339502E-2</v>
      </c>
      <c r="HA78" s="907">
        <v>2.13775183947029E-2</v>
      </c>
    </row>
    <row r="79" spans="1:209" x14ac:dyDescent="0.35">
      <c r="A79" s="907" t="s">
        <v>923</v>
      </c>
      <c r="B79" s="907">
        <v>1.9913023575188999E-2</v>
      </c>
      <c r="C79" s="907">
        <v>1.9913023575188999E-2</v>
      </c>
      <c r="D79" s="907">
        <v>1.7654099341711402E-2</v>
      </c>
      <c r="E79" s="907">
        <v>1.6833284328138898E-2</v>
      </c>
      <c r="F79" s="907">
        <v>2.4651196414371399E-2</v>
      </c>
      <c r="G79" s="907">
        <v>1.8696204317764999E-2</v>
      </c>
      <c r="H79" s="907">
        <v>1.5097998476348899E-2</v>
      </c>
      <c r="I79" s="907">
        <v>9.0741625162038507E-3</v>
      </c>
      <c r="J79" s="907">
        <v>2.5152129817444399E-2</v>
      </c>
      <c r="K79" s="907">
        <v>1.3124917557050499E-2</v>
      </c>
      <c r="L79" s="907">
        <v>1.5558882885228701E-2</v>
      </c>
      <c r="M79" s="907">
        <v>1.2435897435897601E-2</v>
      </c>
      <c r="N79" s="907">
        <v>1.9754337090034199E-2</v>
      </c>
      <c r="O79" s="907">
        <v>1.68881162299763E-2</v>
      </c>
      <c r="P79" s="907">
        <v>1.1600928074246E-2</v>
      </c>
      <c r="Q79" s="907">
        <v>1.6779333655238898E-2</v>
      </c>
      <c r="R79" s="907">
        <v>2.42787605366259E-2</v>
      </c>
      <c r="S79" s="907">
        <v>2.68907563025211E-2</v>
      </c>
      <c r="T79" s="907">
        <v>2.8726226084993398E-2</v>
      </c>
      <c r="U79" s="907">
        <v>2.6113671274961399E-2</v>
      </c>
      <c r="V79" s="907">
        <v>1.99957228400343E-2</v>
      </c>
      <c r="W79" s="907">
        <v>2.4111542090365898E-2</v>
      </c>
      <c r="X79" s="907">
        <v>1.5354693417954699E-2</v>
      </c>
      <c r="Y79" s="907">
        <v>1.45680008065328E-2</v>
      </c>
      <c r="Z79" s="907">
        <v>1.30173398916877E-2</v>
      </c>
      <c r="AA79" s="907">
        <v>1.3046250429153101E-2</v>
      </c>
      <c r="AB79" s="907">
        <v>8.7630113773904394E-3</v>
      </c>
      <c r="AC79" s="907">
        <v>1.31983106162412E-2</v>
      </c>
      <c r="AD79" s="907">
        <v>2.0321159585050302E-2</v>
      </c>
      <c r="AE79" s="907">
        <v>1.9870009285051001E-2</v>
      </c>
      <c r="AF79" s="907">
        <v>1.7889657683903801E-2</v>
      </c>
      <c r="AG79" s="907">
        <v>1.83354948347569E-2</v>
      </c>
      <c r="AH79" s="907">
        <v>1.4536032673137E-2</v>
      </c>
      <c r="AI79" s="907">
        <v>1.6015929356765699E-2</v>
      </c>
      <c r="AJ79" s="907">
        <v>1.4314928425357899E-2</v>
      </c>
      <c r="AK79" s="907">
        <v>1.33988575268817E-2</v>
      </c>
      <c r="AL79" s="907">
        <v>2.4536825962614601E-2</v>
      </c>
      <c r="AM79" s="907">
        <v>2.18455439135887E-2</v>
      </c>
      <c r="AN79" s="907">
        <v>3.5116196207292602E-2</v>
      </c>
      <c r="AO79" s="907">
        <v>1.7211045666641198E-2</v>
      </c>
      <c r="AP79" s="907">
        <v>2.5718153105730199E-2</v>
      </c>
      <c r="AQ79" s="907">
        <v>2.7126099706744799E-2</v>
      </c>
      <c r="AR79" s="907">
        <v>2.7801570306923699E-2</v>
      </c>
      <c r="AS79" s="907">
        <v>2.65981457689504E-2</v>
      </c>
      <c r="AT79" s="907">
        <v>3.3519364112971399E-2</v>
      </c>
      <c r="AU79" s="907">
        <v>2.0912423092027701E-2</v>
      </c>
      <c r="AV79" s="907">
        <v>1.1957044398140699E-2</v>
      </c>
      <c r="AW79" s="907">
        <v>1.53319817536746E-2</v>
      </c>
      <c r="AX79" s="907">
        <v>1.7534007238237701E-2</v>
      </c>
      <c r="AY79" s="907">
        <v>1.5944073097442901E-2</v>
      </c>
      <c r="AZ79" s="907">
        <v>1.65992635963059E-2</v>
      </c>
      <c r="BA79" s="907">
        <v>1.5021968887305399E-2</v>
      </c>
      <c r="BB79" s="907">
        <v>8.5697572389587008E-3</v>
      </c>
      <c r="BC79" s="907">
        <v>1.36589043876694E-2</v>
      </c>
      <c r="BD79" s="907">
        <v>1.17010928649082E-2</v>
      </c>
      <c r="BE79" s="907">
        <v>9.3600656052936805E-3</v>
      </c>
      <c r="BF79" s="907">
        <v>1.7537961562167099E-2</v>
      </c>
      <c r="BG79" s="907">
        <v>1.09030837004405E-2</v>
      </c>
      <c r="BH79" s="907">
        <v>1.07310164505936E-2</v>
      </c>
      <c r="BI79" s="907">
        <v>1.1802748585286999E-2</v>
      </c>
      <c r="BJ79" s="907">
        <v>1.3209758176201E-2</v>
      </c>
      <c r="BK79" s="907">
        <v>1.1434128903375E-2</v>
      </c>
      <c r="BL79" s="907">
        <v>9.2777878843004497E-3</v>
      </c>
      <c r="BM79" s="907">
        <v>1.0067978164589601E-2</v>
      </c>
      <c r="BN79" s="907">
        <v>3.6709409335409201E-3</v>
      </c>
      <c r="BO79" s="907">
        <v>2.9971298671609401E-3</v>
      </c>
      <c r="BP79" s="907">
        <v>8.5593456405581598E-3</v>
      </c>
      <c r="BQ79" s="907">
        <v>1.3182012202777E-2</v>
      </c>
      <c r="BR79" s="907">
        <v>1.61825931800159E-2</v>
      </c>
      <c r="BS79" s="907">
        <v>1.3169125716376E-2</v>
      </c>
      <c r="BT79" s="907">
        <v>1.2685040317727899E-2</v>
      </c>
      <c r="BU79" s="907">
        <v>6.1085757748620103E-3</v>
      </c>
      <c r="BV79" s="907">
        <v>4.4413995133361101E-3</v>
      </c>
      <c r="BW79" s="907">
        <v>1.0772161723545901E-2</v>
      </c>
      <c r="BX79" s="907">
        <v>8.8888888888889496E-3</v>
      </c>
      <c r="BY79" s="907">
        <v>1.29621514403671E-2</v>
      </c>
      <c r="BZ79" s="907">
        <v>1.5164279696714401E-2</v>
      </c>
      <c r="CA79" s="907">
        <v>1.48704721318829E-2</v>
      </c>
      <c r="CB79" s="907">
        <v>9.8346888260254506E-3</v>
      </c>
      <c r="CC79" s="907">
        <v>1.46849626857506E-2</v>
      </c>
      <c r="CD79" s="907">
        <v>1.5852816840652199E-2</v>
      </c>
      <c r="CE79" s="907">
        <v>1.0679632263954599E-2</v>
      </c>
      <c r="CF79" s="907">
        <v>1.4537204319146299E-2</v>
      </c>
      <c r="CG79" s="907">
        <v>1.8925746469540702E-2</v>
      </c>
      <c r="CH79" s="907">
        <v>4.7553243375060301E-3</v>
      </c>
      <c r="CI79" s="907">
        <v>6.2699728975366097E-3</v>
      </c>
      <c r="CJ79" s="907">
        <v>9.5473548802056402E-3</v>
      </c>
      <c r="CK79" s="907">
        <v>1.13683875206563E-2</v>
      </c>
      <c r="CL79" s="907">
        <v>9.4491909130280903E-3</v>
      </c>
      <c r="CM79" s="907">
        <v>1.35925738133313E-2</v>
      </c>
      <c r="CN79" s="907">
        <v>8.5618085618086592E-3</v>
      </c>
      <c r="CO79" s="907">
        <v>7.3063716138877001E-3</v>
      </c>
      <c r="CP79" s="907">
        <v>5.4731738726967504E-3</v>
      </c>
      <c r="CQ79" s="907">
        <v>5.91426203571155E-3</v>
      </c>
      <c r="CR79" s="907">
        <v>3.2580608920345102E-3</v>
      </c>
      <c r="CS79" s="907">
        <v>5.1138484509145599E-3</v>
      </c>
      <c r="CT79" s="907">
        <v>8.3744940023024999E-3</v>
      </c>
      <c r="CU79" s="907">
        <v>5.8189853604639899E-3</v>
      </c>
      <c r="CV79" s="907">
        <v>8.7329049266764401E-3</v>
      </c>
      <c r="CW79" s="907">
        <v>8.5484046607862095E-3</v>
      </c>
      <c r="CX79" s="907">
        <v>4.6068851337977001E-3</v>
      </c>
      <c r="CY79" s="907">
        <v>7.6847290640393896E-3</v>
      </c>
      <c r="CZ79" s="907">
        <v>3.8041739254097702E-3</v>
      </c>
      <c r="DA79" s="907">
        <v>3.4001558404759299E-3</v>
      </c>
      <c r="DB79" s="907">
        <v>1.1013060360042499E-2</v>
      </c>
      <c r="DC79" s="907">
        <v>1.4314642832204999E-3</v>
      </c>
      <c r="DD79" s="907">
        <v>6.62413276156615E-3</v>
      </c>
      <c r="DE79" s="907">
        <v>8.1044574515982699E-3</v>
      </c>
      <c r="DF79" s="907">
        <v>6.8540213694301402E-3</v>
      </c>
      <c r="DG79" s="907">
        <v>2.3885486154948698E-3</v>
      </c>
      <c r="DH79" s="907">
        <v>4.7827344986639498E-3</v>
      </c>
      <c r="DI79" s="907">
        <v>8.1647863942813093E-3</v>
      </c>
      <c r="DJ79" s="907">
        <v>1.57940721822714E-3</v>
      </c>
      <c r="DK79" s="907">
        <v>5.3178996812615099E-3</v>
      </c>
      <c r="DL79" s="907">
        <v>7.8095015602317498E-3</v>
      </c>
      <c r="DM79" s="907">
        <v>9.0073681596158899E-3</v>
      </c>
      <c r="DN79" s="907">
        <v>8.5495331396971998E-3</v>
      </c>
      <c r="DO79" s="907">
        <v>1.5001627074519901E-2</v>
      </c>
      <c r="DP79" s="907">
        <v>1.3850149081466E-2</v>
      </c>
      <c r="DQ79" s="907">
        <v>1.2206305537109099E-2</v>
      </c>
      <c r="DR79" s="907">
        <v>1.3964822393701899E-2</v>
      </c>
      <c r="DS79" s="907">
        <v>1.0444910032043399E-2</v>
      </c>
      <c r="DT79" s="907">
        <v>1.1724348223814501E-2</v>
      </c>
      <c r="DU79" s="907">
        <v>1.40749559215783E-2</v>
      </c>
      <c r="DV79" s="907">
        <v>1.33446272272004E-2</v>
      </c>
      <c r="DW79" s="907">
        <v>4.2380959364138899E-3</v>
      </c>
      <c r="DX79" s="907">
        <v>2.5116822429906999E-3</v>
      </c>
      <c r="DY79" s="907">
        <v>1.1215987880905901E-3</v>
      </c>
      <c r="DZ79" s="907">
        <v>6.4892548996784401E-3</v>
      </c>
      <c r="EA79" s="907">
        <v>9.8445970365015293E-3</v>
      </c>
      <c r="EB79" s="907">
        <v>8.1882730187814393E-3</v>
      </c>
      <c r="EC79" s="907">
        <v>9.9534276140171903E-3</v>
      </c>
      <c r="ED79" s="907">
        <v>1.5675744070632099E-2</v>
      </c>
      <c r="EE79" s="907">
        <v>6.5057305797022703E-4</v>
      </c>
      <c r="EF79" s="907">
        <v>8.0369617241426994E-3</v>
      </c>
      <c r="EG79" s="907">
        <v>9.0569766165331505E-3</v>
      </c>
      <c r="EH79" s="907">
        <v>1.41163031061307E-2</v>
      </c>
      <c r="EI79" s="907">
        <v>1.3289526619284101E-2</v>
      </c>
      <c r="EJ79" s="907">
        <v>1.3644605021108799E-2</v>
      </c>
      <c r="EK79" s="907">
        <v>1.5641320242323099E-2</v>
      </c>
      <c r="EL79" s="907">
        <v>9.1014269186271406E-3</v>
      </c>
      <c r="EM79" s="907">
        <v>1.14015643710668E-2</v>
      </c>
      <c r="EN79" s="907">
        <v>1.45100953484565E-2</v>
      </c>
      <c r="EO79" s="907">
        <v>1.68973865541002E-2</v>
      </c>
      <c r="EP79" s="907">
        <v>7.3498888970282604E-3</v>
      </c>
      <c r="EQ79" s="907">
        <v>1.37441217821301E-2</v>
      </c>
      <c r="ER79" s="907">
        <v>9.0863441811530592E-3</v>
      </c>
      <c r="ES79" s="907">
        <v>7.4998222790929603E-3</v>
      </c>
      <c r="ET79" s="907">
        <v>1.7604515787616799E-2</v>
      </c>
      <c r="EU79" s="907">
        <v>1.0828364073406401E-2</v>
      </c>
      <c r="EV79" s="907">
        <v>1.11811041626177E-2</v>
      </c>
      <c r="EW79" s="907">
        <v>1.51616222144335E-2</v>
      </c>
      <c r="EX79" s="907">
        <v>1.7608143627210901E-2</v>
      </c>
      <c r="EY79" s="907">
        <v>1.5453819129026301E-2</v>
      </c>
      <c r="EZ79" s="907">
        <v>1.35264763259719E-2</v>
      </c>
      <c r="FA79" s="907">
        <v>-1.9077799991492599E-2</v>
      </c>
      <c r="FB79" s="907">
        <v>-1.7573339693415201E-2</v>
      </c>
      <c r="FC79" s="907">
        <v>4.9215965394333603E-3</v>
      </c>
      <c r="FD79" s="907">
        <v>8.5870842346844594E-3</v>
      </c>
      <c r="FE79" s="907">
        <v>9.2760944593843798E-3</v>
      </c>
      <c r="FF79" s="907">
        <v>1.15424860573241E-2</v>
      </c>
      <c r="FG79" s="907">
        <v>7.18772328331774E-3</v>
      </c>
      <c r="FH79" s="907">
        <v>5.7176134258034601E-3</v>
      </c>
      <c r="FI79" s="907">
        <v>9.3383165763014607E-3</v>
      </c>
      <c r="FJ79" s="907">
        <v>1.10981308411215E-2</v>
      </c>
      <c r="FK79" s="907">
        <v>1.24721465709332E-2</v>
      </c>
      <c r="FL79" s="907">
        <v>3.7903102552345699E-3</v>
      </c>
      <c r="FM79" s="907">
        <v>-3.54253580600294E-3</v>
      </c>
      <c r="FN79" s="907">
        <v>1.32629777524242E-2</v>
      </c>
      <c r="FO79" s="907">
        <v>-1.7492711370261599E-3</v>
      </c>
      <c r="FP79" s="907">
        <v>6.0526103770543998E-3</v>
      </c>
      <c r="FQ79" s="907">
        <v>1.4414847292711501E-2</v>
      </c>
      <c r="FR79" s="907">
        <v>1.3085052843482501E-2</v>
      </c>
      <c r="FS79" s="907">
        <v>5.3281123676494103E-3</v>
      </c>
      <c r="FT79" s="907">
        <v>8.4487937215385108E-3</v>
      </c>
      <c r="FU79" s="907">
        <v>5.3227263119464104E-3</v>
      </c>
      <c r="FV79" s="907">
        <v>8.4005504797584098E-3</v>
      </c>
      <c r="FW79" s="907">
        <v>3.1559493910817702E-3</v>
      </c>
      <c r="FX79" s="907">
        <v>5.7251908396946903E-3</v>
      </c>
      <c r="FY79" s="907">
        <v>-7.7967948597512703E-4</v>
      </c>
      <c r="FZ79" s="907">
        <v>-9.9745231313045392E-3</v>
      </c>
      <c r="GA79" s="907">
        <v>6.9983857183553199E-3</v>
      </c>
      <c r="GB79" s="907">
        <v>6.0350599262592997E-4</v>
      </c>
      <c r="GC79" s="907">
        <v>-3.9392711405981098E-3</v>
      </c>
      <c r="GD79" s="907">
        <v>-8.5246894307096106E-3</v>
      </c>
      <c r="GE79" s="907">
        <v>7.6055424078174099E-3</v>
      </c>
      <c r="GF79" s="907">
        <v>3.8450975006867299E-3</v>
      </c>
      <c r="GG79" s="907">
        <v>4.9153261946317502E-3</v>
      </c>
      <c r="GH79" s="907">
        <v>9.5572496150813108E-3</v>
      </c>
      <c r="GI79" s="907">
        <v>2.49223501404217E-3</v>
      </c>
      <c r="GJ79" s="907">
        <v>9.1185692287711895E-3</v>
      </c>
      <c r="GK79" s="907">
        <v>1.3485315071011699E-2</v>
      </c>
      <c r="GL79" s="907">
        <v>1.24714290897217E-2</v>
      </c>
      <c r="GM79" s="907">
        <v>1.06067528465337E-2</v>
      </c>
      <c r="GN79" s="907">
        <v>9.4317043550717905E-3</v>
      </c>
      <c r="GO79" s="907">
        <v>4.9527991218440998E-3</v>
      </c>
      <c r="GP79" s="907">
        <v>-4.0108704200489996E-3</v>
      </c>
      <c r="GQ79" s="907">
        <v>6.8257589050710896E-3</v>
      </c>
      <c r="GR79" s="907">
        <v>1.40295229962173E-3</v>
      </c>
      <c r="GS79" s="907">
        <v>3.1848519391919298E-3</v>
      </c>
      <c r="GT79" s="907">
        <v>1.09381099015484E-2</v>
      </c>
      <c r="GU79" s="907">
        <v>-4.0670636486881398E-3</v>
      </c>
      <c r="GV79" s="907">
        <v>3.8510579640223001E-3</v>
      </c>
      <c r="GW79" s="907">
        <v>9.2173808563409398E-3</v>
      </c>
      <c r="GX79" s="907">
        <v>1.5528135178114201E-2</v>
      </c>
      <c r="GY79" s="907">
        <v>1.6797996968656699E-2</v>
      </c>
      <c r="GZ79" s="907">
        <v>1.53675108091413E-2</v>
      </c>
      <c r="HA79" s="907">
        <v>1.9474251972974501E-2</v>
      </c>
    </row>
    <row r="80" spans="1:209" x14ac:dyDescent="0.35">
      <c r="A80" s="907" t="s">
        <v>924</v>
      </c>
      <c r="B80" s="907">
        <v>2.51411589895989E-2</v>
      </c>
      <c r="C80" s="907">
        <v>2.51411589895989E-2</v>
      </c>
      <c r="D80" s="907">
        <v>1.9364564007421099E-2</v>
      </c>
      <c r="E80" s="907">
        <v>2.5366852462745899E-2</v>
      </c>
      <c r="F80" s="907">
        <v>1.6862658087419598E-2</v>
      </c>
      <c r="G80" s="907">
        <v>1.59829805804057E-2</v>
      </c>
      <c r="H80" s="907">
        <v>1.0899328859060401E-2</v>
      </c>
      <c r="I80" s="907">
        <v>1.7261525387720401E-2</v>
      </c>
      <c r="J80" s="907">
        <v>1.27917297551299E-2</v>
      </c>
      <c r="K80" s="907">
        <v>7.0110320651612899E-3</v>
      </c>
      <c r="L80" s="907">
        <v>1.38732466468721E-2</v>
      </c>
      <c r="M80" s="907">
        <v>1.8682150971976799E-2</v>
      </c>
      <c r="N80" s="907">
        <v>1.9281288723668001E-2</v>
      </c>
      <c r="O80" s="907">
        <v>2.1056214744213299E-2</v>
      </c>
      <c r="P80" s="907">
        <v>2.03838643615755E-2</v>
      </c>
      <c r="Q80" s="907">
        <v>2.68378063010501E-2</v>
      </c>
      <c r="R80" s="907">
        <v>4.6363636363636399E-2</v>
      </c>
      <c r="S80" s="907">
        <v>6.2858384013900995E-2</v>
      </c>
      <c r="T80" s="907">
        <v>6.3922834838762405E-2</v>
      </c>
      <c r="U80" s="907">
        <v>4.15658253620683E-2</v>
      </c>
      <c r="V80" s="907">
        <v>2.1244421495223698E-2</v>
      </c>
      <c r="W80" s="907">
        <v>4.9478132110223304E-3</v>
      </c>
      <c r="X80" s="907">
        <v>3.16250988284339E-3</v>
      </c>
      <c r="Y80" s="907">
        <v>6.0901339829475499E-3</v>
      </c>
      <c r="Z80" s="907">
        <v>4.91382993875522E-3</v>
      </c>
      <c r="AA80" s="907">
        <v>8.5748706682728902E-3</v>
      </c>
      <c r="AB80" s="907">
        <v>2.17818999437891E-3</v>
      </c>
      <c r="AC80" s="907">
        <v>6.8008132931360902E-3</v>
      </c>
      <c r="AD80" s="907">
        <v>1.2952646239554401E-2</v>
      </c>
      <c r="AE80" s="907">
        <v>9.8652550529356696E-3</v>
      </c>
      <c r="AF80" s="907">
        <v>1.3444977705163501E-2</v>
      </c>
      <c r="AG80" s="907">
        <v>1.0680459461274799E-2</v>
      </c>
      <c r="AH80" s="907">
        <v>1.23953210155523E-2</v>
      </c>
      <c r="AI80" s="907">
        <v>1.9661907106515601E-2</v>
      </c>
      <c r="AJ80" s="907">
        <v>1.9121813031161401E-2</v>
      </c>
      <c r="AK80" s="907">
        <v>1.78785772948384E-2</v>
      </c>
      <c r="AL80" s="907">
        <v>2.0636792452830299E-2</v>
      </c>
      <c r="AM80" s="907">
        <v>2.7151935297515601E-2</v>
      </c>
      <c r="AN80" s="907">
        <v>2.9187141081049101E-2</v>
      </c>
      <c r="AO80" s="907">
        <v>2.83594109526E-2</v>
      </c>
      <c r="AP80" s="907">
        <v>2.7325613917324101E-2</v>
      </c>
      <c r="AQ80" s="907">
        <v>2.8695107674715899E-2</v>
      </c>
      <c r="AR80" s="907">
        <v>3.2870186581977198E-2</v>
      </c>
      <c r="AS80" s="907">
        <v>2.9594895841340601E-2</v>
      </c>
      <c r="AT80" s="907">
        <v>2.8321138818376401E-2</v>
      </c>
      <c r="AU80" s="907">
        <v>2.39109390125847E-2</v>
      </c>
      <c r="AV80" s="907">
        <v>2.0492578235794499E-2</v>
      </c>
      <c r="AW80" s="907">
        <v>1.7811233352634799E-2</v>
      </c>
      <c r="AX80" s="907">
        <v>1.40178408884035E-2</v>
      </c>
      <c r="AY80" s="907">
        <v>1.6719030520646199E-2</v>
      </c>
      <c r="AZ80" s="907">
        <v>1.1808851120185501E-2</v>
      </c>
      <c r="BA80" s="907">
        <v>2.5305410122164998E-3</v>
      </c>
      <c r="BB80" s="907">
        <v>9.3567760466539696E-4</v>
      </c>
      <c r="BC80" s="907">
        <v>-1.3478553881607299E-3</v>
      </c>
      <c r="BD80" s="907">
        <v>5.6599255502098899E-4</v>
      </c>
      <c r="BE80" s="907">
        <v>-2.82836194330227E-4</v>
      </c>
      <c r="BF80" s="907">
        <v>1.0881392818280499E-3</v>
      </c>
      <c r="BG80" s="907">
        <v>3.5434782608694299E-3</v>
      </c>
      <c r="BH80" s="907">
        <v>3.22769317418703E-3</v>
      </c>
      <c r="BI80" s="907">
        <v>2.0297115218517198E-3</v>
      </c>
      <c r="BJ80" s="907">
        <v>5.5596259104426799E-3</v>
      </c>
      <c r="BK80" s="907">
        <v>3.0858906223212301E-3</v>
      </c>
      <c r="BL80" s="907">
        <v>4.1018629294138397E-3</v>
      </c>
      <c r="BM80" s="907">
        <v>5.9574468085106204E-3</v>
      </c>
      <c r="BN80" s="907">
        <v>6.2182741116749698E-3</v>
      </c>
      <c r="BO80" s="907">
        <v>1.02787236725943E-2</v>
      </c>
      <c r="BP80" s="907">
        <v>9.1130391361338194E-3</v>
      </c>
      <c r="BQ80" s="907">
        <v>1.08245190820808E-2</v>
      </c>
      <c r="BR80" s="907">
        <v>6.4047648186675897E-3</v>
      </c>
      <c r="BS80" s="907">
        <v>8.4110255370895004E-3</v>
      </c>
      <c r="BT80" s="907">
        <v>8.9036277761027592E-3</v>
      </c>
      <c r="BU80" s="907">
        <v>5.29901589704762E-3</v>
      </c>
      <c r="BV80" s="907">
        <v>8.0453392517438899E-3</v>
      </c>
      <c r="BW80" s="907">
        <v>5.5238844112444098E-3</v>
      </c>
      <c r="BX80" s="907">
        <v>6.45148677445206E-3</v>
      </c>
      <c r="BY80" s="907">
        <v>5.2835026514637101E-3</v>
      </c>
      <c r="BZ80" s="907">
        <v>4.8306378374200999E-3</v>
      </c>
      <c r="CA80" s="907">
        <v>8.1149164471279196E-3</v>
      </c>
      <c r="CB80" s="907">
        <v>7.4201239866476002E-3</v>
      </c>
      <c r="CC80" s="907">
        <v>5.5099026773204303E-3</v>
      </c>
      <c r="CD80" s="907">
        <v>7.1932962997835999E-3</v>
      </c>
      <c r="CE80" s="907">
        <v>8.8245741955990092E-3</v>
      </c>
      <c r="CF80" s="907">
        <v>9.7110769287791499E-3</v>
      </c>
      <c r="CG80" s="907">
        <v>2.66138061413668E-3</v>
      </c>
      <c r="CH80" s="907">
        <v>1.9770081276999601E-3</v>
      </c>
      <c r="CI80" s="907">
        <v>5.1520023384976597E-3</v>
      </c>
      <c r="CJ80" s="907">
        <v>2.6536769784435399E-3</v>
      </c>
      <c r="CK80" s="907">
        <v>-2.5016314988035599E-3</v>
      </c>
      <c r="CL80" s="907">
        <v>-2.61694471704299E-3</v>
      </c>
      <c r="CM80" s="907">
        <v>4.7374366823367299E-3</v>
      </c>
      <c r="CN80" s="907">
        <v>2.03111965470959E-3</v>
      </c>
      <c r="CO80" s="907">
        <v>4.5607557823867896E-3</v>
      </c>
      <c r="CP80" s="907">
        <v>7.4406370482469298E-3</v>
      </c>
      <c r="CQ80" s="907">
        <v>5.8298610490172802E-3</v>
      </c>
      <c r="CR80" s="907">
        <v>1.01342341541466E-3</v>
      </c>
      <c r="CS80" s="907">
        <v>4.6712372562254202E-3</v>
      </c>
      <c r="CT80" s="907">
        <v>7.3013347476356101E-3</v>
      </c>
      <c r="CU80" s="907">
        <v>4.3350064937344203E-3</v>
      </c>
      <c r="CV80" s="907">
        <v>8.7549148099605994E-3</v>
      </c>
      <c r="CW80" s="907">
        <v>8.3324671725046907E-3</v>
      </c>
      <c r="CX80" s="907">
        <v>9.9816173312487991E-3</v>
      </c>
      <c r="CY80" s="907">
        <v>7.1443151663605998E-3</v>
      </c>
      <c r="CZ80" s="907">
        <v>5.5229023104985701E-3</v>
      </c>
      <c r="DA80" s="907">
        <v>5.7613168724279804E-3</v>
      </c>
      <c r="DB80" s="907">
        <v>5.3609004976786804E-3</v>
      </c>
      <c r="DC80" s="907">
        <v>1.1129752985929999E-3</v>
      </c>
      <c r="DD80" s="907">
        <v>4.9613380678989998E-3</v>
      </c>
      <c r="DE80" s="907">
        <v>3.2361925204327201E-3</v>
      </c>
      <c r="DF80" s="907">
        <v>5.6450683826796402E-3</v>
      </c>
      <c r="DG80" s="907">
        <v>6.8244304791831301E-3</v>
      </c>
      <c r="DH80" s="907">
        <v>2.5357195104109801E-3</v>
      </c>
      <c r="DI80" s="907">
        <v>6.4367592457479396E-3</v>
      </c>
      <c r="DJ80" s="907">
        <v>3.3830589296646201E-4</v>
      </c>
      <c r="DK80" s="907">
        <v>6.2806989290598004E-4</v>
      </c>
      <c r="DL80" s="907">
        <v>6.1640969517495802E-3</v>
      </c>
      <c r="DM80" s="907">
        <v>5.6464641617479704E-3</v>
      </c>
      <c r="DN80" s="907">
        <v>4.0082710354700799E-3</v>
      </c>
      <c r="DO80" s="907">
        <v>7.4142137448116596E-3</v>
      </c>
      <c r="DP80" s="907">
        <v>4.2144991350840898E-3</v>
      </c>
      <c r="DQ80" s="907">
        <v>8.5189013122866104E-3</v>
      </c>
      <c r="DR80" s="907">
        <v>7.9190087264371396E-3</v>
      </c>
      <c r="DS80" s="907">
        <v>1.13846438254868E-2</v>
      </c>
      <c r="DT80" s="907">
        <v>6.5497859895509202E-3</v>
      </c>
      <c r="DU80" s="907">
        <v>5.8867147894250396E-3</v>
      </c>
      <c r="DV80" s="907">
        <v>6.16819617872721E-3</v>
      </c>
      <c r="DW80" s="907">
        <v>2.5717703349283898E-3</v>
      </c>
      <c r="DX80" s="907">
        <v>3.1318976316887502E-3</v>
      </c>
      <c r="DY80" s="907">
        <v>5.3670720466236803E-3</v>
      </c>
      <c r="DZ80" s="907">
        <v>4.4067846738535801E-3</v>
      </c>
      <c r="EA80" s="907">
        <v>5.4327822028532599E-3</v>
      </c>
      <c r="EB80" s="907">
        <v>3.07512080831729E-3</v>
      </c>
      <c r="EC80" s="907">
        <v>1.7226277372262E-3</v>
      </c>
      <c r="ED80" s="907">
        <v>8.2922848232243104E-3</v>
      </c>
      <c r="EE80" s="907">
        <v>1.0406579270672001E-3</v>
      </c>
      <c r="EF80" s="907">
        <v>1.2705929915244299E-3</v>
      </c>
      <c r="EG80" s="907">
        <v>2.7686850188184402E-3</v>
      </c>
      <c r="EH80" s="907">
        <v>6.5143300881520504E-3</v>
      </c>
      <c r="EI80" s="907">
        <v>1.8373528403245999E-2</v>
      </c>
      <c r="EJ80" s="907">
        <v>2.6922753163668899E-2</v>
      </c>
      <c r="EK80" s="907">
        <v>2.4017377761383699E-2</v>
      </c>
      <c r="EL80" s="907">
        <v>8.4450670402240694E-3</v>
      </c>
      <c r="EM80" s="907">
        <v>1.8812509922210102E-2</v>
      </c>
      <c r="EN80" s="907">
        <v>2.2269835086352399E-2</v>
      </c>
      <c r="EO80" s="907">
        <v>1.39472848523341E-2</v>
      </c>
      <c r="EP80" s="907">
        <v>6.2137479172670301E-3</v>
      </c>
      <c r="EQ80" s="907">
        <v>2.20371269562618E-2</v>
      </c>
      <c r="ER80" s="907">
        <v>1.39239118517707E-2</v>
      </c>
      <c r="ES80" s="907">
        <v>2.34645328719723E-2</v>
      </c>
      <c r="ET80" s="907">
        <v>2.5227446146622E-2</v>
      </c>
      <c r="EU80" s="907">
        <v>1.0454118670849799E-2</v>
      </c>
      <c r="EV80" s="907">
        <v>9.6320554806394992E-3</v>
      </c>
      <c r="EW80" s="907">
        <v>1.1762461137861099E-2</v>
      </c>
      <c r="EX80" s="907">
        <v>9.4736258250596207E-3</v>
      </c>
      <c r="EY80" s="907">
        <v>7.6923922240903497E-3</v>
      </c>
      <c r="EZ80" s="907">
        <v>1.29227145334192E-2</v>
      </c>
      <c r="FA80" s="907">
        <v>1.8323930924594199E-2</v>
      </c>
      <c r="FB80" s="907">
        <v>6.2377095976149403E-3</v>
      </c>
      <c r="FC80" s="907">
        <v>-8.7837269899974108E-3</v>
      </c>
      <c r="FD80" s="907">
        <v>-9.0099639601441996E-3</v>
      </c>
      <c r="FE80" s="907">
        <v>-7.7013584340557305E-4</v>
      </c>
      <c r="FF80" s="907">
        <v>2.8367124108843499E-3</v>
      </c>
      <c r="FG80" s="907">
        <v>4.3444381584705196E-3</v>
      </c>
      <c r="FH80" s="907">
        <v>3.1459241152087501E-3</v>
      </c>
      <c r="FI80" s="907">
        <v>4.4921916385904899E-3</v>
      </c>
      <c r="FJ80" s="907">
        <v>6.0436662799281402E-3</v>
      </c>
      <c r="FK80" s="907">
        <v>1.01066227734501E-2</v>
      </c>
      <c r="FL80" s="907">
        <v>1.13028947450362E-2</v>
      </c>
      <c r="FM80" s="907">
        <v>9.4010427357444897E-3</v>
      </c>
      <c r="FN80" s="907">
        <v>7.4934927606962196E-3</v>
      </c>
      <c r="FO80" s="907">
        <v>7.9726306653615797E-3</v>
      </c>
      <c r="FP80" s="907">
        <v>5.3865176864005297E-3</v>
      </c>
      <c r="FQ80" s="907">
        <v>1.9717776870449301E-3</v>
      </c>
      <c r="FR80" s="907">
        <v>4.05506137255873E-3</v>
      </c>
      <c r="FS80" s="907">
        <v>5.0978490046820202E-3</v>
      </c>
      <c r="FT80" s="907">
        <v>5.3871456991470001E-3</v>
      </c>
      <c r="FU80" s="907">
        <v>7.55252975461618E-3</v>
      </c>
      <c r="FV80" s="907">
        <v>5.6292292136579398E-3</v>
      </c>
      <c r="FW80" s="907">
        <v>4.5632522840430801E-3</v>
      </c>
      <c r="FX80" s="907">
        <v>4.8312433233566E-3</v>
      </c>
      <c r="FY80" s="907">
        <v>1.76230018484991E-3</v>
      </c>
      <c r="FZ80" s="907">
        <v>-2.9638694750133698E-4</v>
      </c>
      <c r="GA80" s="907">
        <v>4.3897400585299904E-3</v>
      </c>
      <c r="GB80" s="907">
        <v>2.8375277325487498E-3</v>
      </c>
      <c r="GC80" s="907">
        <v>-5.5070784948596497E-4</v>
      </c>
      <c r="GD80" s="907">
        <v>-2.4225496622680702E-3</v>
      </c>
      <c r="GE80" s="907">
        <v>8.1519151286593202E-3</v>
      </c>
      <c r="GF80" s="907">
        <v>7.5570081804610101E-4</v>
      </c>
      <c r="GG80" s="907">
        <v>4.8328330595985803E-3</v>
      </c>
      <c r="GH80" s="907">
        <v>6.8949969000695601E-3</v>
      </c>
      <c r="GI80" s="907">
        <v>4.8886069336120403E-3</v>
      </c>
      <c r="GJ80" s="907">
        <v>8.94979203802726E-3</v>
      </c>
      <c r="GK80" s="907">
        <v>5.6038131694209304E-3</v>
      </c>
      <c r="GL80" s="907">
        <v>9.2052889234570702E-3</v>
      </c>
      <c r="GM80" s="907">
        <v>1.3101703674824E-2</v>
      </c>
      <c r="GN80" s="907">
        <v>7.2134316603422698E-3</v>
      </c>
      <c r="GO80" s="907">
        <v>1.0422775497147801E-2</v>
      </c>
      <c r="GP80" s="907">
        <v>4.0452007211009304E-3</v>
      </c>
      <c r="GQ80" s="907">
        <v>1.0886796584191E-2</v>
      </c>
      <c r="GR80" s="907">
        <v>4.8865861477411796E-3</v>
      </c>
      <c r="GS80" s="907">
        <v>1.59507509785994E-3</v>
      </c>
      <c r="GT80" s="907">
        <v>2.86656279322006E-3</v>
      </c>
      <c r="GU80" s="907">
        <v>-2.61802575107306E-3</v>
      </c>
      <c r="GV80" s="907">
        <v>9.3807823056069103E-3</v>
      </c>
      <c r="GW80" s="907">
        <v>3.5895468303705999E-3</v>
      </c>
      <c r="GX80" s="907">
        <v>1.45277216114725E-2</v>
      </c>
      <c r="GY80" s="907">
        <v>2.24844241977624E-2</v>
      </c>
      <c r="GZ80" s="907">
        <v>2.13675563672697E-2</v>
      </c>
      <c r="HA80" s="907">
        <v>3.0414561783337301E-2</v>
      </c>
    </row>
    <row r="81" spans="1:209" x14ac:dyDescent="0.35">
      <c r="A81" s="907" t="s">
        <v>1185</v>
      </c>
      <c r="B81" s="907">
        <v>545.1</v>
      </c>
      <c r="C81" s="907">
        <v>549</v>
      </c>
      <c r="D81" s="907">
        <v>555.70000000000005</v>
      </c>
      <c r="E81" s="907">
        <v>556.29999999999995</v>
      </c>
      <c r="F81" s="907">
        <v>570.5</v>
      </c>
      <c r="G81" s="907">
        <v>580.4</v>
      </c>
      <c r="H81" s="907">
        <v>588.79999999999995</v>
      </c>
      <c r="I81" s="907">
        <v>598.4</v>
      </c>
      <c r="J81" s="907">
        <v>618.5</v>
      </c>
      <c r="K81" s="907">
        <v>630.4</v>
      </c>
      <c r="L81" s="907">
        <v>642.29999999999995</v>
      </c>
      <c r="M81" s="907">
        <v>664</v>
      </c>
      <c r="N81" s="907">
        <v>683.4</v>
      </c>
      <c r="O81" s="907">
        <v>700.2</v>
      </c>
      <c r="P81" s="907">
        <v>716.2</v>
      </c>
      <c r="Q81" s="907">
        <v>735.4</v>
      </c>
      <c r="R81" s="907">
        <v>748.2</v>
      </c>
      <c r="S81" s="907">
        <v>765.3</v>
      </c>
      <c r="T81" s="907">
        <v>783.2</v>
      </c>
      <c r="U81" s="907">
        <v>792.5</v>
      </c>
      <c r="V81" s="907">
        <v>792</v>
      </c>
      <c r="W81" s="907">
        <v>800.4</v>
      </c>
      <c r="X81" s="907">
        <v>821.3</v>
      </c>
      <c r="Y81" s="907">
        <v>845.8</v>
      </c>
      <c r="Z81" s="907">
        <v>871.3</v>
      </c>
      <c r="AA81" s="907">
        <v>889.4</v>
      </c>
      <c r="AB81" s="907">
        <v>908.5</v>
      </c>
      <c r="AC81" s="907">
        <v>930</v>
      </c>
      <c r="AD81" s="907">
        <v>950.1</v>
      </c>
      <c r="AE81" s="907">
        <v>981</v>
      </c>
      <c r="AF81" s="907">
        <v>1007.6</v>
      </c>
      <c r="AG81" s="907">
        <v>1038.2</v>
      </c>
      <c r="AH81" s="907">
        <v>1063.9000000000001</v>
      </c>
      <c r="AI81" s="907">
        <v>1106.0999999999999</v>
      </c>
      <c r="AJ81" s="907">
        <v>1138.0999999999999</v>
      </c>
      <c r="AK81" s="907">
        <v>1174.5</v>
      </c>
      <c r="AL81" s="907">
        <v>1208.5999999999999</v>
      </c>
      <c r="AM81" s="907">
        <v>1234.5</v>
      </c>
      <c r="AN81" s="907">
        <v>1269.5</v>
      </c>
      <c r="AO81" s="907">
        <v>1301</v>
      </c>
      <c r="AP81" s="907">
        <v>1333.9</v>
      </c>
      <c r="AQ81" s="907">
        <v>1354</v>
      </c>
      <c r="AR81" s="907">
        <v>1377.4</v>
      </c>
      <c r="AS81" s="907">
        <v>1428.8</v>
      </c>
      <c r="AT81" s="907">
        <v>1467.8</v>
      </c>
      <c r="AU81" s="907">
        <v>1496.8</v>
      </c>
      <c r="AV81" s="907">
        <v>1530.7</v>
      </c>
      <c r="AW81" s="907">
        <v>1550.7</v>
      </c>
      <c r="AX81" s="907">
        <v>1567.7</v>
      </c>
      <c r="AY81" s="907">
        <v>1581.9</v>
      </c>
      <c r="AZ81" s="907">
        <v>1596.6</v>
      </c>
      <c r="BA81" s="907">
        <v>1604.5</v>
      </c>
      <c r="BB81" s="907">
        <v>1622.6</v>
      </c>
      <c r="BC81" s="907">
        <v>1654.8</v>
      </c>
      <c r="BD81" s="907">
        <v>1691.6</v>
      </c>
      <c r="BE81" s="907">
        <v>1741.7</v>
      </c>
      <c r="BF81" s="907">
        <v>1784.2</v>
      </c>
      <c r="BG81" s="907">
        <v>1828.4</v>
      </c>
      <c r="BH81" s="907">
        <v>1867.3</v>
      </c>
      <c r="BI81" s="907">
        <v>1900.7</v>
      </c>
      <c r="BJ81" s="907">
        <v>1932.4</v>
      </c>
      <c r="BK81" s="907">
        <v>1963.8</v>
      </c>
      <c r="BL81" s="907">
        <v>1997.6</v>
      </c>
      <c r="BM81" s="907">
        <v>2037.2</v>
      </c>
      <c r="BN81" s="907">
        <v>2065.5</v>
      </c>
      <c r="BO81" s="907">
        <v>2083.6</v>
      </c>
      <c r="BP81" s="907">
        <v>2113.1</v>
      </c>
      <c r="BQ81" s="907">
        <v>2154.1999999999998</v>
      </c>
      <c r="BR81" s="907">
        <v>2194.3000000000002</v>
      </c>
      <c r="BS81" s="907">
        <v>2231.4</v>
      </c>
      <c r="BT81" s="907">
        <v>2272</v>
      </c>
      <c r="BU81" s="907">
        <v>2332.8000000000002</v>
      </c>
      <c r="BV81" s="907">
        <v>2367.1</v>
      </c>
      <c r="BW81" s="907">
        <v>2422.5</v>
      </c>
      <c r="BX81" s="907">
        <v>2463.6</v>
      </c>
      <c r="BY81" s="907">
        <v>2509.5</v>
      </c>
      <c r="BZ81" s="907">
        <v>2541.9</v>
      </c>
      <c r="CA81" s="907">
        <v>2564.6999999999998</v>
      </c>
      <c r="CB81" s="907">
        <v>2593.5</v>
      </c>
      <c r="CC81" s="907">
        <v>2637.3</v>
      </c>
      <c r="CD81" s="907">
        <v>2686.6</v>
      </c>
      <c r="CE81" s="907">
        <v>2741</v>
      </c>
      <c r="CF81" s="907">
        <v>2771.6</v>
      </c>
      <c r="CG81" s="907">
        <v>2774.8</v>
      </c>
      <c r="CH81" s="907">
        <v>2774.1</v>
      </c>
      <c r="CI81" s="907">
        <v>2802.8</v>
      </c>
      <c r="CJ81" s="907">
        <v>2830.9</v>
      </c>
      <c r="CK81" s="907">
        <v>2861.2</v>
      </c>
      <c r="CL81" s="907">
        <v>2915.9</v>
      </c>
      <c r="CM81" s="907">
        <v>2955</v>
      </c>
      <c r="CN81" s="907">
        <v>2979.4</v>
      </c>
      <c r="CO81" s="907">
        <v>3023.8</v>
      </c>
      <c r="CP81" s="907">
        <v>3019</v>
      </c>
      <c r="CQ81" s="907">
        <v>3069.8</v>
      </c>
      <c r="CR81" s="907">
        <v>3096.9</v>
      </c>
      <c r="CS81" s="907">
        <v>3144.9</v>
      </c>
      <c r="CT81" s="907">
        <v>3156.6</v>
      </c>
      <c r="CU81" s="907">
        <v>3227.4</v>
      </c>
      <c r="CV81" s="907">
        <v>3262.7</v>
      </c>
      <c r="CW81" s="907">
        <v>3315.7</v>
      </c>
      <c r="CX81" s="907">
        <v>3362.1</v>
      </c>
      <c r="CY81" s="907">
        <v>3399.3</v>
      </c>
      <c r="CZ81" s="907">
        <v>3443</v>
      </c>
      <c r="DA81" s="907">
        <v>3484.1</v>
      </c>
      <c r="DB81" s="907">
        <v>3528.3</v>
      </c>
      <c r="DC81" s="907">
        <v>3594</v>
      </c>
      <c r="DD81" s="907">
        <v>3651.3</v>
      </c>
      <c r="DE81" s="907">
        <v>3708.7</v>
      </c>
      <c r="DF81" s="907">
        <v>3780.5</v>
      </c>
      <c r="DG81" s="907">
        <v>3840</v>
      </c>
      <c r="DH81" s="907">
        <v>3907.4</v>
      </c>
      <c r="DI81" s="907">
        <v>3997.1</v>
      </c>
      <c r="DJ81" s="907">
        <v>4079.3</v>
      </c>
      <c r="DK81" s="907">
        <v>4149.8999999999996</v>
      </c>
      <c r="DL81" s="907">
        <v>4222</v>
      </c>
      <c r="DM81" s="907">
        <v>4293.5</v>
      </c>
      <c r="DN81" s="907">
        <v>4372.7</v>
      </c>
      <c r="DO81" s="907">
        <v>4416.8999999999996</v>
      </c>
      <c r="DP81" s="907">
        <v>4480.2</v>
      </c>
      <c r="DQ81" s="907">
        <v>4591</v>
      </c>
      <c r="DR81" s="907">
        <v>4758.7</v>
      </c>
      <c r="DS81" s="907">
        <v>4786.6000000000004</v>
      </c>
      <c r="DT81" s="907">
        <v>4878.8</v>
      </c>
      <c r="DU81" s="907">
        <v>4905.7</v>
      </c>
      <c r="DV81" s="907">
        <v>4987.2</v>
      </c>
      <c r="DW81" s="907">
        <v>4969.3</v>
      </c>
      <c r="DX81" s="907">
        <v>4944.1000000000004</v>
      </c>
      <c r="DY81" s="907">
        <v>4946</v>
      </c>
      <c r="DZ81" s="907">
        <v>4953.8999999999996</v>
      </c>
      <c r="EA81" s="907">
        <v>5006.3999999999996</v>
      </c>
      <c r="EB81" s="907">
        <v>5020.5</v>
      </c>
      <c r="EC81" s="907">
        <v>5035.5</v>
      </c>
      <c r="ED81" s="907">
        <v>5035.7</v>
      </c>
      <c r="EE81" s="907">
        <v>5109.8</v>
      </c>
      <c r="EF81" s="907">
        <v>5177.3999999999996</v>
      </c>
      <c r="EG81" s="907">
        <v>5264.9</v>
      </c>
      <c r="EH81" s="907">
        <v>5284</v>
      </c>
      <c r="EI81" s="907">
        <v>5390.8</v>
      </c>
      <c r="EJ81" s="907">
        <v>5502.5</v>
      </c>
      <c r="EK81" s="907">
        <v>5546.1</v>
      </c>
      <c r="EL81" s="907">
        <v>5586.1</v>
      </c>
      <c r="EM81" s="907">
        <v>5649.4</v>
      </c>
      <c r="EN81" s="907">
        <v>5749.8</v>
      </c>
      <c r="EO81" s="907">
        <v>5826.7</v>
      </c>
      <c r="EP81" s="907">
        <v>5983.1</v>
      </c>
      <c r="EQ81" s="907">
        <v>6024.2</v>
      </c>
      <c r="ER81" s="907">
        <v>6073</v>
      </c>
      <c r="ES81" s="907">
        <v>6193</v>
      </c>
      <c r="ET81" s="907">
        <v>6354.7</v>
      </c>
      <c r="EU81" s="907">
        <v>6381.4</v>
      </c>
      <c r="EV81" s="907">
        <v>6407.7</v>
      </c>
      <c r="EW81" s="907">
        <v>6485.3</v>
      </c>
      <c r="EX81" s="907">
        <v>6552.3</v>
      </c>
      <c r="EY81" s="907">
        <v>6544.1</v>
      </c>
      <c r="EZ81" s="907">
        <v>6558</v>
      </c>
      <c r="FA81" s="907">
        <v>6529.4</v>
      </c>
      <c r="FB81" s="907">
        <v>6234.6</v>
      </c>
      <c r="FC81" s="907">
        <v>6262.8</v>
      </c>
      <c r="FD81" s="907">
        <v>6245.2</v>
      </c>
      <c r="FE81" s="907">
        <v>6286.6</v>
      </c>
      <c r="FF81" s="907">
        <v>6240.2</v>
      </c>
      <c r="FG81" s="907">
        <v>6368.2</v>
      </c>
      <c r="FH81" s="907">
        <v>6430.5</v>
      </c>
      <c r="FI81" s="907">
        <v>6481.4</v>
      </c>
      <c r="FJ81" s="907">
        <v>6584.9</v>
      </c>
      <c r="FK81" s="907">
        <v>6615.9</v>
      </c>
      <c r="FL81" s="907">
        <v>6689.7</v>
      </c>
      <c r="FM81" s="907">
        <v>6645.7</v>
      </c>
      <c r="FN81" s="907">
        <v>6844.2</v>
      </c>
      <c r="FO81" s="907">
        <v>6884.3</v>
      </c>
      <c r="FP81" s="907">
        <v>6914.2</v>
      </c>
      <c r="FQ81" s="907">
        <v>7101.8</v>
      </c>
      <c r="FR81" s="907">
        <v>7052.2</v>
      </c>
      <c r="FS81" s="907">
        <v>7111.5</v>
      </c>
      <c r="FT81" s="907">
        <v>7121.5</v>
      </c>
      <c r="FU81" s="907">
        <v>7205.1</v>
      </c>
      <c r="FV81" s="907">
        <v>7367.7</v>
      </c>
      <c r="FW81" s="907">
        <v>7418.9</v>
      </c>
      <c r="FX81" s="907">
        <v>7512.6</v>
      </c>
      <c r="FY81" s="907">
        <v>7643.9</v>
      </c>
      <c r="FZ81" s="907">
        <v>7755.9</v>
      </c>
      <c r="GA81" s="907">
        <v>7840.7</v>
      </c>
      <c r="GB81" s="907">
        <v>7913.3</v>
      </c>
      <c r="GC81" s="907">
        <v>7968.5</v>
      </c>
      <c r="GD81" s="907">
        <v>8003.5</v>
      </c>
      <c r="GE81" s="907">
        <v>8050.2</v>
      </c>
      <c r="GF81" s="907">
        <v>8130.4</v>
      </c>
      <c r="GG81" s="907">
        <v>8224.9</v>
      </c>
      <c r="GH81" s="907">
        <v>8321.6</v>
      </c>
      <c r="GI81" s="907">
        <v>8413.2000000000007</v>
      </c>
      <c r="GJ81" s="907">
        <v>8529.4</v>
      </c>
      <c r="GK81" s="907">
        <v>8677</v>
      </c>
      <c r="GL81" s="907">
        <v>8772.5</v>
      </c>
      <c r="GM81" s="907">
        <v>8853.1</v>
      </c>
      <c r="GN81" s="907">
        <v>8980.4</v>
      </c>
      <c r="GO81" s="907">
        <v>9037.2000000000007</v>
      </c>
      <c r="GP81" s="907">
        <v>9237.7000000000007</v>
      </c>
      <c r="GQ81" s="907">
        <v>9287.2000000000007</v>
      </c>
      <c r="GR81" s="907">
        <v>9338.7000000000007</v>
      </c>
      <c r="GS81" s="907">
        <v>9477.6</v>
      </c>
      <c r="GT81" s="907">
        <v>9613.2999999999993</v>
      </c>
      <c r="GU81" s="907">
        <v>8985.9</v>
      </c>
      <c r="GV81" s="907">
        <v>9417.7999999999993</v>
      </c>
      <c r="GW81" s="907">
        <v>9791.1</v>
      </c>
      <c r="GX81" s="907">
        <v>9888.1</v>
      </c>
      <c r="GY81" s="907">
        <v>10189.1</v>
      </c>
      <c r="GZ81" s="907">
        <v>10497.2</v>
      </c>
      <c r="HA81" s="907">
        <v>10770.5</v>
      </c>
    </row>
    <row r="82" spans="1:209" x14ac:dyDescent="0.35">
      <c r="A82" s="907" t="s">
        <v>1186</v>
      </c>
      <c r="B82" s="907">
        <v>77.099999999999994</v>
      </c>
      <c r="C82" s="907">
        <v>76.7</v>
      </c>
      <c r="D82" s="907">
        <v>78.5</v>
      </c>
      <c r="E82" s="907">
        <v>78.900000000000006</v>
      </c>
      <c r="F82" s="907">
        <v>80.3</v>
      </c>
      <c r="G82" s="907">
        <v>82.8</v>
      </c>
      <c r="H82" s="907">
        <v>84.6</v>
      </c>
      <c r="I82" s="907">
        <v>87.9</v>
      </c>
      <c r="J82" s="907">
        <v>87.9</v>
      </c>
      <c r="K82" s="907">
        <v>91.3</v>
      </c>
      <c r="L82" s="907">
        <v>95.5</v>
      </c>
      <c r="M82" s="907">
        <v>105.6</v>
      </c>
      <c r="N82" s="907">
        <v>104.1</v>
      </c>
      <c r="O82" s="907">
        <v>109.9</v>
      </c>
      <c r="P82" s="907">
        <v>113.8</v>
      </c>
      <c r="Q82" s="907">
        <v>122.2</v>
      </c>
      <c r="R82" s="907">
        <v>115.7</v>
      </c>
      <c r="S82" s="907">
        <v>108.6</v>
      </c>
      <c r="T82" s="907">
        <v>111</v>
      </c>
      <c r="U82" s="907">
        <v>113.5</v>
      </c>
      <c r="V82" s="907">
        <v>112.7</v>
      </c>
      <c r="W82" s="907">
        <v>114.3</v>
      </c>
      <c r="X82" s="907">
        <v>120.7</v>
      </c>
      <c r="Y82" s="907">
        <v>125.2</v>
      </c>
      <c r="Z82" s="907">
        <v>126.4</v>
      </c>
      <c r="AA82" s="907">
        <v>128.6</v>
      </c>
      <c r="AB82" s="907">
        <v>132.69999999999999</v>
      </c>
      <c r="AC82" s="907">
        <v>136.19999999999999</v>
      </c>
      <c r="AD82" s="907">
        <v>138.6</v>
      </c>
      <c r="AE82" s="907">
        <v>140.5</v>
      </c>
      <c r="AF82" s="907">
        <v>142.4</v>
      </c>
      <c r="AG82" s="907">
        <v>156.5</v>
      </c>
      <c r="AH82" s="907">
        <v>158.5</v>
      </c>
      <c r="AI82" s="907">
        <v>166.1</v>
      </c>
      <c r="AJ82" s="907">
        <v>168.3</v>
      </c>
      <c r="AK82" s="907">
        <v>170.9</v>
      </c>
      <c r="AL82" s="907">
        <v>180.1</v>
      </c>
      <c r="AM82" s="907">
        <v>179.2</v>
      </c>
      <c r="AN82" s="907">
        <v>180.7</v>
      </c>
      <c r="AO82" s="907">
        <v>177.8</v>
      </c>
      <c r="AP82" s="907">
        <v>167.6</v>
      </c>
      <c r="AQ82" s="907">
        <v>160.30000000000001</v>
      </c>
      <c r="AR82" s="907">
        <v>173.4</v>
      </c>
      <c r="AS82" s="907">
        <v>185</v>
      </c>
      <c r="AT82" s="907">
        <v>188.2</v>
      </c>
      <c r="AU82" s="907">
        <v>176.4</v>
      </c>
      <c r="AV82" s="907">
        <v>182.3</v>
      </c>
      <c r="AW82" s="907">
        <v>171.8</v>
      </c>
      <c r="AX82" s="907">
        <v>165.2</v>
      </c>
      <c r="AY82" s="907">
        <v>169.4</v>
      </c>
      <c r="AZ82" s="907">
        <v>170.7</v>
      </c>
      <c r="BA82" s="907">
        <v>179.5</v>
      </c>
      <c r="BB82" s="907">
        <v>183.3</v>
      </c>
      <c r="BC82" s="907">
        <v>182.6</v>
      </c>
      <c r="BD82" s="907">
        <v>183.8</v>
      </c>
      <c r="BE82" s="907">
        <v>195.3</v>
      </c>
      <c r="BF82" s="907">
        <v>221.9</v>
      </c>
      <c r="BG82" s="907">
        <v>231.8</v>
      </c>
      <c r="BH82" s="907">
        <v>232.4</v>
      </c>
      <c r="BI82" s="907">
        <v>226.9</v>
      </c>
      <c r="BJ82" s="907">
        <v>240.7</v>
      </c>
      <c r="BK82" s="907">
        <v>238.5</v>
      </c>
      <c r="BL82" s="907">
        <v>240.7</v>
      </c>
      <c r="BM82" s="907">
        <v>244.3</v>
      </c>
      <c r="BN82" s="907">
        <v>245.6</v>
      </c>
      <c r="BO82" s="907">
        <v>251.6</v>
      </c>
      <c r="BP82" s="907">
        <v>264.39999999999998</v>
      </c>
      <c r="BQ82" s="907">
        <v>264.2</v>
      </c>
      <c r="BR82" s="907">
        <v>275.39999999999998</v>
      </c>
      <c r="BS82" s="907">
        <v>282.3</v>
      </c>
      <c r="BT82" s="907">
        <v>289.5</v>
      </c>
      <c r="BU82" s="907">
        <v>298.60000000000002</v>
      </c>
      <c r="BV82" s="907">
        <v>319.2</v>
      </c>
      <c r="BW82" s="907">
        <v>322.5</v>
      </c>
      <c r="BX82" s="907">
        <v>333.6</v>
      </c>
      <c r="BY82" s="907">
        <v>326.8</v>
      </c>
      <c r="BZ82" s="907">
        <v>348.1</v>
      </c>
      <c r="CA82" s="907">
        <v>339.5</v>
      </c>
      <c r="CB82" s="907">
        <v>337.2</v>
      </c>
      <c r="CC82" s="907">
        <v>339.7</v>
      </c>
      <c r="CD82" s="907">
        <v>345.6</v>
      </c>
      <c r="CE82" s="907">
        <v>351.1</v>
      </c>
      <c r="CF82" s="907">
        <v>358.9</v>
      </c>
      <c r="CG82" s="907">
        <v>357</v>
      </c>
      <c r="CH82" s="907">
        <v>347.5</v>
      </c>
      <c r="CI82" s="907">
        <v>353</v>
      </c>
      <c r="CJ82" s="907">
        <v>353.6</v>
      </c>
      <c r="CK82" s="907">
        <v>362.6</v>
      </c>
      <c r="CL82" s="907">
        <v>378.7</v>
      </c>
      <c r="CM82" s="907">
        <v>395.2</v>
      </c>
      <c r="CN82" s="907">
        <v>407.9</v>
      </c>
      <c r="CO82" s="907">
        <v>418.8</v>
      </c>
      <c r="CP82" s="907">
        <v>418.9</v>
      </c>
      <c r="CQ82" s="907">
        <v>429.6</v>
      </c>
      <c r="CR82" s="907">
        <v>423.4</v>
      </c>
      <c r="CS82" s="907">
        <v>440</v>
      </c>
      <c r="CT82" s="907">
        <v>450.2</v>
      </c>
      <c r="CU82" s="907">
        <v>454.1</v>
      </c>
      <c r="CV82" s="907">
        <v>456.8</v>
      </c>
      <c r="CW82" s="907">
        <v>465.5</v>
      </c>
      <c r="CX82" s="907">
        <v>467.4</v>
      </c>
      <c r="CY82" s="907">
        <v>472</v>
      </c>
      <c r="CZ82" s="907">
        <v>484.5</v>
      </c>
      <c r="DA82" s="907">
        <v>501</v>
      </c>
      <c r="DB82" s="907">
        <v>523.29999999999995</v>
      </c>
      <c r="DC82" s="907">
        <v>547.5</v>
      </c>
      <c r="DD82" s="907">
        <v>547.5</v>
      </c>
      <c r="DE82" s="907">
        <v>556.79999999999995</v>
      </c>
      <c r="DF82" s="907">
        <v>575.6</v>
      </c>
      <c r="DG82" s="907">
        <v>575.1</v>
      </c>
      <c r="DH82" s="907">
        <v>588.5</v>
      </c>
      <c r="DI82" s="907">
        <v>596.6</v>
      </c>
      <c r="DJ82" s="907">
        <v>617.4</v>
      </c>
      <c r="DK82" s="907">
        <v>629.6</v>
      </c>
      <c r="DL82" s="907">
        <v>645</v>
      </c>
      <c r="DM82" s="907">
        <v>668.7</v>
      </c>
      <c r="DN82" s="907">
        <v>681.9</v>
      </c>
      <c r="DO82" s="907">
        <v>690.1</v>
      </c>
      <c r="DP82" s="907">
        <v>699.8</v>
      </c>
      <c r="DQ82" s="907">
        <v>713.9</v>
      </c>
      <c r="DR82" s="907">
        <v>720.9</v>
      </c>
      <c r="DS82" s="907">
        <v>751.3</v>
      </c>
      <c r="DT82" s="907">
        <v>760.8</v>
      </c>
      <c r="DU82" s="907">
        <v>782.4</v>
      </c>
      <c r="DV82" s="907">
        <v>809.8</v>
      </c>
      <c r="DW82" s="907">
        <v>827.7</v>
      </c>
      <c r="DX82" s="907">
        <v>845.6</v>
      </c>
      <c r="DY82" s="907">
        <v>840.9</v>
      </c>
      <c r="DZ82" s="907">
        <v>859.5</v>
      </c>
      <c r="EA82" s="907">
        <v>864.5</v>
      </c>
      <c r="EB82" s="907">
        <v>872.9</v>
      </c>
      <c r="EC82" s="907">
        <v>883.3</v>
      </c>
      <c r="ED82" s="907">
        <v>876.3</v>
      </c>
      <c r="EE82" s="907">
        <v>892.4</v>
      </c>
      <c r="EF82" s="907">
        <v>905.3</v>
      </c>
      <c r="EG82" s="907">
        <v>916.1</v>
      </c>
      <c r="EH82" s="907">
        <v>946.5</v>
      </c>
      <c r="EI82" s="907">
        <v>963</v>
      </c>
      <c r="EJ82" s="907">
        <v>964.2</v>
      </c>
      <c r="EK82" s="907">
        <v>977.8</v>
      </c>
      <c r="EL82" s="907">
        <v>957.1</v>
      </c>
      <c r="EM82" s="907">
        <v>964.1</v>
      </c>
      <c r="EN82" s="907">
        <v>988.1</v>
      </c>
      <c r="EO82" s="907">
        <v>1007.2</v>
      </c>
      <c r="EP82" s="907">
        <v>1049.0999999999999</v>
      </c>
      <c r="EQ82" s="907">
        <v>1052.0999999999999</v>
      </c>
      <c r="ER82" s="907">
        <v>1049</v>
      </c>
      <c r="ES82" s="907">
        <v>1053.3</v>
      </c>
      <c r="ET82" s="907">
        <v>1017.5</v>
      </c>
      <c r="EU82" s="907">
        <v>997.9</v>
      </c>
      <c r="EV82" s="907">
        <v>986.8</v>
      </c>
      <c r="EW82" s="907">
        <v>979.8</v>
      </c>
      <c r="EX82" s="907">
        <v>964.1</v>
      </c>
      <c r="EY82" s="907">
        <v>967.2</v>
      </c>
      <c r="EZ82" s="907">
        <v>956.6</v>
      </c>
      <c r="FA82" s="907">
        <v>950.7</v>
      </c>
      <c r="FB82" s="907">
        <v>913.2</v>
      </c>
      <c r="FC82" s="907">
        <v>901.5</v>
      </c>
      <c r="FD82" s="907">
        <v>934.5</v>
      </c>
      <c r="FE82" s="907">
        <v>1001.3</v>
      </c>
      <c r="FF82" s="907">
        <v>1055.8</v>
      </c>
      <c r="FG82" s="907">
        <v>1102.7</v>
      </c>
      <c r="FH82" s="907">
        <v>1128</v>
      </c>
      <c r="FI82" s="907">
        <v>1142.7</v>
      </c>
      <c r="FJ82" s="907">
        <v>1179</v>
      </c>
      <c r="FK82" s="907">
        <v>1210.2</v>
      </c>
      <c r="FL82" s="907">
        <v>1251.5999999999999</v>
      </c>
      <c r="FM82" s="907">
        <v>1268.9000000000001</v>
      </c>
      <c r="FN82" s="907">
        <v>1321.8</v>
      </c>
      <c r="FO82" s="907">
        <v>1355.6</v>
      </c>
      <c r="FP82" s="907">
        <v>1344.9</v>
      </c>
      <c r="FQ82" s="907">
        <v>1363.2</v>
      </c>
      <c r="FR82" s="907">
        <v>1387.2</v>
      </c>
      <c r="FS82" s="907">
        <v>1410.6</v>
      </c>
      <c r="FT82" s="907">
        <v>1411</v>
      </c>
      <c r="FU82" s="907">
        <v>1400</v>
      </c>
      <c r="FV82" s="907">
        <v>1411.4</v>
      </c>
      <c r="FW82" s="907">
        <v>1450.6</v>
      </c>
      <c r="FX82" s="907">
        <v>1466.2</v>
      </c>
      <c r="FY82" s="907">
        <v>1454.4</v>
      </c>
      <c r="FZ82" s="907">
        <v>1434.9</v>
      </c>
      <c r="GA82" s="907">
        <v>1411.3</v>
      </c>
      <c r="GB82" s="907">
        <v>1423.2</v>
      </c>
      <c r="GC82" s="907">
        <v>1413.8</v>
      </c>
      <c r="GD82" s="907">
        <v>1410.1</v>
      </c>
      <c r="GE82" s="907">
        <v>1409.6</v>
      </c>
      <c r="GF82" s="907">
        <v>1431</v>
      </c>
      <c r="GG82" s="907">
        <v>1442.5</v>
      </c>
      <c r="GH82" s="907">
        <v>1484.4</v>
      </c>
      <c r="GI82" s="907">
        <v>1498.5</v>
      </c>
      <c r="GJ82" s="907">
        <v>1502.9</v>
      </c>
      <c r="GK82" s="907">
        <v>1537.5</v>
      </c>
      <c r="GL82" s="907">
        <v>1567</v>
      </c>
      <c r="GM82" s="907">
        <v>1572.1</v>
      </c>
      <c r="GN82" s="907">
        <v>1581.3</v>
      </c>
      <c r="GO82" s="907">
        <v>1601.4</v>
      </c>
      <c r="GP82" s="907">
        <v>1585.5</v>
      </c>
      <c r="GQ82" s="907">
        <v>1572.8</v>
      </c>
      <c r="GR82" s="907">
        <v>1610.6</v>
      </c>
      <c r="GS82" s="907">
        <v>1626.8</v>
      </c>
      <c r="GT82" s="907">
        <v>1638.3</v>
      </c>
      <c r="GU82" s="907">
        <v>1471.1</v>
      </c>
      <c r="GV82" s="907">
        <v>1760.7</v>
      </c>
      <c r="GW82" s="907">
        <v>1730</v>
      </c>
      <c r="GX82" s="907">
        <v>1714</v>
      </c>
      <c r="GY82" s="907">
        <v>1848.2</v>
      </c>
      <c r="GZ82" s="907">
        <v>1867</v>
      </c>
      <c r="HA82" s="907">
        <v>1854.8</v>
      </c>
    </row>
    <row r="83" spans="1:209" x14ac:dyDescent="0.35">
      <c r="A83" s="907" t="s">
        <v>1194</v>
      </c>
      <c r="B83" s="907">
        <v>20.399999999999999</v>
      </c>
      <c r="C83" s="907">
        <v>20.2</v>
      </c>
      <c r="D83" s="907">
        <v>20.9</v>
      </c>
      <c r="E83" s="907">
        <v>21.2</v>
      </c>
      <c r="F83" s="907">
        <v>21.1</v>
      </c>
      <c r="G83" s="907">
        <v>21.7</v>
      </c>
      <c r="H83" s="907">
        <v>22</v>
      </c>
      <c r="I83" s="907">
        <v>22.5</v>
      </c>
      <c r="J83" s="907">
        <v>23.1</v>
      </c>
      <c r="K83" s="907">
        <v>20.2</v>
      </c>
      <c r="L83" s="907">
        <v>23.9</v>
      </c>
      <c r="M83" s="907">
        <v>23.8</v>
      </c>
      <c r="N83" s="907">
        <v>23.5</v>
      </c>
      <c r="O83" s="907">
        <v>23.3</v>
      </c>
      <c r="P83" s="907">
        <v>22.3</v>
      </c>
      <c r="Q83" s="907">
        <v>23.3</v>
      </c>
      <c r="R83" s="907">
        <v>23.5</v>
      </c>
      <c r="S83" s="907">
        <v>22.9</v>
      </c>
      <c r="T83" s="907">
        <v>23.3</v>
      </c>
      <c r="U83" s="907">
        <v>23</v>
      </c>
      <c r="V83" s="907">
        <v>22.7</v>
      </c>
      <c r="W83" s="907">
        <v>22.4</v>
      </c>
      <c r="X83" s="907">
        <v>22.2</v>
      </c>
      <c r="Y83" s="907">
        <v>21.9</v>
      </c>
      <c r="Z83" s="907">
        <v>21.6</v>
      </c>
      <c r="AA83" s="907">
        <v>20.5</v>
      </c>
      <c r="AB83" s="907">
        <v>20</v>
      </c>
      <c r="AC83" s="907">
        <v>19.100000000000001</v>
      </c>
      <c r="AD83" s="907">
        <v>16.399999999999999</v>
      </c>
      <c r="AE83" s="907">
        <v>16.3</v>
      </c>
      <c r="AF83" s="907">
        <v>15.6</v>
      </c>
      <c r="AG83" s="907">
        <v>15.1</v>
      </c>
      <c r="AH83" s="907">
        <v>15.9</v>
      </c>
      <c r="AI83" s="907">
        <v>15.6</v>
      </c>
      <c r="AJ83" s="907">
        <v>17.100000000000001</v>
      </c>
      <c r="AK83" s="907">
        <v>17.5</v>
      </c>
      <c r="AL83" s="907">
        <v>17.3</v>
      </c>
      <c r="AM83" s="907">
        <v>15.6</v>
      </c>
      <c r="AN83" s="907">
        <v>15.4</v>
      </c>
      <c r="AO83" s="907">
        <v>16.100000000000001</v>
      </c>
      <c r="AP83" s="907">
        <v>15.8</v>
      </c>
      <c r="AQ83" s="907">
        <v>17.100000000000001</v>
      </c>
      <c r="AR83" s="907">
        <v>19.899999999999999</v>
      </c>
      <c r="AS83" s="907">
        <v>23.2</v>
      </c>
      <c r="AT83" s="907">
        <v>24</v>
      </c>
      <c r="AU83" s="907">
        <v>23.3</v>
      </c>
      <c r="AV83" s="907">
        <v>23.1</v>
      </c>
      <c r="AW83" s="907">
        <v>24.7</v>
      </c>
      <c r="AX83" s="907">
        <v>23.5</v>
      </c>
      <c r="AY83" s="907">
        <v>21.1</v>
      </c>
      <c r="AZ83" s="907">
        <v>24.4</v>
      </c>
      <c r="BA83" s="907">
        <v>26.3</v>
      </c>
      <c r="BB83" s="907">
        <v>25.8</v>
      </c>
      <c r="BC83" s="907">
        <v>24.7</v>
      </c>
      <c r="BD83" s="907">
        <v>23.7</v>
      </c>
      <c r="BE83" s="907">
        <v>23.5</v>
      </c>
      <c r="BF83" s="907">
        <v>23.2</v>
      </c>
      <c r="BG83" s="907">
        <v>21.7</v>
      </c>
      <c r="BH83" s="907">
        <v>24.4</v>
      </c>
      <c r="BI83" s="907">
        <v>29.3</v>
      </c>
      <c r="BJ83" s="907">
        <v>26.9</v>
      </c>
      <c r="BK83" s="907">
        <v>25.3</v>
      </c>
      <c r="BL83" s="907">
        <v>27.1</v>
      </c>
      <c r="BM83" s="907">
        <v>25.6</v>
      </c>
      <c r="BN83" s="907">
        <v>22</v>
      </c>
      <c r="BO83" s="907">
        <v>21.1</v>
      </c>
      <c r="BP83" s="907">
        <v>16.600000000000001</v>
      </c>
      <c r="BQ83" s="907">
        <v>13.4</v>
      </c>
      <c r="BR83" s="907">
        <v>14.5</v>
      </c>
      <c r="BS83" s="907">
        <v>14.1</v>
      </c>
      <c r="BT83" s="907">
        <v>17.5</v>
      </c>
      <c r="BU83" s="907">
        <v>20.3</v>
      </c>
      <c r="BV83" s="907">
        <v>21.1</v>
      </c>
      <c r="BW83" s="907">
        <v>20.3</v>
      </c>
      <c r="BX83" s="907">
        <v>21.2</v>
      </c>
      <c r="BY83" s="907">
        <v>27.4</v>
      </c>
      <c r="BZ83" s="907">
        <v>23.1</v>
      </c>
      <c r="CA83" s="907">
        <v>21.2</v>
      </c>
      <c r="CB83" s="907">
        <v>20</v>
      </c>
      <c r="CC83" s="907">
        <v>21.8</v>
      </c>
      <c r="CD83" s="907">
        <v>23.1</v>
      </c>
      <c r="CE83" s="907">
        <v>26.7</v>
      </c>
      <c r="CF83" s="907">
        <v>31.6</v>
      </c>
      <c r="CG83" s="907">
        <v>31.3</v>
      </c>
      <c r="CH83" s="907">
        <v>33</v>
      </c>
      <c r="CI83" s="907">
        <v>35.5</v>
      </c>
      <c r="CJ83" s="907">
        <v>39.4</v>
      </c>
      <c r="CK83" s="907">
        <v>46.4</v>
      </c>
      <c r="CL83" s="907">
        <v>50</v>
      </c>
      <c r="CM83" s="907">
        <v>57.3</v>
      </c>
      <c r="CN83" s="907">
        <v>64.3</v>
      </c>
      <c r="CO83" s="907">
        <v>70.7</v>
      </c>
      <c r="CP83" s="907">
        <v>80.7</v>
      </c>
      <c r="CQ83" s="907">
        <v>86.9</v>
      </c>
      <c r="CR83" s="907">
        <v>92.5</v>
      </c>
      <c r="CS83" s="907">
        <v>100.2</v>
      </c>
      <c r="CT83" s="907">
        <v>109</v>
      </c>
      <c r="CU83" s="907">
        <v>113.5</v>
      </c>
      <c r="CV83" s="907">
        <v>116.3</v>
      </c>
      <c r="CW83" s="907">
        <v>115.9</v>
      </c>
      <c r="CX83" s="907">
        <v>118.3</v>
      </c>
      <c r="CY83" s="907">
        <v>121.6</v>
      </c>
      <c r="CZ83" s="907">
        <v>125.7</v>
      </c>
      <c r="DA83" s="907">
        <v>134</v>
      </c>
      <c r="DB83" s="907">
        <v>139.5</v>
      </c>
      <c r="DC83" s="907">
        <v>141.6</v>
      </c>
      <c r="DD83" s="907">
        <v>143.69999999999999</v>
      </c>
      <c r="DE83" s="907">
        <v>145.30000000000001</v>
      </c>
      <c r="DF83" s="907">
        <v>144.19999999999999</v>
      </c>
      <c r="DG83" s="907">
        <v>144.6</v>
      </c>
      <c r="DH83" s="907">
        <v>147.4</v>
      </c>
      <c r="DI83" s="907">
        <v>152.1</v>
      </c>
      <c r="DJ83" s="907">
        <v>156.80000000000001</v>
      </c>
      <c r="DK83" s="907">
        <v>162.6</v>
      </c>
      <c r="DL83" s="907">
        <v>168</v>
      </c>
      <c r="DM83" s="907">
        <v>173.4</v>
      </c>
      <c r="DN83" s="907">
        <v>176.1</v>
      </c>
      <c r="DO83" s="907">
        <v>179.6</v>
      </c>
      <c r="DP83" s="907">
        <v>179.4</v>
      </c>
      <c r="DQ83" s="907">
        <v>178.9</v>
      </c>
      <c r="DR83" s="907">
        <v>179.8</v>
      </c>
      <c r="DS83" s="907">
        <v>180.2</v>
      </c>
      <c r="DT83" s="907">
        <v>182.9</v>
      </c>
      <c r="DU83" s="907">
        <v>191</v>
      </c>
      <c r="DV83" s="907">
        <v>197.1</v>
      </c>
      <c r="DW83" s="907">
        <v>202.6</v>
      </c>
      <c r="DX83" s="907">
        <v>204.8</v>
      </c>
      <c r="DY83" s="907">
        <v>205.1</v>
      </c>
      <c r="DZ83" s="907">
        <v>207.3</v>
      </c>
      <c r="EA83" s="907">
        <v>208.9</v>
      </c>
      <c r="EB83" s="907">
        <v>207.7</v>
      </c>
      <c r="EC83" s="907">
        <v>209.9</v>
      </c>
      <c r="ED83" s="907">
        <v>218.7</v>
      </c>
      <c r="EE83" s="907">
        <v>223.2</v>
      </c>
      <c r="EF83" s="907">
        <v>227.5</v>
      </c>
      <c r="EG83" s="907">
        <v>239</v>
      </c>
      <c r="EH83" s="907">
        <v>243</v>
      </c>
      <c r="EI83" s="907">
        <v>243.4</v>
      </c>
      <c r="EJ83" s="907">
        <v>241.8</v>
      </c>
      <c r="EK83" s="907">
        <v>242.9</v>
      </c>
      <c r="EL83" s="907">
        <v>233.7</v>
      </c>
      <c r="EM83" s="907">
        <v>231.2</v>
      </c>
      <c r="EN83" s="907">
        <v>213.6</v>
      </c>
      <c r="EO83" s="907">
        <v>206</v>
      </c>
      <c r="EP83" s="907">
        <v>194.5</v>
      </c>
      <c r="EQ83" s="907">
        <v>183.4</v>
      </c>
      <c r="ER83" s="907">
        <v>177.8</v>
      </c>
      <c r="ES83" s="907">
        <v>168.7</v>
      </c>
      <c r="ET83" s="907">
        <v>162.5</v>
      </c>
      <c r="EU83" s="907">
        <v>180.3</v>
      </c>
      <c r="EV83" s="907">
        <v>193.6</v>
      </c>
      <c r="EW83" s="907">
        <v>208.7</v>
      </c>
      <c r="EX83" s="907">
        <v>249.2</v>
      </c>
      <c r="EY83" s="907">
        <v>280.89999999999998</v>
      </c>
      <c r="EZ83" s="907">
        <v>305.3</v>
      </c>
      <c r="FA83" s="907">
        <v>325.7</v>
      </c>
      <c r="FB83" s="907">
        <v>326.60000000000002</v>
      </c>
      <c r="FC83" s="907">
        <v>335.9</v>
      </c>
      <c r="FD83" s="907">
        <v>355.8</v>
      </c>
      <c r="FE83" s="907">
        <v>372</v>
      </c>
      <c r="FF83" s="907">
        <v>404.9</v>
      </c>
      <c r="FG83" s="907">
        <v>428.9</v>
      </c>
      <c r="FH83" s="907">
        <v>442.6</v>
      </c>
      <c r="FI83" s="907">
        <v>458.3</v>
      </c>
      <c r="FJ83" s="907">
        <v>489.1</v>
      </c>
      <c r="FK83" s="907">
        <v>501.4</v>
      </c>
      <c r="FL83" s="907">
        <v>510.1</v>
      </c>
      <c r="FM83" s="907">
        <v>525.6</v>
      </c>
      <c r="FN83" s="907">
        <v>526.70000000000005</v>
      </c>
      <c r="FO83" s="907">
        <v>532.4</v>
      </c>
      <c r="FP83" s="907">
        <v>536.1</v>
      </c>
      <c r="FQ83" s="907">
        <v>542.79999999999995</v>
      </c>
      <c r="FR83" s="907">
        <v>560.79999999999995</v>
      </c>
      <c r="FS83" s="907">
        <v>573.1</v>
      </c>
      <c r="FT83" s="907">
        <v>585.1</v>
      </c>
      <c r="FU83" s="907">
        <v>590.70000000000005</v>
      </c>
      <c r="FV83" s="907">
        <v>598.1</v>
      </c>
      <c r="FW83" s="907">
        <v>602.6</v>
      </c>
      <c r="FX83" s="907">
        <v>604.6</v>
      </c>
      <c r="FY83" s="907">
        <v>605.5</v>
      </c>
      <c r="FZ83" s="907">
        <v>596.20000000000005</v>
      </c>
      <c r="GA83" s="907">
        <v>611.29999999999995</v>
      </c>
      <c r="GB83" s="907">
        <v>614.9</v>
      </c>
      <c r="GC83" s="907">
        <v>615.6</v>
      </c>
      <c r="GD83" s="907">
        <v>619.79999999999995</v>
      </c>
      <c r="GE83" s="907">
        <v>626.70000000000005</v>
      </c>
      <c r="GF83" s="907">
        <v>627.6</v>
      </c>
      <c r="GG83" s="907">
        <v>632.5</v>
      </c>
      <c r="GH83" s="907">
        <v>643.9</v>
      </c>
      <c r="GI83" s="907">
        <v>645.1</v>
      </c>
      <c r="GJ83" s="907">
        <v>654.9</v>
      </c>
      <c r="GK83" s="907">
        <v>667</v>
      </c>
      <c r="GL83" s="907">
        <v>671.8</v>
      </c>
      <c r="GM83" s="907">
        <v>677.3</v>
      </c>
      <c r="GN83" s="907">
        <v>689.8</v>
      </c>
      <c r="GO83" s="907">
        <v>688.6</v>
      </c>
      <c r="GP83" s="907">
        <v>687</v>
      </c>
      <c r="GQ83" s="907">
        <v>691</v>
      </c>
      <c r="GR83" s="907">
        <v>691.5</v>
      </c>
      <c r="GS83" s="907">
        <v>699</v>
      </c>
      <c r="GT83" s="907">
        <v>712.2</v>
      </c>
      <c r="GU83" s="907">
        <v>709.5</v>
      </c>
      <c r="GV83" s="907">
        <v>714.5</v>
      </c>
      <c r="GW83" s="907">
        <v>710</v>
      </c>
      <c r="GX83" s="907">
        <v>716.9</v>
      </c>
      <c r="GY83" s="907">
        <v>716.3</v>
      </c>
      <c r="GZ83" s="907">
        <v>729</v>
      </c>
      <c r="HA83" s="907">
        <v>747.7</v>
      </c>
    </row>
    <row r="84" spans="1:209" x14ac:dyDescent="0.35">
      <c r="A84" s="907" t="s">
        <v>1188</v>
      </c>
      <c r="B84" s="907">
        <v>109.2</v>
      </c>
      <c r="C84" s="907">
        <v>113.1</v>
      </c>
      <c r="D84" s="907">
        <v>117.5</v>
      </c>
      <c r="E84" s="907">
        <v>120</v>
      </c>
      <c r="F84" s="907">
        <v>122.8</v>
      </c>
      <c r="G84" s="907">
        <v>124.2</v>
      </c>
      <c r="H84" s="907">
        <v>126.1</v>
      </c>
      <c r="I84" s="907">
        <v>127.4</v>
      </c>
      <c r="J84" s="907">
        <v>131</v>
      </c>
      <c r="K84" s="907">
        <v>134.1</v>
      </c>
      <c r="L84" s="907">
        <v>138.4</v>
      </c>
      <c r="M84" s="907">
        <v>142.80000000000001</v>
      </c>
      <c r="N84" s="907">
        <v>146.6</v>
      </c>
      <c r="O84" s="907">
        <v>151.6</v>
      </c>
      <c r="P84" s="907">
        <v>158.80000000000001</v>
      </c>
      <c r="Q84" s="907">
        <v>164.6</v>
      </c>
      <c r="R84" s="907">
        <v>170.5</v>
      </c>
      <c r="S84" s="907">
        <v>177.6</v>
      </c>
      <c r="T84" s="907">
        <v>183.9</v>
      </c>
      <c r="U84" s="907">
        <v>190.4</v>
      </c>
      <c r="V84" s="907">
        <v>196.4</v>
      </c>
      <c r="W84" s="907">
        <v>198.5</v>
      </c>
      <c r="X84" s="907">
        <v>202.5</v>
      </c>
      <c r="Y84" s="907">
        <v>206.5</v>
      </c>
      <c r="Z84" s="907">
        <v>210.5</v>
      </c>
      <c r="AA84" s="907">
        <v>217.1</v>
      </c>
      <c r="AB84" s="907">
        <v>222.8</v>
      </c>
      <c r="AC84" s="907">
        <v>229.7</v>
      </c>
      <c r="AD84" s="907">
        <v>238.8</v>
      </c>
      <c r="AE84" s="907">
        <v>246.6</v>
      </c>
      <c r="AF84" s="907">
        <v>255.4</v>
      </c>
      <c r="AG84" s="907">
        <v>265.5</v>
      </c>
      <c r="AH84" s="907">
        <v>273.3</v>
      </c>
      <c r="AI84" s="907">
        <v>281.3</v>
      </c>
      <c r="AJ84" s="907">
        <v>289.8</v>
      </c>
      <c r="AK84" s="907">
        <v>298.89999999999998</v>
      </c>
      <c r="AL84" s="907">
        <v>308.8</v>
      </c>
      <c r="AM84" s="907">
        <v>318.8</v>
      </c>
      <c r="AN84" s="907">
        <v>330.4</v>
      </c>
      <c r="AO84" s="907">
        <v>350.4</v>
      </c>
      <c r="AP84" s="907">
        <v>377.5</v>
      </c>
      <c r="AQ84" s="907">
        <v>391.2</v>
      </c>
      <c r="AR84" s="907">
        <v>397</v>
      </c>
      <c r="AS84" s="907">
        <v>421.9</v>
      </c>
      <c r="AT84" s="907">
        <v>440.5</v>
      </c>
      <c r="AU84" s="907">
        <v>469</v>
      </c>
      <c r="AV84" s="907">
        <v>508.5</v>
      </c>
      <c r="AW84" s="907">
        <v>525.4</v>
      </c>
      <c r="AX84" s="907">
        <v>544.1</v>
      </c>
      <c r="AY84" s="907">
        <v>559.9</v>
      </c>
      <c r="AZ84" s="907">
        <v>560.79999999999995</v>
      </c>
      <c r="BA84" s="907">
        <v>563.20000000000005</v>
      </c>
      <c r="BB84" s="907">
        <v>574.29999999999995</v>
      </c>
      <c r="BC84" s="907">
        <v>584.4</v>
      </c>
      <c r="BD84" s="907">
        <v>609.20000000000005</v>
      </c>
      <c r="BE84" s="907">
        <v>630.20000000000005</v>
      </c>
      <c r="BF84" s="907">
        <v>645.6</v>
      </c>
      <c r="BG84" s="907">
        <v>671.4</v>
      </c>
      <c r="BH84" s="907">
        <v>698.4</v>
      </c>
      <c r="BI84" s="907">
        <v>707.7</v>
      </c>
      <c r="BJ84" s="907">
        <v>718.6</v>
      </c>
      <c r="BK84" s="907">
        <v>723.8</v>
      </c>
      <c r="BL84" s="907">
        <v>724.1</v>
      </c>
      <c r="BM84" s="907">
        <v>738.7</v>
      </c>
      <c r="BN84" s="907">
        <v>762.3</v>
      </c>
      <c r="BO84" s="907">
        <v>770.2</v>
      </c>
      <c r="BP84" s="907">
        <v>770.3</v>
      </c>
      <c r="BQ84" s="907">
        <v>769.8</v>
      </c>
      <c r="BR84" s="907">
        <v>771.1</v>
      </c>
      <c r="BS84" s="907">
        <v>781</v>
      </c>
      <c r="BT84" s="907">
        <v>796.9</v>
      </c>
      <c r="BU84" s="907">
        <v>815.4</v>
      </c>
      <c r="BV84" s="907">
        <v>824</v>
      </c>
      <c r="BW84" s="907">
        <v>833.7</v>
      </c>
      <c r="BX84" s="907">
        <v>860.5</v>
      </c>
      <c r="BY84" s="907">
        <v>887.5</v>
      </c>
      <c r="BZ84" s="907">
        <v>933.6</v>
      </c>
      <c r="CA84" s="907">
        <v>961.5</v>
      </c>
      <c r="CB84" s="907">
        <v>975.6</v>
      </c>
      <c r="CC84" s="907">
        <v>986.6</v>
      </c>
      <c r="CD84" s="907">
        <v>999.5</v>
      </c>
      <c r="CE84" s="907">
        <v>1003.1</v>
      </c>
      <c r="CF84" s="907">
        <v>1010</v>
      </c>
      <c r="CG84" s="907">
        <v>1008.7</v>
      </c>
      <c r="CH84" s="907">
        <v>1003.9</v>
      </c>
      <c r="CI84" s="907">
        <v>1004.2</v>
      </c>
      <c r="CJ84" s="907">
        <v>1006.8</v>
      </c>
      <c r="CK84" s="907">
        <v>999.9</v>
      </c>
      <c r="CL84" s="907">
        <v>996.8</v>
      </c>
      <c r="CM84" s="907">
        <v>1000.4</v>
      </c>
      <c r="CN84" s="907">
        <v>997.1</v>
      </c>
      <c r="CO84" s="907">
        <v>1000.9</v>
      </c>
      <c r="CP84" s="907">
        <v>1007.7</v>
      </c>
      <c r="CQ84" s="907">
        <v>1007.4</v>
      </c>
      <c r="CR84" s="907">
        <v>1006.4</v>
      </c>
      <c r="CS84" s="907">
        <v>1006.7</v>
      </c>
      <c r="CT84" s="907">
        <v>1015.2</v>
      </c>
      <c r="CU84" s="907">
        <v>1035.9000000000001</v>
      </c>
      <c r="CV84" s="907">
        <v>1057.7</v>
      </c>
      <c r="CW84" s="907">
        <v>1090.4000000000001</v>
      </c>
      <c r="CX84" s="907">
        <v>1112.7</v>
      </c>
      <c r="CY84" s="907">
        <v>1130.9000000000001</v>
      </c>
      <c r="CZ84" s="907">
        <v>1144.3</v>
      </c>
      <c r="DA84" s="907">
        <v>1158.4000000000001</v>
      </c>
      <c r="DB84" s="907">
        <v>1170.8</v>
      </c>
      <c r="DC84" s="907">
        <v>1188.5</v>
      </c>
      <c r="DD84" s="907">
        <v>1210.7</v>
      </c>
      <c r="DE84" s="907">
        <v>1234.7</v>
      </c>
      <c r="DF84" s="907">
        <v>1251.4000000000001</v>
      </c>
      <c r="DG84" s="907">
        <v>1274.5</v>
      </c>
      <c r="DH84" s="907">
        <v>1294.9000000000001</v>
      </c>
      <c r="DI84" s="907">
        <v>1319.4</v>
      </c>
      <c r="DJ84" s="907">
        <v>1353.9</v>
      </c>
      <c r="DK84" s="907">
        <v>1379.1</v>
      </c>
      <c r="DL84" s="907">
        <v>1385.2</v>
      </c>
      <c r="DM84" s="907">
        <v>1365.3</v>
      </c>
      <c r="DN84" s="907">
        <v>1349.7</v>
      </c>
      <c r="DO84" s="907">
        <v>1347.3</v>
      </c>
      <c r="DP84" s="907">
        <v>1367.2</v>
      </c>
      <c r="DQ84" s="907">
        <v>1393</v>
      </c>
      <c r="DR84" s="907">
        <v>1432.6</v>
      </c>
      <c r="DS84" s="907">
        <v>1477.5</v>
      </c>
      <c r="DT84" s="907">
        <v>1512.9</v>
      </c>
      <c r="DU84" s="907">
        <v>1536.8</v>
      </c>
      <c r="DV84" s="907">
        <v>1528.9</v>
      </c>
      <c r="DW84" s="907">
        <v>1507</v>
      </c>
      <c r="DX84" s="907">
        <v>1474.9</v>
      </c>
      <c r="DY84" s="907">
        <v>1416</v>
      </c>
      <c r="DZ84" s="907">
        <v>1397</v>
      </c>
      <c r="EA84" s="907">
        <v>1408.1</v>
      </c>
      <c r="EB84" s="907">
        <v>1413.1</v>
      </c>
      <c r="EC84" s="907">
        <v>1436.3</v>
      </c>
      <c r="ED84" s="907">
        <v>1444.5</v>
      </c>
      <c r="EE84" s="907">
        <v>1436.1</v>
      </c>
      <c r="EF84" s="907">
        <v>1455.3</v>
      </c>
      <c r="EG84" s="907">
        <v>1473.4</v>
      </c>
      <c r="EH84" s="907">
        <v>1473.6</v>
      </c>
      <c r="EI84" s="907">
        <v>1490.5</v>
      </c>
      <c r="EJ84" s="907">
        <v>1507.5</v>
      </c>
      <c r="EK84" s="907">
        <v>1636.7</v>
      </c>
      <c r="EL84" s="907">
        <v>1598.1</v>
      </c>
      <c r="EM84" s="907">
        <v>1669.6</v>
      </c>
      <c r="EN84" s="907">
        <v>1713</v>
      </c>
      <c r="EO84" s="907">
        <v>1800.1</v>
      </c>
      <c r="EP84" s="907">
        <v>1882.7</v>
      </c>
      <c r="EQ84" s="907">
        <v>1988</v>
      </c>
      <c r="ER84" s="907">
        <v>2015.8</v>
      </c>
      <c r="ES84" s="907">
        <v>2040.4</v>
      </c>
      <c r="ET84" s="907">
        <v>2087.1</v>
      </c>
      <c r="EU84" s="907">
        <v>2212.3000000000002</v>
      </c>
      <c r="EV84" s="907">
        <v>2231.6</v>
      </c>
      <c r="EW84" s="907">
        <v>2246.9</v>
      </c>
      <c r="EX84" s="907">
        <v>2248.1999999999998</v>
      </c>
      <c r="EY84" s="907">
        <v>2204.1999999999998</v>
      </c>
      <c r="EZ84" s="907">
        <v>2222.5</v>
      </c>
      <c r="FA84" s="907">
        <v>2141.3000000000002</v>
      </c>
      <c r="FB84" s="907">
        <v>2006.9</v>
      </c>
      <c r="FC84" s="907">
        <v>1875.6</v>
      </c>
      <c r="FD84" s="907">
        <v>1783.9</v>
      </c>
      <c r="FE84" s="907">
        <v>1748.4</v>
      </c>
      <c r="FF84" s="907">
        <v>1763.3</v>
      </c>
      <c r="FG84" s="907">
        <v>1775.8</v>
      </c>
      <c r="FH84" s="907">
        <v>1780.5</v>
      </c>
      <c r="FI84" s="907">
        <v>1827.5</v>
      </c>
      <c r="FJ84" s="907">
        <v>1887.8</v>
      </c>
      <c r="FK84" s="907">
        <v>1915.4</v>
      </c>
      <c r="FL84" s="907">
        <v>1935.6</v>
      </c>
      <c r="FM84" s="907">
        <v>2009.8</v>
      </c>
      <c r="FN84" s="907">
        <v>2081.4</v>
      </c>
      <c r="FO84" s="907">
        <v>2136</v>
      </c>
      <c r="FP84" s="907">
        <v>2078.6</v>
      </c>
      <c r="FQ84" s="907">
        <v>2318.6999999999998</v>
      </c>
      <c r="FR84" s="907">
        <v>2026.1</v>
      </c>
      <c r="FS84" s="907">
        <v>2036.5</v>
      </c>
      <c r="FT84" s="907">
        <v>2074.1999999999998</v>
      </c>
      <c r="FU84" s="907">
        <v>2099</v>
      </c>
      <c r="FV84" s="907">
        <v>2167</v>
      </c>
      <c r="FW84" s="907">
        <v>2266.6999999999998</v>
      </c>
      <c r="FX84" s="907">
        <v>2336</v>
      </c>
      <c r="FY84" s="907">
        <v>2390.4</v>
      </c>
      <c r="FZ84" s="907">
        <v>2447.6</v>
      </c>
      <c r="GA84" s="907">
        <v>2469.6999999999998</v>
      </c>
      <c r="GB84" s="907">
        <v>2478.9</v>
      </c>
      <c r="GC84" s="907">
        <v>2503.1999999999998</v>
      </c>
      <c r="GD84" s="907">
        <v>2517</v>
      </c>
      <c r="GE84" s="907">
        <v>2524.3000000000002</v>
      </c>
      <c r="GF84" s="907">
        <v>2549.9</v>
      </c>
      <c r="GG84" s="907">
        <v>2579.4</v>
      </c>
      <c r="GH84" s="907">
        <v>2643.2</v>
      </c>
      <c r="GI84" s="907">
        <v>2708.8</v>
      </c>
      <c r="GJ84" s="907">
        <v>2728.2</v>
      </c>
      <c r="GK84" s="907">
        <v>2751.6</v>
      </c>
      <c r="GL84" s="907">
        <v>2786</v>
      </c>
      <c r="GM84" s="907">
        <v>2842.4</v>
      </c>
      <c r="GN84" s="907">
        <v>2884.4</v>
      </c>
      <c r="GO84" s="907">
        <v>2960.5</v>
      </c>
      <c r="GP84" s="907">
        <v>2944.3</v>
      </c>
      <c r="GQ84" s="907">
        <v>2972.5</v>
      </c>
      <c r="GR84" s="907">
        <v>2973.2</v>
      </c>
      <c r="GS84" s="907">
        <v>2982.1</v>
      </c>
      <c r="GT84" s="907">
        <v>2976.4</v>
      </c>
      <c r="GU84" s="907">
        <v>2910.9</v>
      </c>
      <c r="GV84" s="907">
        <v>2851.7</v>
      </c>
      <c r="GW84" s="907">
        <v>2909.6</v>
      </c>
      <c r="GX84" s="907">
        <v>2898.8</v>
      </c>
      <c r="GY84" s="907">
        <v>2932.1</v>
      </c>
      <c r="GZ84" s="907">
        <v>2945.2</v>
      </c>
      <c r="HA84" s="907">
        <v>2986.7</v>
      </c>
    </row>
    <row r="85" spans="1:209" x14ac:dyDescent="0.35">
      <c r="A85" s="907" t="s">
        <v>1187</v>
      </c>
      <c r="B85" s="907">
        <v>77.5</v>
      </c>
      <c r="C85" s="907">
        <v>81.099999999999994</v>
      </c>
      <c r="D85" s="907">
        <v>81.099999999999994</v>
      </c>
      <c r="E85" s="907">
        <v>76.900000000000006</v>
      </c>
      <c r="F85" s="907">
        <v>89.1</v>
      </c>
      <c r="G85" s="907">
        <v>90.8</v>
      </c>
      <c r="H85" s="907">
        <v>93.7</v>
      </c>
      <c r="I85" s="907">
        <v>97.6</v>
      </c>
      <c r="J85" s="907">
        <v>102.7</v>
      </c>
      <c r="K85" s="907">
        <v>104.3</v>
      </c>
      <c r="L85" s="907">
        <v>108.2</v>
      </c>
      <c r="M85" s="907">
        <v>115.5</v>
      </c>
      <c r="N85" s="907">
        <v>121</v>
      </c>
      <c r="O85" s="907">
        <v>117.2</v>
      </c>
      <c r="P85" s="907">
        <v>116.6</v>
      </c>
      <c r="Q85" s="907">
        <v>119.1</v>
      </c>
      <c r="R85" s="907">
        <v>111.1</v>
      </c>
      <c r="S85" s="907">
        <v>110.8</v>
      </c>
      <c r="T85" s="907">
        <v>107.3</v>
      </c>
      <c r="U85" s="907">
        <v>103.8</v>
      </c>
      <c r="V85" s="907">
        <v>103.9</v>
      </c>
      <c r="W85" s="907">
        <v>115.6</v>
      </c>
      <c r="X85" s="907">
        <v>135.4</v>
      </c>
      <c r="Y85" s="907">
        <v>142</v>
      </c>
      <c r="Z85" s="907">
        <v>159.1</v>
      </c>
      <c r="AA85" s="907">
        <v>156.6</v>
      </c>
      <c r="AB85" s="907">
        <v>158.4</v>
      </c>
      <c r="AC85" s="907">
        <v>157.1</v>
      </c>
      <c r="AD85" s="907">
        <v>165</v>
      </c>
      <c r="AE85" s="907">
        <v>185.7</v>
      </c>
      <c r="AF85" s="907">
        <v>199.9</v>
      </c>
      <c r="AG85" s="907">
        <v>196.1</v>
      </c>
      <c r="AH85" s="907">
        <v>187.5</v>
      </c>
      <c r="AI85" s="907">
        <v>220</v>
      </c>
      <c r="AJ85" s="907">
        <v>223.8</v>
      </c>
      <c r="AK85" s="907">
        <v>231.5</v>
      </c>
      <c r="AL85" s="907">
        <v>221.9</v>
      </c>
      <c r="AM85" s="907">
        <v>219.4</v>
      </c>
      <c r="AN85" s="907">
        <v>211.1</v>
      </c>
      <c r="AO85" s="907">
        <v>205.1</v>
      </c>
      <c r="AP85" s="907">
        <v>197.2</v>
      </c>
      <c r="AQ85" s="907">
        <v>170.2</v>
      </c>
      <c r="AR85" s="907">
        <v>179.7</v>
      </c>
      <c r="AS85" s="907">
        <v>205.2</v>
      </c>
      <c r="AT85" s="907">
        <v>214.2</v>
      </c>
      <c r="AU85" s="907">
        <v>213.3</v>
      </c>
      <c r="AV85" s="907">
        <v>230.4</v>
      </c>
      <c r="AW85" s="907">
        <v>213.3</v>
      </c>
      <c r="AX85" s="907">
        <v>190.2</v>
      </c>
      <c r="AY85" s="907">
        <v>202.6</v>
      </c>
      <c r="AZ85" s="907">
        <v>202.5</v>
      </c>
      <c r="BA85" s="907">
        <v>193.7</v>
      </c>
      <c r="BB85" s="907">
        <v>211.7</v>
      </c>
      <c r="BC85" s="907">
        <v>240.3</v>
      </c>
      <c r="BD85" s="907">
        <v>256.2</v>
      </c>
      <c r="BE85" s="907">
        <v>270.60000000000002</v>
      </c>
      <c r="BF85" s="907">
        <v>302</v>
      </c>
      <c r="BG85" s="907">
        <v>301.8</v>
      </c>
      <c r="BH85" s="907">
        <v>295.7</v>
      </c>
      <c r="BI85" s="907">
        <v>305.7</v>
      </c>
      <c r="BJ85" s="907">
        <v>312.3</v>
      </c>
      <c r="BK85" s="907">
        <v>311.60000000000002</v>
      </c>
      <c r="BL85" s="907">
        <v>333.1</v>
      </c>
      <c r="BM85" s="907">
        <v>308.5</v>
      </c>
      <c r="BN85" s="907">
        <v>298.8</v>
      </c>
      <c r="BO85" s="907">
        <v>288.10000000000002</v>
      </c>
      <c r="BP85" s="907">
        <v>276.2</v>
      </c>
      <c r="BQ85" s="907">
        <v>276.39999999999998</v>
      </c>
      <c r="BR85" s="907">
        <v>284.60000000000002</v>
      </c>
      <c r="BS85" s="907">
        <v>314.39999999999998</v>
      </c>
      <c r="BT85" s="907">
        <v>338.6</v>
      </c>
      <c r="BU85" s="907">
        <v>334.3</v>
      </c>
      <c r="BV85" s="907">
        <v>341.5</v>
      </c>
      <c r="BW85" s="907">
        <v>350.9</v>
      </c>
      <c r="BX85" s="907">
        <v>358.1</v>
      </c>
      <c r="BY85" s="907">
        <v>379.5</v>
      </c>
      <c r="BZ85" s="907">
        <v>359.7</v>
      </c>
      <c r="CA85" s="907">
        <v>351.9</v>
      </c>
      <c r="CB85" s="907">
        <v>350.1</v>
      </c>
      <c r="CC85" s="907">
        <v>327</v>
      </c>
      <c r="CD85" s="907">
        <v>340.5</v>
      </c>
      <c r="CE85" s="907">
        <v>358.8</v>
      </c>
      <c r="CF85" s="907">
        <v>336.8</v>
      </c>
      <c r="CG85" s="907">
        <v>330.6</v>
      </c>
      <c r="CH85" s="907">
        <v>370.8</v>
      </c>
      <c r="CI85" s="907">
        <v>378</v>
      </c>
      <c r="CJ85" s="907">
        <v>380.7</v>
      </c>
      <c r="CK85" s="907">
        <v>375</v>
      </c>
      <c r="CL85" s="907">
        <v>399.7</v>
      </c>
      <c r="CM85" s="907">
        <v>404</v>
      </c>
      <c r="CN85" s="907">
        <v>393.9</v>
      </c>
      <c r="CO85" s="907">
        <v>418.7</v>
      </c>
      <c r="CP85" s="907">
        <v>400.8</v>
      </c>
      <c r="CQ85" s="907">
        <v>439</v>
      </c>
      <c r="CR85" s="907">
        <v>446.2</v>
      </c>
      <c r="CS85" s="907">
        <v>504.6</v>
      </c>
      <c r="CT85" s="907">
        <v>509.3</v>
      </c>
      <c r="CU85" s="907">
        <v>530</v>
      </c>
      <c r="CV85" s="907">
        <v>562.20000000000005</v>
      </c>
      <c r="CW85" s="907">
        <v>585.79999999999995</v>
      </c>
      <c r="CX85" s="907">
        <v>579</v>
      </c>
      <c r="CY85" s="907">
        <v>595.70000000000005</v>
      </c>
      <c r="CZ85" s="907">
        <v>639.4</v>
      </c>
      <c r="DA85" s="907">
        <v>639</v>
      </c>
      <c r="DB85" s="907">
        <v>671.6</v>
      </c>
      <c r="DC85" s="907">
        <v>686.9</v>
      </c>
      <c r="DD85" s="907">
        <v>691.4</v>
      </c>
      <c r="DE85" s="907">
        <v>700.2</v>
      </c>
      <c r="DF85" s="907">
        <v>735.7</v>
      </c>
      <c r="DG85" s="907">
        <v>748.6</v>
      </c>
      <c r="DH85" s="907">
        <v>787.1</v>
      </c>
      <c r="DI85" s="907">
        <v>777.2</v>
      </c>
      <c r="DJ85" s="907">
        <v>704</v>
      </c>
      <c r="DK85" s="907">
        <v>703.4</v>
      </c>
      <c r="DL85" s="907">
        <v>721.5</v>
      </c>
      <c r="DM85" s="907">
        <v>693.8</v>
      </c>
      <c r="DN85" s="907">
        <v>732.4</v>
      </c>
      <c r="DO85" s="907">
        <v>723.4</v>
      </c>
      <c r="DP85" s="907">
        <v>705.2</v>
      </c>
      <c r="DQ85" s="907">
        <v>691.7</v>
      </c>
      <c r="DR85" s="907">
        <v>677.3</v>
      </c>
      <c r="DS85" s="907">
        <v>659.6</v>
      </c>
      <c r="DT85" s="907">
        <v>636.70000000000005</v>
      </c>
      <c r="DU85" s="907">
        <v>589.9</v>
      </c>
      <c r="DV85" s="907">
        <v>588.6</v>
      </c>
      <c r="DW85" s="907">
        <v>607.9</v>
      </c>
      <c r="DX85" s="907">
        <v>601.20000000000005</v>
      </c>
      <c r="DY85" s="907">
        <v>561.9</v>
      </c>
      <c r="DZ85" s="907">
        <v>694.1</v>
      </c>
      <c r="EA85" s="907">
        <v>737.7</v>
      </c>
      <c r="EB85" s="907">
        <v>759.1</v>
      </c>
      <c r="EC85" s="907">
        <v>828.9</v>
      </c>
      <c r="ED85" s="907">
        <v>844.2</v>
      </c>
      <c r="EE85" s="907">
        <v>872.2</v>
      </c>
      <c r="EF85" s="907">
        <v>919.9</v>
      </c>
      <c r="EG85" s="907">
        <v>953.1</v>
      </c>
      <c r="EH85" s="907">
        <v>1038.4000000000001</v>
      </c>
      <c r="EI85" s="907">
        <v>1083.9000000000001</v>
      </c>
      <c r="EJ85" s="907">
        <v>1125.2</v>
      </c>
      <c r="EK85" s="907">
        <v>1129.3</v>
      </c>
      <c r="EL85" s="907">
        <v>1219.8</v>
      </c>
      <c r="EM85" s="907">
        <v>1236.8</v>
      </c>
      <c r="EN85" s="907">
        <v>1244.4000000000001</v>
      </c>
      <c r="EO85" s="907">
        <v>1350.6</v>
      </c>
      <c r="EP85" s="907">
        <v>1399.2</v>
      </c>
      <c r="EQ85" s="907">
        <v>1404.9</v>
      </c>
      <c r="ER85" s="907">
        <v>1455.1</v>
      </c>
      <c r="ES85" s="907">
        <v>1366.9</v>
      </c>
      <c r="ET85" s="907">
        <v>1257.7</v>
      </c>
      <c r="EU85" s="907">
        <v>1285.5</v>
      </c>
      <c r="EV85" s="907">
        <v>1165.3</v>
      </c>
      <c r="EW85" s="907">
        <v>1073.0999999999999</v>
      </c>
      <c r="EX85" s="907">
        <v>988</v>
      </c>
      <c r="EY85" s="907">
        <v>963.5</v>
      </c>
      <c r="EZ85" s="907">
        <v>949.5</v>
      </c>
      <c r="FA85" s="907">
        <v>681.6</v>
      </c>
      <c r="FB85" s="907">
        <v>911.1</v>
      </c>
      <c r="FC85" s="907">
        <v>965.2</v>
      </c>
      <c r="FD85" s="907">
        <v>1087.0999999999999</v>
      </c>
      <c r="FE85" s="907">
        <v>1188.7</v>
      </c>
      <c r="FF85" s="907">
        <v>1253.4000000000001</v>
      </c>
      <c r="FG85" s="907">
        <v>1255.5</v>
      </c>
      <c r="FH85" s="907">
        <v>1428</v>
      </c>
      <c r="FI85" s="907">
        <v>1434.9</v>
      </c>
      <c r="FJ85" s="907">
        <v>1273.5999999999999</v>
      </c>
      <c r="FK85" s="907">
        <v>1392.8</v>
      </c>
      <c r="FL85" s="907">
        <v>1393.4</v>
      </c>
      <c r="FM85" s="907">
        <v>1529</v>
      </c>
      <c r="FN85" s="907">
        <v>1606.9</v>
      </c>
      <c r="FO85" s="907">
        <v>1605.9</v>
      </c>
      <c r="FP85" s="907">
        <v>1583</v>
      </c>
      <c r="FQ85" s="907">
        <v>1572.4</v>
      </c>
      <c r="FR85" s="907">
        <v>1596.1</v>
      </c>
      <c r="FS85" s="907">
        <v>1605.3</v>
      </c>
      <c r="FT85" s="907">
        <v>1602.5</v>
      </c>
      <c r="FU85" s="907">
        <v>1643.5</v>
      </c>
      <c r="FV85" s="907">
        <v>1561.5</v>
      </c>
      <c r="FW85" s="907">
        <v>1743.6</v>
      </c>
      <c r="FX85" s="907">
        <v>1769.4</v>
      </c>
      <c r="FY85" s="907">
        <v>1786.9</v>
      </c>
      <c r="FZ85" s="907">
        <v>1728.9</v>
      </c>
      <c r="GA85" s="907">
        <v>1721.5</v>
      </c>
      <c r="GB85" s="907">
        <v>1673.6</v>
      </c>
      <c r="GC85" s="907">
        <v>1537.1</v>
      </c>
      <c r="GD85" s="907">
        <v>1645.7</v>
      </c>
      <c r="GE85" s="907">
        <v>1600.3</v>
      </c>
      <c r="GF85" s="907">
        <v>1625.4</v>
      </c>
      <c r="GG85" s="907">
        <v>1599.7</v>
      </c>
      <c r="GH85" s="907">
        <v>1604.1</v>
      </c>
      <c r="GI85" s="907">
        <v>1634.8</v>
      </c>
      <c r="GJ85" s="907">
        <v>1639</v>
      </c>
      <c r="GK85" s="907">
        <v>1641.9</v>
      </c>
      <c r="GL85" s="907">
        <v>1701.8</v>
      </c>
      <c r="GM85" s="907">
        <v>1742.3</v>
      </c>
      <c r="GN85" s="907">
        <v>1816.9</v>
      </c>
      <c r="GO85" s="907">
        <v>1872</v>
      </c>
      <c r="GP85" s="907">
        <v>1799.2</v>
      </c>
      <c r="GQ85" s="907">
        <v>1858.1</v>
      </c>
      <c r="GR85" s="907">
        <v>1859.3</v>
      </c>
      <c r="GS85" s="907">
        <v>1901</v>
      </c>
      <c r="GT85" s="907">
        <v>1690.4</v>
      </c>
      <c r="GU85" s="907">
        <v>1534.3</v>
      </c>
      <c r="GV85" s="907">
        <v>1981</v>
      </c>
      <c r="GW85" s="907">
        <v>1950.5</v>
      </c>
      <c r="GX85" s="907">
        <v>2085</v>
      </c>
      <c r="GY85" s="907">
        <v>2359</v>
      </c>
      <c r="GZ85" s="907">
        <v>2404.8000000000002</v>
      </c>
      <c r="HA85" s="907">
        <v>2282.9333333333302</v>
      </c>
    </row>
    <row r="86" spans="1:209" x14ac:dyDescent="0.35">
      <c r="A86" s="907" t="s">
        <v>1190</v>
      </c>
      <c r="GY86" s="907">
        <v>21.4</v>
      </c>
      <c r="GZ86" s="907">
        <v>57</v>
      </c>
      <c r="HA86" s="907">
        <v>35.5</v>
      </c>
    </row>
    <row r="87" spans="1:209" x14ac:dyDescent="0.35">
      <c r="A87" s="907" t="s">
        <v>1191</v>
      </c>
      <c r="GU87" s="907">
        <v>60.3</v>
      </c>
      <c r="GV87" s="907">
        <v>18.5</v>
      </c>
      <c r="GW87" s="907">
        <v>0</v>
      </c>
      <c r="GX87" s="907">
        <v>0.3</v>
      </c>
      <c r="GY87" s="907">
        <v>11.3</v>
      </c>
      <c r="GZ87" s="907">
        <v>10.4</v>
      </c>
      <c r="HA87" s="907">
        <v>5.3</v>
      </c>
    </row>
    <row r="88" spans="1:209" x14ac:dyDescent="0.35">
      <c r="A88" s="907" t="s">
        <v>625</v>
      </c>
      <c r="B88" s="907">
        <v>27088</v>
      </c>
      <c r="C88" s="907">
        <v>34148</v>
      </c>
      <c r="D88" s="907">
        <v>31952</v>
      </c>
      <c r="E88" s="907">
        <v>32332</v>
      </c>
      <c r="F88" s="907">
        <v>32820</v>
      </c>
      <c r="G88" s="907">
        <v>38700</v>
      </c>
      <c r="H88" s="907">
        <v>37216</v>
      </c>
      <c r="I88" s="907">
        <v>37732</v>
      </c>
      <c r="J88" s="907">
        <v>38284</v>
      </c>
      <c r="K88" s="907">
        <v>38748</v>
      </c>
      <c r="L88" s="907">
        <v>39284</v>
      </c>
      <c r="M88" s="907">
        <v>47476</v>
      </c>
      <c r="N88" s="907">
        <v>49096</v>
      </c>
      <c r="O88" s="907">
        <v>50332</v>
      </c>
      <c r="P88" s="907">
        <v>51216</v>
      </c>
      <c r="Q88" s="907">
        <v>52016</v>
      </c>
      <c r="R88" s="907">
        <v>52464</v>
      </c>
      <c r="S88" s="907">
        <v>56916</v>
      </c>
      <c r="T88" s="907">
        <v>59804</v>
      </c>
      <c r="U88" s="907">
        <v>61244</v>
      </c>
      <c r="V88" s="907">
        <v>62000</v>
      </c>
      <c r="W88" s="907">
        <v>62888</v>
      </c>
      <c r="X88" s="907">
        <v>69012</v>
      </c>
      <c r="Y88" s="907">
        <v>69680</v>
      </c>
      <c r="Z88" s="907">
        <v>70960</v>
      </c>
      <c r="AA88" s="907">
        <v>71416</v>
      </c>
      <c r="AB88" s="907">
        <v>76996</v>
      </c>
      <c r="AC88" s="907">
        <v>78632</v>
      </c>
      <c r="AD88" s="907">
        <v>79228</v>
      </c>
      <c r="AE88" s="907">
        <v>80364</v>
      </c>
      <c r="AF88" s="907">
        <v>86256</v>
      </c>
      <c r="AG88" s="907">
        <v>87108</v>
      </c>
      <c r="AH88" s="907">
        <v>87776</v>
      </c>
      <c r="AI88" s="907">
        <v>87912</v>
      </c>
      <c r="AJ88" s="907">
        <v>94276</v>
      </c>
      <c r="AK88" s="907">
        <v>95556</v>
      </c>
      <c r="AL88" s="907">
        <v>96528</v>
      </c>
      <c r="AM88" s="907">
        <v>97848</v>
      </c>
      <c r="AN88" s="907">
        <v>107624</v>
      </c>
      <c r="AO88" s="907">
        <v>108324</v>
      </c>
      <c r="AP88" s="907">
        <v>109348</v>
      </c>
      <c r="AQ88" s="907">
        <v>109988</v>
      </c>
      <c r="AR88" s="907">
        <v>126932</v>
      </c>
      <c r="AS88" s="907">
        <v>128076</v>
      </c>
      <c r="AT88" s="907">
        <v>130716</v>
      </c>
      <c r="AU88" s="907">
        <v>131096</v>
      </c>
      <c r="AV88" s="907">
        <v>146284</v>
      </c>
      <c r="AW88" s="907">
        <v>146480</v>
      </c>
      <c r="AX88" s="907">
        <v>146772</v>
      </c>
      <c r="AY88" s="907">
        <v>147528</v>
      </c>
      <c r="AZ88" s="907">
        <v>157636</v>
      </c>
      <c r="BA88" s="907">
        <v>162896</v>
      </c>
      <c r="BB88" s="907">
        <v>162144</v>
      </c>
      <c r="BC88" s="907">
        <v>164008</v>
      </c>
      <c r="BD88" s="907">
        <v>163980</v>
      </c>
      <c r="BE88" s="907">
        <v>167572</v>
      </c>
      <c r="BF88" s="907">
        <v>170936</v>
      </c>
      <c r="BG88" s="907">
        <v>172680</v>
      </c>
      <c r="BH88" s="907">
        <v>172444</v>
      </c>
      <c r="BI88" s="907">
        <v>176048</v>
      </c>
      <c r="BJ88" s="907">
        <v>181540</v>
      </c>
      <c r="BK88" s="907">
        <v>181976</v>
      </c>
      <c r="BL88" s="907">
        <v>185252</v>
      </c>
      <c r="BM88" s="907">
        <v>184332</v>
      </c>
      <c r="BN88" s="907">
        <v>191100</v>
      </c>
      <c r="BO88" s="907">
        <v>192104</v>
      </c>
      <c r="BP88" s="907">
        <v>195880</v>
      </c>
      <c r="BQ88" s="907">
        <v>195440</v>
      </c>
      <c r="BR88" s="907">
        <v>198912</v>
      </c>
      <c r="BS88" s="907">
        <v>201652</v>
      </c>
      <c r="BT88" s="907">
        <v>201436</v>
      </c>
      <c r="BU88" s="907">
        <v>201980</v>
      </c>
      <c r="BV88" s="907">
        <v>213484</v>
      </c>
      <c r="BW88" s="907">
        <v>213536</v>
      </c>
      <c r="BX88" s="907">
        <v>214156</v>
      </c>
      <c r="BY88" s="907">
        <v>214488</v>
      </c>
      <c r="BZ88" s="907">
        <v>225904</v>
      </c>
      <c r="CA88" s="907">
        <v>226768</v>
      </c>
      <c r="CB88" s="907">
        <v>227804</v>
      </c>
      <c r="CC88" s="907">
        <v>229044</v>
      </c>
      <c r="CD88" s="907">
        <v>241024</v>
      </c>
      <c r="CE88" s="907">
        <v>243792</v>
      </c>
      <c r="CF88" s="907">
        <v>244712</v>
      </c>
      <c r="CG88" s="907">
        <v>247012</v>
      </c>
      <c r="CH88" s="907">
        <v>261292</v>
      </c>
      <c r="CI88" s="907">
        <v>263620</v>
      </c>
      <c r="CJ88" s="907">
        <v>265076</v>
      </c>
      <c r="CK88" s="907">
        <v>266828</v>
      </c>
      <c r="CL88" s="907">
        <v>278568</v>
      </c>
      <c r="CM88" s="907">
        <v>281744</v>
      </c>
      <c r="CN88" s="907">
        <v>282848</v>
      </c>
      <c r="CO88" s="907">
        <v>283944</v>
      </c>
      <c r="CP88" s="907">
        <v>295568</v>
      </c>
      <c r="CQ88" s="907">
        <v>297064</v>
      </c>
      <c r="CR88" s="907">
        <v>298552</v>
      </c>
      <c r="CS88" s="907">
        <v>300556</v>
      </c>
      <c r="CT88" s="907">
        <v>308800</v>
      </c>
      <c r="CU88" s="907">
        <v>311776</v>
      </c>
      <c r="CV88" s="907">
        <v>312956</v>
      </c>
      <c r="CW88" s="907">
        <v>315112</v>
      </c>
      <c r="CX88" s="907">
        <v>324784</v>
      </c>
      <c r="CY88" s="907">
        <v>327504</v>
      </c>
      <c r="CZ88" s="907">
        <v>328632</v>
      </c>
      <c r="DA88" s="907">
        <v>329780</v>
      </c>
      <c r="DB88" s="907">
        <v>339100</v>
      </c>
      <c r="DC88" s="907">
        <v>341412</v>
      </c>
      <c r="DD88" s="907">
        <v>342632</v>
      </c>
      <c r="DE88" s="907">
        <v>344876</v>
      </c>
      <c r="DF88" s="907">
        <v>353920</v>
      </c>
      <c r="DG88" s="907">
        <v>355872</v>
      </c>
      <c r="DH88" s="907">
        <v>357524</v>
      </c>
      <c r="DI88" s="907">
        <v>359052</v>
      </c>
      <c r="DJ88" s="907">
        <v>366632</v>
      </c>
      <c r="DK88" s="907">
        <v>368208</v>
      </c>
      <c r="DL88" s="907">
        <v>370704</v>
      </c>
      <c r="DM88" s="907">
        <v>371184</v>
      </c>
      <c r="DN88" s="907">
        <v>376964</v>
      </c>
      <c r="DO88" s="907">
        <v>378944</v>
      </c>
      <c r="DP88" s="907">
        <v>380800</v>
      </c>
      <c r="DQ88" s="907">
        <v>382748</v>
      </c>
      <c r="DR88" s="907">
        <v>392512</v>
      </c>
      <c r="DS88" s="907">
        <v>404664</v>
      </c>
      <c r="DT88" s="907">
        <v>403872</v>
      </c>
      <c r="DU88" s="907">
        <v>404524</v>
      </c>
      <c r="DV88" s="907">
        <v>420812</v>
      </c>
      <c r="DW88" s="907">
        <v>422668</v>
      </c>
      <c r="DX88" s="907">
        <v>428384</v>
      </c>
      <c r="DY88" s="907">
        <v>428472</v>
      </c>
      <c r="DZ88" s="907">
        <v>442872</v>
      </c>
      <c r="EA88" s="907">
        <v>445487</v>
      </c>
      <c r="EB88" s="907">
        <v>448080</v>
      </c>
      <c r="EC88" s="907">
        <v>451196</v>
      </c>
      <c r="ED88" s="907">
        <v>458142</v>
      </c>
      <c r="EE88" s="907">
        <v>463083</v>
      </c>
      <c r="EF88" s="907">
        <v>464765</v>
      </c>
      <c r="EG88" s="907">
        <v>468133</v>
      </c>
      <c r="EH88" s="907">
        <v>479685</v>
      </c>
      <c r="EI88" s="907">
        <v>484798</v>
      </c>
      <c r="EJ88" s="907">
        <v>486184</v>
      </c>
      <c r="EK88" s="907">
        <v>491380</v>
      </c>
      <c r="EL88" s="907">
        <v>506486</v>
      </c>
      <c r="EM88" s="907">
        <v>512872</v>
      </c>
      <c r="EN88" s="907">
        <v>514043</v>
      </c>
      <c r="EO88" s="907">
        <v>517512</v>
      </c>
      <c r="EP88" s="907">
        <v>538042</v>
      </c>
      <c r="EQ88" s="907">
        <v>543660</v>
      </c>
      <c r="ER88" s="907">
        <v>546105</v>
      </c>
      <c r="ES88" s="907">
        <v>548576</v>
      </c>
      <c r="ET88" s="907">
        <v>568277</v>
      </c>
      <c r="EU88" s="907">
        <v>575021</v>
      </c>
      <c r="EV88" s="907">
        <v>578227</v>
      </c>
      <c r="EW88" s="907">
        <v>581089</v>
      </c>
      <c r="EX88" s="907">
        <v>597326</v>
      </c>
      <c r="EY88" s="907">
        <v>602859</v>
      </c>
      <c r="EZ88" s="907">
        <v>608868</v>
      </c>
      <c r="FA88" s="907">
        <v>613115</v>
      </c>
      <c r="FB88" s="907">
        <v>651871</v>
      </c>
      <c r="FC88" s="907">
        <v>662422</v>
      </c>
      <c r="FD88" s="907">
        <v>667932</v>
      </c>
      <c r="FE88" s="907">
        <v>675654</v>
      </c>
      <c r="FF88" s="907">
        <v>678854</v>
      </c>
      <c r="FG88" s="907">
        <v>689251</v>
      </c>
      <c r="FH88" s="907">
        <v>693594</v>
      </c>
      <c r="FI88" s="907">
        <v>698996</v>
      </c>
      <c r="FJ88" s="907">
        <v>703143</v>
      </c>
      <c r="FK88" s="907">
        <v>712039</v>
      </c>
      <c r="FL88" s="907">
        <v>716021</v>
      </c>
      <c r="FM88" s="907">
        <v>721840</v>
      </c>
      <c r="FN88" s="907">
        <v>753212</v>
      </c>
      <c r="FO88" s="907">
        <v>759410</v>
      </c>
      <c r="FP88" s="907">
        <v>765124</v>
      </c>
      <c r="FQ88" s="907">
        <v>770811</v>
      </c>
      <c r="FR88" s="907">
        <v>789992</v>
      </c>
      <c r="FS88" s="907">
        <v>795240</v>
      </c>
      <c r="FT88" s="907">
        <v>802336</v>
      </c>
      <c r="FU88" s="907">
        <v>808608</v>
      </c>
      <c r="FV88" s="907">
        <v>824825</v>
      </c>
      <c r="FW88" s="907">
        <v>831664</v>
      </c>
      <c r="FX88" s="907">
        <v>836478</v>
      </c>
      <c r="FY88" s="907">
        <v>845592</v>
      </c>
      <c r="FZ88" s="907">
        <v>861827</v>
      </c>
      <c r="GA88" s="907">
        <v>868501</v>
      </c>
      <c r="GB88" s="907">
        <v>873921</v>
      </c>
      <c r="GC88" s="907">
        <v>882925</v>
      </c>
      <c r="GD88" s="907">
        <v>886054</v>
      </c>
      <c r="GE88" s="907">
        <v>893200</v>
      </c>
      <c r="GF88" s="907">
        <v>899396</v>
      </c>
      <c r="GG88" s="907">
        <v>907237</v>
      </c>
      <c r="GH88" s="907">
        <v>916563</v>
      </c>
      <c r="GI88" s="907">
        <v>921907</v>
      </c>
      <c r="GJ88" s="907">
        <v>929187</v>
      </c>
      <c r="GK88" s="907">
        <v>936629</v>
      </c>
      <c r="GL88" s="907">
        <v>961074</v>
      </c>
      <c r="GM88" s="907">
        <v>968110</v>
      </c>
      <c r="GN88" s="907">
        <v>976505</v>
      </c>
      <c r="GO88" s="907">
        <v>983959</v>
      </c>
      <c r="GP88" s="907">
        <v>1019419</v>
      </c>
      <c r="GQ88" s="907">
        <v>1026418</v>
      </c>
      <c r="GR88" s="907">
        <v>1034208</v>
      </c>
      <c r="GS88" s="907">
        <v>1042927</v>
      </c>
      <c r="GT88" s="907">
        <v>1067885</v>
      </c>
      <c r="GU88" s="907">
        <v>1074791</v>
      </c>
      <c r="GV88" s="907">
        <v>1080221</v>
      </c>
      <c r="GW88" s="907">
        <v>1088815</v>
      </c>
      <c r="GX88" s="907">
        <v>1106316</v>
      </c>
      <c r="GY88" s="907">
        <v>1109664</v>
      </c>
      <c r="GZ88" s="907">
        <v>1117202</v>
      </c>
      <c r="HA88" s="907">
        <v>1126974</v>
      </c>
    </row>
    <row r="89" spans="1:209" x14ac:dyDescent="0.35">
      <c r="A89" s="907" t="s">
        <v>1260</v>
      </c>
      <c r="GX89" s="907">
        <v>34.4</v>
      </c>
      <c r="GY89" s="907">
        <v>34.4</v>
      </c>
      <c r="GZ89" s="907">
        <v>218.933333333333</v>
      </c>
      <c r="HA89" s="907">
        <v>223.13333333333301</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topLeftCell="A34" zoomScale="77" workbookViewId="0">
      <selection activeCell="D24" sqref="D24"/>
    </sheetView>
  </sheetViews>
  <sheetFormatPr defaultColWidth="8.81640625" defaultRowHeight="14.5" x14ac:dyDescent="0.35"/>
  <cols>
    <col min="3" max="3" width="33.81640625" customWidth="1"/>
  </cols>
  <sheetData>
    <row r="3" spans="1:17" x14ac:dyDescent="0.35">
      <c r="A3" s="198" t="s">
        <v>925</v>
      </c>
      <c r="B3" s="185"/>
    </row>
    <row r="4" spans="1:17" x14ac:dyDescent="0.35">
      <c r="A4" s="199" t="s">
        <v>926</v>
      </c>
      <c r="B4" s="200"/>
      <c r="C4" s="200"/>
    </row>
    <row r="7" spans="1:17" x14ac:dyDescent="0.35">
      <c r="A7" s="1438" t="s">
        <v>927</v>
      </c>
      <c r="B7" s="1439"/>
      <c r="C7" s="1439"/>
      <c r="D7" s="1439"/>
      <c r="E7" s="1439"/>
      <c r="F7" s="1439"/>
      <c r="G7" s="1439"/>
      <c r="H7" s="1439"/>
      <c r="I7" s="1439"/>
      <c r="J7" s="1439"/>
      <c r="K7" s="1439"/>
      <c r="L7" s="1439"/>
      <c r="M7" s="1439"/>
      <c r="N7" s="1439"/>
      <c r="O7" s="1439"/>
      <c r="P7" s="1439"/>
    </row>
    <row r="8" spans="1:17" x14ac:dyDescent="0.35">
      <c r="A8" s="190" t="s">
        <v>928</v>
      </c>
      <c r="B8" s="190"/>
      <c r="C8" s="191"/>
      <c r="D8" s="192"/>
      <c r="E8" s="191"/>
      <c r="F8" s="191"/>
      <c r="G8" s="191"/>
      <c r="H8" s="191"/>
      <c r="I8" s="191"/>
      <c r="J8" s="191"/>
      <c r="K8" s="191"/>
      <c r="L8" s="191"/>
      <c r="M8" s="191"/>
      <c r="N8" s="191"/>
      <c r="O8" s="191"/>
      <c r="P8" s="191"/>
    </row>
    <row r="9" spans="1:17" x14ac:dyDescent="0.35">
      <c r="A9" s="186"/>
      <c r="B9" s="186"/>
      <c r="C9" s="186"/>
      <c r="D9" s="193"/>
      <c r="E9" s="186"/>
      <c r="F9" s="186"/>
      <c r="G9" s="186"/>
      <c r="H9" s="186"/>
      <c r="I9" s="186"/>
      <c r="J9" s="186"/>
      <c r="K9" s="186"/>
      <c r="L9" s="186"/>
      <c r="M9" s="186"/>
      <c r="N9" s="186"/>
      <c r="O9" s="186"/>
      <c r="P9" s="186"/>
    </row>
    <row r="10" spans="1:17" x14ac:dyDescent="0.35">
      <c r="A10" s="186"/>
      <c r="B10" s="186"/>
      <c r="C10" s="186"/>
      <c r="D10" s="193"/>
      <c r="E10" s="186"/>
      <c r="F10" s="186"/>
      <c r="G10" s="186"/>
      <c r="H10" s="186"/>
      <c r="I10" s="186"/>
      <c r="J10" s="186"/>
      <c r="K10" s="186"/>
      <c r="L10" s="186"/>
      <c r="M10" s="186"/>
      <c r="N10" s="186"/>
      <c r="O10" s="1440" t="s">
        <v>421</v>
      </c>
      <c r="P10" s="1440"/>
    </row>
    <row r="11" spans="1:17" x14ac:dyDescent="0.35">
      <c r="A11" s="186"/>
      <c r="B11" s="186"/>
      <c r="C11" s="184"/>
      <c r="D11" s="187"/>
      <c r="E11" s="184"/>
      <c r="F11" s="184"/>
      <c r="G11" s="184"/>
      <c r="H11" s="184"/>
      <c r="I11" s="184"/>
      <c r="J11" s="184"/>
      <c r="K11" s="184"/>
      <c r="L11" s="184"/>
      <c r="M11" s="184"/>
      <c r="N11" s="184"/>
      <c r="O11" s="182" t="s">
        <v>929</v>
      </c>
      <c r="P11" s="182" t="s">
        <v>929</v>
      </c>
    </row>
    <row r="12" spans="1:17" x14ac:dyDescent="0.35">
      <c r="A12" s="191"/>
      <c r="B12" s="191"/>
      <c r="C12" s="191"/>
      <c r="D12" s="192">
        <v>2020</v>
      </c>
      <c r="E12" s="192">
        <v>2021</v>
      </c>
      <c r="F12" s="192">
        <v>2022</v>
      </c>
      <c r="G12" s="192">
        <v>2023</v>
      </c>
      <c r="H12" s="192">
        <v>2024</v>
      </c>
      <c r="I12" s="192">
        <v>2025</v>
      </c>
      <c r="J12" s="192">
        <v>2026</v>
      </c>
      <c r="K12" s="192">
        <v>2027</v>
      </c>
      <c r="L12" s="192">
        <v>2028</v>
      </c>
      <c r="M12" s="192">
        <v>2029</v>
      </c>
      <c r="N12" s="192">
        <v>2030</v>
      </c>
      <c r="O12" s="183">
        <v>2025</v>
      </c>
      <c r="P12" s="183">
        <v>2030</v>
      </c>
    </row>
    <row r="13" spans="1:17" x14ac:dyDescent="0.35">
      <c r="A13" s="184" t="s">
        <v>930</v>
      </c>
      <c r="B13" s="184"/>
      <c r="C13" s="184"/>
      <c r="D13" s="784">
        <v>540.56299999999999</v>
      </c>
      <c r="E13" s="784">
        <v>0</v>
      </c>
      <c r="F13" s="784">
        <v>0</v>
      </c>
      <c r="G13" s="784">
        <v>0</v>
      </c>
      <c r="H13" s="784">
        <v>0</v>
      </c>
      <c r="I13" s="784">
        <v>0</v>
      </c>
      <c r="J13" s="784">
        <v>0</v>
      </c>
      <c r="K13" s="784">
        <v>0</v>
      </c>
      <c r="L13" s="784">
        <v>0</v>
      </c>
      <c r="M13" s="784">
        <v>0</v>
      </c>
      <c r="N13" s="784">
        <v>0</v>
      </c>
      <c r="O13" s="784">
        <v>0</v>
      </c>
      <c r="P13" s="784">
        <v>0</v>
      </c>
      <c r="Q13" t="s">
        <v>69</v>
      </c>
    </row>
    <row r="14" spans="1:17" x14ac:dyDescent="0.35">
      <c r="A14" s="186" t="s">
        <v>931</v>
      </c>
      <c r="B14" s="186"/>
      <c r="C14" s="186"/>
      <c r="D14" s="187"/>
      <c r="E14" s="184"/>
      <c r="F14" s="184"/>
      <c r="G14" s="184"/>
      <c r="H14" s="184"/>
      <c r="I14" s="184"/>
      <c r="J14" s="184"/>
      <c r="K14" s="184"/>
      <c r="L14" s="184"/>
      <c r="M14" s="184"/>
      <c r="N14" s="184"/>
      <c r="O14" s="184"/>
      <c r="P14" s="184"/>
      <c r="Q14" t="s">
        <v>932</v>
      </c>
    </row>
    <row r="15" spans="1:17" x14ac:dyDescent="0.35">
      <c r="A15" s="186"/>
      <c r="B15" s="186" t="s">
        <v>933</v>
      </c>
      <c r="C15" s="186"/>
      <c r="D15" s="187">
        <v>285.56</v>
      </c>
      <c r="E15" s="187">
        <v>5</v>
      </c>
      <c r="F15" s="187">
        <v>0</v>
      </c>
      <c r="G15" s="187">
        <v>0</v>
      </c>
      <c r="H15" s="187">
        <v>0</v>
      </c>
      <c r="I15" s="187">
        <v>0</v>
      </c>
      <c r="J15" s="187">
        <v>0</v>
      </c>
      <c r="K15" s="187">
        <v>0</v>
      </c>
      <c r="L15" s="187">
        <v>0</v>
      </c>
      <c r="M15" s="187">
        <v>0</v>
      </c>
      <c r="N15" s="187">
        <v>0</v>
      </c>
      <c r="O15" s="187">
        <v>5</v>
      </c>
      <c r="P15" s="187">
        <v>5</v>
      </c>
    </row>
    <row r="16" spans="1:17" x14ac:dyDescent="0.35">
      <c r="A16" s="184"/>
      <c r="B16" s="186" t="s">
        <v>934</v>
      </c>
      <c r="C16" s="184"/>
      <c r="D16" s="187">
        <v>67.209999999999994</v>
      </c>
      <c r="E16" s="187">
        <v>13.68</v>
      </c>
      <c r="F16" s="187">
        <v>0</v>
      </c>
      <c r="G16" s="187">
        <v>0</v>
      </c>
      <c r="H16" s="187">
        <v>0</v>
      </c>
      <c r="I16" s="187">
        <v>0</v>
      </c>
      <c r="J16" s="187">
        <v>0</v>
      </c>
      <c r="K16" s="187">
        <v>0</v>
      </c>
      <c r="L16" s="187">
        <v>0</v>
      </c>
      <c r="M16" s="187">
        <v>0</v>
      </c>
      <c r="N16" s="187">
        <v>0</v>
      </c>
      <c r="O16" s="187">
        <v>13.68</v>
      </c>
      <c r="P16" s="187">
        <v>13.68</v>
      </c>
    </row>
    <row r="17" spans="1:17" x14ac:dyDescent="0.35">
      <c r="A17" s="184"/>
      <c r="B17" s="186" t="s">
        <v>935</v>
      </c>
      <c r="C17" s="184"/>
      <c r="D17" s="187">
        <v>11.12</v>
      </c>
      <c r="E17" s="187">
        <v>47.8</v>
      </c>
      <c r="F17" s="187">
        <v>0</v>
      </c>
      <c r="G17" s="187">
        <v>0</v>
      </c>
      <c r="H17" s="187">
        <v>0</v>
      </c>
      <c r="I17" s="187">
        <v>0</v>
      </c>
      <c r="J17" s="187">
        <v>0</v>
      </c>
      <c r="K17" s="187">
        <v>0</v>
      </c>
      <c r="L17" s="187">
        <v>0</v>
      </c>
      <c r="M17" s="187">
        <v>0</v>
      </c>
      <c r="N17" s="187">
        <v>0</v>
      </c>
      <c r="O17" s="187">
        <v>47.8</v>
      </c>
      <c r="P17" s="187">
        <v>47.8</v>
      </c>
    </row>
    <row r="18" spans="1:17" x14ac:dyDescent="0.35">
      <c r="A18" s="184"/>
      <c r="B18" s="186" t="s">
        <v>936</v>
      </c>
      <c r="C18" s="184"/>
      <c r="D18" s="187">
        <v>6.2149999999999999</v>
      </c>
      <c r="E18" s="187">
        <v>5.0049999999999999</v>
      </c>
      <c r="F18" s="187">
        <v>0</v>
      </c>
      <c r="G18" s="187">
        <v>0</v>
      </c>
      <c r="H18" s="187">
        <v>0</v>
      </c>
      <c r="I18" s="187">
        <v>0</v>
      </c>
      <c r="J18" s="187">
        <v>0</v>
      </c>
      <c r="K18" s="187">
        <v>0</v>
      </c>
      <c r="L18" s="187">
        <v>0</v>
      </c>
      <c r="M18" s="187">
        <v>0</v>
      </c>
      <c r="N18" s="187">
        <v>0</v>
      </c>
      <c r="O18" s="187">
        <v>5.0049999999999999</v>
      </c>
      <c r="P18" s="187">
        <v>5.0049999999999999</v>
      </c>
    </row>
    <row r="19" spans="1:17" x14ac:dyDescent="0.35">
      <c r="A19" s="184"/>
      <c r="B19" s="186"/>
      <c r="C19" s="184"/>
      <c r="D19" s="187" t="s">
        <v>937</v>
      </c>
      <c r="E19" s="187" t="s">
        <v>937</v>
      </c>
      <c r="F19" s="187" t="s">
        <v>937</v>
      </c>
      <c r="G19" s="187" t="s">
        <v>937</v>
      </c>
      <c r="H19" s="187" t="s">
        <v>937</v>
      </c>
      <c r="I19" s="187" t="s">
        <v>937</v>
      </c>
      <c r="J19" s="187" t="s">
        <v>937</v>
      </c>
      <c r="K19" s="187" t="s">
        <v>937</v>
      </c>
      <c r="L19" s="187" t="s">
        <v>937</v>
      </c>
      <c r="M19" s="187" t="s">
        <v>937</v>
      </c>
      <c r="N19" s="187" t="s">
        <v>937</v>
      </c>
      <c r="O19" s="187" t="s">
        <v>937</v>
      </c>
      <c r="P19" s="187" t="s">
        <v>937</v>
      </c>
    </row>
    <row r="20" spans="1:17" x14ac:dyDescent="0.35">
      <c r="A20" s="184"/>
      <c r="B20" s="186"/>
      <c r="C20" s="184" t="s">
        <v>938</v>
      </c>
      <c r="D20" s="187">
        <v>370.10500000000002</v>
      </c>
      <c r="E20" s="187">
        <v>71.484999999999999</v>
      </c>
      <c r="F20" s="187">
        <v>0</v>
      </c>
      <c r="G20" s="187">
        <v>0</v>
      </c>
      <c r="H20" s="187">
        <v>0</v>
      </c>
      <c r="I20" s="187">
        <v>0</v>
      </c>
      <c r="J20" s="187">
        <v>0</v>
      </c>
      <c r="K20" s="187">
        <v>0</v>
      </c>
      <c r="L20" s="187">
        <v>0</v>
      </c>
      <c r="M20" s="187">
        <v>0</v>
      </c>
      <c r="N20" s="187">
        <v>0</v>
      </c>
      <c r="O20" s="187">
        <v>71.484999999999999</v>
      </c>
      <c r="P20" s="187">
        <v>71.484999999999999</v>
      </c>
    </row>
    <row r="21" spans="1:17" x14ac:dyDescent="0.35">
      <c r="A21" s="184"/>
      <c r="B21" s="186"/>
      <c r="C21" s="184"/>
      <c r="D21" s="187"/>
      <c r="E21" s="187"/>
      <c r="F21" s="187"/>
      <c r="G21" s="187"/>
      <c r="H21" s="187"/>
      <c r="I21" s="187"/>
      <c r="J21" s="187"/>
      <c r="K21" s="187"/>
      <c r="L21" s="187"/>
      <c r="M21" s="187"/>
      <c r="N21" s="187"/>
      <c r="O21" s="187"/>
      <c r="P21" s="187"/>
    </row>
    <row r="22" spans="1:17" ht="17" x14ac:dyDescent="0.35">
      <c r="A22" s="184" t="s">
        <v>939</v>
      </c>
      <c r="B22" s="186"/>
      <c r="C22" s="184"/>
      <c r="D22" s="187">
        <v>271.98399999999998</v>
      </c>
      <c r="E22" s="187">
        <v>9.327</v>
      </c>
      <c r="F22" s="187">
        <v>0</v>
      </c>
      <c r="G22" s="187">
        <v>0</v>
      </c>
      <c r="H22" s="187">
        <v>0</v>
      </c>
      <c r="I22" s="187">
        <v>0</v>
      </c>
      <c r="J22" s="187">
        <v>0</v>
      </c>
      <c r="K22" s="187">
        <v>0</v>
      </c>
      <c r="L22" s="187">
        <v>0</v>
      </c>
      <c r="M22" s="187">
        <v>0</v>
      </c>
      <c r="N22" s="187">
        <v>0</v>
      </c>
      <c r="O22" s="187">
        <v>9.327</v>
      </c>
      <c r="P22" s="187">
        <v>9.327</v>
      </c>
      <c r="Q22" t="s">
        <v>940</v>
      </c>
    </row>
    <row r="23" spans="1:17" x14ac:dyDescent="0.35">
      <c r="A23" s="184" t="s">
        <v>187</v>
      </c>
      <c r="B23" s="186"/>
      <c r="C23" s="186"/>
      <c r="D23" s="187">
        <v>149.97300000000001</v>
      </c>
      <c r="E23" s="187">
        <v>2.5999999999999999E-2</v>
      </c>
      <c r="F23" s="187">
        <v>0</v>
      </c>
      <c r="G23" s="187">
        <v>0</v>
      </c>
      <c r="H23" s="187">
        <v>0</v>
      </c>
      <c r="I23" s="187">
        <v>0</v>
      </c>
      <c r="J23" s="187">
        <v>0</v>
      </c>
      <c r="K23" s="187">
        <v>0</v>
      </c>
      <c r="L23" s="187">
        <v>0</v>
      </c>
      <c r="M23" s="187">
        <v>0</v>
      </c>
      <c r="N23" s="187">
        <v>0</v>
      </c>
      <c r="O23" s="187">
        <v>2.5999999999999999E-2</v>
      </c>
      <c r="P23" s="187">
        <v>2.5999999999999999E-2</v>
      </c>
      <c r="Q23" t="s">
        <v>70</v>
      </c>
    </row>
    <row r="24" spans="1:17" x14ac:dyDescent="0.35">
      <c r="A24" s="184" t="s">
        <v>941</v>
      </c>
      <c r="B24" s="186"/>
      <c r="C24" s="186"/>
      <c r="D24" s="187">
        <v>135.41999999999999</v>
      </c>
      <c r="E24" s="187">
        <v>72.537999999999997</v>
      </c>
      <c r="F24" s="187">
        <v>10.331</v>
      </c>
      <c r="G24" s="187">
        <v>4.2670000000000003</v>
      </c>
      <c r="H24" s="187">
        <v>1.347</v>
      </c>
      <c r="I24" s="187">
        <v>0.67400000000000004</v>
      </c>
      <c r="J24" s="187">
        <v>0</v>
      </c>
      <c r="K24" s="187">
        <v>0</v>
      </c>
      <c r="L24" s="187">
        <v>0</v>
      </c>
      <c r="M24" s="187">
        <v>0</v>
      </c>
      <c r="N24" s="187">
        <v>0</v>
      </c>
      <c r="O24" s="187">
        <v>89.156999999999996</v>
      </c>
      <c r="P24" s="187">
        <v>89.156999999999996</v>
      </c>
      <c r="Q24" t="s">
        <v>942</v>
      </c>
    </row>
    <row r="25" spans="1:17" x14ac:dyDescent="0.35">
      <c r="A25" s="184" t="s">
        <v>943</v>
      </c>
      <c r="B25" s="186"/>
      <c r="C25" s="186"/>
      <c r="D25" s="187"/>
      <c r="E25" s="187"/>
      <c r="F25" s="187"/>
      <c r="G25" s="187"/>
      <c r="H25" s="187"/>
      <c r="I25" s="187"/>
      <c r="J25" s="187"/>
      <c r="K25" s="187"/>
      <c r="L25" s="187"/>
      <c r="M25" s="187"/>
      <c r="N25" s="187"/>
      <c r="O25" s="187"/>
      <c r="P25" s="187"/>
    </row>
    <row r="26" spans="1:17" x14ac:dyDescent="0.35">
      <c r="A26" s="184" t="s">
        <v>944</v>
      </c>
      <c r="B26" s="186"/>
      <c r="C26" s="186"/>
      <c r="D26" s="187">
        <v>40.831000000000003</v>
      </c>
      <c r="E26" s="187">
        <v>79.391999999999996</v>
      </c>
      <c r="F26" s="187">
        <v>47.442999999999998</v>
      </c>
      <c r="G26" s="187">
        <v>4.7220000000000004</v>
      </c>
      <c r="H26" s="187">
        <v>0</v>
      </c>
      <c r="I26" s="187">
        <v>0</v>
      </c>
      <c r="J26" s="187">
        <v>0</v>
      </c>
      <c r="K26" s="187">
        <v>0</v>
      </c>
      <c r="L26" s="187">
        <v>0</v>
      </c>
      <c r="M26" s="187">
        <v>0</v>
      </c>
      <c r="N26" s="187">
        <v>0</v>
      </c>
      <c r="O26" s="187">
        <v>131.55699999999999</v>
      </c>
      <c r="P26" s="187">
        <v>131.55699999999999</v>
      </c>
      <c r="Q26" t="s">
        <v>171</v>
      </c>
    </row>
    <row r="27" spans="1:17" x14ac:dyDescent="0.35">
      <c r="A27" s="184" t="s">
        <v>945</v>
      </c>
      <c r="B27" s="186"/>
      <c r="C27" s="186"/>
      <c r="D27" s="187">
        <v>58.054000000000002</v>
      </c>
      <c r="E27" s="187">
        <v>14.755000000000001</v>
      </c>
      <c r="F27" s="187">
        <v>3.4750000000000001</v>
      </c>
      <c r="G27" s="187">
        <v>3.9249999999999998</v>
      </c>
      <c r="H27" s="187">
        <v>4.375</v>
      </c>
      <c r="I27" s="187">
        <v>4.375</v>
      </c>
      <c r="J27" s="187">
        <v>4.5</v>
      </c>
      <c r="K27" s="187">
        <v>4.5</v>
      </c>
      <c r="L27" s="187">
        <v>4.5</v>
      </c>
      <c r="M27" s="187">
        <v>4.5</v>
      </c>
      <c r="N27" s="187">
        <v>4.5</v>
      </c>
      <c r="O27" s="187">
        <v>30.905000000000001</v>
      </c>
      <c r="P27" s="187">
        <v>53.405000000000001</v>
      </c>
    </row>
    <row r="28" spans="1:17" x14ac:dyDescent="0.35">
      <c r="A28" s="184" t="s">
        <v>946</v>
      </c>
      <c r="B28" s="186"/>
      <c r="C28" s="186"/>
      <c r="D28" s="187">
        <v>47.372999999999998</v>
      </c>
      <c r="E28" s="187">
        <v>-46.081000000000003</v>
      </c>
      <c r="F28" s="187">
        <v>0</v>
      </c>
      <c r="G28" s="187">
        <v>0</v>
      </c>
      <c r="H28" s="187">
        <v>0</v>
      </c>
      <c r="I28" s="187">
        <v>0</v>
      </c>
      <c r="J28" s="187">
        <v>0</v>
      </c>
      <c r="K28" s="187">
        <v>0</v>
      </c>
      <c r="L28" s="187">
        <v>0</v>
      </c>
      <c r="M28" s="187">
        <v>0</v>
      </c>
      <c r="N28" s="187">
        <v>0</v>
      </c>
      <c r="O28" s="187">
        <v>-46.081000000000003</v>
      </c>
      <c r="P28" s="187">
        <v>-46.081000000000003</v>
      </c>
      <c r="Q28" t="s">
        <v>74</v>
      </c>
    </row>
    <row r="29" spans="1:17" x14ac:dyDescent="0.35">
      <c r="A29" s="184" t="s">
        <v>947</v>
      </c>
      <c r="B29" s="186"/>
      <c r="C29" s="186"/>
      <c r="D29" s="187">
        <v>24.475000000000001</v>
      </c>
      <c r="E29" s="187">
        <v>32.784999999999997</v>
      </c>
      <c r="F29" s="187">
        <v>8.4600000000000009</v>
      </c>
      <c r="G29" s="187">
        <v>0</v>
      </c>
      <c r="H29" s="187">
        <v>0</v>
      </c>
      <c r="I29" s="187">
        <v>0</v>
      </c>
      <c r="J29" s="187">
        <v>0</v>
      </c>
      <c r="K29" s="187">
        <v>0</v>
      </c>
      <c r="L29" s="187">
        <v>0</v>
      </c>
      <c r="M29" s="187">
        <v>0</v>
      </c>
      <c r="N29" s="187">
        <v>0</v>
      </c>
      <c r="O29" s="187">
        <v>41.244999999999997</v>
      </c>
      <c r="P29" s="187">
        <v>41.244999999999997</v>
      </c>
      <c r="Q29" t="s">
        <v>948</v>
      </c>
    </row>
    <row r="30" spans="1:17" x14ac:dyDescent="0.35">
      <c r="A30" s="184" t="s">
        <v>949</v>
      </c>
      <c r="B30" s="186"/>
      <c r="C30" s="186"/>
      <c r="D30" s="187">
        <v>27.5</v>
      </c>
      <c r="E30" s="187">
        <v>0.86</v>
      </c>
      <c r="F30" s="187">
        <v>-0.22</v>
      </c>
      <c r="G30" s="187">
        <v>-0.49</v>
      </c>
      <c r="H30" s="187">
        <v>-0.56000000000000005</v>
      </c>
      <c r="I30" s="187">
        <v>-0.98</v>
      </c>
      <c r="J30" s="187">
        <v>-0.76</v>
      </c>
      <c r="K30" s="187">
        <v>-0.74</v>
      </c>
      <c r="L30" s="187">
        <v>-0.72</v>
      </c>
      <c r="M30" s="187">
        <v>-0.7</v>
      </c>
      <c r="N30" s="187">
        <v>-0.69</v>
      </c>
      <c r="O30" s="187">
        <v>-1.39</v>
      </c>
      <c r="P30" s="187">
        <v>-5</v>
      </c>
      <c r="Q30" t="s">
        <v>71</v>
      </c>
    </row>
    <row r="31" spans="1:17" x14ac:dyDescent="0.35">
      <c r="A31" s="184" t="s">
        <v>188</v>
      </c>
      <c r="B31" s="186"/>
      <c r="C31" s="186"/>
      <c r="D31" s="187">
        <v>11.407999999999999</v>
      </c>
      <c r="E31" s="187">
        <v>10.763</v>
      </c>
      <c r="F31" s="187">
        <v>5.7809999999999997</v>
      </c>
      <c r="G31" s="187">
        <v>0.92300000000000004</v>
      </c>
      <c r="H31" s="187">
        <v>0.52300000000000002</v>
      </c>
      <c r="I31" s="187">
        <v>0.43099999999999999</v>
      </c>
      <c r="J31" s="187">
        <v>0.246</v>
      </c>
      <c r="K31" s="187">
        <v>0</v>
      </c>
      <c r="L31" s="187">
        <v>0</v>
      </c>
      <c r="M31" s="187">
        <v>0</v>
      </c>
      <c r="N31" s="187">
        <v>0</v>
      </c>
      <c r="O31" s="187">
        <v>18.420999999999999</v>
      </c>
      <c r="P31" s="187">
        <v>18.667000000000002</v>
      </c>
      <c r="Q31" t="s">
        <v>950</v>
      </c>
    </row>
    <row r="32" spans="1:17" x14ac:dyDescent="0.35">
      <c r="A32" s="184" t="s">
        <v>951</v>
      </c>
      <c r="B32" s="186"/>
      <c r="C32" s="186"/>
      <c r="D32" s="187">
        <v>99.444000000000003</v>
      </c>
      <c r="E32" s="187">
        <v>61.634</v>
      </c>
      <c r="F32" s="187">
        <v>23.815000000000001</v>
      </c>
      <c r="G32" s="187">
        <v>7.35</v>
      </c>
      <c r="H32" s="187">
        <v>4.4029999999999996</v>
      </c>
      <c r="I32" s="187">
        <v>1.663</v>
      </c>
      <c r="J32" s="187">
        <v>0.74399999999999999</v>
      </c>
      <c r="K32" s="187">
        <v>0.65500000000000003</v>
      </c>
      <c r="L32" s="187">
        <v>0.68799999999999994</v>
      </c>
      <c r="M32" s="187">
        <v>10.603</v>
      </c>
      <c r="N32" s="187">
        <v>-35.328000000000003</v>
      </c>
      <c r="O32" s="187">
        <v>98.864999999999995</v>
      </c>
      <c r="P32" s="187">
        <v>76.227000000000004</v>
      </c>
      <c r="Q32" t="s">
        <v>952</v>
      </c>
    </row>
    <row r="33" spans="1:16" x14ac:dyDescent="0.35">
      <c r="A33" s="184"/>
      <c r="B33" s="186"/>
      <c r="C33" s="186"/>
      <c r="D33" s="187"/>
      <c r="E33" s="187"/>
      <c r="F33" s="187"/>
      <c r="G33" s="187"/>
      <c r="H33" s="187"/>
      <c r="I33" s="187"/>
      <c r="J33" s="187"/>
      <c r="K33" s="187"/>
      <c r="L33" s="187"/>
      <c r="M33" s="187"/>
      <c r="N33" s="187"/>
      <c r="O33" s="187"/>
      <c r="P33" s="187"/>
    </row>
    <row r="34" spans="1:16" x14ac:dyDescent="0.35">
      <c r="A34" s="188"/>
      <c r="B34" s="188"/>
      <c r="C34" s="188" t="s">
        <v>421</v>
      </c>
      <c r="D34" s="189">
        <v>1777.13</v>
      </c>
      <c r="E34" s="189">
        <v>307.48399999999998</v>
      </c>
      <c r="F34" s="189">
        <v>99.084999999999994</v>
      </c>
      <c r="G34" s="189">
        <v>20.696999999999999</v>
      </c>
      <c r="H34" s="189">
        <v>10.087999999999999</v>
      </c>
      <c r="I34" s="189">
        <v>6.1630000000000003</v>
      </c>
      <c r="J34" s="189">
        <v>4.7300000000000004</v>
      </c>
      <c r="K34" s="189">
        <v>4.415</v>
      </c>
      <c r="L34" s="189">
        <v>4.468</v>
      </c>
      <c r="M34" s="189">
        <v>14.403</v>
      </c>
      <c r="N34" s="189">
        <v>-31.518000000000001</v>
      </c>
      <c r="O34" s="189">
        <v>443.517</v>
      </c>
      <c r="P34" s="189">
        <v>440.01499999999999</v>
      </c>
    </row>
    <row r="35" spans="1:16" x14ac:dyDescent="0.35">
      <c r="A35" s="186"/>
      <c r="B35" s="186"/>
      <c r="C35" s="186"/>
      <c r="D35" s="208"/>
      <c r="E35" s="204"/>
      <c r="F35" s="184"/>
      <c r="G35" s="184"/>
      <c r="H35" s="184"/>
      <c r="I35" s="184"/>
      <c r="J35" s="184"/>
      <c r="K35" s="184"/>
      <c r="L35" s="184"/>
      <c r="M35" s="184"/>
      <c r="N35" s="184"/>
      <c r="O35" s="184"/>
      <c r="P35" s="184"/>
    </row>
    <row r="36" spans="1:16" x14ac:dyDescent="0.35">
      <c r="A36" s="194" t="s">
        <v>953</v>
      </c>
      <c r="B36" s="194"/>
      <c r="C36" s="194"/>
      <c r="D36" s="195"/>
      <c r="E36" s="194"/>
      <c r="F36" s="194"/>
      <c r="G36" s="194"/>
      <c r="H36" s="194"/>
      <c r="I36" s="194"/>
      <c r="J36" s="194"/>
      <c r="K36" s="194"/>
      <c r="L36" s="194"/>
      <c r="M36" s="194"/>
      <c r="N36" s="194"/>
      <c r="O36" s="194"/>
      <c r="P36" s="194"/>
    </row>
    <row r="37" spans="1:16" x14ac:dyDescent="0.35">
      <c r="A37" s="194"/>
      <c r="B37" s="194"/>
      <c r="C37" s="194"/>
      <c r="D37" s="195"/>
      <c r="E37" s="194"/>
      <c r="F37" s="194"/>
      <c r="G37" s="194"/>
      <c r="H37" s="194"/>
      <c r="I37" s="194"/>
      <c r="J37" s="194"/>
      <c r="K37" s="194"/>
      <c r="L37" s="194"/>
      <c r="M37" s="194"/>
      <c r="N37" s="194"/>
      <c r="O37" s="194"/>
      <c r="P37" s="194"/>
    </row>
    <row r="38" spans="1:16" x14ac:dyDescent="0.35">
      <c r="A38" s="1443" t="s">
        <v>954</v>
      </c>
      <c r="B38" s="1443"/>
      <c r="C38" s="1443"/>
      <c r="D38" s="1443"/>
      <c r="E38" s="1443"/>
      <c r="F38" s="1443"/>
      <c r="G38" s="1443"/>
      <c r="H38" s="1443"/>
      <c r="I38" s="1443"/>
      <c r="J38" s="1443"/>
      <c r="K38" s="1443"/>
      <c r="L38" s="1443"/>
      <c r="M38" s="1443"/>
      <c r="N38" s="1443"/>
      <c r="O38" s="1443"/>
      <c r="P38" s="1443"/>
    </row>
    <row r="39" spans="1:16" x14ac:dyDescent="0.35">
      <c r="A39" s="1443"/>
      <c r="B39" s="1443"/>
      <c r="C39" s="1443"/>
      <c r="D39" s="1443"/>
      <c r="E39" s="1443"/>
      <c r="F39" s="1443"/>
      <c r="G39" s="1443"/>
      <c r="H39" s="1443"/>
      <c r="I39" s="1443"/>
      <c r="J39" s="1443"/>
      <c r="K39" s="1443"/>
      <c r="L39" s="1443"/>
      <c r="M39" s="1443"/>
      <c r="N39" s="1443"/>
      <c r="O39" s="1443"/>
      <c r="P39" s="1443"/>
    </row>
    <row r="40" spans="1:16" x14ac:dyDescent="0.35">
      <c r="A40" s="1443"/>
      <c r="B40" s="1443"/>
      <c r="C40" s="1443"/>
      <c r="D40" s="1443"/>
      <c r="E40" s="1443"/>
      <c r="F40" s="1443"/>
      <c r="G40" s="1443"/>
      <c r="H40" s="1443"/>
      <c r="I40" s="1443"/>
      <c r="J40" s="1443"/>
      <c r="K40" s="1443"/>
      <c r="L40" s="1443"/>
      <c r="M40" s="1443"/>
      <c r="N40" s="1443"/>
      <c r="O40" s="1443"/>
      <c r="P40" s="1443"/>
    </row>
    <row r="41" spans="1:16" x14ac:dyDescent="0.35">
      <c r="A41" s="1443"/>
      <c r="B41" s="1443"/>
      <c r="C41" s="1443"/>
      <c r="D41" s="1443"/>
      <c r="E41" s="1443"/>
      <c r="F41" s="1443"/>
      <c r="G41" s="1443"/>
      <c r="H41" s="1443"/>
      <c r="I41" s="1443"/>
      <c r="J41" s="1443"/>
      <c r="K41" s="1443"/>
      <c r="L41" s="1443"/>
      <c r="M41" s="1443"/>
      <c r="N41" s="1443"/>
      <c r="O41" s="1443"/>
      <c r="P41" s="1443"/>
    </row>
    <row r="42" spans="1:16" x14ac:dyDescent="0.35">
      <c r="A42" s="1443"/>
      <c r="B42" s="1443"/>
      <c r="C42" s="1443"/>
      <c r="D42" s="1443"/>
      <c r="E42" s="1443"/>
      <c r="F42" s="1443"/>
      <c r="G42" s="1443"/>
      <c r="H42" s="1443"/>
      <c r="I42" s="1443"/>
      <c r="J42" s="1443"/>
      <c r="K42" s="1443"/>
      <c r="L42" s="1443"/>
      <c r="M42" s="1443"/>
      <c r="N42" s="1443"/>
      <c r="O42" s="1443"/>
      <c r="P42" s="1443"/>
    </row>
    <row r="43" spans="1:16" x14ac:dyDescent="0.35">
      <c r="A43" s="201"/>
      <c r="B43" s="201"/>
      <c r="C43" s="201"/>
      <c r="D43" s="201"/>
      <c r="E43" s="201"/>
      <c r="F43" s="201"/>
      <c r="G43" s="201"/>
      <c r="H43" s="201"/>
      <c r="I43" s="201"/>
      <c r="J43" s="201"/>
      <c r="K43" s="201"/>
      <c r="L43" s="201"/>
      <c r="M43" s="201"/>
      <c r="N43" s="201"/>
      <c r="O43" s="201"/>
      <c r="P43" s="201"/>
    </row>
    <row r="44" spans="1:16" x14ac:dyDescent="0.35">
      <c r="A44" s="1444" t="s">
        <v>955</v>
      </c>
      <c r="B44" s="1444"/>
      <c r="C44" s="1444"/>
      <c r="D44" s="1444"/>
      <c r="E44" s="1444"/>
      <c r="F44" s="1444"/>
      <c r="G44" s="1444"/>
      <c r="H44" s="1444"/>
      <c r="I44" s="1444"/>
      <c r="J44" s="1444"/>
      <c r="K44" s="1444"/>
      <c r="L44" s="1444"/>
      <c r="M44" s="1444"/>
      <c r="N44" s="1444"/>
      <c r="O44" s="1444"/>
      <c r="P44" s="1444"/>
    </row>
    <row r="45" spans="1:16" x14ac:dyDescent="0.35">
      <c r="A45" s="1444"/>
      <c r="B45" s="1444"/>
      <c r="C45" s="1444"/>
      <c r="D45" s="1444"/>
      <c r="E45" s="1444"/>
      <c r="F45" s="1444"/>
      <c r="G45" s="1444"/>
      <c r="H45" s="1444"/>
      <c r="I45" s="1444"/>
      <c r="J45" s="1444"/>
      <c r="K45" s="1444"/>
      <c r="L45" s="1444"/>
      <c r="M45" s="1444"/>
      <c r="N45" s="1444"/>
      <c r="O45" s="1444"/>
      <c r="P45" s="1444"/>
    </row>
    <row r="46" spans="1:16" x14ac:dyDescent="0.35">
      <c r="A46" s="1444"/>
      <c r="B46" s="1444"/>
      <c r="C46" s="1444"/>
      <c r="D46" s="1444"/>
      <c r="E46" s="1444"/>
      <c r="F46" s="1444"/>
      <c r="G46" s="1444"/>
      <c r="H46" s="1444"/>
      <c r="I46" s="1444"/>
      <c r="J46" s="1444"/>
      <c r="K46" s="1444"/>
      <c r="L46" s="1444"/>
      <c r="M46" s="1444"/>
      <c r="N46" s="1444"/>
      <c r="O46" s="1444"/>
      <c r="P46" s="1444"/>
    </row>
    <row r="47" spans="1:16" x14ac:dyDescent="0.35">
      <c r="A47" s="194"/>
      <c r="B47" s="194"/>
      <c r="C47" s="194"/>
      <c r="D47" s="195"/>
      <c r="E47" s="194"/>
      <c r="F47" s="194"/>
      <c r="G47" s="194"/>
      <c r="H47" s="194"/>
      <c r="I47" s="194"/>
      <c r="J47" s="194"/>
      <c r="K47" s="194"/>
      <c r="L47" s="194"/>
      <c r="M47" s="194"/>
      <c r="N47" s="194"/>
      <c r="O47" s="194"/>
      <c r="P47" s="194"/>
    </row>
    <row r="48" spans="1:16" x14ac:dyDescent="0.35">
      <c r="A48" s="1441" t="s">
        <v>956</v>
      </c>
      <c r="B48" s="1442"/>
      <c r="C48" s="1442"/>
      <c r="D48" s="1442"/>
      <c r="E48" s="1442"/>
      <c r="F48" s="1442"/>
      <c r="G48" s="1442"/>
      <c r="H48" s="1442"/>
      <c r="I48" s="1442"/>
      <c r="J48" s="1442"/>
      <c r="K48" s="1442"/>
      <c r="L48" s="1442"/>
      <c r="M48" s="1442"/>
      <c r="N48" s="1442"/>
      <c r="O48" s="1442"/>
      <c r="P48" s="1442"/>
    </row>
    <row r="49" spans="1:16" x14ac:dyDescent="0.35">
      <c r="A49" s="1442"/>
      <c r="B49" s="1442"/>
      <c r="C49" s="1442"/>
      <c r="D49" s="1442"/>
      <c r="E49" s="1442"/>
      <c r="F49" s="1442"/>
      <c r="G49" s="1442"/>
      <c r="H49" s="1442"/>
      <c r="I49" s="1442"/>
      <c r="J49" s="1442"/>
      <c r="K49" s="1442"/>
      <c r="L49" s="1442"/>
      <c r="M49" s="1442"/>
      <c r="N49" s="1442"/>
      <c r="O49" s="1442"/>
      <c r="P49" s="1442"/>
    </row>
    <row r="50" spans="1:16" x14ac:dyDescent="0.35">
      <c r="A50" s="194"/>
      <c r="B50" s="194"/>
      <c r="C50" s="194"/>
      <c r="D50" s="195"/>
      <c r="E50" s="194"/>
      <c r="F50" s="194"/>
      <c r="G50" s="194"/>
      <c r="H50" s="194"/>
      <c r="I50" s="194"/>
      <c r="J50" s="194"/>
      <c r="K50" s="194"/>
      <c r="L50" s="194"/>
      <c r="M50" s="194"/>
      <c r="N50" s="194"/>
      <c r="O50" s="194"/>
      <c r="P50" s="194"/>
    </row>
    <row r="51" spans="1:16" x14ac:dyDescent="0.35">
      <c r="A51" s="1437" t="s">
        <v>957</v>
      </c>
      <c r="B51" s="1437"/>
      <c r="C51" s="1437"/>
      <c r="D51" s="1437"/>
      <c r="E51" s="1437"/>
      <c r="F51" s="1437"/>
      <c r="G51" s="1437"/>
      <c r="H51" s="1437"/>
      <c r="I51" s="1437"/>
      <c r="J51" s="1437"/>
      <c r="K51" s="1437"/>
      <c r="L51" s="1437"/>
      <c r="M51" s="1437"/>
      <c r="N51" s="1437"/>
      <c r="O51" s="1437"/>
      <c r="P51" s="1437"/>
    </row>
    <row r="52" spans="1:16" x14ac:dyDescent="0.35">
      <c r="A52" s="1437"/>
      <c r="B52" s="1437"/>
      <c r="C52" s="1437"/>
      <c r="D52" s="1437"/>
      <c r="E52" s="1437"/>
      <c r="F52" s="1437"/>
      <c r="G52" s="1437"/>
      <c r="H52" s="1437"/>
      <c r="I52" s="1437"/>
      <c r="J52" s="1437"/>
      <c r="K52" s="1437"/>
      <c r="L52" s="1437"/>
      <c r="M52" s="1437"/>
      <c r="N52" s="1437"/>
      <c r="O52" s="1437"/>
      <c r="P52" s="1437"/>
    </row>
    <row r="53" spans="1:16" x14ac:dyDescent="0.35">
      <c r="A53" s="1437"/>
      <c r="B53" s="1437"/>
      <c r="C53" s="1437"/>
      <c r="D53" s="1437"/>
      <c r="E53" s="1437"/>
      <c r="F53" s="1437"/>
      <c r="G53" s="1437"/>
      <c r="H53" s="1437"/>
      <c r="I53" s="1437"/>
      <c r="J53" s="1437"/>
      <c r="K53" s="1437"/>
      <c r="L53" s="1437"/>
      <c r="M53" s="1437"/>
      <c r="N53" s="1437"/>
      <c r="O53" s="1437"/>
      <c r="P53" s="1437"/>
    </row>
    <row r="54" spans="1:16" x14ac:dyDescent="0.35">
      <c r="A54" s="196"/>
      <c r="B54" s="196"/>
      <c r="C54" s="196"/>
      <c r="D54" s="197"/>
      <c r="E54" s="196"/>
      <c r="F54" s="196"/>
      <c r="G54" s="196"/>
      <c r="H54" s="196"/>
      <c r="I54" s="196"/>
      <c r="J54" s="196"/>
      <c r="K54" s="196"/>
      <c r="L54" s="196"/>
      <c r="M54" s="196"/>
      <c r="N54" s="196"/>
      <c r="O54" s="196"/>
      <c r="P54" s="196"/>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F50"/>
  <sheetViews>
    <sheetView topLeftCell="A2" zoomScale="83" workbookViewId="0">
      <selection activeCell="F6" sqref="F6"/>
    </sheetView>
  </sheetViews>
  <sheetFormatPr defaultColWidth="8.81640625" defaultRowHeight="14" x14ac:dyDescent="0.3"/>
  <cols>
    <col min="1" max="1" width="77.81640625" style="34" bestFit="1" customWidth="1"/>
    <col min="2" max="2" width="21" style="34" customWidth="1"/>
    <col min="3" max="4" width="8.81640625" style="34"/>
    <col min="5" max="5" width="37.453125" style="34" customWidth="1"/>
    <col min="6" max="6" width="16" style="34" customWidth="1"/>
    <col min="7" max="16384" width="8.81640625" style="34"/>
  </cols>
  <sheetData>
    <row r="1" spans="1:6" x14ac:dyDescent="0.3">
      <c r="A1" s="34" t="s">
        <v>958</v>
      </c>
    </row>
    <row r="2" spans="1:6" ht="20" x14ac:dyDescent="0.4">
      <c r="A2" s="97" t="s">
        <v>959</v>
      </c>
      <c r="B2" s="97" t="s">
        <v>960</v>
      </c>
      <c r="C2" s="97" t="s">
        <v>961</v>
      </c>
      <c r="D2" s="97" t="s">
        <v>962</v>
      </c>
    </row>
    <row r="3" spans="1:6" x14ac:dyDescent="0.3">
      <c r="A3" s="99" t="s">
        <v>963</v>
      </c>
      <c r="B3" s="98">
        <f>SUM(B4:B7)</f>
        <v>325</v>
      </c>
      <c r="E3" s="1445" t="s">
        <v>964</v>
      </c>
      <c r="F3" s="1445"/>
    </row>
    <row r="4" spans="1:6" x14ac:dyDescent="0.3">
      <c r="A4" s="91" t="s">
        <v>965</v>
      </c>
      <c r="B4" s="98">
        <v>284</v>
      </c>
      <c r="E4" s="51" t="s">
        <v>70</v>
      </c>
      <c r="F4" s="51" t="s">
        <v>966</v>
      </c>
    </row>
    <row r="5" spans="1:6" x14ac:dyDescent="0.3">
      <c r="A5" s="91" t="s">
        <v>546</v>
      </c>
      <c r="B5" s="98">
        <v>20</v>
      </c>
      <c r="E5" s="34" t="s">
        <v>188</v>
      </c>
      <c r="F5" s="34">
        <f>SUM(B11:B16)</f>
        <v>82</v>
      </c>
    </row>
    <row r="6" spans="1:6" x14ac:dyDescent="0.3">
      <c r="A6" s="91" t="s">
        <v>553</v>
      </c>
      <c r="B6" s="98">
        <v>15</v>
      </c>
      <c r="E6" s="34" t="s">
        <v>68</v>
      </c>
      <c r="F6" s="34">
        <f>B23</f>
        <v>3</v>
      </c>
    </row>
    <row r="7" spans="1:6" x14ac:dyDescent="0.3">
      <c r="A7" s="91" t="s">
        <v>554</v>
      </c>
      <c r="B7" s="98">
        <v>6</v>
      </c>
      <c r="E7" s="34" t="s">
        <v>452</v>
      </c>
      <c r="F7" s="34">
        <f>B27-B28</f>
        <v>29</v>
      </c>
    </row>
    <row r="8" spans="1:6" x14ac:dyDescent="0.3">
      <c r="A8" s="51" t="s">
        <v>967</v>
      </c>
      <c r="B8" s="98">
        <v>121</v>
      </c>
      <c r="E8" s="34" t="s">
        <v>469</v>
      </c>
      <c r="F8" s="34">
        <f>B42</f>
        <v>2</v>
      </c>
    </row>
    <row r="9" spans="1:6" x14ac:dyDescent="0.3">
      <c r="A9" s="100" t="s">
        <v>968</v>
      </c>
      <c r="B9" s="98">
        <v>166</v>
      </c>
      <c r="E9" s="34" t="s">
        <v>969</v>
      </c>
      <c r="F9" s="34">
        <f>B18+B20+B21</f>
        <v>34</v>
      </c>
    </row>
    <row r="10" spans="1:6" x14ac:dyDescent="0.3">
      <c r="A10" s="92" t="s">
        <v>970</v>
      </c>
      <c r="B10" s="98">
        <v>82</v>
      </c>
      <c r="E10" s="51" t="s">
        <v>971</v>
      </c>
      <c r="F10" s="51" t="s">
        <v>972</v>
      </c>
    </row>
    <row r="11" spans="1:6" x14ac:dyDescent="0.3">
      <c r="A11" s="91" t="s">
        <v>973</v>
      </c>
      <c r="B11" s="98">
        <v>54</v>
      </c>
      <c r="E11" s="34" t="s">
        <v>425</v>
      </c>
      <c r="F11" s="34">
        <f>B4</f>
        <v>284</v>
      </c>
    </row>
    <row r="12" spans="1:6" x14ac:dyDescent="0.3">
      <c r="A12" s="91" t="s">
        <v>974</v>
      </c>
      <c r="B12" s="98">
        <v>20</v>
      </c>
      <c r="E12" s="34" t="s">
        <v>975</v>
      </c>
      <c r="F12" s="34">
        <f>B5</f>
        <v>20</v>
      </c>
    </row>
    <row r="13" spans="1:6" x14ac:dyDescent="0.3">
      <c r="A13" s="91" t="s">
        <v>976</v>
      </c>
      <c r="B13" s="98">
        <v>4</v>
      </c>
      <c r="E13" s="34" t="s">
        <v>553</v>
      </c>
      <c r="F13" s="34">
        <f>B6</f>
        <v>15</v>
      </c>
    </row>
    <row r="14" spans="1:6" ht="28" x14ac:dyDescent="0.3">
      <c r="A14" s="91" t="s">
        <v>977</v>
      </c>
      <c r="B14" s="98">
        <v>2</v>
      </c>
      <c r="E14" s="39" t="s">
        <v>554</v>
      </c>
      <c r="F14" s="34">
        <f>B7</f>
        <v>6</v>
      </c>
    </row>
    <row r="15" spans="1:6" ht="28" x14ac:dyDescent="0.3">
      <c r="A15" s="91" t="s">
        <v>978</v>
      </c>
      <c r="B15" s="98">
        <v>1</v>
      </c>
      <c r="E15" s="39" t="s">
        <v>979</v>
      </c>
      <c r="F15" s="34">
        <f>B28</f>
        <v>15</v>
      </c>
    </row>
    <row r="16" spans="1:6" x14ac:dyDescent="0.3">
      <c r="A16" s="91" t="s">
        <v>980</v>
      </c>
      <c r="B16" s="98">
        <v>1</v>
      </c>
      <c r="E16" s="34" t="s">
        <v>981</v>
      </c>
      <c r="F16" s="34">
        <f>B37</f>
        <v>12</v>
      </c>
    </row>
    <row r="17" spans="1:6" x14ac:dyDescent="0.3">
      <c r="A17" s="51" t="s">
        <v>982</v>
      </c>
      <c r="B17" s="98">
        <v>72</v>
      </c>
      <c r="E17" s="34" t="s">
        <v>983</v>
      </c>
      <c r="F17" s="34">
        <f>B38</f>
        <v>10</v>
      </c>
    </row>
    <row r="18" spans="1:6" x14ac:dyDescent="0.3">
      <c r="A18" s="91" t="s">
        <v>984</v>
      </c>
      <c r="B18" s="98">
        <v>22</v>
      </c>
      <c r="C18" s="34" t="s">
        <v>985</v>
      </c>
    </row>
    <row r="19" spans="1:6" x14ac:dyDescent="0.3">
      <c r="A19" s="91" t="s">
        <v>986</v>
      </c>
      <c r="B19" s="98">
        <v>20</v>
      </c>
      <c r="C19" s="34" t="s">
        <v>147</v>
      </c>
    </row>
    <row r="20" spans="1:6" x14ac:dyDescent="0.3">
      <c r="A20" s="91" t="s">
        <v>987</v>
      </c>
      <c r="B20" s="98">
        <v>8</v>
      </c>
      <c r="C20" s="34" t="s">
        <v>985</v>
      </c>
    </row>
    <row r="21" spans="1:6" x14ac:dyDescent="0.3">
      <c r="A21" s="91" t="s">
        <v>988</v>
      </c>
      <c r="B21" s="98">
        <v>4</v>
      </c>
      <c r="C21" s="34" t="s">
        <v>70</v>
      </c>
    </row>
    <row r="22" spans="1:6" x14ac:dyDescent="0.3">
      <c r="A22" s="91" t="s">
        <v>989</v>
      </c>
      <c r="B22" s="98">
        <v>4</v>
      </c>
      <c r="C22" s="34" t="s">
        <v>147</v>
      </c>
    </row>
    <row r="23" spans="1:6" x14ac:dyDescent="0.3">
      <c r="A23" s="91" t="s">
        <v>990</v>
      </c>
      <c r="B23" s="98">
        <v>3</v>
      </c>
      <c r="C23" s="34" t="s">
        <v>991</v>
      </c>
    </row>
    <row r="24" spans="1:6" x14ac:dyDescent="0.3">
      <c r="A24" s="91" t="s">
        <v>992</v>
      </c>
      <c r="B24" s="98">
        <v>3</v>
      </c>
      <c r="C24" s="34" t="s">
        <v>993</v>
      </c>
    </row>
    <row r="25" spans="1:6" x14ac:dyDescent="0.3">
      <c r="A25" s="101" t="s">
        <v>994</v>
      </c>
      <c r="B25" s="98">
        <v>3</v>
      </c>
      <c r="C25" s="34" t="s">
        <v>74</v>
      </c>
    </row>
    <row r="26" spans="1:6" x14ac:dyDescent="0.3">
      <c r="A26" s="91" t="s">
        <v>995</v>
      </c>
      <c r="B26" s="98">
        <v>4</v>
      </c>
      <c r="C26" s="34" t="s">
        <v>996</v>
      </c>
    </row>
    <row r="27" spans="1:6" x14ac:dyDescent="0.3">
      <c r="A27" s="51" t="s">
        <v>452</v>
      </c>
      <c r="B27" s="98">
        <v>44</v>
      </c>
    </row>
    <row r="28" spans="1:6" x14ac:dyDescent="0.3">
      <c r="A28" s="116" t="s">
        <v>979</v>
      </c>
      <c r="B28" s="117">
        <v>15</v>
      </c>
    </row>
    <row r="29" spans="1:6" x14ac:dyDescent="0.3">
      <c r="A29" s="91" t="s">
        <v>997</v>
      </c>
      <c r="B29" s="98">
        <v>14</v>
      </c>
    </row>
    <row r="30" spans="1:6" x14ac:dyDescent="0.3">
      <c r="A30" s="91" t="s">
        <v>998</v>
      </c>
      <c r="B30" s="98">
        <v>10</v>
      </c>
    </row>
    <row r="31" spans="1:6" x14ac:dyDescent="0.3">
      <c r="A31" s="91" t="s">
        <v>999</v>
      </c>
      <c r="B31" s="98">
        <v>2</v>
      </c>
    </row>
    <row r="32" spans="1:6" x14ac:dyDescent="0.3">
      <c r="A32" s="91" t="s">
        <v>1000</v>
      </c>
      <c r="B32" s="98">
        <v>2</v>
      </c>
    </row>
    <row r="33" spans="1:6" x14ac:dyDescent="0.3">
      <c r="A33" s="91" t="s">
        <v>1001</v>
      </c>
      <c r="B33" s="98">
        <v>1</v>
      </c>
    </row>
    <row r="34" spans="1:6" x14ac:dyDescent="0.3">
      <c r="A34" s="51" t="s">
        <v>1002</v>
      </c>
      <c r="B34" s="98">
        <v>88</v>
      </c>
    </row>
    <row r="35" spans="1:6" x14ac:dyDescent="0.3">
      <c r="A35" s="101" t="s">
        <v>1003</v>
      </c>
      <c r="B35" s="98">
        <v>26</v>
      </c>
    </row>
    <row r="36" spans="1:6" x14ac:dyDescent="0.3">
      <c r="A36" s="91" t="s">
        <v>1004</v>
      </c>
      <c r="B36" s="98">
        <v>25</v>
      </c>
    </row>
    <row r="37" spans="1:6" x14ac:dyDescent="0.3">
      <c r="A37" s="91" t="s">
        <v>981</v>
      </c>
      <c r="B37" s="98">
        <v>12</v>
      </c>
      <c r="C37" s="34" t="s">
        <v>1005</v>
      </c>
      <c r="E37" s="34" t="s">
        <v>1006</v>
      </c>
      <c r="F37" s="34" t="s">
        <v>1007</v>
      </c>
    </row>
    <row r="38" spans="1:6" x14ac:dyDescent="0.3">
      <c r="A38" s="91" t="s">
        <v>983</v>
      </c>
      <c r="B38" s="98">
        <v>10</v>
      </c>
      <c r="C38" s="34" t="s">
        <v>1005</v>
      </c>
      <c r="E38" s="34" t="s">
        <v>1008</v>
      </c>
      <c r="F38" s="34" t="s">
        <v>1009</v>
      </c>
    </row>
    <row r="39" spans="1:6" x14ac:dyDescent="0.3">
      <c r="A39" s="91" t="s">
        <v>1010</v>
      </c>
      <c r="B39" s="98">
        <v>7</v>
      </c>
      <c r="C39" s="34" t="s">
        <v>996</v>
      </c>
      <c r="E39" s="34" t="s">
        <v>1011</v>
      </c>
      <c r="F39" s="34" t="s">
        <v>1012</v>
      </c>
    </row>
    <row r="40" spans="1:6" x14ac:dyDescent="0.3">
      <c r="A40" s="91" t="s">
        <v>1013</v>
      </c>
      <c r="B40" s="98">
        <v>5</v>
      </c>
      <c r="C40" s="34" t="s">
        <v>147</v>
      </c>
      <c r="E40" s="34" t="s">
        <v>1014</v>
      </c>
    </row>
    <row r="41" spans="1:6" x14ac:dyDescent="0.3">
      <c r="A41" s="91" t="s">
        <v>1015</v>
      </c>
      <c r="B41" s="98">
        <v>2</v>
      </c>
      <c r="C41" s="34" t="s">
        <v>996</v>
      </c>
      <c r="E41" s="34" t="s">
        <v>1016</v>
      </c>
    </row>
    <row r="42" spans="1:6" x14ac:dyDescent="0.3">
      <c r="A42" s="91" t="s">
        <v>1017</v>
      </c>
      <c r="B42" s="98">
        <v>2</v>
      </c>
      <c r="C42" s="34" t="s">
        <v>985</v>
      </c>
      <c r="E42" s="124" t="s">
        <v>1018</v>
      </c>
    </row>
    <row r="43" spans="1:6" x14ac:dyDescent="0.3">
      <c r="A43" s="91" t="s">
        <v>1019</v>
      </c>
      <c r="B43" s="98">
        <v>0</v>
      </c>
      <c r="E43" s="34" t="s">
        <v>1020</v>
      </c>
    </row>
    <row r="44" spans="1:6" x14ac:dyDescent="0.3">
      <c r="A44" s="51" t="s">
        <v>1021</v>
      </c>
      <c r="B44" s="98">
        <v>40</v>
      </c>
    </row>
    <row r="45" spans="1:6" x14ac:dyDescent="0.3">
      <c r="A45" s="101" t="s">
        <v>1022</v>
      </c>
      <c r="B45" s="102">
        <v>21</v>
      </c>
    </row>
    <row r="46" spans="1:6" x14ac:dyDescent="0.3">
      <c r="A46" s="91" t="s">
        <v>1023</v>
      </c>
      <c r="B46" s="98">
        <v>6</v>
      </c>
    </row>
    <row r="47" spans="1:6" x14ac:dyDescent="0.3">
      <c r="A47" s="101" t="s">
        <v>1024</v>
      </c>
      <c r="B47" s="102">
        <v>4</v>
      </c>
    </row>
    <row r="48" spans="1:6" x14ac:dyDescent="0.3">
      <c r="A48" s="91" t="s">
        <v>1025</v>
      </c>
      <c r="B48" s="98">
        <v>4</v>
      </c>
    </row>
    <row r="49" spans="1:2" x14ac:dyDescent="0.3">
      <c r="A49" s="101" t="s">
        <v>1026</v>
      </c>
      <c r="B49" s="102">
        <v>3</v>
      </c>
    </row>
    <row r="50" spans="1:2" x14ac:dyDescent="0.3">
      <c r="A50" s="91" t="s">
        <v>1027</v>
      </c>
      <c r="B50" s="98">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A4" zoomScale="105" zoomScaleNormal="90" workbookViewId="0">
      <selection activeCell="N5" sqref="N5"/>
    </sheetView>
  </sheetViews>
  <sheetFormatPr defaultColWidth="9" defaultRowHeight="14.5" x14ac:dyDescent="0.35"/>
  <cols>
    <col min="1" max="1" width="6.453125" customWidth="1"/>
    <col min="2" max="2" width="8.1796875" bestFit="1" customWidth="1"/>
    <col min="4" max="4" width="7.1796875" bestFit="1" customWidth="1"/>
    <col min="5" max="5" width="8.81640625" bestFit="1" customWidth="1"/>
    <col min="7" max="7" width="8.1796875" bestFit="1" customWidth="1"/>
    <col min="8" max="8" width="7.1796875" bestFit="1" customWidth="1"/>
    <col min="10" max="10" width="8.453125" bestFit="1" customWidth="1"/>
    <col min="12" max="13" width="8.453125" bestFit="1" customWidth="1"/>
    <col min="14" max="14" width="7.453125" bestFit="1" customWidth="1"/>
    <col min="15" max="62" width="8.453125" customWidth="1"/>
  </cols>
  <sheetData>
    <row r="1" spans="1:62" x14ac:dyDescent="0.35">
      <c r="I1" s="1446"/>
      <c r="J1" s="1446"/>
      <c r="K1" s="1446"/>
    </row>
    <row r="2" spans="1:62" s="1" customFormat="1" ht="13" customHeight="1" x14ac:dyDescent="0.35">
      <c r="A2" s="217"/>
      <c r="O2" s="811" t="s">
        <v>1202</v>
      </c>
      <c r="P2" s="1452" t="s">
        <v>1028</v>
      </c>
      <c r="Q2" s="1452"/>
      <c r="R2" s="1452"/>
      <c r="S2" s="1452"/>
      <c r="T2" s="216"/>
      <c r="U2" s="216"/>
      <c r="V2" s="216"/>
      <c r="W2" s="216"/>
      <c r="X2" s="216"/>
      <c r="Y2" s="1447" t="s">
        <v>1029</v>
      </c>
      <c r="Z2" s="1448"/>
      <c r="AA2" s="1448"/>
      <c r="AB2" s="1448"/>
      <c r="AC2" s="1448"/>
      <c r="AD2" s="1448"/>
      <c r="AE2" s="216"/>
      <c r="AF2" s="216"/>
      <c r="AG2" s="1449" t="s">
        <v>1030</v>
      </c>
      <c r="AH2" s="1448"/>
      <c r="AI2" s="1448"/>
      <c r="AJ2" s="1451" t="s">
        <v>1031</v>
      </c>
      <c r="AK2" s="1451"/>
      <c r="AL2" s="1451"/>
      <c r="AM2" s="1451"/>
      <c r="AN2" s="1451"/>
      <c r="AO2" s="1451"/>
      <c r="AP2" s="1451"/>
      <c r="AQ2" s="1451"/>
      <c r="AR2" s="1451"/>
      <c r="AS2" s="1451"/>
      <c r="AT2" s="460"/>
      <c r="AU2" s="1450" t="s">
        <v>495</v>
      </c>
      <c r="AV2" s="1450"/>
      <c r="AW2" s="1450"/>
      <c r="AX2" s="1450"/>
      <c r="AY2" s="1450"/>
      <c r="AZ2" s="1450"/>
      <c r="BA2" s="1450"/>
      <c r="BB2" s="376"/>
      <c r="BC2" s="376"/>
      <c r="BD2" s="376"/>
      <c r="BE2" s="376"/>
      <c r="BF2" s="376"/>
      <c r="BG2" s="376"/>
      <c r="BH2" s="376"/>
      <c r="BI2" s="376"/>
      <c r="BJ2" s="383" t="s">
        <v>1032</v>
      </c>
    </row>
    <row r="3" spans="1:62" ht="43.5" x14ac:dyDescent="0.35">
      <c r="A3" s="218"/>
      <c r="B3" s="218"/>
      <c r="C3" s="218"/>
      <c r="D3" s="218"/>
      <c r="E3" s="218"/>
      <c r="F3" s="218"/>
      <c r="G3" s="218"/>
      <c r="H3" s="218"/>
      <c r="I3" s="218"/>
      <c r="J3" s="218"/>
      <c r="K3" s="218"/>
      <c r="L3" s="218"/>
      <c r="M3" s="218"/>
      <c r="N3" s="218"/>
      <c r="O3" s="812" t="s">
        <v>1033</v>
      </c>
      <c r="P3" s="3" t="s">
        <v>1034</v>
      </c>
      <c r="Q3" s="3" t="s">
        <v>1035</v>
      </c>
      <c r="R3" s="3" t="s">
        <v>1036</v>
      </c>
      <c r="S3" s="3" t="s">
        <v>1037</v>
      </c>
      <c r="T3" s="3" t="s">
        <v>1038</v>
      </c>
      <c r="U3" s="3" t="s">
        <v>1039</v>
      </c>
      <c r="V3" s="3" t="s">
        <v>1040</v>
      </c>
      <c r="W3" s="3" t="s">
        <v>1041</v>
      </c>
      <c r="X3" s="3" t="s">
        <v>1042</v>
      </c>
      <c r="Y3" s="3" t="s">
        <v>1043</v>
      </c>
      <c r="Z3" s="3"/>
      <c r="AA3" s="3"/>
      <c r="AB3" s="3"/>
      <c r="AC3" s="3" t="s">
        <v>1044</v>
      </c>
      <c r="AD3" s="3" t="s">
        <v>1045</v>
      </c>
      <c r="AE3" s="3" t="s">
        <v>1046</v>
      </c>
      <c r="AF3" s="3" t="s">
        <v>1047</v>
      </c>
      <c r="AG3" s="3" t="s">
        <v>1048</v>
      </c>
      <c r="AH3" s="3" t="s">
        <v>1049</v>
      </c>
      <c r="AI3" s="3" t="s">
        <v>1050</v>
      </c>
      <c r="AJ3" s="3" t="s">
        <v>1051</v>
      </c>
      <c r="AK3" s="3" t="s">
        <v>1052</v>
      </c>
      <c r="AL3" s="3" t="s">
        <v>1053</v>
      </c>
      <c r="AM3" s="3" t="s">
        <v>1054</v>
      </c>
      <c r="AN3" s="3" t="s">
        <v>1055</v>
      </c>
      <c r="AO3" s="3" t="s">
        <v>1056</v>
      </c>
      <c r="AP3" s="3" t="s">
        <v>1057</v>
      </c>
      <c r="AQ3" s="4" t="s">
        <v>1058</v>
      </c>
      <c r="AR3" s="3" t="s">
        <v>1059</v>
      </c>
      <c r="AS3" s="3" t="s">
        <v>1060</v>
      </c>
      <c r="AT3" s="3" t="s">
        <v>1061</v>
      </c>
      <c r="AU3" s="3" t="s">
        <v>1062</v>
      </c>
      <c r="AV3" s="3" t="s">
        <v>1063</v>
      </c>
      <c r="AW3" s="3" t="s">
        <v>1064</v>
      </c>
      <c r="AX3" s="3" t="s">
        <v>1065</v>
      </c>
      <c r="AY3" s="3" t="s">
        <v>1066</v>
      </c>
      <c r="AZ3" s="3" t="s">
        <v>1067</v>
      </c>
      <c r="BA3" s="3" t="s">
        <v>1044</v>
      </c>
      <c r="BB3" s="384" t="s">
        <v>1068</v>
      </c>
      <c r="BC3" s="384" t="s">
        <v>1069</v>
      </c>
      <c r="BD3" s="384" t="s">
        <v>1070</v>
      </c>
      <c r="BE3" s="384" t="s">
        <v>1071</v>
      </c>
      <c r="BF3" s="384" t="s">
        <v>1072</v>
      </c>
      <c r="BG3" s="384" t="s">
        <v>1073</v>
      </c>
      <c r="BH3" s="384" t="s">
        <v>1074</v>
      </c>
      <c r="BI3" s="384" t="s">
        <v>1075</v>
      </c>
      <c r="BJ3" s="378" t="s">
        <v>1076</v>
      </c>
    </row>
    <row r="4" spans="1:62" s="1" customFormat="1" ht="63" customHeight="1" x14ac:dyDescent="0.35">
      <c r="A4" s="387" t="s">
        <v>1077</v>
      </c>
      <c r="B4" s="217" t="s">
        <v>75</v>
      </c>
      <c r="C4" s="217" t="s">
        <v>1078</v>
      </c>
      <c r="D4" s="217" t="s">
        <v>948</v>
      </c>
      <c r="E4" s="217" t="s">
        <v>1079</v>
      </c>
      <c r="F4" s="217" t="s">
        <v>1080</v>
      </c>
      <c r="G4" s="217" t="s">
        <v>1081</v>
      </c>
      <c r="H4" s="217" t="s">
        <v>169</v>
      </c>
      <c r="I4" s="233" t="s">
        <v>457</v>
      </c>
      <c r="J4" s="233" t="s">
        <v>188</v>
      </c>
      <c r="K4" s="233" t="s">
        <v>1082</v>
      </c>
      <c r="L4" s="225" t="s">
        <v>197</v>
      </c>
      <c r="M4" s="217" t="s">
        <v>147</v>
      </c>
      <c r="N4" s="217" t="s">
        <v>1083</v>
      </c>
      <c r="O4" s="813" t="s">
        <v>1084</v>
      </c>
      <c r="P4" s="384" t="s">
        <v>1085</v>
      </c>
      <c r="Q4" s="384" t="s">
        <v>1086</v>
      </c>
      <c r="R4" s="384" t="s">
        <v>1087</v>
      </c>
      <c r="S4" s="384" t="s">
        <v>1088</v>
      </c>
      <c r="T4" s="384" t="s">
        <v>1089</v>
      </c>
      <c r="U4" s="384" t="s">
        <v>1090</v>
      </c>
      <c r="V4" s="384" t="s">
        <v>1091</v>
      </c>
      <c r="W4" s="384" t="s">
        <v>1092</v>
      </c>
      <c r="X4" s="384" t="s">
        <v>1093</v>
      </c>
      <c r="Y4" s="384" t="s">
        <v>1094</v>
      </c>
      <c r="Z4" s="384" t="s">
        <v>1095</v>
      </c>
      <c r="AA4" s="384" t="s">
        <v>1096</v>
      </c>
      <c r="AB4" s="384" t="s">
        <v>1097</v>
      </c>
      <c r="AC4" s="384" t="s">
        <v>1098</v>
      </c>
      <c r="AD4" s="384" t="s">
        <v>1099</v>
      </c>
      <c r="AE4" s="384" t="s">
        <v>1100</v>
      </c>
      <c r="AF4" s="384" t="s">
        <v>1101</v>
      </c>
      <c r="AG4" s="384" t="s">
        <v>248</v>
      </c>
      <c r="AH4" s="384" t="s">
        <v>249</v>
      </c>
      <c r="AI4" s="384" t="s">
        <v>1102</v>
      </c>
      <c r="AJ4" s="384" t="s">
        <v>1103</v>
      </c>
      <c r="AK4" s="384" t="s">
        <v>1104</v>
      </c>
      <c r="AL4" s="384" t="s">
        <v>1105</v>
      </c>
      <c r="AM4" s="384" t="s">
        <v>1106</v>
      </c>
      <c r="AN4" s="384" t="s">
        <v>1107</v>
      </c>
      <c r="AO4" s="384" t="s">
        <v>1108</v>
      </c>
      <c r="AP4" s="384" t="s">
        <v>1109</v>
      </c>
      <c r="AQ4" s="385" t="s">
        <v>1110</v>
      </c>
      <c r="AR4" s="384" t="s">
        <v>1111</v>
      </c>
      <c r="AS4" s="384" t="s">
        <v>1112</v>
      </c>
      <c r="AT4" s="384" t="s">
        <v>1113</v>
      </c>
      <c r="AU4" s="384" t="s">
        <v>1114</v>
      </c>
      <c r="AV4" s="384" t="s">
        <v>1115</v>
      </c>
      <c r="AW4" s="384" t="s">
        <v>1116</v>
      </c>
      <c r="AX4" s="384" t="s">
        <v>1117</v>
      </c>
      <c r="AY4" s="384" t="s">
        <v>1118</v>
      </c>
      <c r="AZ4" s="384" t="s">
        <v>1119</v>
      </c>
      <c r="BA4" s="384"/>
      <c r="BB4" s="384" t="s">
        <v>558</v>
      </c>
      <c r="BC4" s="384" t="s">
        <v>1120</v>
      </c>
      <c r="BD4" s="384" t="s">
        <v>1121</v>
      </c>
      <c r="BE4" s="384" t="s">
        <v>1122</v>
      </c>
      <c r="BF4" s="384" t="s">
        <v>1123</v>
      </c>
      <c r="BG4" s="384" t="s">
        <v>1124</v>
      </c>
      <c r="BH4" s="384" t="s">
        <v>1125</v>
      </c>
      <c r="BI4" s="384" t="s">
        <v>1126</v>
      </c>
      <c r="BJ4" s="386" t="s">
        <v>1127</v>
      </c>
    </row>
    <row r="5" spans="1:62" x14ac:dyDescent="0.35">
      <c r="A5" s="219">
        <v>2021</v>
      </c>
      <c r="B5" s="221">
        <f>Q5</f>
        <v>394.202</v>
      </c>
      <c r="C5" s="221">
        <f>SUM(Y5:AB5)</f>
        <v>195.7</v>
      </c>
      <c r="D5" s="221">
        <f>T5</f>
        <v>18.823</v>
      </c>
      <c r="E5" s="221">
        <f>SUM(P5:S5)-B5</f>
        <v>0.77600000000001046</v>
      </c>
      <c r="F5" s="221">
        <f>SUM(T5:AF5)-C5-L5-D5 - 28</f>
        <v>19.722000000000016</v>
      </c>
      <c r="G5" s="221">
        <f>SUM(BB5:BI5)-BC5</f>
        <v>81.642999999999986</v>
      </c>
      <c r="H5" s="221">
        <f>SUM(AG5:AI5)</f>
        <v>7.798</v>
      </c>
      <c r="I5" s="221">
        <f>AJ5</f>
        <v>283.95749999999998</v>
      </c>
      <c r="J5" s="221">
        <f>AL5</f>
        <v>12.347</v>
      </c>
      <c r="K5" s="221">
        <f>SUM(AM5:AT5)</f>
        <v>29.628</v>
      </c>
      <c r="L5" s="235">
        <f>103/4</f>
        <v>25.75</v>
      </c>
      <c r="M5" s="221">
        <f t="shared" ref="M5:M16" si="0">SUM(AU5:BA5)</f>
        <v>31.939</v>
      </c>
      <c r="N5" s="221">
        <f>AK5</f>
        <v>3.4</v>
      </c>
      <c r="O5" s="814">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5">
        <v>2</v>
      </c>
      <c r="AO5" s="7">
        <v>0.81</v>
      </c>
      <c r="AP5" s="5">
        <v>0.52100000000000002</v>
      </c>
      <c r="AQ5" s="10">
        <v>10</v>
      </c>
      <c r="AR5" s="5">
        <v>2.7</v>
      </c>
      <c r="AS5" s="5">
        <v>0.751</v>
      </c>
      <c r="AT5" s="7">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379">
        <v>1.1599999999999999</v>
      </c>
    </row>
    <row r="6" spans="1:62" x14ac:dyDescent="0.35">
      <c r="A6" s="219">
        <v>2022</v>
      </c>
      <c r="B6" s="221">
        <f t="shared" ref="B6:B15" si="1">Q6</f>
        <v>17.465</v>
      </c>
      <c r="C6" s="221">
        <f t="shared" ref="C6:C15" si="2">SUM(Y6:AB6)</f>
        <v>10.1</v>
      </c>
      <c r="D6" s="221">
        <f t="shared" ref="D6:D15" si="3">T6</f>
        <v>2.5950000000000002</v>
      </c>
      <c r="E6" s="221">
        <f t="shared" ref="E6:E15" si="4">SUM(P6:S6)-B6</f>
        <v>19.719000000000005</v>
      </c>
      <c r="F6" s="221">
        <f>SUM(T6:AF6)-C6-L6-D6</f>
        <v>52.756999999999998</v>
      </c>
      <c r="G6" s="221">
        <f t="shared" ref="G6:G16" si="5">SUM(BB6:BI6)-BC6</f>
        <v>110.24799999999999</v>
      </c>
      <c r="H6" s="221">
        <f t="shared" ref="H6:H15" si="6">SUM(AG6:AI6)</f>
        <v>7.9489999999999998</v>
      </c>
      <c r="I6" s="221">
        <f t="shared" ref="I6:I15" si="7">AJ6</f>
        <v>77.092500000000001</v>
      </c>
      <c r="J6" s="221">
        <f t="shared" ref="J6:J15" si="8">AL6</f>
        <v>46.79</v>
      </c>
      <c r="K6" s="221">
        <f t="shared" ref="K6:K16" si="9">SUM(AM6:AT6)</f>
        <v>35.671000000000006</v>
      </c>
      <c r="L6" s="235">
        <v>0</v>
      </c>
      <c r="M6" s="221">
        <f t="shared" si="0"/>
        <v>56.412999999999997</v>
      </c>
      <c r="N6" s="221">
        <f t="shared" ref="N6:N15" si="10">AK6</f>
        <v>5.0999999999999996</v>
      </c>
      <c r="O6" s="814">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5">
        <v>4.3</v>
      </c>
      <c r="AO6" s="2">
        <v>1.1000000000000001</v>
      </c>
      <c r="AP6" s="5">
        <v>1.575</v>
      </c>
      <c r="AQ6" s="10">
        <v>10</v>
      </c>
      <c r="AR6" s="5">
        <v>4.5</v>
      </c>
      <c r="AS6" s="5">
        <v>1.9810000000000001</v>
      </c>
      <c r="AT6" s="7">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379">
        <v>4.2</v>
      </c>
    </row>
    <row r="7" spans="1:62" x14ac:dyDescent="0.35">
      <c r="A7" s="219">
        <v>2023</v>
      </c>
      <c r="B7" s="221">
        <f t="shared" si="1"/>
        <v>0.48599999999999999</v>
      </c>
      <c r="C7" s="221">
        <f t="shared" si="2"/>
        <v>0</v>
      </c>
      <c r="D7" s="221">
        <f t="shared" si="3"/>
        <v>0.93700000000000006</v>
      </c>
      <c r="E7" s="221">
        <f t="shared" si="4"/>
        <v>1.4159999999999999</v>
      </c>
      <c r="F7" s="221">
        <f t="shared" ref="F7:F15" si="11">SUM(T7:AF7)-C7-L7-D7</f>
        <v>12</v>
      </c>
      <c r="G7" s="221">
        <f t="shared" si="5"/>
        <v>12.726000000000001</v>
      </c>
      <c r="H7" s="221">
        <f t="shared" si="6"/>
        <v>4.7519999999999998</v>
      </c>
      <c r="I7" s="221">
        <f t="shared" si="7"/>
        <v>1</v>
      </c>
      <c r="J7" s="221">
        <f t="shared" si="8"/>
        <v>38.595999999999997</v>
      </c>
      <c r="K7" s="221">
        <f t="shared" si="9"/>
        <v>24.216000000000001</v>
      </c>
      <c r="L7" s="235">
        <v>0</v>
      </c>
      <c r="M7" s="221">
        <f t="shared" si="0"/>
        <v>15.652999999999999</v>
      </c>
      <c r="N7" s="221">
        <f t="shared" si="10"/>
        <v>0</v>
      </c>
      <c r="O7" s="814">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5">
        <v>1.2</v>
      </c>
      <c r="AO7" s="2">
        <v>0.53</v>
      </c>
      <c r="AP7" s="5">
        <v>0.38100000000000001</v>
      </c>
      <c r="AQ7" s="10">
        <v>8</v>
      </c>
      <c r="AR7" s="5">
        <v>4.5</v>
      </c>
      <c r="AS7" s="5">
        <v>0.76600000000000001</v>
      </c>
      <c r="AT7" s="7">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379">
        <v>2.7</v>
      </c>
    </row>
    <row r="8" spans="1:62" x14ac:dyDescent="0.35">
      <c r="A8" s="219">
        <v>2024</v>
      </c>
      <c r="B8" s="221">
        <f t="shared" si="1"/>
        <v>0</v>
      </c>
      <c r="C8" s="221">
        <f t="shared" si="2"/>
        <v>0</v>
      </c>
      <c r="D8" s="221">
        <f t="shared" si="3"/>
        <v>0.16</v>
      </c>
      <c r="E8" s="221">
        <f t="shared" si="4"/>
        <v>1.4790000000000001</v>
      </c>
      <c r="F8" s="221">
        <f t="shared" si="11"/>
        <v>4.2219999999999995</v>
      </c>
      <c r="G8" s="221">
        <f t="shared" si="5"/>
        <v>1.365</v>
      </c>
      <c r="H8" s="221">
        <f t="shared" si="6"/>
        <v>4.637999999999999</v>
      </c>
      <c r="I8" s="221">
        <f t="shared" si="7"/>
        <v>0</v>
      </c>
      <c r="J8" s="221">
        <f t="shared" si="8"/>
        <v>31.911000000000001</v>
      </c>
      <c r="K8" s="221">
        <f t="shared" si="9"/>
        <v>9.6430000000000007</v>
      </c>
      <c r="L8" s="235">
        <v>0</v>
      </c>
      <c r="M8" s="221">
        <f t="shared" si="0"/>
        <v>3.9320000000000004</v>
      </c>
      <c r="N8" s="221">
        <f t="shared" si="10"/>
        <v>0</v>
      </c>
      <c r="O8" s="814">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5">
        <v>0.4</v>
      </c>
      <c r="AO8" s="2">
        <v>0.41</v>
      </c>
      <c r="AP8" s="5">
        <v>0.13100000000000001</v>
      </c>
      <c r="AQ8" s="10">
        <v>0</v>
      </c>
      <c r="AR8" s="5">
        <v>3</v>
      </c>
      <c r="AS8" s="5">
        <v>0.30099999999999999</v>
      </c>
      <c r="AT8" s="2">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380">
        <v>0.87</v>
      </c>
    </row>
    <row r="9" spans="1:62" x14ac:dyDescent="0.35">
      <c r="A9" s="219">
        <v>2025</v>
      </c>
      <c r="B9" s="221">
        <f t="shared" si="1"/>
        <v>0</v>
      </c>
      <c r="C9" s="221">
        <f t="shared" si="2"/>
        <v>0</v>
      </c>
      <c r="D9" s="221">
        <f t="shared" si="3"/>
        <v>3.3000000000000002E-2</v>
      </c>
      <c r="E9" s="221">
        <f t="shared" si="4"/>
        <v>1.63</v>
      </c>
      <c r="F9" s="221">
        <f t="shared" si="11"/>
        <v>2.3719999999999999</v>
      </c>
      <c r="G9" s="221">
        <f t="shared" si="5"/>
        <v>-0.90100000000000025</v>
      </c>
      <c r="H9" s="221">
        <f t="shared" si="6"/>
        <v>1.8800000000000001</v>
      </c>
      <c r="I9" s="221">
        <f t="shared" si="7"/>
        <v>0</v>
      </c>
      <c r="J9" s="221">
        <f t="shared" si="8"/>
        <v>23.099</v>
      </c>
      <c r="K9" s="221">
        <f t="shared" si="9"/>
        <v>4.5789999999999997</v>
      </c>
      <c r="L9" s="235">
        <v>0</v>
      </c>
      <c r="M9" s="221">
        <f t="shared" si="0"/>
        <v>-0.74299999999999988</v>
      </c>
      <c r="N9" s="221">
        <f t="shared" si="10"/>
        <v>0</v>
      </c>
      <c r="O9" s="814">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5">
        <v>0.3</v>
      </c>
      <c r="AO9" s="388">
        <v>0.15</v>
      </c>
      <c r="AP9" s="5">
        <v>0.112</v>
      </c>
      <c r="AQ9" s="10">
        <v>0</v>
      </c>
      <c r="AR9" s="5">
        <v>0.2</v>
      </c>
      <c r="AS9" s="5">
        <v>7.3999999999999996E-2</v>
      </c>
      <c r="AT9" s="2">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380">
        <v>0.33</v>
      </c>
    </row>
    <row r="10" spans="1:62" x14ac:dyDescent="0.35">
      <c r="A10" s="219">
        <v>2026</v>
      </c>
      <c r="B10" s="221">
        <f t="shared" si="1"/>
        <v>0</v>
      </c>
      <c r="C10" s="221">
        <f t="shared" si="2"/>
        <v>0</v>
      </c>
      <c r="D10" s="221">
        <f t="shared" si="3"/>
        <v>3.2000000000000001E-2</v>
      </c>
      <c r="E10" s="221">
        <f t="shared" si="4"/>
        <v>1.671</v>
      </c>
      <c r="F10" s="221">
        <f t="shared" si="11"/>
        <v>0.49</v>
      </c>
      <c r="G10" s="221">
        <f t="shared" si="5"/>
        <v>-2.1500000000000004</v>
      </c>
      <c r="H10" s="221">
        <f t="shared" si="6"/>
        <v>1.446</v>
      </c>
      <c r="I10" s="221">
        <f t="shared" si="7"/>
        <v>0</v>
      </c>
      <c r="J10" s="221">
        <f t="shared" si="8"/>
        <v>10.766999999999999</v>
      </c>
      <c r="K10" s="221">
        <f t="shared" si="9"/>
        <v>2.9130000000000003</v>
      </c>
      <c r="L10" s="235"/>
      <c r="M10" s="221">
        <f t="shared" si="0"/>
        <v>-21.606000000000002</v>
      </c>
      <c r="N10" s="221">
        <f t="shared" si="10"/>
        <v>0</v>
      </c>
      <c r="O10" s="814">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5">
        <v>0.2</v>
      </c>
      <c r="AO10" s="388">
        <v>0.1</v>
      </c>
      <c r="AP10" s="5">
        <v>0.05</v>
      </c>
      <c r="AQ10" s="10">
        <v>0</v>
      </c>
      <c r="AR10" s="5">
        <v>0</v>
      </c>
      <c r="AS10" s="5">
        <v>0</v>
      </c>
      <c r="AT10" s="2">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380">
        <v>0.17</v>
      </c>
    </row>
    <row r="11" spans="1:62" x14ac:dyDescent="0.35">
      <c r="A11" s="219">
        <v>2027</v>
      </c>
      <c r="B11" s="221">
        <f t="shared" si="1"/>
        <v>0</v>
      </c>
      <c r="C11" s="221">
        <f t="shared" si="2"/>
        <v>0</v>
      </c>
      <c r="D11" s="221">
        <f t="shared" si="3"/>
        <v>3.2000000000000001E-2</v>
      </c>
      <c r="E11" s="221">
        <f t="shared" si="4"/>
        <v>1.7130000000000001</v>
      </c>
      <c r="F11" s="221">
        <f t="shared" si="11"/>
        <v>0</v>
      </c>
      <c r="G11" s="221">
        <f t="shared" si="5"/>
        <v>-4.8169999999999993</v>
      </c>
      <c r="H11" s="221">
        <f t="shared" si="6"/>
        <v>0.65699999999999992</v>
      </c>
      <c r="I11" s="221">
        <f t="shared" si="7"/>
        <v>0</v>
      </c>
      <c r="J11" s="221">
        <f t="shared" si="8"/>
        <v>4.0789999999999997</v>
      </c>
      <c r="K11" s="221">
        <f t="shared" si="9"/>
        <v>2.46</v>
      </c>
      <c r="L11" s="235"/>
      <c r="M11" s="221">
        <f t="shared" si="0"/>
        <v>-14.713000000000001</v>
      </c>
      <c r="N11" s="221">
        <f t="shared" si="10"/>
        <v>0</v>
      </c>
      <c r="O11" s="814">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5">
        <v>0.1</v>
      </c>
      <c r="AO11" s="388">
        <v>0.1</v>
      </c>
      <c r="AP11" s="5">
        <v>0.03</v>
      </c>
      <c r="AQ11" s="10">
        <v>0</v>
      </c>
      <c r="AR11" s="5">
        <v>0</v>
      </c>
      <c r="AS11" s="5">
        <v>0</v>
      </c>
      <c r="AT11" s="388">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381">
        <v>0.06</v>
      </c>
    </row>
    <row r="12" spans="1:62" x14ac:dyDescent="0.35">
      <c r="A12" s="219">
        <v>2028</v>
      </c>
      <c r="B12" s="221">
        <f t="shared" si="1"/>
        <v>0</v>
      </c>
      <c r="C12" s="221">
        <f t="shared" si="2"/>
        <v>0</v>
      </c>
      <c r="D12" s="221">
        <f t="shared" si="3"/>
        <v>3.3000000000000002E-2</v>
      </c>
      <c r="E12" s="221">
        <f t="shared" si="4"/>
        <v>1.7130000000000001</v>
      </c>
      <c r="F12" s="221">
        <f t="shared" si="11"/>
        <v>0</v>
      </c>
      <c r="G12" s="221">
        <f t="shared" si="5"/>
        <v>-5.0590000000000002</v>
      </c>
      <c r="H12" s="221">
        <f t="shared" si="6"/>
        <v>-1.071</v>
      </c>
      <c r="I12" s="221">
        <f t="shared" si="7"/>
        <v>0</v>
      </c>
      <c r="J12" s="221">
        <f t="shared" si="8"/>
        <v>1.635</v>
      </c>
      <c r="K12" s="221">
        <f t="shared" si="9"/>
        <v>1.81</v>
      </c>
      <c r="L12" s="235"/>
      <c r="M12" s="221">
        <f t="shared" si="0"/>
        <v>-2.7690000000000001</v>
      </c>
      <c r="N12" s="221">
        <f t="shared" si="10"/>
        <v>0</v>
      </c>
      <c r="O12" s="814">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5">
        <v>0.1</v>
      </c>
      <c r="AO12" s="2">
        <v>0</v>
      </c>
      <c r="AP12" s="5">
        <v>0</v>
      </c>
      <c r="AQ12" s="10">
        <v>0</v>
      </c>
      <c r="AR12" s="5">
        <v>0</v>
      </c>
      <c r="AS12" s="5">
        <v>0</v>
      </c>
      <c r="AT12" s="388">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381">
        <v>0.03</v>
      </c>
    </row>
    <row r="13" spans="1:62" x14ac:dyDescent="0.35">
      <c r="A13" s="219">
        <v>2029</v>
      </c>
      <c r="B13" s="221">
        <f t="shared" si="1"/>
        <v>0</v>
      </c>
      <c r="C13" s="221">
        <f t="shared" si="2"/>
        <v>0</v>
      </c>
      <c r="D13" s="221">
        <f t="shared" si="3"/>
        <v>3.3000000000000002E-2</v>
      </c>
      <c r="E13" s="221">
        <f t="shared" si="4"/>
        <v>1.7130000000000001</v>
      </c>
      <c r="F13" s="221">
        <f t="shared" si="11"/>
        <v>0</v>
      </c>
      <c r="G13" s="221">
        <f t="shared" si="5"/>
        <v>-5.218</v>
      </c>
      <c r="H13" s="221">
        <f t="shared" si="6"/>
        <v>-1.964</v>
      </c>
      <c r="I13" s="221">
        <f t="shared" si="7"/>
        <v>0</v>
      </c>
      <c r="J13" s="221">
        <f t="shared" si="8"/>
        <v>-1.7000000000000001E-2</v>
      </c>
      <c r="K13" s="221">
        <f t="shared" si="9"/>
        <v>1</v>
      </c>
      <c r="L13" s="235"/>
      <c r="M13" s="221">
        <f t="shared" si="0"/>
        <v>-2.75</v>
      </c>
      <c r="N13" s="221">
        <f t="shared" si="10"/>
        <v>0</v>
      </c>
      <c r="O13" s="814">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5">
        <v>0</v>
      </c>
      <c r="AO13" s="2">
        <v>0</v>
      </c>
      <c r="AP13" s="5">
        <v>0</v>
      </c>
      <c r="AQ13" s="10">
        <v>0</v>
      </c>
      <c r="AR13" s="5">
        <v>0</v>
      </c>
      <c r="AS13" s="5">
        <v>0</v>
      </c>
      <c r="AT13" s="388">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381">
        <v>0.01</v>
      </c>
    </row>
    <row r="14" spans="1:62" x14ac:dyDescent="0.35">
      <c r="A14" s="219">
        <v>2030</v>
      </c>
      <c r="B14" s="221">
        <f t="shared" si="1"/>
        <v>0</v>
      </c>
      <c r="C14" s="221">
        <f t="shared" si="2"/>
        <v>0</v>
      </c>
      <c r="D14" s="221">
        <f t="shared" si="3"/>
        <v>3.3000000000000002E-2</v>
      </c>
      <c r="E14" s="221">
        <f t="shared" si="4"/>
        <v>1.8130000000000002</v>
      </c>
      <c r="F14" s="221">
        <f t="shared" si="11"/>
        <v>0</v>
      </c>
      <c r="G14" s="221">
        <f t="shared" si="5"/>
        <v>-5.9420000000000002</v>
      </c>
      <c r="H14" s="221">
        <f t="shared" si="6"/>
        <v>-2.0210000000000004</v>
      </c>
      <c r="I14" s="221">
        <f t="shared" si="7"/>
        <v>0</v>
      </c>
      <c r="J14" s="221">
        <f t="shared" si="8"/>
        <v>-1.9E-2</v>
      </c>
      <c r="K14" s="221">
        <f t="shared" si="9"/>
        <v>0.8</v>
      </c>
      <c r="L14" s="235"/>
      <c r="M14" s="221">
        <f t="shared" si="0"/>
        <v>-8.1189999999999998</v>
      </c>
      <c r="N14" s="221">
        <f t="shared" si="10"/>
        <v>0</v>
      </c>
      <c r="O14" s="814">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5">
        <v>0</v>
      </c>
      <c r="AO14" s="2">
        <v>0</v>
      </c>
      <c r="AP14" s="5">
        <v>0</v>
      </c>
      <c r="AQ14" s="10">
        <v>0</v>
      </c>
      <c r="AR14" s="5">
        <v>0</v>
      </c>
      <c r="AS14" s="5">
        <v>0</v>
      </c>
      <c r="AT14" s="2">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380">
        <v>0.01</v>
      </c>
    </row>
    <row r="15" spans="1:62" ht="17.25" customHeight="1" x14ac:dyDescent="0.35">
      <c r="A15" s="219">
        <v>2031</v>
      </c>
      <c r="B15" s="221">
        <f t="shared" si="1"/>
        <v>0</v>
      </c>
      <c r="C15" s="221">
        <f t="shared" si="2"/>
        <v>0</v>
      </c>
      <c r="D15" s="221">
        <f t="shared" si="3"/>
        <v>0</v>
      </c>
      <c r="E15" s="221">
        <f t="shared" si="4"/>
        <v>1.8230000000000002</v>
      </c>
      <c r="F15" s="221">
        <f t="shared" si="11"/>
        <v>0</v>
      </c>
      <c r="G15" s="221">
        <f t="shared" si="5"/>
        <v>-7.7250000000000005</v>
      </c>
      <c r="H15" s="221">
        <f t="shared" si="6"/>
        <v>-2.4630000000000001</v>
      </c>
      <c r="I15" s="221">
        <f t="shared" si="7"/>
        <v>0</v>
      </c>
      <c r="J15" s="221">
        <f t="shared" si="8"/>
        <v>-1.9E-2</v>
      </c>
      <c r="K15" s="221">
        <f t="shared" si="9"/>
        <v>0</v>
      </c>
      <c r="L15" s="235"/>
      <c r="M15" s="221">
        <f t="shared" si="0"/>
        <v>-3.0390000000000001</v>
      </c>
      <c r="N15" s="221">
        <f t="shared" si="10"/>
        <v>0</v>
      </c>
      <c r="O15" s="814">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5">
        <v>0</v>
      </c>
      <c r="AO15" s="2">
        <v>0</v>
      </c>
      <c r="AP15" s="5">
        <v>0</v>
      </c>
      <c r="AQ15" s="10">
        <v>0</v>
      </c>
      <c r="AR15" s="5">
        <v>0</v>
      </c>
      <c r="AS15" s="5">
        <v>0</v>
      </c>
      <c r="AT15" s="2">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380">
        <v>0</v>
      </c>
    </row>
    <row r="16" spans="1:62" x14ac:dyDescent="0.35">
      <c r="A16" s="220" t="s">
        <v>421</v>
      </c>
      <c r="B16" s="220">
        <f>SUM(B5:B15)</f>
        <v>412.15299999999996</v>
      </c>
      <c r="C16" s="220">
        <f>SUM(C5:C15)</f>
        <v>205.79999999999998</v>
      </c>
      <c r="D16" s="220">
        <f>SUM(D5:D15)</f>
        <v>22.711000000000006</v>
      </c>
      <c r="E16" s="220">
        <f t="shared" ref="E16:H16" si="12">SUM(E5:E15)</f>
        <v>35.466000000000015</v>
      </c>
      <c r="F16" s="220">
        <f t="shared" si="12"/>
        <v>91.563000000000002</v>
      </c>
      <c r="G16" s="221">
        <f t="shared" si="5"/>
        <v>174.17</v>
      </c>
      <c r="H16" s="220">
        <f t="shared" si="12"/>
        <v>21.600999999999996</v>
      </c>
      <c r="I16" s="235">
        <f t="shared" ref="I16" si="13">SUM(I5:I15)</f>
        <v>362.04999999999995</v>
      </c>
      <c r="J16" s="235">
        <f t="shared" ref="J16" si="14">SUM(J5:J15)</f>
        <v>169.16899999999998</v>
      </c>
      <c r="K16" s="221">
        <f t="shared" si="9"/>
        <v>112.72</v>
      </c>
      <c r="L16" s="235">
        <f>SUM(L5:L15)</f>
        <v>25.75</v>
      </c>
      <c r="M16" s="221">
        <f t="shared" si="0"/>
        <v>85.197999999999993</v>
      </c>
      <c r="N16" s="221">
        <f>AK16</f>
        <v>8.5</v>
      </c>
      <c r="O16" s="815">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5">
        <f t="shared" si="16"/>
        <v>8.6</v>
      </c>
      <c r="AO16" s="5">
        <f t="shared" si="16"/>
        <v>3.2000000000000006</v>
      </c>
      <c r="AP16" s="5">
        <f t="shared" si="15"/>
        <v>2.8000000000000003</v>
      </c>
      <c r="AQ16" s="23">
        <f>SUM(AQ5:AQ15)</f>
        <v>28</v>
      </c>
      <c r="AR16" s="5">
        <f>SUM(AR5:AR15)</f>
        <v>14.899999999999999</v>
      </c>
      <c r="AS16" s="5">
        <f>SUM(AS5:AS15)</f>
        <v>3.8730000000000002</v>
      </c>
      <c r="AT16" s="5">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382">
        <f>SUM(BJ5:BJ15)</f>
        <v>9.5399999999999991</v>
      </c>
    </row>
    <row r="17" spans="2:61" x14ac:dyDescent="0.35">
      <c r="R17" s="8"/>
      <c r="S17" s="8"/>
      <c r="W17" s="8"/>
      <c r="X17" s="8"/>
      <c r="AE17" s="8"/>
      <c r="AF17" s="8"/>
      <c r="AV17" s="8"/>
      <c r="AW17" s="8"/>
      <c r="AX17" s="8"/>
      <c r="AY17" s="8"/>
      <c r="AZ17" s="8"/>
      <c r="BA17" s="8"/>
      <c r="BC17" s="8"/>
      <c r="BE17" s="8"/>
      <c r="BF17" s="8"/>
      <c r="BG17" s="8"/>
    </row>
    <row r="18" spans="2:61" x14ac:dyDescent="0.35">
      <c r="R18" s="8"/>
      <c r="S18" s="8"/>
      <c r="W18" s="8"/>
      <c r="X18" s="8"/>
      <c r="AE18" s="8"/>
      <c r="AF18" s="8"/>
      <c r="AV18" s="8"/>
      <c r="AW18" s="8"/>
      <c r="AX18" s="8"/>
      <c r="AY18" s="8"/>
      <c r="AZ18" s="8"/>
      <c r="BA18" s="8"/>
      <c r="BC18" s="8" t="s">
        <v>1128</v>
      </c>
      <c r="BD18" s="8" t="s">
        <v>1128</v>
      </c>
      <c r="BE18" s="8"/>
      <c r="BF18" s="8" t="s">
        <v>1128</v>
      </c>
      <c r="BG18" s="8" t="s">
        <v>1128</v>
      </c>
      <c r="BI18" s="8" t="s">
        <v>1128</v>
      </c>
    </row>
    <row r="19" spans="2:61" x14ac:dyDescent="0.35">
      <c r="B19" s="24"/>
      <c r="C19" s="24"/>
      <c r="D19" s="24"/>
      <c r="E19" s="24"/>
      <c r="F19" s="24"/>
      <c r="H19" s="24"/>
      <c r="I19" s="24"/>
      <c r="J19" s="24"/>
      <c r="K19" s="24"/>
      <c r="M19" s="24"/>
      <c r="N19" s="24"/>
      <c r="R19" s="8"/>
      <c r="S19" s="8"/>
      <c r="W19" s="8"/>
      <c r="X19" s="8"/>
      <c r="AE19" s="8"/>
      <c r="AF19" s="8"/>
      <c r="AV19" s="8"/>
      <c r="AW19" s="8"/>
      <c r="AX19" s="8"/>
      <c r="AY19" s="8"/>
      <c r="AZ19" s="8"/>
      <c r="BA19" s="8"/>
      <c r="BC19" s="8"/>
      <c r="BD19" t="s">
        <v>1129</v>
      </c>
      <c r="BE19" s="8"/>
      <c r="BF19" s="8"/>
      <c r="BG19" s="8"/>
    </row>
    <row r="20" spans="2:61" x14ac:dyDescent="0.35">
      <c r="R20" s="8"/>
      <c r="S20" s="8"/>
      <c r="W20" s="8"/>
      <c r="X20" s="8"/>
      <c r="AE20" s="8"/>
      <c r="AF20" s="8"/>
      <c r="AV20" s="8"/>
      <c r="AW20" s="8"/>
      <c r="AX20" s="8"/>
      <c r="AY20" s="8"/>
      <c r="AZ20" s="8"/>
      <c r="BA20" s="8"/>
      <c r="BC20" s="8"/>
      <c r="BE20" s="8"/>
      <c r="BF20" s="8"/>
      <c r="BG20" s="8"/>
    </row>
    <row r="21" spans="2:61" x14ac:dyDescent="0.35">
      <c r="R21" s="8"/>
      <c r="S21" s="8"/>
      <c r="W21" s="8"/>
      <c r="X21" s="8"/>
      <c r="AE21" s="8"/>
      <c r="AF21" s="8"/>
      <c r="AV21" s="8"/>
      <c r="AW21" s="8"/>
      <c r="AX21" s="8"/>
      <c r="AY21" s="8"/>
      <c r="AZ21" s="8"/>
      <c r="BA21" s="8"/>
      <c r="BC21" s="8"/>
      <c r="BE21" s="8"/>
      <c r="BF21" s="8"/>
      <c r="BG21" s="8"/>
    </row>
    <row r="22" spans="2:61" x14ac:dyDescent="0.35">
      <c r="B22" s="24"/>
      <c r="R22" s="8"/>
      <c r="S22" s="8"/>
      <c r="W22" s="8"/>
      <c r="X22" s="8"/>
      <c r="AE22" s="8"/>
      <c r="AF22" s="8"/>
      <c r="AV22" s="8"/>
      <c r="AW22" s="8"/>
      <c r="AX22" s="8"/>
      <c r="AY22" s="8"/>
      <c r="AZ22" s="8"/>
      <c r="BA22" s="8"/>
      <c r="BC22" s="8"/>
      <c r="BE22" s="8"/>
      <c r="BF22" s="8"/>
      <c r="BG22" s="8"/>
    </row>
    <row r="23" spans="2:61" x14ac:dyDescent="0.35">
      <c r="B23" s="24"/>
      <c r="R23" s="8"/>
      <c r="S23" s="8"/>
      <c r="W23" s="8"/>
      <c r="X23" s="8"/>
      <c r="AE23" s="8"/>
      <c r="AF23" s="8"/>
      <c r="AV23" s="8"/>
      <c r="AW23" s="8"/>
      <c r="AX23" s="8"/>
      <c r="AY23" s="8"/>
      <c r="AZ23" s="8"/>
      <c r="BA23" s="8"/>
      <c r="BC23" s="8"/>
      <c r="BE23" s="8"/>
      <c r="BF23" s="8"/>
      <c r="BG23" s="8"/>
    </row>
    <row r="24" spans="2:61" x14ac:dyDescent="0.35">
      <c r="B24" s="24"/>
      <c r="R24" s="8"/>
      <c r="S24" s="8"/>
      <c r="W24" s="8"/>
      <c r="X24" s="8"/>
      <c r="AE24" s="8"/>
      <c r="AF24" s="8"/>
      <c r="AV24" s="8"/>
      <c r="AW24" s="8"/>
      <c r="AX24" s="8"/>
      <c r="AY24" s="8"/>
      <c r="AZ24" s="8"/>
      <c r="BA24" s="8"/>
      <c r="BC24" s="8"/>
      <c r="BE24" s="8"/>
      <c r="BF24" s="8"/>
      <c r="BG24" s="8"/>
    </row>
    <row r="25" spans="2:61" x14ac:dyDescent="0.35">
      <c r="B25" s="24"/>
      <c r="R25" s="8"/>
      <c r="S25" s="8"/>
      <c r="W25" s="8"/>
      <c r="X25" s="8"/>
      <c r="AE25" s="8"/>
      <c r="AF25" s="8"/>
      <c r="AV25" s="8"/>
      <c r="AW25" s="8"/>
      <c r="AX25" s="8"/>
      <c r="AY25" s="8"/>
      <c r="AZ25" s="8"/>
      <c r="BA25" s="8"/>
      <c r="BC25" s="8"/>
      <c r="BE25" s="8"/>
      <c r="BF25" s="8"/>
      <c r="BG25" s="8"/>
    </row>
    <row r="26" spans="2:61" x14ac:dyDescent="0.35">
      <c r="B26" s="24"/>
      <c r="R26" s="8"/>
      <c r="S26" s="8"/>
      <c r="W26" s="8"/>
      <c r="X26" s="8"/>
      <c r="AE26" s="8"/>
      <c r="AF26" s="8"/>
      <c r="AV26" s="8"/>
      <c r="AW26" s="8"/>
      <c r="AX26" s="8"/>
      <c r="AY26" s="8"/>
      <c r="AZ26" s="8"/>
      <c r="BA26" s="8"/>
      <c r="BC26" s="8"/>
      <c r="BE26" s="8"/>
      <c r="BF26" s="8"/>
      <c r="BG26" s="8"/>
    </row>
    <row r="27" spans="2:61" x14ac:dyDescent="0.35">
      <c r="B27" s="24"/>
      <c r="R27" s="8"/>
      <c r="S27" s="8"/>
      <c r="W27" s="8"/>
      <c r="X27" s="8"/>
      <c r="AE27" s="8"/>
      <c r="AF27" s="8"/>
      <c r="AV27" s="8"/>
      <c r="AW27" s="8"/>
      <c r="AX27" s="8"/>
      <c r="AY27" s="8"/>
      <c r="AZ27" s="8"/>
      <c r="BA27" s="8"/>
      <c r="BC27" s="8"/>
      <c r="BE27" s="8"/>
      <c r="BF27" s="8"/>
      <c r="BG27" s="8"/>
    </row>
    <row r="28" spans="2:61" x14ac:dyDescent="0.35">
      <c r="B28" s="24"/>
      <c r="R28" s="8"/>
      <c r="S28" s="8"/>
      <c r="W28" s="8"/>
      <c r="X28" s="8"/>
      <c r="AE28" s="8"/>
      <c r="AF28" s="8"/>
      <c r="AV28" s="8"/>
      <c r="AW28" s="8"/>
      <c r="AX28" s="8"/>
      <c r="AY28" s="8"/>
      <c r="AZ28" s="8"/>
      <c r="BA28" s="8"/>
      <c r="BC28" s="8"/>
      <c r="BE28" s="8"/>
      <c r="BF28" s="8"/>
      <c r="BG28" s="8"/>
    </row>
    <row r="29" spans="2:61" x14ac:dyDescent="0.35">
      <c r="R29" s="8"/>
      <c r="S29" s="8"/>
      <c r="W29" s="8"/>
      <c r="X29" s="8"/>
      <c r="AE29" s="8"/>
      <c r="AF29" s="8"/>
      <c r="AV29" s="8"/>
      <c r="AW29" s="8"/>
      <c r="AX29" s="8"/>
      <c r="AY29" s="8"/>
      <c r="AZ29" s="8"/>
      <c r="BA29" s="8"/>
      <c r="BC29" s="8"/>
      <c r="BE29" s="8"/>
      <c r="BF29" s="8"/>
      <c r="BG29" s="8"/>
    </row>
    <row r="30" spans="2:61" x14ac:dyDescent="0.35">
      <c r="R30" s="8"/>
      <c r="S30" s="8"/>
      <c r="W30" s="8"/>
      <c r="X30" s="8"/>
      <c r="AE30" s="8"/>
      <c r="AF30" s="8"/>
      <c r="AV30" s="8"/>
      <c r="AW30" s="8"/>
      <c r="AX30" s="8"/>
      <c r="AY30" s="8"/>
      <c r="AZ30" s="8"/>
      <c r="BA30" s="8"/>
      <c r="BC30" s="8"/>
      <c r="BE30" s="8"/>
      <c r="BF30" s="8"/>
      <c r="BG30" s="8"/>
    </row>
    <row r="31" spans="2:61" x14ac:dyDescent="0.35">
      <c r="R31" s="8"/>
      <c r="S31" s="8"/>
      <c r="W31" s="8"/>
      <c r="X31" s="8"/>
      <c r="AE31" s="8"/>
      <c r="AF31" s="8"/>
      <c r="AV31" s="8"/>
      <c r="AW31" s="8"/>
      <c r="AX31" s="8"/>
      <c r="AY31" s="8"/>
      <c r="AZ31" s="8"/>
      <c r="BA31" s="8"/>
      <c r="BC31" s="8"/>
      <c r="BE31" s="8"/>
      <c r="BF31" s="8"/>
      <c r="BG31" s="8"/>
    </row>
    <row r="32" spans="2:61" x14ac:dyDescent="0.35">
      <c r="R32" s="8"/>
      <c r="S32" s="8"/>
      <c r="W32" s="8"/>
      <c r="X32" s="8"/>
      <c r="AE32" s="8"/>
      <c r="AF32" s="8"/>
      <c r="AV32" s="8"/>
      <c r="AW32" s="8"/>
      <c r="AX32" s="8"/>
      <c r="AY32" s="8"/>
      <c r="AZ32" s="8"/>
      <c r="BA32" s="8"/>
      <c r="BC32" s="8"/>
      <c r="BE32" s="8"/>
      <c r="BF32" s="8"/>
      <c r="BG32" s="8"/>
    </row>
    <row r="33" spans="18:59" x14ac:dyDescent="0.35">
      <c r="R33" s="8"/>
      <c r="S33" s="8"/>
      <c r="W33" s="8"/>
      <c r="X33" s="8"/>
      <c r="AE33" s="8"/>
      <c r="AF33" s="8"/>
      <c r="AV33" s="8"/>
      <c r="AW33" s="8"/>
      <c r="AX33" s="8"/>
      <c r="AY33" s="8"/>
      <c r="AZ33" s="8"/>
      <c r="BA33" s="8"/>
      <c r="BC33" s="8"/>
      <c r="BE33" s="8"/>
      <c r="BF33" s="8"/>
      <c r="BG33" s="8"/>
    </row>
    <row r="34" spans="18:59" x14ac:dyDescent="0.35">
      <c r="R34" s="8"/>
      <c r="S34" s="8"/>
      <c r="W34" s="8"/>
      <c r="X34" s="8"/>
      <c r="AE34" s="8"/>
      <c r="AF34" s="8"/>
      <c r="AV34" s="8"/>
      <c r="AW34" s="8"/>
      <c r="AX34" s="8"/>
      <c r="AY34" s="8"/>
      <c r="AZ34" s="8"/>
      <c r="BA34" s="8"/>
      <c r="BC34" s="8"/>
      <c r="BE34" s="8"/>
      <c r="BF34" s="8"/>
      <c r="BG34" s="8"/>
    </row>
    <row r="35" spans="18:59" x14ac:dyDescent="0.35">
      <c r="R35" s="8"/>
      <c r="S35" s="8"/>
      <c r="W35" s="8"/>
      <c r="X35" s="8"/>
      <c r="AE35" s="8"/>
      <c r="AF35" s="8"/>
      <c r="AV35" s="8"/>
      <c r="AW35" s="8"/>
      <c r="AX35" s="8"/>
      <c r="AY35" s="8"/>
      <c r="AZ35" s="8"/>
      <c r="BA35" s="8"/>
      <c r="BC35" s="8"/>
      <c r="BE35" s="8"/>
      <c r="BF35" s="8"/>
      <c r="BG35" s="8"/>
    </row>
    <row r="36" spans="18:59" x14ac:dyDescent="0.35">
      <c r="R36" s="8"/>
      <c r="S36" s="8"/>
      <c r="W36" s="8"/>
      <c r="X36" s="8"/>
      <c r="AE36" s="8"/>
      <c r="AF36" s="8"/>
      <c r="AV36" s="8"/>
      <c r="AW36" s="8"/>
      <c r="AX36" s="8"/>
      <c r="AY36" s="8"/>
      <c r="AZ36" s="8"/>
      <c r="BA36" s="8"/>
      <c r="BC36" s="8"/>
      <c r="BE36" s="8"/>
      <c r="BF36" s="8"/>
      <c r="BG36" s="8"/>
    </row>
    <row r="37" spans="18:59" x14ac:dyDescent="0.35">
      <c r="R37" s="8"/>
      <c r="S37" s="8"/>
      <c r="W37" s="8"/>
      <c r="X37" s="8"/>
      <c r="AE37" s="8"/>
      <c r="AF37" s="8"/>
      <c r="AV37" s="8"/>
      <c r="AW37" s="8"/>
      <c r="AX37" s="8"/>
      <c r="AY37" s="8"/>
      <c r="AZ37" s="8"/>
      <c r="BA37" s="8"/>
      <c r="BC37" s="8"/>
      <c r="BE37" s="8"/>
      <c r="BF37" s="8"/>
      <c r="BG37" s="8"/>
    </row>
    <row r="38" spans="18:59" x14ac:dyDescent="0.35">
      <c r="R38" s="8"/>
      <c r="S38" s="8"/>
      <c r="W38" s="8"/>
      <c r="X38" s="8"/>
      <c r="AE38" s="8"/>
      <c r="AF38" s="8"/>
      <c r="AV38" s="8"/>
      <c r="AW38" s="8"/>
      <c r="AX38" s="8"/>
      <c r="AY38" s="8"/>
      <c r="AZ38" s="8"/>
      <c r="BA38" s="8"/>
      <c r="BC38" s="8"/>
      <c r="BE38" s="8"/>
      <c r="BF38" s="8"/>
      <c r="BG38" s="8"/>
    </row>
    <row r="39" spans="18:59" x14ac:dyDescent="0.35">
      <c r="R39" s="8"/>
      <c r="S39" s="8"/>
      <c r="W39" s="8"/>
      <c r="X39" s="8"/>
      <c r="AE39" s="8"/>
      <c r="AF39" s="8"/>
      <c r="AV39" s="8"/>
      <c r="AW39" s="8"/>
      <c r="AX39" s="8"/>
      <c r="AY39" s="8"/>
      <c r="AZ39" s="8"/>
      <c r="BA39" s="8"/>
      <c r="BC39" s="8"/>
      <c r="BE39" s="8"/>
      <c r="BF39" s="8"/>
      <c r="BG39" s="8"/>
    </row>
    <row r="40" spans="18:59" x14ac:dyDescent="0.35">
      <c r="R40" s="8"/>
      <c r="S40" s="8"/>
      <c r="W40" s="8"/>
      <c r="X40" s="8"/>
      <c r="AE40" s="8"/>
      <c r="AF40" s="8"/>
      <c r="AV40" s="8"/>
      <c r="AW40" s="8"/>
      <c r="AX40" s="8"/>
      <c r="AY40" s="8"/>
      <c r="AZ40" s="8"/>
      <c r="BA40" s="8"/>
      <c r="BC40" s="8"/>
      <c r="BE40" s="8"/>
      <c r="BF40" s="8"/>
      <c r="BG40" s="8"/>
    </row>
    <row r="41" spans="18:59" x14ac:dyDescent="0.35">
      <c r="R41" s="8"/>
      <c r="S41" s="8"/>
      <c r="W41" s="8"/>
      <c r="X41" s="8"/>
      <c r="AE41" s="8"/>
      <c r="AF41" s="8"/>
      <c r="AV41" s="8"/>
      <c r="AW41" s="8"/>
      <c r="AX41" s="8"/>
      <c r="AY41" s="8"/>
      <c r="AZ41" s="8"/>
      <c r="BA41" s="8"/>
      <c r="BC41" s="8"/>
      <c r="BE41" s="8"/>
      <c r="BF41" s="8"/>
      <c r="BG41" s="8"/>
    </row>
    <row r="42" spans="18:59" x14ac:dyDescent="0.35">
      <c r="R42" s="8"/>
      <c r="S42" s="8"/>
      <c r="W42" s="8"/>
      <c r="X42" s="8"/>
      <c r="AE42" s="8"/>
      <c r="AF42" s="8"/>
      <c r="AV42" s="8"/>
      <c r="AW42" s="8"/>
      <c r="AX42" s="8"/>
      <c r="AY42" s="8"/>
      <c r="AZ42" s="8"/>
      <c r="BA42" s="8"/>
      <c r="BC42" s="8"/>
      <c r="BE42" s="8"/>
      <c r="BF42" s="8"/>
      <c r="BG42" s="8"/>
    </row>
    <row r="43" spans="18:59" x14ac:dyDescent="0.35">
      <c r="R43" s="8"/>
      <c r="S43" s="8"/>
      <c r="W43" s="8"/>
      <c r="X43" s="8"/>
      <c r="AE43" s="8"/>
      <c r="AF43" s="8"/>
      <c r="AV43" s="8"/>
      <c r="AW43" s="8"/>
      <c r="AX43" s="8"/>
      <c r="AY43" s="8"/>
      <c r="AZ43" s="8"/>
      <c r="BA43" s="8"/>
      <c r="BC43" s="8"/>
      <c r="BE43" s="8"/>
      <c r="BF43" s="8"/>
      <c r="BG43" s="8"/>
    </row>
    <row r="44" spans="18:59" x14ac:dyDescent="0.35">
      <c r="R44" s="8"/>
      <c r="S44" s="8"/>
      <c r="W44" s="8"/>
      <c r="X44" s="8"/>
      <c r="AE44" s="8"/>
      <c r="AF44" s="8"/>
      <c r="AV44" s="8"/>
      <c r="AW44" s="8"/>
      <c r="AX44" s="8"/>
      <c r="AY44" s="8"/>
      <c r="AZ44" s="8"/>
      <c r="BA44" s="8"/>
      <c r="BC44" s="8"/>
      <c r="BE44" s="8"/>
      <c r="BF44" s="8"/>
      <c r="BG44" s="8"/>
    </row>
    <row r="45" spans="18:59" x14ac:dyDescent="0.35">
      <c r="R45" s="8"/>
      <c r="S45" s="8"/>
      <c r="W45" s="8"/>
      <c r="X45" s="8"/>
      <c r="AE45" s="8"/>
      <c r="AF45" s="8"/>
      <c r="AV45" s="8"/>
      <c r="AW45" s="8"/>
      <c r="AX45" s="8"/>
      <c r="AY45" s="8"/>
      <c r="AZ45" s="8"/>
      <c r="BA45" s="8"/>
      <c r="BC45" s="8"/>
      <c r="BE45" s="8"/>
      <c r="BF45" s="8"/>
      <c r="BG45" s="8"/>
    </row>
    <row r="46" spans="18:59" x14ac:dyDescent="0.35">
      <c r="R46" s="8"/>
      <c r="S46" s="8"/>
      <c r="W46" s="8"/>
      <c r="X46" s="8"/>
      <c r="AE46" s="8"/>
      <c r="AF46" s="8"/>
      <c r="AV46" s="8"/>
      <c r="AW46" s="8"/>
      <c r="AX46" s="8"/>
      <c r="AY46" s="8"/>
      <c r="AZ46" s="8"/>
      <c r="BA46" s="8"/>
      <c r="BC46" s="8"/>
      <c r="BE46" s="8"/>
      <c r="BF46" s="8"/>
      <c r="BG46" s="8"/>
    </row>
    <row r="47" spans="18:59" x14ac:dyDescent="0.35">
      <c r="R47" s="8"/>
      <c r="S47" s="8"/>
      <c r="W47" s="8"/>
      <c r="X47" s="8"/>
      <c r="AE47" s="8"/>
      <c r="AF47" s="8"/>
      <c r="AV47" s="8"/>
      <c r="AW47" s="8"/>
      <c r="AX47" s="8"/>
      <c r="AY47" s="8"/>
      <c r="AZ47" s="8"/>
      <c r="BA47" s="8"/>
      <c r="BC47" s="8"/>
      <c r="BE47" s="8"/>
      <c r="BF47" s="8"/>
      <c r="BG47" s="8"/>
    </row>
    <row r="48" spans="18:59" x14ac:dyDescent="0.35">
      <c r="R48" s="8"/>
      <c r="S48" s="8"/>
      <c r="W48" s="8"/>
      <c r="X48" s="8"/>
      <c r="AE48" s="8"/>
      <c r="AF48" s="8"/>
      <c r="AV48" s="8"/>
      <c r="AW48" s="8"/>
      <c r="AX48" s="8"/>
      <c r="AY48" s="8"/>
      <c r="AZ48" s="8"/>
      <c r="BA48" s="8"/>
      <c r="BC48" s="8"/>
      <c r="BE48" s="8"/>
      <c r="BF48" s="8"/>
      <c r="BG48" s="8"/>
    </row>
    <row r="49" spans="18:59" x14ac:dyDescent="0.35">
      <c r="R49" s="8"/>
      <c r="S49" s="8"/>
      <c r="W49" s="8"/>
      <c r="X49" s="8"/>
      <c r="AE49" s="8"/>
      <c r="AF49" s="8"/>
      <c r="AV49" s="8"/>
      <c r="AW49" s="8"/>
      <c r="AX49" s="8"/>
      <c r="AY49" s="8"/>
      <c r="AZ49" s="8"/>
      <c r="BA49" s="8"/>
      <c r="BC49" s="8"/>
      <c r="BE49" s="8"/>
      <c r="BF49" s="8"/>
      <c r="BG49" s="8"/>
    </row>
    <row r="50" spans="18:59" x14ac:dyDescent="0.35">
      <c r="R50" s="8"/>
      <c r="S50" s="8"/>
      <c r="W50" s="8"/>
      <c r="X50" s="8"/>
      <c r="AE50" s="8"/>
      <c r="AF50" s="8"/>
      <c r="AV50" s="8"/>
      <c r="AW50" s="8"/>
      <c r="AX50" s="8"/>
      <c r="AY50" s="8"/>
      <c r="AZ50" s="8"/>
      <c r="BA50" s="8"/>
      <c r="BC50" s="8"/>
      <c r="BE50" s="8"/>
      <c r="BF50" s="8"/>
      <c r="BG50" s="8"/>
    </row>
    <row r="51" spans="18:59" x14ac:dyDescent="0.35">
      <c r="R51" s="8"/>
      <c r="S51" s="8"/>
      <c r="W51" s="8"/>
      <c r="X51" s="8"/>
      <c r="AE51" s="8"/>
      <c r="AF51" s="8"/>
      <c r="AV51" s="8"/>
      <c r="AW51" s="8"/>
      <c r="AX51" s="8"/>
      <c r="AY51" s="8"/>
      <c r="AZ51" s="8"/>
      <c r="BA51" s="8"/>
      <c r="BC51" s="8"/>
      <c r="BE51" s="8"/>
      <c r="BF51" s="8"/>
      <c r="BG51" s="8"/>
    </row>
    <row r="52" spans="18:59" x14ac:dyDescent="0.35">
      <c r="R52" s="8"/>
      <c r="S52" s="8"/>
      <c r="W52" s="8"/>
      <c r="X52" s="8"/>
      <c r="AE52" s="8"/>
      <c r="AF52" s="8"/>
      <c r="AV52" s="8"/>
      <c r="AW52" s="8"/>
      <c r="AX52" s="8"/>
      <c r="AY52" s="8"/>
      <c r="AZ52" s="8"/>
      <c r="BA52" s="8"/>
      <c r="BC52" s="8"/>
      <c r="BE52" s="8"/>
      <c r="BF52" s="8"/>
      <c r="BG52" s="8"/>
    </row>
    <row r="53" spans="18:59" x14ac:dyDescent="0.35">
      <c r="R53" s="8"/>
      <c r="S53" s="8"/>
      <c r="W53" s="8"/>
      <c r="X53" s="8"/>
      <c r="AE53" s="8"/>
      <c r="AF53" s="8"/>
      <c r="AV53" s="8"/>
      <c r="AW53" s="8"/>
      <c r="AX53" s="8"/>
      <c r="AY53" s="8"/>
      <c r="AZ53" s="8"/>
      <c r="BA53" s="8"/>
      <c r="BC53" s="8"/>
      <c r="BE53" s="8"/>
      <c r="BF53" s="8"/>
      <c r="BG53" s="8"/>
    </row>
    <row r="54" spans="18:59" x14ac:dyDescent="0.35">
      <c r="R54" s="8"/>
      <c r="S54" s="8"/>
      <c r="W54" s="8"/>
      <c r="X54" s="8"/>
      <c r="AE54" s="8"/>
      <c r="AF54" s="8"/>
      <c r="AV54" s="8"/>
      <c r="AW54" s="8"/>
      <c r="AX54" s="8"/>
      <c r="AY54" s="8"/>
      <c r="AZ54" s="8"/>
      <c r="BA54" s="8"/>
      <c r="BC54" s="8"/>
      <c r="BE54" s="8"/>
      <c r="BF54" s="8"/>
      <c r="BG54" s="8"/>
    </row>
    <row r="55" spans="18:59" x14ac:dyDescent="0.35">
      <c r="R55" s="8"/>
      <c r="S55" s="8"/>
      <c r="W55" s="8"/>
      <c r="X55" s="8"/>
      <c r="AE55" s="8"/>
      <c r="AF55" s="8"/>
      <c r="AV55" s="8"/>
      <c r="AW55" s="8"/>
      <c r="AX55" s="8"/>
      <c r="AY55" s="8"/>
      <c r="AZ55" s="8"/>
      <c r="BA55" s="8"/>
      <c r="BC55" s="8"/>
      <c r="BE55" s="8"/>
      <c r="BF55" s="8"/>
      <c r="BG55" s="8"/>
    </row>
    <row r="56" spans="18:59" x14ac:dyDescent="0.35">
      <c r="R56" s="8"/>
      <c r="S56" s="8"/>
      <c r="W56" s="8"/>
      <c r="X56" s="8"/>
      <c r="AE56" s="8"/>
      <c r="AF56" s="8"/>
      <c r="AV56" s="8"/>
      <c r="AW56" s="8"/>
      <c r="AX56" s="8"/>
      <c r="AY56" s="8"/>
      <c r="AZ56" s="8"/>
      <c r="BA56" s="8"/>
      <c r="BC56" s="8"/>
      <c r="BE56" s="8"/>
      <c r="BF56" s="8"/>
      <c r="BG56" s="8"/>
    </row>
    <row r="57" spans="18:59" x14ac:dyDescent="0.35">
      <c r="R57" s="8"/>
      <c r="S57" s="8"/>
      <c r="W57" s="8"/>
      <c r="X57" s="8"/>
      <c r="AE57" s="8"/>
      <c r="AF57" s="8"/>
      <c r="AV57" s="8"/>
      <c r="AW57" s="8"/>
      <c r="AX57" s="8"/>
      <c r="AY57" s="8"/>
      <c r="AZ57" s="8"/>
      <c r="BA57" s="8"/>
      <c r="BC57" s="8"/>
      <c r="BE57" s="8"/>
      <c r="BF57" s="8"/>
      <c r="BG57" s="8"/>
    </row>
    <row r="58" spans="18:59" x14ac:dyDescent="0.35">
      <c r="R58" s="8"/>
      <c r="S58" s="8"/>
      <c r="W58" s="8"/>
      <c r="X58" s="8"/>
      <c r="AE58" s="8"/>
      <c r="AF58" s="8"/>
      <c r="AV58" s="8"/>
      <c r="AW58" s="8"/>
      <c r="AX58" s="8"/>
      <c r="AY58" s="8"/>
      <c r="AZ58" s="8"/>
      <c r="BA58" s="8"/>
      <c r="BC58" s="8"/>
      <c r="BE58" s="8"/>
      <c r="BF58" s="8"/>
      <c r="BG58" s="8"/>
    </row>
    <row r="59" spans="18:59" x14ac:dyDescent="0.35">
      <c r="R59" s="8"/>
      <c r="S59" s="8"/>
      <c r="W59" s="8"/>
      <c r="X59" s="8"/>
      <c r="AE59" s="8"/>
      <c r="AF59" s="8"/>
      <c r="AV59" s="8"/>
      <c r="AW59" s="8"/>
      <c r="AX59" s="8"/>
      <c r="AY59" s="8"/>
      <c r="AZ59" s="8"/>
      <c r="BA59" s="8"/>
      <c r="BC59" s="8"/>
      <c r="BE59" s="8"/>
      <c r="BF59" s="8"/>
      <c r="BG59" s="8"/>
    </row>
    <row r="60" spans="18:59" x14ac:dyDescent="0.35">
      <c r="R60" s="8"/>
      <c r="S60" s="8"/>
      <c r="W60" s="8"/>
      <c r="X60" s="8"/>
      <c r="AE60" s="8"/>
      <c r="AF60" s="8"/>
      <c r="AV60" s="8"/>
      <c r="AW60" s="8"/>
      <c r="AX60" s="8"/>
      <c r="AY60" s="8"/>
      <c r="AZ60" s="8"/>
      <c r="BA60" s="8"/>
      <c r="BC60" s="8"/>
      <c r="BE60" s="8"/>
      <c r="BF60" s="8"/>
      <c r="BG60" s="8"/>
    </row>
    <row r="61" spans="18:59" x14ac:dyDescent="0.35">
      <c r="R61" s="8"/>
      <c r="S61" s="8"/>
      <c r="W61" s="8"/>
      <c r="X61" s="8"/>
      <c r="AE61" s="8"/>
      <c r="AF61" s="8"/>
      <c r="AV61" s="8"/>
      <c r="AW61" s="8"/>
      <c r="AX61" s="8"/>
      <c r="AY61" s="8"/>
      <c r="AZ61" s="8"/>
      <c r="BA61" s="8"/>
      <c r="BC61" s="8"/>
      <c r="BE61" s="8"/>
      <c r="BF61" s="8"/>
      <c r="BG61" s="8"/>
    </row>
    <row r="62" spans="18:59" x14ac:dyDescent="0.35">
      <c r="R62" s="8"/>
      <c r="S62" s="8"/>
      <c r="W62" s="8"/>
      <c r="X62" s="8"/>
      <c r="AE62" s="8"/>
      <c r="AF62" s="8"/>
      <c r="AV62" s="8"/>
      <c r="AW62" s="8"/>
      <c r="AX62" s="8"/>
      <c r="AY62" s="8"/>
      <c r="AZ62" s="8"/>
      <c r="BA62" s="8"/>
      <c r="BC62" s="8"/>
      <c r="BE62" s="8"/>
      <c r="BF62" s="8"/>
      <c r="BG62" s="8"/>
    </row>
    <row r="63" spans="18:59" x14ac:dyDescent="0.35">
      <c r="R63" s="8"/>
      <c r="S63" s="8"/>
      <c r="W63" s="8"/>
      <c r="X63" s="8"/>
      <c r="AE63" s="8"/>
      <c r="AF63" s="8"/>
      <c r="AV63" s="8"/>
      <c r="AW63" s="8"/>
      <c r="AX63" s="8"/>
      <c r="AY63" s="8"/>
      <c r="AZ63" s="8"/>
      <c r="BA63" s="8"/>
      <c r="BC63" s="8"/>
      <c r="BE63" s="8"/>
      <c r="BF63" s="8"/>
      <c r="BG63" s="8"/>
    </row>
    <row r="64" spans="18:59" x14ac:dyDescent="0.35">
      <c r="R64" s="8"/>
      <c r="S64" s="8"/>
      <c r="W64" s="8"/>
      <c r="X64" s="8"/>
      <c r="AE64" s="8"/>
      <c r="AF64" s="8"/>
      <c r="AV64" s="8"/>
      <c r="AW64" s="8"/>
      <c r="AX64" s="8"/>
      <c r="AY64" s="8"/>
      <c r="AZ64" s="8"/>
      <c r="BA64" s="8"/>
      <c r="BC64" s="8"/>
      <c r="BE64" s="8"/>
      <c r="BF64" s="8"/>
      <c r="BG64" s="8"/>
    </row>
    <row r="65" spans="18:59" x14ac:dyDescent="0.35">
      <c r="R65" s="8"/>
      <c r="S65" s="8"/>
      <c r="W65" s="8"/>
      <c r="X65" s="8"/>
      <c r="AE65" s="8"/>
      <c r="AF65" s="8"/>
      <c r="AV65" s="8"/>
      <c r="AW65" s="8"/>
      <c r="AX65" s="8"/>
      <c r="AY65" s="8"/>
      <c r="AZ65" s="8"/>
      <c r="BA65" s="8"/>
      <c r="BC65" s="8"/>
      <c r="BE65" s="8"/>
      <c r="BF65" s="8"/>
      <c r="BG65" s="8"/>
    </row>
    <row r="66" spans="18:59" x14ac:dyDescent="0.35">
      <c r="R66" s="8"/>
      <c r="S66" s="8"/>
      <c r="W66" s="8"/>
      <c r="X66" s="8"/>
      <c r="AE66" s="8"/>
      <c r="AF66" s="8"/>
      <c r="AV66" s="8"/>
      <c r="AW66" s="8"/>
      <c r="AX66" s="8"/>
      <c r="AY66" s="8"/>
      <c r="AZ66" s="8"/>
      <c r="BA66" s="8"/>
      <c r="BC66" s="8"/>
      <c r="BE66" s="8"/>
      <c r="BF66" s="8"/>
      <c r="BG66" s="8"/>
    </row>
    <row r="67" spans="18:59" x14ac:dyDescent="0.35">
      <c r="R67" s="8"/>
      <c r="S67" s="8"/>
      <c r="W67" s="8"/>
      <c r="X67" s="8"/>
      <c r="AE67" s="8"/>
      <c r="AF67" s="8"/>
      <c r="AV67" s="8"/>
      <c r="AW67" s="8"/>
      <c r="AX67" s="8"/>
      <c r="AY67" s="8"/>
      <c r="AZ67" s="8"/>
      <c r="BA67" s="8"/>
      <c r="BC67" s="8"/>
      <c r="BE67" s="8"/>
      <c r="BF67" s="8"/>
      <c r="BG67" s="8"/>
    </row>
    <row r="68" spans="18:59" x14ac:dyDescent="0.35">
      <c r="R68" s="8"/>
      <c r="S68" s="8"/>
      <c r="W68" s="8"/>
      <c r="X68" s="8"/>
      <c r="AE68" s="8"/>
      <c r="AF68" s="8"/>
      <c r="AV68" s="8"/>
      <c r="AW68" s="8"/>
      <c r="AX68" s="8"/>
      <c r="AY68" s="8"/>
      <c r="AZ68" s="8"/>
      <c r="BA68" s="8"/>
      <c r="BC68" s="8"/>
      <c r="BE68" s="8"/>
      <c r="BF68" s="8"/>
      <c r="BG68" s="8"/>
    </row>
    <row r="69" spans="18:59" x14ac:dyDescent="0.35">
      <c r="R69" s="8"/>
      <c r="S69" s="8"/>
      <c r="W69" s="8"/>
      <c r="X69" s="8"/>
      <c r="AE69" s="8"/>
      <c r="AF69" s="8"/>
      <c r="AV69" s="8"/>
      <c r="AW69" s="8"/>
      <c r="AX69" s="8"/>
      <c r="AY69" s="8"/>
      <c r="AZ69" s="8"/>
      <c r="BA69" s="8"/>
      <c r="BC69" s="8"/>
      <c r="BE69" s="8"/>
      <c r="BF69" s="8"/>
      <c r="BG69" s="8"/>
    </row>
    <row r="70" spans="18:59" x14ac:dyDescent="0.35">
      <c r="R70" s="8"/>
      <c r="S70" s="8"/>
      <c r="W70" s="8"/>
      <c r="X70" s="8"/>
      <c r="AE70" s="8"/>
      <c r="AF70" s="8"/>
      <c r="AV70" s="8"/>
      <c r="AW70" s="8"/>
      <c r="AX70" s="8"/>
      <c r="AY70" s="8"/>
      <c r="AZ70" s="8"/>
      <c r="BA70" s="8"/>
      <c r="BC70" s="8"/>
      <c r="BE70" s="8"/>
      <c r="BF70" s="8"/>
      <c r="BG70" s="8"/>
    </row>
    <row r="71" spans="18:59" x14ac:dyDescent="0.35">
      <c r="R71" s="8"/>
      <c r="S71" s="8"/>
      <c r="W71" s="8"/>
      <c r="X71" s="8"/>
      <c r="AE71" s="8"/>
      <c r="AF71" s="8"/>
      <c r="AV71" s="8"/>
      <c r="AW71" s="8"/>
      <c r="AX71" s="8"/>
      <c r="AY71" s="8"/>
      <c r="AZ71" s="8"/>
      <c r="BA71" s="8"/>
      <c r="BC71" s="8"/>
      <c r="BE71" s="8"/>
      <c r="BF71" s="8"/>
      <c r="BG71" s="8"/>
    </row>
    <row r="72" spans="18:59" x14ac:dyDescent="0.35">
      <c r="R72" s="8"/>
      <c r="S72" s="8"/>
      <c r="W72" s="8"/>
      <c r="X72" s="8"/>
      <c r="AE72" s="8"/>
      <c r="AF72" s="8"/>
      <c r="AV72" s="8"/>
      <c r="AW72" s="8"/>
      <c r="AX72" s="8"/>
      <c r="AY72" s="8"/>
      <c r="AZ72" s="8"/>
      <c r="BA72" s="8"/>
      <c r="BC72" s="8"/>
      <c r="BE72" s="8"/>
      <c r="BF72" s="8"/>
      <c r="BG72" s="8"/>
    </row>
    <row r="73" spans="18:59" x14ac:dyDescent="0.35">
      <c r="R73" s="8"/>
      <c r="S73" s="8"/>
      <c r="W73" s="8"/>
      <c r="X73" s="8"/>
      <c r="AE73" s="8"/>
      <c r="AF73" s="8"/>
      <c r="AV73" s="8"/>
      <c r="AW73" s="8"/>
      <c r="AX73" s="8"/>
      <c r="AY73" s="8"/>
      <c r="AZ73" s="8"/>
      <c r="BA73" s="8"/>
      <c r="BC73" s="8"/>
      <c r="BE73" s="8"/>
      <c r="BF73" s="8"/>
      <c r="BG73" s="8"/>
    </row>
    <row r="74" spans="18:59" x14ac:dyDescent="0.35">
      <c r="R74" s="8"/>
      <c r="S74" s="8"/>
      <c r="W74" s="8"/>
      <c r="X74" s="8"/>
      <c r="AE74" s="8"/>
      <c r="AF74" s="8"/>
      <c r="AV74" s="8"/>
      <c r="AW74" s="8"/>
      <c r="AX74" s="8"/>
      <c r="AY74" s="8"/>
      <c r="AZ74" s="8"/>
      <c r="BA74" s="8"/>
      <c r="BC74" s="8"/>
      <c r="BE74" s="8"/>
      <c r="BF74" s="8"/>
      <c r="BG74" s="8"/>
    </row>
    <row r="75" spans="18:59" x14ac:dyDescent="0.35">
      <c r="R75" s="8"/>
      <c r="S75" s="8"/>
      <c r="W75" s="8"/>
      <c r="X75" s="8"/>
      <c r="AE75" s="8"/>
      <c r="AF75" s="8"/>
      <c r="AV75" s="8"/>
      <c r="AW75" s="8"/>
      <c r="AX75" s="8"/>
      <c r="AY75" s="8"/>
      <c r="AZ75" s="8"/>
      <c r="BA75" s="8"/>
      <c r="BC75" s="8"/>
      <c r="BE75" s="8"/>
      <c r="BF75" s="8"/>
      <c r="BG75" s="8"/>
    </row>
    <row r="76" spans="18:59" x14ac:dyDescent="0.35">
      <c r="R76" s="8"/>
      <c r="S76" s="8"/>
      <c r="W76" s="8"/>
      <c r="X76" s="8"/>
      <c r="AE76" s="8"/>
      <c r="AF76" s="8"/>
      <c r="AV76" s="8"/>
      <c r="AW76" s="8"/>
      <c r="AX76" s="8"/>
      <c r="AY76" s="8"/>
      <c r="AZ76" s="8"/>
      <c r="BA76" s="8"/>
      <c r="BC76" s="8"/>
      <c r="BE76" s="8"/>
      <c r="BF76" s="8"/>
      <c r="BG76" s="8"/>
    </row>
    <row r="77" spans="18:59" x14ac:dyDescent="0.35">
      <c r="R77" s="8"/>
      <c r="S77" s="8"/>
      <c r="W77" s="8"/>
      <c r="X77" s="8"/>
      <c r="AE77" s="8"/>
      <c r="AF77" s="8"/>
      <c r="AV77" s="8"/>
      <c r="AW77" s="8"/>
      <c r="AX77" s="8"/>
      <c r="AY77" s="8"/>
      <c r="AZ77" s="8"/>
      <c r="BA77" s="8"/>
      <c r="BC77" s="8"/>
      <c r="BE77" s="8"/>
      <c r="BF77" s="8"/>
      <c r="BG77" s="8"/>
    </row>
    <row r="78" spans="18:59" x14ac:dyDescent="0.35">
      <c r="R78" s="8"/>
      <c r="S78" s="8"/>
      <c r="W78" s="8"/>
      <c r="X78" s="8"/>
      <c r="AE78" s="8"/>
      <c r="AF78" s="8"/>
      <c r="AV78" s="8"/>
      <c r="AW78" s="8"/>
      <c r="AX78" s="8"/>
      <c r="AY78" s="8"/>
      <c r="AZ78" s="8"/>
      <c r="BA78" s="8"/>
      <c r="BC78" s="8"/>
      <c r="BE78" s="8"/>
      <c r="BF78" s="8"/>
      <c r="BG78" s="8"/>
    </row>
    <row r="79" spans="18:59" x14ac:dyDescent="0.35">
      <c r="R79" s="8"/>
      <c r="S79" s="8"/>
      <c r="W79" s="8"/>
      <c r="X79" s="8"/>
      <c r="AE79" s="8"/>
      <c r="AF79" s="8"/>
      <c r="AV79" s="8"/>
      <c r="AW79" s="8"/>
      <c r="AX79" s="8"/>
      <c r="AY79" s="8"/>
      <c r="AZ79" s="8"/>
      <c r="BA79" s="8"/>
      <c r="BC79" s="8"/>
      <c r="BE79" s="8"/>
      <c r="BF79" s="8"/>
      <c r="BG79" s="8"/>
    </row>
    <row r="80" spans="18:59" x14ac:dyDescent="0.35">
      <c r="R80" s="8"/>
      <c r="S80" s="8"/>
      <c r="W80" s="8"/>
      <c r="X80" s="8"/>
      <c r="AE80" s="8"/>
      <c r="AF80" s="8"/>
      <c r="AV80" s="8"/>
      <c r="AW80" s="8"/>
      <c r="AX80" s="8"/>
      <c r="AY80" s="8"/>
      <c r="AZ80" s="8"/>
      <c r="BA80" s="8"/>
      <c r="BC80" s="8"/>
      <c r="BE80" s="8"/>
      <c r="BF80" s="8"/>
      <c r="BG80" s="8"/>
    </row>
    <row r="81" spans="18:59" x14ac:dyDescent="0.35">
      <c r="R81" s="8"/>
      <c r="S81" s="8"/>
      <c r="W81" s="8"/>
      <c r="X81" s="8"/>
      <c r="AE81" s="8"/>
      <c r="AF81" s="8"/>
      <c r="AV81" s="8"/>
      <c r="AW81" s="8"/>
      <c r="AX81" s="8"/>
      <c r="AY81" s="8"/>
      <c r="AZ81" s="8"/>
      <c r="BA81" s="8"/>
      <c r="BC81" s="8"/>
      <c r="BE81" s="8"/>
      <c r="BF81" s="8"/>
      <c r="BG81" s="8"/>
    </row>
    <row r="82" spans="18:59" x14ac:dyDescent="0.35">
      <c r="R82" s="8"/>
      <c r="S82" s="8"/>
      <c r="W82" s="8"/>
      <c r="X82" s="8"/>
      <c r="AE82" s="8"/>
      <c r="AF82" s="8"/>
      <c r="AV82" s="8"/>
      <c r="AW82" s="8"/>
      <c r="AX82" s="8"/>
      <c r="AY82" s="8"/>
      <c r="AZ82" s="8"/>
      <c r="BA82" s="8"/>
      <c r="BC82" s="8"/>
      <c r="BE82" s="8"/>
      <c r="BF82" s="8"/>
      <c r="BG82" s="8"/>
    </row>
    <row r="83" spans="18:59" x14ac:dyDescent="0.35">
      <c r="R83" s="8"/>
      <c r="S83" s="8"/>
      <c r="W83" s="8"/>
      <c r="X83" s="8"/>
      <c r="AE83" s="8"/>
      <c r="AF83" s="8"/>
      <c r="AV83" s="8"/>
      <c r="AW83" s="8"/>
      <c r="AX83" s="8"/>
      <c r="AY83" s="8"/>
      <c r="AZ83" s="8"/>
      <c r="BA83" s="8"/>
      <c r="BC83" s="8"/>
      <c r="BE83" s="8"/>
      <c r="BF83" s="8"/>
      <c r="BG83" s="8"/>
    </row>
    <row r="84" spans="18:59" x14ac:dyDescent="0.35">
      <c r="R84" s="8"/>
      <c r="S84" s="8"/>
      <c r="W84" s="8"/>
      <c r="X84" s="8"/>
      <c r="AE84" s="8"/>
      <c r="AF84" s="8"/>
      <c r="AV84" s="8"/>
      <c r="AW84" s="8"/>
      <c r="AX84" s="8"/>
      <c r="AY84" s="8"/>
      <c r="AZ84" s="8"/>
      <c r="BA84" s="8"/>
      <c r="BC84" s="8"/>
      <c r="BE84" s="8"/>
      <c r="BF84" s="8"/>
      <c r="BG84" s="8"/>
    </row>
    <row r="85" spans="18:59" x14ac:dyDescent="0.35">
      <c r="R85" s="8"/>
      <c r="S85" s="8"/>
      <c r="W85" s="8"/>
      <c r="X85" s="8"/>
      <c r="AE85" s="8"/>
      <c r="AF85" s="8"/>
      <c r="AV85" s="8"/>
      <c r="AW85" s="8"/>
      <c r="AX85" s="8"/>
      <c r="AY85" s="8"/>
      <c r="AZ85" s="8"/>
      <c r="BA85" s="8"/>
      <c r="BC85" s="8"/>
      <c r="BE85" s="8"/>
      <c r="BF85" s="8"/>
      <c r="BG85" s="8"/>
    </row>
    <row r="86" spans="18:59" x14ac:dyDescent="0.35">
      <c r="R86" s="8"/>
      <c r="S86" s="8"/>
      <c r="W86" s="8"/>
      <c r="X86" s="8"/>
      <c r="AE86" s="8"/>
      <c r="AF86" s="8"/>
      <c r="AV86" s="8"/>
      <c r="AW86" s="8"/>
      <c r="AX86" s="8"/>
      <c r="AY86" s="8"/>
      <c r="AZ86" s="8"/>
      <c r="BA86" s="8"/>
      <c r="BC86" s="8"/>
      <c r="BE86" s="8"/>
      <c r="BF86" s="8"/>
      <c r="BG86" s="8"/>
    </row>
    <row r="87" spans="18:59" x14ac:dyDescent="0.35">
      <c r="R87" s="8"/>
      <c r="S87" s="8"/>
      <c r="W87" s="8"/>
      <c r="X87" s="8"/>
      <c r="AE87" s="8"/>
      <c r="AF87" s="8"/>
      <c r="AV87" s="8"/>
      <c r="AW87" s="8"/>
      <c r="AX87" s="8"/>
      <c r="AY87" s="8"/>
      <c r="AZ87" s="8"/>
      <c r="BA87" s="8"/>
      <c r="BC87" s="8"/>
      <c r="BE87" s="8"/>
      <c r="BF87" s="8"/>
      <c r="BG87" s="8"/>
    </row>
    <row r="88" spans="18:59" x14ac:dyDescent="0.35">
      <c r="R88" s="8"/>
      <c r="S88" s="8"/>
      <c r="W88" s="8"/>
      <c r="X88" s="8"/>
      <c r="AE88" s="8"/>
      <c r="AF88" s="8"/>
      <c r="AV88" s="8"/>
      <c r="AW88" s="8"/>
      <c r="AX88" s="8"/>
      <c r="AY88" s="8"/>
      <c r="AZ88" s="8"/>
      <c r="BA88" s="8"/>
      <c r="BC88" s="8"/>
      <c r="BE88" s="8"/>
      <c r="BF88" s="8"/>
      <c r="BG88" s="8"/>
    </row>
    <row r="89" spans="18:59" x14ac:dyDescent="0.35">
      <c r="R89" s="8"/>
      <c r="S89" s="8"/>
      <c r="W89" s="8"/>
      <c r="X89" s="8"/>
      <c r="AE89" s="8"/>
      <c r="AF89" s="8"/>
      <c r="AV89" s="8"/>
      <c r="AW89" s="8"/>
      <c r="AX89" s="8"/>
      <c r="AY89" s="8"/>
      <c r="AZ89" s="8"/>
      <c r="BA89" s="8"/>
      <c r="BC89" s="8"/>
      <c r="BE89" s="8"/>
      <c r="BF89" s="8"/>
      <c r="BG89" s="8"/>
    </row>
    <row r="90" spans="18:59" x14ac:dyDescent="0.35">
      <c r="R90" s="8"/>
      <c r="S90" s="8"/>
      <c r="W90" s="8"/>
      <c r="X90" s="8"/>
      <c r="AE90" s="8"/>
      <c r="AF90" s="8"/>
      <c r="AV90" s="8"/>
      <c r="AW90" s="8"/>
      <c r="AX90" s="8"/>
      <c r="AY90" s="8"/>
      <c r="AZ90" s="8"/>
      <c r="BA90" s="8"/>
      <c r="BC90" s="8"/>
      <c r="BE90" s="8"/>
      <c r="BF90" s="8"/>
      <c r="BG90" s="8"/>
    </row>
    <row r="91" spans="18:59" x14ac:dyDescent="0.35">
      <c r="R91" s="8"/>
      <c r="S91" s="8"/>
      <c r="W91" s="8"/>
      <c r="X91" s="8"/>
      <c r="AE91" s="8"/>
      <c r="AF91" s="8"/>
      <c r="AV91" s="8"/>
      <c r="AW91" s="8"/>
      <c r="AX91" s="8"/>
      <c r="AY91" s="8"/>
      <c r="AZ91" s="8"/>
      <c r="BA91" s="8"/>
      <c r="BC91" s="8"/>
      <c r="BE91" s="8"/>
      <c r="BF91" s="8"/>
      <c r="BG91" s="8"/>
    </row>
    <row r="92" spans="18:59" x14ac:dyDescent="0.35">
      <c r="R92" s="8"/>
      <c r="S92" s="8"/>
      <c r="W92" s="8"/>
      <c r="X92" s="8"/>
      <c r="AE92" s="8"/>
      <c r="AF92" s="8"/>
      <c r="AV92" s="8"/>
      <c r="AW92" s="8"/>
      <c r="AX92" s="8"/>
      <c r="AY92" s="8"/>
      <c r="AZ92" s="8"/>
      <c r="BA92" s="8"/>
      <c r="BC92" s="8"/>
      <c r="BE92" s="8"/>
      <c r="BF92" s="8"/>
      <c r="BG92" s="8"/>
    </row>
    <row r="93" spans="18:59" x14ac:dyDescent="0.35">
      <c r="R93" s="8"/>
      <c r="S93" s="8"/>
      <c r="W93" s="8"/>
      <c r="X93" s="8"/>
      <c r="AE93" s="8"/>
      <c r="AF93" s="8"/>
      <c r="AV93" s="8"/>
      <c r="AW93" s="8"/>
      <c r="AX93" s="8"/>
      <c r="AY93" s="8"/>
      <c r="AZ93" s="8"/>
      <c r="BA93" s="8"/>
      <c r="BC93" s="8"/>
      <c r="BE93" s="8"/>
      <c r="BF93" s="8"/>
      <c r="BG93" s="8"/>
    </row>
    <row r="94" spans="18:59" x14ac:dyDescent="0.35">
      <c r="R94" s="8"/>
      <c r="S94" s="8"/>
      <c r="W94" s="8"/>
      <c r="X94" s="8"/>
      <c r="AE94" s="8"/>
      <c r="AF94" s="8"/>
      <c r="AV94" s="8"/>
      <c r="AW94" s="8"/>
      <c r="AX94" s="8"/>
      <c r="AY94" s="8"/>
      <c r="AZ94" s="8"/>
      <c r="BA94" s="8"/>
      <c r="BC94" s="8"/>
      <c r="BE94" s="8"/>
      <c r="BF94" s="8"/>
      <c r="BG94" s="8"/>
    </row>
    <row r="95" spans="18:59" x14ac:dyDescent="0.35">
      <c r="R95" s="8"/>
      <c r="S95" s="8"/>
      <c r="W95" s="8"/>
      <c r="X95" s="8"/>
      <c r="AE95" s="8"/>
      <c r="AF95" s="8"/>
      <c r="AV95" s="8"/>
      <c r="AW95" s="8"/>
      <c r="AX95" s="8"/>
      <c r="AY95" s="8"/>
      <c r="AZ95" s="8"/>
      <c r="BA95" s="8"/>
      <c r="BC95" s="8"/>
      <c r="BE95" s="8"/>
      <c r="BF95" s="8"/>
      <c r="BG95" s="8"/>
    </row>
    <row r="96" spans="18:59" x14ac:dyDescent="0.35">
      <c r="R96" s="8"/>
      <c r="S96" s="8"/>
      <c r="W96" s="8"/>
      <c r="X96" s="8"/>
      <c r="AE96" s="8"/>
      <c r="AF96" s="8"/>
      <c r="AV96" s="8"/>
      <c r="AW96" s="8"/>
      <c r="AX96" s="8"/>
      <c r="AY96" s="8"/>
      <c r="AZ96" s="8"/>
      <c r="BA96" s="8"/>
      <c r="BC96" s="8"/>
      <c r="BE96" s="8"/>
      <c r="BF96" s="8"/>
      <c r="BG96" s="8"/>
    </row>
    <row r="97" spans="18:59" x14ac:dyDescent="0.35">
      <c r="R97" s="8"/>
      <c r="S97" s="8"/>
      <c r="W97" s="8"/>
      <c r="X97" s="8"/>
      <c r="AE97" s="8"/>
      <c r="AF97" s="8"/>
      <c r="AV97" s="8"/>
      <c r="AW97" s="8"/>
      <c r="AX97" s="8"/>
      <c r="AY97" s="8"/>
      <c r="AZ97" s="8"/>
      <c r="BA97" s="8"/>
      <c r="BC97" s="8"/>
      <c r="BE97" s="8"/>
      <c r="BF97" s="8"/>
      <c r="BG97" s="8"/>
    </row>
    <row r="98" spans="18:59" x14ac:dyDescent="0.35">
      <c r="R98" s="8"/>
      <c r="S98" s="8"/>
      <c r="W98" s="8"/>
      <c r="X98" s="8"/>
      <c r="AE98" s="8"/>
      <c r="AF98" s="8"/>
      <c r="AV98" s="8"/>
      <c r="AW98" s="8"/>
      <c r="AX98" s="8"/>
      <c r="AY98" s="8"/>
      <c r="AZ98" s="8"/>
      <c r="BA98" s="8"/>
      <c r="BC98" s="8"/>
      <c r="BE98" s="8"/>
      <c r="BF98" s="8"/>
      <c r="BG98" s="8"/>
    </row>
    <row r="99" spans="18:59" x14ac:dyDescent="0.35">
      <c r="R99" s="8"/>
      <c r="S99" s="8"/>
      <c r="W99" s="8"/>
      <c r="X99" s="8"/>
      <c r="AE99" s="8"/>
      <c r="AF99" s="8"/>
      <c r="AV99" s="8"/>
      <c r="AW99" s="8"/>
      <c r="AX99" s="8"/>
      <c r="AY99" s="8"/>
      <c r="AZ99" s="8"/>
      <c r="BA99" s="8"/>
      <c r="BC99" s="8"/>
      <c r="BE99" s="8"/>
      <c r="BF99" s="8"/>
      <c r="BG99" s="8"/>
    </row>
    <row r="100" spans="18:59" x14ac:dyDescent="0.35">
      <c r="R100" s="8"/>
      <c r="S100" s="8"/>
      <c r="W100" s="8"/>
      <c r="X100" s="8"/>
      <c r="AE100" s="8"/>
      <c r="AF100" s="8"/>
      <c r="AV100" s="8"/>
      <c r="AW100" s="8"/>
      <c r="AX100" s="8"/>
      <c r="AY100" s="8"/>
      <c r="AZ100" s="8"/>
      <c r="BA100" s="8"/>
      <c r="BC100" s="8"/>
      <c r="BE100" s="8"/>
      <c r="BF100" s="8"/>
      <c r="BG100" s="8"/>
    </row>
    <row r="101" spans="18:59" x14ac:dyDescent="0.35">
      <c r="R101" s="8"/>
      <c r="S101" s="8"/>
      <c r="W101" s="8"/>
      <c r="X101" s="8"/>
      <c r="AE101" s="8"/>
      <c r="AF101" s="8"/>
      <c r="AV101" s="8"/>
      <c r="AW101" s="8"/>
      <c r="AX101" s="8"/>
      <c r="AY101" s="8"/>
      <c r="AZ101" s="8"/>
      <c r="BA101" s="8"/>
      <c r="BC101" s="8"/>
      <c r="BE101" s="8"/>
      <c r="BF101" s="8"/>
      <c r="BG101" s="8"/>
    </row>
    <row r="102" spans="18:59" x14ac:dyDescent="0.35">
      <c r="R102" s="8"/>
      <c r="S102" s="8"/>
      <c r="W102" s="8"/>
      <c r="X102" s="8"/>
      <c r="AE102" s="8"/>
      <c r="AF102" s="8"/>
      <c r="AV102" s="8"/>
      <c r="AW102" s="8"/>
      <c r="AX102" s="8"/>
      <c r="AY102" s="8"/>
      <c r="AZ102" s="8"/>
      <c r="BA102" s="8"/>
      <c r="BC102" s="8"/>
      <c r="BE102" s="8"/>
      <c r="BF102" s="8"/>
      <c r="BG102" s="8"/>
    </row>
    <row r="103" spans="18:59" x14ac:dyDescent="0.35">
      <c r="R103" s="8"/>
      <c r="S103" s="8"/>
      <c r="W103" s="8"/>
      <c r="X103" s="8"/>
      <c r="AE103" s="8"/>
      <c r="AF103" s="8"/>
      <c r="AV103" s="8"/>
      <c r="AW103" s="8"/>
      <c r="AX103" s="8"/>
      <c r="AY103" s="8"/>
      <c r="AZ103" s="8"/>
      <c r="BA103" s="8"/>
      <c r="BC103" s="8"/>
      <c r="BE103" s="8"/>
      <c r="BF103" s="8"/>
      <c r="BG103" s="8"/>
    </row>
    <row r="104" spans="18:59" x14ac:dyDescent="0.35">
      <c r="R104" s="8"/>
      <c r="S104" s="8"/>
      <c r="W104" s="8"/>
      <c r="X104" s="8"/>
      <c r="AE104" s="8"/>
      <c r="AF104" s="8"/>
      <c r="AV104" s="8"/>
      <c r="AW104" s="8"/>
      <c r="AX104" s="8"/>
      <c r="AY104" s="8"/>
      <c r="AZ104" s="8"/>
      <c r="BA104" s="8"/>
      <c r="BC104" s="8"/>
      <c r="BE104" s="8"/>
      <c r="BF104" s="8"/>
      <c r="BG104" s="8"/>
    </row>
    <row r="105" spans="18:59" x14ac:dyDescent="0.35">
      <c r="R105" s="8"/>
      <c r="S105" s="8"/>
      <c r="W105" s="8"/>
      <c r="X105" s="8"/>
      <c r="AE105" s="8"/>
      <c r="AF105" s="8"/>
      <c r="AV105" s="8"/>
      <c r="AW105" s="8"/>
      <c r="AX105" s="8"/>
      <c r="AY105" s="8"/>
      <c r="AZ105" s="8"/>
      <c r="BA105" s="8"/>
      <c r="BC105" s="8"/>
      <c r="BE105" s="8"/>
      <c r="BF105" s="8"/>
      <c r="BG105" s="8"/>
    </row>
    <row r="106" spans="18:59" x14ac:dyDescent="0.35">
      <c r="R106" s="8"/>
      <c r="S106" s="8"/>
      <c r="W106" s="8"/>
      <c r="X106" s="8"/>
      <c r="AE106" s="8"/>
      <c r="AF106" s="8"/>
      <c r="AV106" s="8"/>
      <c r="AW106" s="8"/>
      <c r="AX106" s="8"/>
      <c r="AY106" s="8"/>
      <c r="AZ106" s="8"/>
      <c r="BA106" s="8"/>
      <c r="BC106" s="8"/>
      <c r="BE106" s="8"/>
      <c r="BF106" s="8"/>
      <c r="BG106" s="8"/>
    </row>
    <row r="107" spans="18:59" x14ac:dyDescent="0.35">
      <c r="R107" s="8"/>
      <c r="S107" s="8"/>
      <c r="W107" s="8"/>
      <c r="X107" s="8"/>
      <c r="AE107" s="8"/>
      <c r="AF107" s="8"/>
      <c r="AV107" s="8"/>
      <c r="AW107" s="8"/>
      <c r="AX107" s="8"/>
      <c r="AY107" s="8"/>
      <c r="AZ107" s="8"/>
      <c r="BA107" s="8"/>
      <c r="BC107" s="8"/>
      <c r="BE107" s="8"/>
      <c r="BF107" s="8"/>
      <c r="BG107" s="8"/>
    </row>
    <row r="108" spans="18:59" x14ac:dyDescent="0.35">
      <c r="R108" s="8"/>
      <c r="S108" s="8"/>
      <c r="W108" s="8"/>
      <c r="X108" s="8"/>
      <c r="AE108" s="8"/>
      <c r="AF108" s="8"/>
      <c r="AV108" s="8"/>
      <c r="AW108" s="8"/>
      <c r="AX108" s="8"/>
      <c r="AY108" s="8"/>
      <c r="AZ108" s="8"/>
      <c r="BA108" s="8"/>
      <c r="BC108" s="8"/>
      <c r="BE108" s="8"/>
      <c r="BF108" s="8"/>
      <c r="BG108" s="8"/>
    </row>
    <row r="109" spans="18:59" x14ac:dyDescent="0.35">
      <c r="R109" s="8"/>
      <c r="S109" s="8"/>
      <c r="W109" s="8"/>
      <c r="X109" s="8"/>
      <c r="AE109" s="8"/>
      <c r="AF109" s="8"/>
      <c r="AV109" s="8"/>
      <c r="AW109" s="8"/>
      <c r="AX109" s="8"/>
      <c r="AY109" s="8"/>
      <c r="AZ109" s="8"/>
      <c r="BA109" s="8"/>
      <c r="BC109" s="8"/>
      <c r="BE109" s="8"/>
      <c r="BF109" s="8"/>
      <c r="BG109" s="8"/>
    </row>
    <row r="110" spans="18:59" x14ac:dyDescent="0.35">
      <c r="R110" s="8"/>
      <c r="S110" s="8"/>
      <c r="W110" s="8"/>
      <c r="X110" s="8"/>
      <c r="AE110" s="8"/>
      <c r="AF110" s="8"/>
      <c r="AV110" s="8"/>
      <c r="AW110" s="8"/>
      <c r="AX110" s="8"/>
      <c r="AY110" s="8"/>
      <c r="AZ110" s="8"/>
      <c r="BA110" s="8"/>
      <c r="BC110" s="8"/>
      <c r="BE110" s="8"/>
      <c r="BF110" s="8"/>
      <c r="BG110" s="8"/>
    </row>
    <row r="111" spans="18:59" x14ac:dyDescent="0.35">
      <c r="R111" s="8"/>
      <c r="S111" s="8"/>
      <c r="W111" s="8"/>
      <c r="X111" s="8"/>
      <c r="AE111" s="8"/>
      <c r="AF111" s="8"/>
      <c r="AV111" s="8"/>
      <c r="AW111" s="8"/>
      <c r="AX111" s="8"/>
      <c r="AY111" s="8"/>
      <c r="AZ111" s="8"/>
      <c r="BA111" s="8"/>
      <c r="BC111" s="8"/>
      <c r="BE111" s="8"/>
      <c r="BF111" s="8"/>
      <c r="BG111" s="8"/>
    </row>
    <row r="112" spans="18:59" x14ac:dyDescent="0.35">
      <c r="R112" s="8"/>
      <c r="S112" s="8"/>
      <c r="W112" s="8"/>
      <c r="X112" s="8"/>
      <c r="AE112" s="8"/>
      <c r="AF112" s="8"/>
      <c r="AV112" s="8"/>
      <c r="AW112" s="8"/>
      <c r="AX112" s="8"/>
      <c r="AY112" s="8"/>
      <c r="AZ112" s="8"/>
      <c r="BA112" s="8"/>
      <c r="BC112" s="8"/>
      <c r="BE112" s="8"/>
      <c r="BF112" s="8"/>
      <c r="BG112" s="8"/>
    </row>
    <row r="113" spans="18:59" x14ac:dyDescent="0.35">
      <c r="R113" s="8"/>
      <c r="S113" s="8"/>
      <c r="W113" s="8"/>
      <c r="X113" s="8"/>
      <c r="AE113" s="8"/>
      <c r="AF113" s="8"/>
      <c r="AV113" s="8"/>
      <c r="AW113" s="8"/>
      <c r="AX113" s="8"/>
      <c r="AY113" s="8"/>
      <c r="AZ113" s="8"/>
      <c r="BA113" s="8"/>
      <c r="BC113" s="8"/>
      <c r="BE113" s="8"/>
      <c r="BF113" s="8"/>
      <c r="BG113" s="8"/>
    </row>
    <row r="114" spans="18:59" x14ac:dyDescent="0.35">
      <c r="R114" s="8"/>
      <c r="S114" s="8"/>
      <c r="W114" s="8"/>
      <c r="X114" s="8"/>
      <c r="AE114" s="8"/>
      <c r="AF114" s="8"/>
      <c r="AV114" s="8"/>
      <c r="AW114" s="8"/>
      <c r="AX114" s="8"/>
      <c r="AY114" s="8"/>
      <c r="AZ114" s="8"/>
      <c r="BA114" s="8"/>
      <c r="BC114" s="8"/>
      <c r="BE114" s="8"/>
      <c r="BF114" s="8"/>
      <c r="BG114" s="8"/>
    </row>
    <row r="115" spans="18:59" x14ac:dyDescent="0.35">
      <c r="R115" s="8"/>
      <c r="S115" s="8"/>
      <c r="W115" s="8"/>
      <c r="X115" s="8"/>
      <c r="AE115" s="8"/>
      <c r="AF115" s="8"/>
      <c r="AV115" s="8"/>
      <c r="AW115" s="8"/>
      <c r="AX115" s="8"/>
      <c r="AY115" s="8"/>
      <c r="AZ115" s="8"/>
      <c r="BA115" s="8"/>
      <c r="BC115" s="8"/>
      <c r="BE115" s="8"/>
      <c r="BF115" s="8"/>
      <c r="BG115" s="8"/>
    </row>
    <row r="116" spans="18:59" x14ac:dyDescent="0.35">
      <c r="R116" s="8"/>
      <c r="S116" s="8"/>
      <c r="W116" s="8"/>
      <c r="X116" s="8"/>
      <c r="AE116" s="8"/>
      <c r="AF116" s="8"/>
      <c r="AV116" s="8"/>
      <c r="AW116" s="8"/>
      <c r="AX116" s="8"/>
      <c r="AY116" s="8"/>
      <c r="AZ116" s="8"/>
      <c r="BA116" s="8"/>
      <c r="BC116" s="8"/>
      <c r="BE116" s="8"/>
      <c r="BF116" s="8"/>
      <c r="BG116" s="8"/>
    </row>
    <row r="117" spans="18:59" x14ac:dyDescent="0.35">
      <c r="R117" s="8"/>
      <c r="S117" s="8"/>
      <c r="W117" s="8"/>
      <c r="X117" s="8"/>
      <c r="AE117" s="8"/>
      <c r="AF117" s="8"/>
      <c r="AV117" s="8"/>
      <c r="AW117" s="8"/>
      <c r="AX117" s="8"/>
      <c r="AY117" s="8"/>
      <c r="AZ117" s="8"/>
      <c r="BA117" s="8"/>
      <c r="BC117" s="8"/>
      <c r="BE117" s="8"/>
      <c r="BF117" s="8"/>
      <c r="BG117" s="8"/>
    </row>
    <row r="118" spans="18:59" x14ac:dyDescent="0.35">
      <c r="R118" s="8"/>
      <c r="S118" s="8"/>
      <c r="W118" s="8"/>
      <c r="X118" s="8"/>
      <c r="AE118" s="8"/>
      <c r="AF118" s="8"/>
      <c r="AV118" s="8"/>
      <c r="AW118" s="8"/>
      <c r="AX118" s="8"/>
      <c r="AY118" s="8"/>
      <c r="AZ118" s="8"/>
      <c r="BA118" s="8"/>
      <c r="BC118" s="8"/>
      <c r="BE118" s="8"/>
      <c r="BF118" s="8"/>
      <c r="BG118" s="8"/>
    </row>
    <row r="119" spans="18:59" x14ac:dyDescent="0.35">
      <c r="R119" s="8"/>
      <c r="S119" s="8"/>
      <c r="W119" s="8"/>
      <c r="X119" s="8"/>
      <c r="AE119" s="8"/>
      <c r="AF119" s="8"/>
      <c r="AV119" s="8"/>
      <c r="AW119" s="8"/>
      <c r="AX119" s="8"/>
      <c r="AY119" s="8"/>
      <c r="AZ119" s="8"/>
      <c r="BA119" s="8"/>
      <c r="BC119" s="8"/>
      <c r="BE119" s="8"/>
      <c r="BF119" s="8"/>
      <c r="BG119" s="8"/>
    </row>
    <row r="120" spans="18:59" x14ac:dyDescent="0.35">
      <c r="R120" s="8"/>
      <c r="S120" s="8"/>
      <c r="W120" s="8"/>
      <c r="X120" s="8"/>
      <c r="AE120" s="8"/>
      <c r="AF120" s="8"/>
      <c r="AV120" s="8"/>
      <c r="AW120" s="8"/>
      <c r="AX120" s="8"/>
      <c r="AY120" s="8"/>
      <c r="AZ120" s="8"/>
      <c r="BA120" s="8"/>
      <c r="BC120" s="8"/>
      <c r="BE120" s="8"/>
      <c r="BF120" s="8"/>
      <c r="BG120" s="8"/>
    </row>
    <row r="121" spans="18:59" x14ac:dyDescent="0.35">
      <c r="R121" s="8"/>
      <c r="S121" s="8"/>
      <c r="W121" s="8"/>
      <c r="X121" s="8"/>
      <c r="AE121" s="8"/>
      <c r="AF121" s="8"/>
      <c r="AV121" s="8"/>
      <c r="AW121" s="8"/>
      <c r="AX121" s="8"/>
      <c r="AY121" s="8"/>
      <c r="AZ121" s="8"/>
      <c r="BA121" s="8"/>
      <c r="BC121" s="8"/>
      <c r="BE121" s="8"/>
      <c r="BF121" s="8"/>
      <c r="BG121" s="8"/>
    </row>
    <row r="122" spans="18:59" x14ac:dyDescent="0.35">
      <c r="R122" s="8"/>
      <c r="S122" s="8"/>
      <c r="W122" s="8"/>
      <c r="X122" s="8"/>
      <c r="AE122" s="8"/>
      <c r="AF122" s="8"/>
      <c r="AV122" s="8"/>
      <c r="AW122" s="8"/>
      <c r="AX122" s="8"/>
      <c r="AY122" s="8"/>
      <c r="AZ122" s="8"/>
      <c r="BA122" s="8"/>
      <c r="BC122" s="8"/>
      <c r="BE122" s="8"/>
      <c r="BF122" s="8"/>
      <c r="BG122" s="8"/>
    </row>
    <row r="123" spans="18:59" x14ac:dyDescent="0.35">
      <c r="R123" s="8"/>
      <c r="S123" s="8"/>
      <c r="W123" s="8"/>
      <c r="X123" s="8"/>
      <c r="AE123" s="8"/>
      <c r="AF123" s="8"/>
      <c r="AV123" s="8"/>
      <c r="AW123" s="8"/>
      <c r="AX123" s="8"/>
      <c r="AY123" s="8"/>
      <c r="AZ123" s="8"/>
      <c r="BA123" s="8"/>
      <c r="BC123" s="8"/>
      <c r="BE123" s="8"/>
      <c r="BF123" s="8"/>
      <c r="BG123" s="8"/>
    </row>
    <row r="124" spans="18:59" x14ac:dyDescent="0.35">
      <c r="R124" s="8"/>
      <c r="S124" s="8"/>
      <c r="W124" s="8"/>
      <c r="X124" s="8"/>
      <c r="AE124" s="8"/>
      <c r="AF124" s="8"/>
      <c r="AV124" s="8"/>
      <c r="AW124" s="8"/>
      <c r="AX124" s="8"/>
      <c r="AY124" s="8"/>
      <c r="AZ124" s="8"/>
      <c r="BA124" s="8"/>
      <c r="BC124" s="8"/>
      <c r="BE124" s="8"/>
      <c r="BF124" s="8"/>
      <c r="BG124" s="8"/>
    </row>
    <row r="125" spans="18:59" x14ac:dyDescent="0.35">
      <c r="R125" s="8"/>
      <c r="S125" s="8"/>
      <c r="W125" s="8"/>
      <c r="X125" s="8"/>
      <c r="AE125" s="8"/>
      <c r="AF125" s="8"/>
      <c r="AV125" s="8"/>
      <c r="AW125" s="8"/>
      <c r="AX125" s="8"/>
      <c r="AY125" s="8"/>
      <c r="AZ125" s="8"/>
      <c r="BA125" s="8"/>
      <c r="BC125" s="8"/>
      <c r="BE125" s="8"/>
      <c r="BF125" s="8"/>
      <c r="BG125" s="8"/>
    </row>
    <row r="126" spans="18:59" x14ac:dyDescent="0.35">
      <c r="R126" s="8"/>
      <c r="S126" s="8"/>
      <c r="W126" s="8"/>
      <c r="X126" s="8"/>
      <c r="AE126" s="8"/>
      <c r="AF126" s="8"/>
      <c r="AV126" s="8"/>
      <c r="AW126" s="8"/>
      <c r="AX126" s="8"/>
      <c r="AY126" s="8"/>
      <c r="AZ126" s="8"/>
      <c r="BA126" s="8"/>
      <c r="BC126" s="8"/>
      <c r="BE126" s="8"/>
      <c r="BF126" s="8"/>
      <c r="BG126" s="8"/>
    </row>
    <row r="127" spans="18:59" x14ac:dyDescent="0.35">
      <c r="R127" s="8"/>
      <c r="S127" s="8"/>
      <c r="W127" s="8"/>
      <c r="X127" s="8"/>
      <c r="AE127" s="8"/>
      <c r="AF127" s="8"/>
      <c r="AV127" s="8"/>
      <c r="AW127" s="8"/>
      <c r="AX127" s="8"/>
      <c r="AY127" s="8"/>
      <c r="AZ127" s="8"/>
      <c r="BA127" s="8"/>
      <c r="BC127" s="8"/>
      <c r="BE127" s="8"/>
      <c r="BF127" s="8"/>
      <c r="BG127" s="8"/>
    </row>
    <row r="128" spans="18:59" x14ac:dyDescent="0.35">
      <c r="R128" s="8"/>
      <c r="S128" s="8"/>
      <c r="W128" s="8"/>
      <c r="X128" s="8"/>
      <c r="AE128" s="8"/>
      <c r="AF128" s="8"/>
      <c r="AV128" s="8"/>
      <c r="AW128" s="8"/>
      <c r="AX128" s="8"/>
      <c r="AY128" s="8"/>
      <c r="AZ128" s="8"/>
      <c r="BA128" s="8"/>
      <c r="BC128" s="8"/>
      <c r="BE128" s="8"/>
      <c r="BF128" s="8"/>
      <c r="BG128" s="8"/>
    </row>
    <row r="129" spans="18:59" x14ac:dyDescent="0.35">
      <c r="R129" s="8"/>
      <c r="S129" s="8"/>
      <c r="W129" s="8"/>
      <c r="X129" s="8"/>
      <c r="AE129" s="8"/>
      <c r="AF129" s="8"/>
      <c r="AV129" s="8"/>
      <c r="AW129" s="8"/>
      <c r="AX129" s="8"/>
      <c r="AY129" s="8"/>
      <c r="AZ129" s="8"/>
      <c r="BA129" s="8"/>
      <c r="BC129" s="8"/>
      <c r="BE129" s="8"/>
      <c r="BF129" s="8"/>
      <c r="BG129" s="8"/>
    </row>
    <row r="130" spans="18:59" x14ac:dyDescent="0.35">
      <c r="R130" s="8"/>
      <c r="S130" s="8"/>
      <c r="W130" s="8"/>
      <c r="X130" s="8"/>
      <c r="AE130" s="8"/>
      <c r="AF130" s="8"/>
      <c r="AV130" s="8"/>
      <c r="AW130" s="8"/>
      <c r="AX130" s="8"/>
      <c r="AY130" s="8"/>
      <c r="AZ130" s="8"/>
      <c r="BA130" s="8"/>
      <c r="BC130" s="8"/>
      <c r="BE130" s="8"/>
      <c r="BF130" s="8"/>
      <c r="BG130" s="8"/>
    </row>
    <row r="131" spans="18:59" x14ac:dyDescent="0.35">
      <c r="R131" s="8"/>
      <c r="S131" s="8"/>
      <c r="W131" s="8"/>
      <c r="X131" s="8"/>
      <c r="AE131" s="8"/>
      <c r="AF131" s="8"/>
      <c r="AV131" s="8"/>
      <c r="AW131" s="8"/>
      <c r="AX131" s="8"/>
      <c r="AY131" s="8"/>
      <c r="AZ131" s="8"/>
      <c r="BA131" s="8"/>
      <c r="BC131" s="8"/>
      <c r="BE131" s="8"/>
      <c r="BF131" s="8"/>
      <c r="BG131" s="8"/>
    </row>
    <row r="132" spans="18:59" x14ac:dyDescent="0.35">
      <c r="R132" s="8"/>
      <c r="S132" s="8"/>
      <c r="W132" s="8"/>
      <c r="X132" s="8"/>
      <c r="AE132" s="8"/>
      <c r="AF132" s="8"/>
      <c r="AV132" s="8"/>
      <c r="AW132" s="8"/>
      <c r="AX132" s="8"/>
      <c r="AY132" s="8"/>
      <c r="AZ132" s="8"/>
      <c r="BA132" s="8"/>
      <c r="BC132" s="8"/>
      <c r="BE132" s="8"/>
      <c r="BF132" s="8"/>
      <c r="BG132" s="8"/>
    </row>
    <row r="133" spans="18:59" x14ac:dyDescent="0.35">
      <c r="R133" s="8"/>
      <c r="S133" s="8"/>
      <c r="W133" s="8"/>
      <c r="X133" s="8"/>
      <c r="AE133" s="8"/>
      <c r="AF133" s="8"/>
      <c r="AV133" s="8"/>
      <c r="AW133" s="8"/>
      <c r="AX133" s="8"/>
      <c r="AY133" s="8"/>
      <c r="AZ133" s="8"/>
      <c r="BA133" s="8"/>
      <c r="BC133" s="8"/>
      <c r="BE133" s="8"/>
      <c r="BF133" s="8"/>
      <c r="BG133" s="8"/>
    </row>
    <row r="134" spans="18:59" x14ac:dyDescent="0.35">
      <c r="R134" s="8"/>
      <c r="S134" s="8"/>
      <c r="W134" s="8"/>
      <c r="X134" s="8"/>
      <c r="AE134" s="8"/>
      <c r="AF134" s="8"/>
      <c r="AV134" s="8"/>
      <c r="AW134" s="8"/>
      <c r="AX134" s="8"/>
      <c r="AY134" s="8"/>
      <c r="AZ134" s="8"/>
      <c r="BA134" s="8"/>
      <c r="BC134" s="8"/>
      <c r="BE134" s="8"/>
      <c r="BF134" s="8"/>
      <c r="BG134" s="8"/>
    </row>
    <row r="135" spans="18:59" x14ac:dyDescent="0.35">
      <c r="R135" s="8"/>
      <c r="S135" s="8"/>
      <c r="W135" s="8"/>
      <c r="X135" s="8"/>
      <c r="AE135" s="8"/>
      <c r="AF135" s="8"/>
      <c r="AV135" s="8"/>
      <c r="AW135" s="8"/>
      <c r="AX135" s="8"/>
      <c r="AY135" s="8"/>
      <c r="AZ135" s="8"/>
      <c r="BA135" s="8"/>
      <c r="BC135" s="8"/>
      <c r="BE135" s="8"/>
      <c r="BF135" s="8"/>
      <c r="BG135" s="8"/>
    </row>
    <row r="136" spans="18:59" x14ac:dyDescent="0.35">
      <c r="R136" s="8"/>
      <c r="S136" s="8"/>
      <c r="W136" s="8"/>
      <c r="X136" s="8"/>
      <c r="AE136" s="8"/>
      <c r="AF136" s="8"/>
      <c r="AV136" s="8"/>
      <c r="AW136" s="8"/>
      <c r="AX136" s="8"/>
      <c r="AY136" s="8"/>
      <c r="AZ136" s="8"/>
      <c r="BA136" s="8"/>
      <c r="BC136" s="8"/>
      <c r="BE136" s="8"/>
      <c r="BF136" s="8"/>
      <c r="BG136" s="8"/>
    </row>
    <row r="137" spans="18:59" x14ac:dyDescent="0.35">
      <c r="R137" s="8"/>
      <c r="S137" s="8"/>
      <c r="W137" s="8"/>
      <c r="X137" s="8"/>
      <c r="AE137" s="8"/>
      <c r="AF137" s="8"/>
      <c r="AV137" s="8"/>
      <c r="AW137" s="8"/>
      <c r="AX137" s="8"/>
      <c r="AY137" s="8"/>
      <c r="AZ137" s="8"/>
      <c r="BA137" s="8"/>
      <c r="BC137" s="8"/>
      <c r="BE137" s="8"/>
      <c r="BF137" s="8"/>
      <c r="BG137" s="8"/>
    </row>
    <row r="138" spans="18:59" x14ac:dyDescent="0.35">
      <c r="R138" s="8"/>
      <c r="S138" s="8"/>
      <c r="W138" s="8"/>
      <c r="X138" s="8"/>
      <c r="AE138" s="8"/>
      <c r="AF138" s="8"/>
      <c r="AV138" s="8"/>
      <c r="AW138" s="8"/>
      <c r="AX138" s="8"/>
      <c r="AY138" s="8"/>
      <c r="AZ138" s="8"/>
      <c r="BA138" s="8"/>
      <c r="BC138" s="8"/>
      <c r="BE138" s="8"/>
      <c r="BF138" s="8"/>
      <c r="BG138" s="8"/>
    </row>
    <row r="139" spans="18:59" x14ac:dyDescent="0.35">
      <c r="R139" s="8"/>
      <c r="S139" s="8"/>
      <c r="W139" s="8"/>
      <c r="X139" s="8"/>
      <c r="AE139" s="8"/>
      <c r="AF139" s="8"/>
      <c r="AV139" s="8"/>
      <c r="AW139" s="8"/>
      <c r="AX139" s="8"/>
      <c r="AY139" s="8"/>
      <c r="AZ139" s="8"/>
      <c r="BA139" s="8"/>
      <c r="BC139" s="8"/>
      <c r="BE139" s="8"/>
      <c r="BF139" s="8"/>
      <c r="BG139" s="8"/>
    </row>
    <row r="140" spans="18:59" x14ac:dyDescent="0.35">
      <c r="R140" s="8"/>
      <c r="S140" s="8"/>
      <c r="W140" s="8"/>
      <c r="X140" s="8"/>
      <c r="AE140" s="8"/>
      <c r="AF140" s="8"/>
      <c r="AV140" s="8"/>
      <c r="AW140" s="8"/>
      <c r="AX140" s="8"/>
      <c r="AY140" s="8"/>
      <c r="AZ140" s="8"/>
      <c r="BA140" s="8"/>
      <c r="BC140" s="8"/>
      <c r="BE140" s="8"/>
      <c r="BF140" s="8"/>
      <c r="BG140" s="8"/>
    </row>
    <row r="141" spans="18:59" x14ac:dyDescent="0.35">
      <c r="R141" s="8"/>
      <c r="S141" s="8"/>
      <c r="W141" s="8"/>
      <c r="X141" s="8"/>
      <c r="AE141" s="8"/>
      <c r="AF141" s="8"/>
      <c r="AV141" s="8"/>
      <c r="AW141" s="8"/>
      <c r="AX141" s="8"/>
      <c r="AY141" s="8"/>
      <c r="AZ141" s="8"/>
      <c r="BA141" s="8"/>
      <c r="BC141" s="8"/>
      <c r="BE141" s="8"/>
      <c r="BF141" s="8"/>
      <c r="BG141" s="8"/>
    </row>
    <row r="142" spans="18:59" x14ac:dyDescent="0.35">
      <c r="R142" s="8"/>
      <c r="S142" s="8"/>
      <c r="W142" s="8"/>
      <c r="X142" s="8"/>
      <c r="AE142" s="8"/>
      <c r="AF142" s="8"/>
      <c r="AV142" s="8"/>
      <c r="AW142" s="8"/>
      <c r="AX142" s="8"/>
      <c r="AY142" s="8"/>
      <c r="AZ142" s="8"/>
      <c r="BA142" s="8"/>
      <c r="BC142" s="8"/>
      <c r="BE142" s="8"/>
      <c r="BF142" s="8"/>
      <c r="BG142" s="8"/>
    </row>
    <row r="143" spans="18:59" x14ac:dyDescent="0.35">
      <c r="R143" s="8"/>
      <c r="S143" s="8"/>
      <c r="W143" s="8"/>
      <c r="X143" s="8"/>
      <c r="AE143" s="8"/>
      <c r="AF143" s="8"/>
      <c r="AV143" s="8"/>
      <c r="AW143" s="8"/>
      <c r="AX143" s="8"/>
      <c r="AY143" s="8"/>
      <c r="AZ143" s="8"/>
      <c r="BA143" s="8"/>
      <c r="BC143" s="8"/>
      <c r="BE143" s="8"/>
      <c r="BF143" s="8"/>
      <c r="BG143" s="8"/>
    </row>
    <row r="144" spans="18:59" x14ac:dyDescent="0.35">
      <c r="R144" s="8"/>
      <c r="S144" s="8"/>
      <c r="W144" s="8"/>
      <c r="X144" s="8"/>
      <c r="AE144" s="8"/>
      <c r="AF144" s="8"/>
      <c r="AV144" s="8"/>
      <c r="AW144" s="8"/>
      <c r="AX144" s="8"/>
      <c r="AY144" s="8"/>
      <c r="AZ144" s="8"/>
      <c r="BA144" s="8"/>
      <c r="BC144" s="8"/>
      <c r="BE144" s="8"/>
      <c r="BF144" s="8"/>
      <c r="BG144" s="8"/>
    </row>
    <row r="145" spans="18:59" x14ac:dyDescent="0.35">
      <c r="R145" s="8"/>
      <c r="S145" s="8"/>
      <c r="W145" s="8"/>
      <c r="X145" s="8"/>
      <c r="AE145" s="8"/>
      <c r="AF145" s="8"/>
      <c r="AV145" s="8"/>
      <c r="AW145" s="8"/>
      <c r="AX145" s="8"/>
      <c r="AY145" s="8"/>
      <c r="AZ145" s="8"/>
      <c r="BA145" s="8"/>
      <c r="BC145" s="8"/>
      <c r="BE145" s="8"/>
      <c r="BF145" s="8"/>
      <c r="BG145" s="8"/>
    </row>
    <row r="146" spans="18:59" x14ac:dyDescent="0.35">
      <c r="R146" s="8"/>
      <c r="S146" s="8"/>
      <c r="W146" s="8"/>
      <c r="X146" s="8"/>
      <c r="AE146" s="8"/>
      <c r="AF146" s="8"/>
      <c r="AV146" s="8"/>
      <c r="AW146" s="8"/>
      <c r="AX146" s="8"/>
      <c r="AY146" s="8"/>
      <c r="AZ146" s="8"/>
      <c r="BA146" s="8"/>
      <c r="BC146" s="8"/>
      <c r="BE146" s="8"/>
      <c r="BF146" s="8"/>
      <c r="BG146" s="8"/>
    </row>
    <row r="147" spans="18:59" x14ac:dyDescent="0.35">
      <c r="R147" s="8"/>
      <c r="S147" s="8"/>
      <c r="W147" s="8"/>
      <c r="X147" s="8"/>
      <c r="AE147" s="8"/>
      <c r="AF147" s="8"/>
      <c r="AV147" s="8"/>
      <c r="AW147" s="8"/>
      <c r="AX147" s="8"/>
      <c r="AY147" s="8"/>
      <c r="AZ147" s="8"/>
      <c r="BA147" s="8"/>
      <c r="BC147" s="8"/>
      <c r="BE147" s="8"/>
      <c r="BF147" s="8"/>
      <c r="BG147" s="8"/>
    </row>
    <row r="148" spans="18:59" x14ac:dyDescent="0.35">
      <c r="R148" s="8"/>
      <c r="S148" s="8"/>
      <c r="W148" s="8"/>
      <c r="X148" s="8"/>
      <c r="AE148" s="8"/>
      <c r="AF148" s="8"/>
      <c r="AV148" s="8"/>
      <c r="AW148" s="8"/>
      <c r="AX148" s="8"/>
      <c r="AY148" s="8"/>
      <c r="AZ148" s="8"/>
      <c r="BA148" s="8"/>
      <c r="BC148" s="8"/>
      <c r="BE148" s="8"/>
      <c r="BF148" s="8"/>
      <c r="BG148" s="8"/>
    </row>
    <row r="149" spans="18:59" x14ac:dyDescent="0.35">
      <c r="R149" s="8"/>
      <c r="S149" s="8"/>
      <c r="W149" s="8"/>
      <c r="X149" s="8"/>
      <c r="AE149" s="8"/>
      <c r="AF149" s="8"/>
      <c r="AV149" s="8"/>
      <c r="AW149" s="8"/>
      <c r="AX149" s="8"/>
      <c r="AY149" s="8"/>
      <c r="AZ149" s="8"/>
      <c r="BA149" s="8"/>
      <c r="BC149" s="8"/>
      <c r="BE149" s="8"/>
      <c r="BF149" s="8"/>
      <c r="BG149" s="8"/>
    </row>
    <row r="150" spans="18:59" x14ac:dyDescent="0.35">
      <c r="R150" s="8"/>
      <c r="S150" s="8"/>
      <c r="W150" s="8"/>
      <c r="X150" s="8"/>
      <c r="AE150" s="8"/>
      <c r="AF150" s="8"/>
      <c r="AV150" s="8"/>
      <c r="AW150" s="8"/>
      <c r="AX150" s="8"/>
      <c r="AY150" s="8"/>
      <c r="AZ150" s="8"/>
      <c r="BA150" s="8"/>
      <c r="BC150" s="8"/>
      <c r="BE150" s="8"/>
      <c r="BF150" s="8"/>
      <c r="BG150" s="8"/>
    </row>
    <row r="151" spans="18:59" x14ac:dyDescent="0.35">
      <c r="R151" s="8"/>
      <c r="S151" s="8"/>
      <c r="W151" s="8"/>
      <c r="X151" s="8"/>
      <c r="AE151" s="8"/>
      <c r="AF151" s="8"/>
      <c r="AV151" s="8"/>
      <c r="AW151" s="8"/>
      <c r="AX151" s="8"/>
      <c r="AY151" s="8"/>
      <c r="AZ151" s="8"/>
      <c r="BA151" s="8"/>
      <c r="BC151" s="8"/>
      <c r="BE151" s="8"/>
      <c r="BF151" s="8"/>
      <c r="BG151" s="8"/>
    </row>
    <row r="152" spans="18:59" x14ac:dyDescent="0.35">
      <c r="R152" s="8"/>
      <c r="S152" s="8"/>
      <c r="W152" s="8"/>
      <c r="X152" s="8"/>
      <c r="AE152" s="8"/>
      <c r="AF152" s="8"/>
      <c r="AV152" s="8"/>
      <c r="AW152" s="8"/>
      <c r="AX152" s="8"/>
      <c r="AY152" s="8"/>
      <c r="AZ152" s="8"/>
      <c r="BA152" s="8"/>
      <c r="BC152" s="8"/>
      <c r="BE152" s="8"/>
      <c r="BF152" s="8"/>
      <c r="BG152" s="8"/>
    </row>
    <row r="153" spans="18:59" x14ac:dyDescent="0.35">
      <c r="R153" s="8"/>
      <c r="S153" s="8"/>
      <c r="W153" s="8"/>
      <c r="X153" s="8"/>
      <c r="AE153" s="8"/>
      <c r="AF153" s="8"/>
      <c r="AV153" s="8"/>
      <c r="AW153" s="8"/>
      <c r="AX153" s="8"/>
      <c r="AY153" s="8"/>
      <c r="AZ153" s="8"/>
      <c r="BA153" s="8"/>
      <c r="BC153" s="8"/>
      <c r="BE153" s="8"/>
      <c r="BF153" s="8"/>
      <c r="BG153" s="8"/>
    </row>
    <row r="154" spans="18:59" x14ac:dyDescent="0.35">
      <c r="R154" s="8"/>
      <c r="S154" s="8"/>
      <c r="W154" s="8"/>
      <c r="X154" s="8"/>
      <c r="AE154" s="8"/>
      <c r="AF154" s="8"/>
      <c r="AV154" s="8"/>
      <c r="AW154" s="8"/>
      <c r="AX154" s="8"/>
      <c r="AY154" s="8"/>
      <c r="AZ154" s="8"/>
      <c r="BA154" s="8"/>
      <c r="BC154" s="8"/>
      <c r="BE154" s="8"/>
      <c r="BF154" s="8"/>
      <c r="BG154" s="8"/>
    </row>
    <row r="155" spans="18:59" x14ac:dyDescent="0.35">
      <c r="R155" s="8"/>
      <c r="S155" s="8"/>
      <c r="W155" s="8"/>
      <c r="X155" s="8"/>
      <c r="AE155" s="8"/>
      <c r="AF155" s="8"/>
      <c r="AV155" s="8"/>
      <c r="AW155" s="8"/>
      <c r="AX155" s="8"/>
      <c r="AY155" s="8"/>
      <c r="AZ155" s="8"/>
      <c r="BA155" s="8"/>
      <c r="BC155" s="8"/>
      <c r="BE155" s="8"/>
      <c r="BF155" s="8"/>
      <c r="BG155" s="8"/>
    </row>
    <row r="156" spans="18:59" x14ac:dyDescent="0.35">
      <c r="R156" s="8"/>
      <c r="S156" s="8"/>
      <c r="W156" s="8"/>
      <c r="X156" s="8"/>
      <c r="AE156" s="8"/>
      <c r="AF156" s="8"/>
      <c r="AV156" s="8"/>
      <c r="AW156" s="8"/>
      <c r="AX156" s="8"/>
      <c r="AY156" s="8"/>
      <c r="AZ156" s="8"/>
      <c r="BA156" s="8"/>
      <c r="BC156" s="8"/>
      <c r="BE156" s="8"/>
      <c r="BF156" s="8"/>
      <c r="BG156" s="8"/>
    </row>
    <row r="157" spans="18:59" x14ac:dyDescent="0.35">
      <c r="R157" s="8"/>
      <c r="S157" s="8"/>
      <c r="W157" s="8"/>
      <c r="X157" s="8"/>
      <c r="AE157" s="8"/>
      <c r="AF157" s="8"/>
      <c r="AV157" s="8"/>
      <c r="AW157" s="8"/>
      <c r="AX157" s="8"/>
      <c r="AY157" s="8"/>
      <c r="AZ157" s="8"/>
      <c r="BA157" s="8"/>
      <c r="BC157" s="8"/>
      <c r="BE157" s="8"/>
      <c r="BF157" s="8"/>
      <c r="BG157" s="8"/>
    </row>
    <row r="158" spans="18:59" x14ac:dyDescent="0.35">
      <c r="R158" s="8"/>
      <c r="S158" s="8"/>
      <c r="W158" s="8"/>
      <c r="X158" s="8"/>
      <c r="AE158" s="8"/>
      <c r="AF158" s="8"/>
      <c r="AV158" s="8"/>
      <c r="AW158" s="8"/>
      <c r="AX158" s="8"/>
      <c r="AY158" s="8"/>
      <c r="AZ158" s="8"/>
      <c r="BA158" s="8"/>
      <c r="BC158" s="8"/>
      <c r="BE158" s="8"/>
      <c r="BF158" s="8"/>
      <c r="BG158" s="8"/>
    </row>
    <row r="159" spans="18:59" x14ac:dyDescent="0.35">
      <c r="R159" s="8"/>
      <c r="S159" s="8"/>
      <c r="W159" s="8"/>
      <c r="X159" s="8"/>
      <c r="AE159" s="8"/>
      <c r="AF159" s="8"/>
      <c r="AV159" s="8"/>
      <c r="AW159" s="8"/>
      <c r="AX159" s="8"/>
      <c r="AY159" s="8"/>
      <c r="AZ159" s="8"/>
      <c r="BA159" s="8"/>
      <c r="BC159" s="8"/>
      <c r="BE159" s="8"/>
      <c r="BF159" s="8"/>
      <c r="BG159" s="8"/>
    </row>
    <row r="160" spans="18:59" x14ac:dyDescent="0.35">
      <c r="R160" s="8"/>
      <c r="S160" s="8"/>
      <c r="W160" s="8"/>
      <c r="X160" s="8"/>
      <c r="AE160" s="8"/>
      <c r="AF160" s="8"/>
      <c r="AV160" s="8"/>
      <c r="AW160" s="8"/>
      <c r="AX160" s="8"/>
      <c r="AY160" s="8"/>
      <c r="AZ160" s="8"/>
      <c r="BA160" s="8"/>
      <c r="BC160" s="8"/>
      <c r="BE160" s="8"/>
      <c r="BF160" s="8"/>
      <c r="BG160" s="8"/>
    </row>
    <row r="161" spans="18:59" x14ac:dyDescent="0.35">
      <c r="R161" s="8"/>
      <c r="S161" s="8"/>
      <c r="W161" s="8"/>
      <c r="X161" s="8"/>
      <c r="AE161" s="8"/>
      <c r="AF161" s="8"/>
      <c r="AV161" s="8"/>
      <c r="AW161" s="8"/>
      <c r="AX161" s="8"/>
      <c r="AY161" s="8"/>
      <c r="AZ161" s="8"/>
      <c r="BA161" s="8"/>
      <c r="BC161" s="8"/>
      <c r="BE161" s="8"/>
      <c r="BF161" s="8"/>
      <c r="BG161" s="8"/>
    </row>
    <row r="162" spans="18:59" x14ac:dyDescent="0.35">
      <c r="R162" s="8"/>
      <c r="S162" s="8"/>
      <c r="W162" s="8"/>
      <c r="X162" s="8"/>
      <c r="AE162" s="8"/>
      <c r="AF162" s="8"/>
      <c r="AV162" s="8"/>
      <c r="AW162" s="8"/>
      <c r="AX162" s="8"/>
      <c r="AY162" s="8"/>
      <c r="AZ162" s="8"/>
      <c r="BA162" s="8"/>
      <c r="BC162" s="8"/>
      <c r="BE162" s="8"/>
      <c r="BF162" s="8"/>
      <c r="BG162" s="8"/>
    </row>
    <row r="163" spans="18:59" x14ac:dyDescent="0.35">
      <c r="R163" s="8"/>
      <c r="S163" s="8"/>
      <c r="W163" s="8"/>
      <c r="X163" s="8"/>
      <c r="AE163" s="8"/>
      <c r="AF163" s="8"/>
      <c r="AV163" s="8"/>
      <c r="AW163" s="8"/>
      <c r="AX163" s="8"/>
      <c r="AY163" s="8"/>
      <c r="AZ163" s="8"/>
      <c r="BA163" s="8"/>
      <c r="BC163" s="8"/>
      <c r="BE163" s="8"/>
      <c r="BF163" s="8"/>
      <c r="BG163" s="8"/>
    </row>
    <row r="164" spans="18:59" x14ac:dyDescent="0.35">
      <c r="R164" s="8"/>
      <c r="S164" s="8"/>
      <c r="W164" s="8"/>
      <c r="X164" s="8"/>
      <c r="AE164" s="8"/>
      <c r="AF164" s="8"/>
      <c r="AV164" s="8"/>
      <c r="AW164" s="8"/>
      <c r="AX164" s="8"/>
      <c r="AY164" s="8"/>
      <c r="AZ164" s="8"/>
      <c r="BA164" s="8"/>
      <c r="BC164" s="8"/>
      <c r="BE164" s="8"/>
      <c r="BF164" s="8"/>
      <c r="BG164" s="8"/>
    </row>
    <row r="165" spans="18:59" x14ac:dyDescent="0.35">
      <c r="R165" s="8"/>
      <c r="S165" s="8"/>
      <c r="W165" s="8"/>
      <c r="X165" s="8"/>
      <c r="AE165" s="8"/>
      <c r="AF165" s="8"/>
      <c r="AV165" s="8"/>
      <c r="AW165" s="8"/>
      <c r="AX165" s="8"/>
      <c r="AY165" s="8"/>
      <c r="AZ165" s="8"/>
      <c r="BA165" s="8"/>
      <c r="BC165" s="8"/>
      <c r="BE165" s="8"/>
      <c r="BF165" s="8"/>
      <c r="BG165" s="8"/>
    </row>
    <row r="166" spans="18:59" x14ac:dyDescent="0.35">
      <c r="R166" s="8"/>
      <c r="S166" s="8"/>
      <c r="W166" s="8"/>
      <c r="X166" s="8"/>
      <c r="AE166" s="8"/>
      <c r="AF166" s="8"/>
      <c r="AV166" s="8"/>
      <c r="AW166" s="8"/>
      <c r="AX166" s="8"/>
      <c r="AY166" s="8"/>
      <c r="AZ166" s="8"/>
      <c r="BA166" s="8"/>
      <c r="BC166" s="8"/>
      <c r="BE166" s="8"/>
      <c r="BF166" s="8"/>
      <c r="BG166" s="8"/>
    </row>
    <row r="167" spans="18:59" x14ac:dyDescent="0.35">
      <c r="R167" s="8"/>
      <c r="S167" s="8"/>
      <c r="W167" s="8"/>
      <c r="X167" s="8"/>
      <c r="AE167" s="8"/>
      <c r="AF167" s="8"/>
      <c r="AV167" s="8"/>
      <c r="AW167" s="8"/>
      <c r="AX167" s="8"/>
      <c r="AY167" s="8"/>
      <c r="AZ167" s="8"/>
      <c r="BA167" s="8"/>
      <c r="BC167" s="8"/>
      <c r="BE167" s="8"/>
      <c r="BF167" s="8"/>
      <c r="BG167" s="8"/>
    </row>
    <row r="168" spans="18:59" x14ac:dyDescent="0.35">
      <c r="R168" s="8"/>
      <c r="S168" s="8"/>
      <c r="W168" s="8"/>
      <c r="X168" s="8"/>
      <c r="AE168" s="8"/>
      <c r="AF168" s="8"/>
      <c r="AV168" s="8"/>
      <c r="AW168" s="8"/>
      <c r="AX168" s="8"/>
      <c r="AY168" s="8"/>
      <c r="AZ168" s="8"/>
      <c r="BA168" s="8"/>
      <c r="BC168" s="8"/>
      <c r="BE168" s="8"/>
      <c r="BF168" s="8"/>
      <c r="BG168" s="8"/>
    </row>
    <row r="169" spans="18:59" x14ac:dyDescent="0.35">
      <c r="R169" s="8"/>
      <c r="S169" s="8"/>
      <c r="W169" s="8"/>
      <c r="X169" s="8"/>
      <c r="AE169" s="8"/>
      <c r="AF169" s="8"/>
      <c r="AV169" s="8"/>
      <c r="AW169" s="8"/>
      <c r="AX169" s="8"/>
      <c r="AY169" s="8"/>
      <c r="AZ169" s="8"/>
      <c r="BA169" s="8"/>
      <c r="BC169" s="8"/>
      <c r="BE169" s="8"/>
      <c r="BF169" s="8"/>
      <c r="BG169" s="8"/>
    </row>
    <row r="170" spans="18:59" x14ac:dyDescent="0.35">
      <c r="R170" s="8"/>
      <c r="S170" s="8"/>
      <c r="W170" s="8"/>
      <c r="X170" s="8"/>
      <c r="AE170" s="8"/>
      <c r="AF170" s="8"/>
      <c r="AV170" s="8"/>
      <c r="AW170" s="8"/>
      <c r="AX170" s="8"/>
      <c r="AY170" s="8"/>
      <c r="AZ170" s="8"/>
      <c r="BA170" s="8"/>
      <c r="BC170" s="8"/>
      <c r="BE170" s="8"/>
      <c r="BF170" s="8"/>
      <c r="BG170" s="8"/>
    </row>
    <row r="171" spans="18:59" x14ac:dyDescent="0.35">
      <c r="R171" s="8"/>
      <c r="S171" s="8"/>
      <c r="W171" s="8"/>
      <c r="X171" s="8"/>
      <c r="AE171" s="8"/>
      <c r="AF171" s="8"/>
      <c r="AV171" s="8"/>
      <c r="AW171" s="8"/>
      <c r="AX171" s="8"/>
      <c r="AY171" s="8"/>
      <c r="AZ171" s="8"/>
      <c r="BA171" s="8"/>
      <c r="BC171" s="8"/>
      <c r="BE171" s="8"/>
      <c r="BF171" s="8"/>
      <c r="BG171" s="8"/>
    </row>
    <row r="172" spans="18:59" x14ac:dyDescent="0.35">
      <c r="R172" s="8"/>
      <c r="S172" s="8"/>
      <c r="W172" s="8"/>
      <c r="X172" s="8"/>
      <c r="AE172" s="8"/>
      <c r="AF172" s="8"/>
      <c r="AV172" s="8"/>
      <c r="AW172" s="8"/>
      <c r="AX172" s="8"/>
      <c r="AY172" s="8"/>
      <c r="AZ172" s="8"/>
      <c r="BA172" s="8"/>
      <c r="BC172" s="8"/>
      <c r="BE172" s="8"/>
      <c r="BF172" s="8"/>
      <c r="BG172" s="8"/>
    </row>
    <row r="173" spans="18:59" x14ac:dyDescent="0.35">
      <c r="R173" s="8"/>
      <c r="S173" s="8"/>
      <c r="W173" s="8"/>
      <c r="X173" s="8"/>
      <c r="AE173" s="8"/>
      <c r="AF173" s="8"/>
      <c r="AV173" s="8"/>
      <c r="AW173" s="8"/>
      <c r="AX173" s="8"/>
      <c r="AY173" s="8"/>
      <c r="AZ173" s="8"/>
      <c r="BA173" s="8"/>
      <c r="BC173" s="8"/>
      <c r="BE173" s="8"/>
      <c r="BF173" s="8"/>
      <c r="BG173" s="8"/>
    </row>
    <row r="174" spans="18:59" x14ac:dyDescent="0.35">
      <c r="R174" s="8"/>
      <c r="S174" s="8"/>
      <c r="W174" s="8"/>
      <c r="X174" s="8"/>
      <c r="AE174" s="8"/>
      <c r="AF174" s="8"/>
      <c r="AV174" s="8"/>
      <c r="AW174" s="8"/>
      <c r="AX174" s="8"/>
      <c r="AY174" s="8"/>
      <c r="AZ174" s="8"/>
      <c r="BA174" s="8"/>
      <c r="BC174" s="8"/>
      <c r="BE174" s="8"/>
      <c r="BF174" s="8"/>
      <c r="BG174" s="8"/>
    </row>
    <row r="175" spans="18:59" x14ac:dyDescent="0.35">
      <c r="R175" s="8"/>
      <c r="S175" s="8"/>
      <c r="W175" s="8"/>
      <c r="X175" s="8"/>
      <c r="AE175" s="8"/>
      <c r="AF175" s="8"/>
      <c r="AV175" s="8"/>
      <c r="AW175" s="8"/>
      <c r="AX175" s="8"/>
      <c r="AY175" s="8"/>
      <c r="AZ175" s="8"/>
      <c r="BA175" s="8"/>
      <c r="BC175" s="8"/>
      <c r="BE175" s="8"/>
      <c r="BF175" s="8"/>
      <c r="BG175" s="8"/>
    </row>
    <row r="176" spans="18:59" x14ac:dyDescent="0.35">
      <c r="R176" s="8"/>
      <c r="S176" s="8"/>
      <c r="W176" s="8"/>
      <c r="X176" s="8"/>
      <c r="AE176" s="8"/>
      <c r="AF176" s="8"/>
      <c r="AV176" s="8"/>
      <c r="AW176" s="8"/>
      <c r="AX176" s="8"/>
      <c r="AY176" s="8"/>
      <c r="AZ176" s="8"/>
      <c r="BA176" s="8"/>
      <c r="BC176" s="8"/>
      <c r="BE176" s="8"/>
      <c r="BF176" s="8"/>
      <c r="BG176" s="8"/>
    </row>
    <row r="177" spans="18:59" x14ac:dyDescent="0.35">
      <c r="R177" s="8"/>
      <c r="S177" s="8"/>
      <c r="W177" s="8"/>
      <c r="X177" s="8"/>
      <c r="AE177" s="8"/>
      <c r="AF177" s="8"/>
      <c r="AV177" s="8"/>
      <c r="AW177" s="8"/>
      <c r="AX177" s="8"/>
      <c r="AY177" s="8"/>
      <c r="AZ177" s="8"/>
      <c r="BA177" s="8"/>
      <c r="BC177" s="8"/>
      <c r="BE177" s="8"/>
      <c r="BF177" s="8"/>
      <c r="BG177" s="8"/>
    </row>
    <row r="178" spans="18:59" x14ac:dyDescent="0.35">
      <c r="R178" s="8"/>
      <c r="S178" s="8"/>
      <c r="W178" s="8"/>
      <c r="X178" s="8"/>
      <c r="AE178" s="8"/>
      <c r="AF178" s="8"/>
      <c r="AV178" s="8"/>
      <c r="AW178" s="8"/>
      <c r="AX178" s="8"/>
      <c r="AY178" s="8"/>
      <c r="AZ178" s="8"/>
      <c r="BA178" s="8"/>
      <c r="BC178" s="8"/>
      <c r="BE178" s="8"/>
      <c r="BF178" s="8"/>
      <c r="BG178" s="8"/>
    </row>
    <row r="179" spans="18:59" x14ac:dyDescent="0.35">
      <c r="R179" s="8"/>
      <c r="S179" s="8"/>
      <c r="W179" s="8"/>
      <c r="X179" s="8"/>
      <c r="AE179" s="8"/>
      <c r="AF179" s="8"/>
      <c r="AV179" s="8"/>
      <c r="AW179" s="8"/>
      <c r="AX179" s="8"/>
      <c r="AY179" s="8"/>
      <c r="AZ179" s="8"/>
      <c r="BA179" s="8"/>
      <c r="BC179" s="8"/>
      <c r="BE179" s="8"/>
      <c r="BF179" s="8"/>
      <c r="BG179" s="8"/>
    </row>
    <row r="180" spans="18:59" x14ac:dyDescent="0.35">
      <c r="R180" s="8"/>
      <c r="S180" s="8"/>
      <c r="W180" s="8"/>
      <c r="X180" s="8"/>
      <c r="AE180" s="8"/>
      <c r="AF180" s="8"/>
      <c r="AV180" s="8"/>
      <c r="AW180" s="8"/>
      <c r="AX180" s="8"/>
      <c r="AY180" s="8"/>
      <c r="AZ180" s="8"/>
      <c r="BA180" s="8"/>
      <c r="BC180" s="8"/>
      <c r="BE180" s="8"/>
      <c r="BF180" s="8"/>
      <c r="BG180" s="8"/>
    </row>
    <row r="181" spans="18:59" x14ac:dyDescent="0.35">
      <c r="R181" s="8"/>
      <c r="S181" s="8"/>
      <c r="W181" s="8"/>
      <c r="X181" s="8"/>
      <c r="AE181" s="8"/>
      <c r="AF181" s="8"/>
      <c r="AV181" s="8"/>
      <c r="AW181" s="8"/>
      <c r="AX181" s="8"/>
      <c r="AY181" s="8"/>
      <c r="AZ181" s="8"/>
      <c r="BA181" s="8"/>
      <c r="BC181" s="8"/>
      <c r="BE181" s="8"/>
      <c r="BF181" s="8"/>
      <c r="BG181" s="8"/>
    </row>
    <row r="182" spans="18:59" x14ac:dyDescent="0.35">
      <c r="R182" s="8"/>
      <c r="S182" s="8"/>
      <c r="W182" s="8"/>
      <c r="X182" s="8"/>
      <c r="AE182" s="8"/>
      <c r="AF182" s="8"/>
      <c r="AV182" s="8"/>
      <c r="AW182" s="8"/>
      <c r="AX182" s="8"/>
      <c r="AY182" s="8"/>
      <c r="AZ182" s="8"/>
      <c r="BA182" s="8"/>
      <c r="BC182" s="8"/>
      <c r="BE182" s="8"/>
      <c r="BF182" s="8"/>
      <c r="BG182" s="8"/>
    </row>
    <row r="183" spans="18:59" x14ac:dyDescent="0.35">
      <c r="R183" s="8"/>
      <c r="S183" s="8"/>
      <c r="W183" s="8"/>
      <c r="X183" s="8"/>
      <c r="AE183" s="8"/>
      <c r="AF183" s="8"/>
      <c r="AV183" s="8"/>
      <c r="AW183" s="8"/>
      <c r="AX183" s="8"/>
      <c r="AY183" s="8"/>
      <c r="AZ183" s="8"/>
      <c r="BA183" s="8"/>
      <c r="BC183" s="8"/>
      <c r="BE183" s="8"/>
      <c r="BF183" s="8"/>
      <c r="BG183" s="8"/>
    </row>
    <row r="184" spans="18:59" x14ac:dyDescent="0.35">
      <c r="R184" s="8"/>
      <c r="S184" s="8"/>
      <c r="W184" s="8"/>
      <c r="X184" s="8"/>
      <c r="AE184" s="8"/>
      <c r="AF184" s="8"/>
      <c r="AV184" s="8"/>
      <c r="AW184" s="8"/>
      <c r="AX184" s="8"/>
      <c r="AY184" s="8"/>
      <c r="AZ184" s="8"/>
      <c r="BA184" s="8"/>
      <c r="BC184" s="8"/>
      <c r="BE184" s="8"/>
      <c r="BF184" s="8"/>
      <c r="BG184" s="8"/>
    </row>
    <row r="185" spans="18:59" x14ac:dyDescent="0.35">
      <c r="R185" s="8"/>
      <c r="S185" s="8"/>
      <c r="W185" s="8"/>
      <c r="X185" s="8"/>
      <c r="AE185" s="8"/>
      <c r="AF185" s="8"/>
      <c r="AV185" s="8"/>
      <c r="AW185" s="8"/>
      <c r="AX185" s="8"/>
      <c r="AY185" s="8"/>
      <c r="AZ185" s="8"/>
      <c r="BA185" s="8"/>
      <c r="BC185" s="8"/>
      <c r="BE185" s="8"/>
      <c r="BF185" s="8"/>
      <c r="BG185" s="8"/>
    </row>
    <row r="186" spans="18:59" x14ac:dyDescent="0.35">
      <c r="R186" s="8"/>
      <c r="S186" s="8"/>
      <c r="W186" s="8"/>
      <c r="X186" s="8"/>
      <c r="AE186" s="8"/>
      <c r="AF186" s="8"/>
      <c r="AV186" s="8"/>
      <c r="AW186" s="8"/>
      <c r="AX186" s="8"/>
      <c r="AY186" s="8"/>
      <c r="AZ186" s="8"/>
      <c r="BA186" s="8"/>
      <c r="BC186" s="8"/>
      <c r="BE186" s="8"/>
      <c r="BF186" s="8"/>
      <c r="BG186" s="8"/>
    </row>
    <row r="187" spans="18:59" x14ac:dyDescent="0.35">
      <c r="R187" s="8"/>
      <c r="S187" s="8"/>
      <c r="W187" s="8"/>
      <c r="X187" s="8"/>
      <c r="AE187" s="8"/>
      <c r="AF187" s="8"/>
      <c r="AV187" s="8"/>
      <c r="AW187" s="8"/>
      <c r="AX187" s="8"/>
      <c r="AY187" s="8"/>
      <c r="AZ187" s="8"/>
      <c r="BA187" s="8"/>
      <c r="BC187" s="8"/>
      <c r="BE187" s="8"/>
      <c r="BF187" s="8"/>
      <c r="BG187" s="8"/>
    </row>
    <row r="188" spans="18:59" x14ac:dyDescent="0.35">
      <c r="R188" s="8"/>
      <c r="S188" s="8"/>
      <c r="W188" s="8"/>
      <c r="X188" s="8"/>
      <c r="AE188" s="8"/>
      <c r="AF188" s="8"/>
      <c r="AV188" s="8"/>
      <c r="AW188" s="8"/>
      <c r="AX188" s="8"/>
      <c r="AY188" s="8"/>
      <c r="AZ188" s="8"/>
      <c r="BA188" s="8"/>
      <c r="BC188" s="8"/>
      <c r="BE188" s="8"/>
      <c r="BF188" s="8"/>
      <c r="BG188" s="8"/>
    </row>
    <row r="189" spans="18:59" x14ac:dyDescent="0.35">
      <c r="R189" s="8"/>
      <c r="S189" s="8"/>
      <c r="W189" s="8"/>
      <c r="X189" s="8"/>
      <c r="AE189" s="8"/>
      <c r="AF189" s="8"/>
      <c r="AV189" s="8"/>
      <c r="AW189" s="8"/>
      <c r="AX189" s="8"/>
      <c r="AY189" s="8"/>
      <c r="AZ189" s="8"/>
      <c r="BA189" s="8"/>
      <c r="BC189" s="8"/>
      <c r="BE189" s="8"/>
      <c r="BF189" s="8"/>
      <c r="BG189" s="8"/>
    </row>
    <row r="190" spans="18:59" x14ac:dyDescent="0.35">
      <c r="R190" s="8"/>
      <c r="S190" s="8"/>
      <c r="W190" s="8"/>
      <c r="X190" s="8"/>
      <c r="AE190" s="8"/>
      <c r="AF190" s="8"/>
      <c r="AV190" s="8"/>
      <c r="AW190" s="8"/>
      <c r="AX190" s="8"/>
      <c r="AY190" s="8"/>
      <c r="AZ190" s="8"/>
      <c r="BA190" s="8"/>
      <c r="BC190" s="8"/>
      <c r="BE190" s="8"/>
      <c r="BF190" s="8"/>
      <c r="BG190" s="8"/>
    </row>
    <row r="191" spans="18:59" x14ac:dyDescent="0.35">
      <c r="R191" s="8"/>
      <c r="S191" s="8"/>
      <c r="W191" s="8"/>
      <c r="X191" s="8"/>
      <c r="AE191" s="8"/>
      <c r="AF191" s="8"/>
      <c r="AV191" s="8"/>
      <c r="AW191" s="8"/>
      <c r="AX191" s="8"/>
      <c r="AY191" s="8"/>
      <c r="AZ191" s="8"/>
      <c r="BA191" s="8"/>
      <c r="BC191" s="8"/>
      <c r="BE191" s="8"/>
      <c r="BF191" s="8"/>
      <c r="BG191" s="8"/>
    </row>
    <row r="192" spans="18:59" x14ac:dyDescent="0.35">
      <c r="R192" s="8"/>
      <c r="S192" s="8"/>
      <c r="W192" s="8"/>
      <c r="X192" s="8"/>
      <c r="AE192" s="8"/>
      <c r="AF192" s="8"/>
      <c r="AV192" s="8"/>
      <c r="AW192" s="8"/>
      <c r="AX192" s="8"/>
      <c r="AY192" s="8"/>
      <c r="AZ192" s="8"/>
      <c r="BA192" s="8"/>
      <c r="BC192" s="8"/>
      <c r="BE192" s="8"/>
      <c r="BF192" s="8"/>
      <c r="BG192" s="8"/>
    </row>
    <row r="193" spans="18:59" x14ac:dyDescent="0.35">
      <c r="R193" s="8"/>
      <c r="S193" s="8"/>
      <c r="W193" s="8"/>
      <c r="X193" s="8"/>
      <c r="AE193" s="8"/>
      <c r="AF193" s="8"/>
      <c r="AV193" s="8"/>
      <c r="AW193" s="8"/>
      <c r="AX193" s="8"/>
      <c r="AY193" s="8"/>
      <c r="AZ193" s="8"/>
      <c r="BA193" s="8"/>
      <c r="BC193" s="8"/>
      <c r="BE193" s="8"/>
      <c r="BF193" s="8"/>
      <c r="BG193" s="8"/>
    </row>
    <row r="194" spans="18:59" x14ac:dyDescent="0.35">
      <c r="R194" s="8"/>
      <c r="S194" s="8"/>
      <c r="W194" s="8"/>
      <c r="X194" s="8"/>
      <c r="AE194" s="8"/>
      <c r="AF194" s="8"/>
      <c r="AV194" s="8"/>
      <c r="AW194" s="8"/>
      <c r="AX194" s="8"/>
      <c r="AY194" s="8"/>
      <c r="AZ194" s="8"/>
      <c r="BA194" s="8"/>
      <c r="BC194" s="8"/>
      <c r="BE194" s="8"/>
      <c r="BF194" s="8"/>
      <c r="BG194" s="8"/>
    </row>
    <row r="195" spans="18:59" x14ac:dyDescent="0.35">
      <c r="R195" s="8"/>
      <c r="S195" s="8"/>
      <c r="W195" s="8"/>
      <c r="X195" s="8"/>
      <c r="AE195" s="8"/>
      <c r="AF195" s="8"/>
      <c r="AV195" s="8"/>
      <c r="AW195" s="8"/>
      <c r="AX195" s="8"/>
      <c r="AY195" s="8"/>
      <c r="AZ195" s="8"/>
      <c r="BA195" s="8"/>
      <c r="BC195" s="8"/>
      <c r="BE195" s="8"/>
      <c r="BF195" s="8"/>
      <c r="BG195" s="8"/>
    </row>
    <row r="196" spans="18:59" x14ac:dyDescent="0.35">
      <c r="R196" s="8"/>
      <c r="S196" s="8"/>
      <c r="W196" s="8"/>
      <c r="X196" s="8"/>
      <c r="AE196" s="8"/>
      <c r="AF196" s="8"/>
      <c r="AV196" s="8"/>
      <c r="AW196" s="8"/>
      <c r="AX196" s="8"/>
      <c r="AY196" s="8"/>
      <c r="AZ196" s="8"/>
      <c r="BA196" s="8"/>
      <c r="BC196" s="8"/>
      <c r="BE196" s="8"/>
      <c r="BF196" s="8"/>
      <c r="BG196" s="8"/>
    </row>
    <row r="197" spans="18:59" x14ac:dyDescent="0.35">
      <c r="R197" s="8"/>
      <c r="S197" s="8"/>
      <c r="W197" s="8"/>
      <c r="X197" s="8"/>
      <c r="AE197" s="8"/>
      <c r="AF197" s="8"/>
      <c r="AV197" s="8"/>
      <c r="AW197" s="8"/>
      <c r="AX197" s="8"/>
      <c r="AY197" s="8"/>
      <c r="AZ197" s="8"/>
      <c r="BA197" s="8"/>
      <c r="BC197" s="8"/>
      <c r="BE197" s="8"/>
      <c r="BF197" s="8"/>
      <c r="BG197" s="8"/>
    </row>
    <row r="198" spans="18:59" x14ac:dyDescent="0.35">
      <c r="R198" s="8"/>
      <c r="S198" s="8"/>
      <c r="W198" s="8"/>
      <c r="X198" s="8"/>
      <c r="AE198" s="8"/>
      <c r="AF198" s="8"/>
      <c r="AV198" s="8"/>
      <c r="AW198" s="8"/>
      <c r="AX198" s="8"/>
      <c r="AY198" s="8"/>
      <c r="AZ198" s="8"/>
      <c r="BA198" s="8"/>
      <c r="BC198" s="8"/>
      <c r="BE198" s="8"/>
      <c r="BF198" s="8"/>
      <c r="BG198" s="8"/>
    </row>
    <row r="199" spans="18:59" x14ac:dyDescent="0.35">
      <c r="R199" s="8"/>
      <c r="S199" s="8"/>
      <c r="W199" s="8"/>
      <c r="X199" s="8"/>
      <c r="AE199" s="8"/>
      <c r="AF199" s="8"/>
      <c r="AV199" s="8"/>
      <c r="AW199" s="8"/>
      <c r="AX199" s="8"/>
      <c r="AY199" s="8"/>
      <c r="AZ199" s="8"/>
      <c r="BA199" s="8"/>
      <c r="BC199" s="8"/>
      <c r="BE199" s="8"/>
      <c r="BF199" s="8"/>
      <c r="BG199" s="8"/>
    </row>
    <row r="200" spans="18:59" x14ac:dyDescent="0.35">
      <c r="R200" s="8"/>
      <c r="S200" s="8"/>
      <c r="W200" s="8"/>
      <c r="X200" s="8"/>
      <c r="AE200" s="8"/>
      <c r="AF200" s="8"/>
      <c r="AV200" s="8"/>
      <c r="AW200" s="8"/>
      <c r="AX200" s="8"/>
      <c r="AY200" s="8"/>
      <c r="AZ200" s="8"/>
      <c r="BA200" s="8"/>
      <c r="BC200" s="8"/>
      <c r="BE200" s="8"/>
      <c r="BF200" s="8"/>
      <c r="BG200" s="8"/>
    </row>
    <row r="201" spans="18:59" x14ac:dyDescent="0.35">
      <c r="R201" s="8"/>
      <c r="S201" s="8"/>
      <c r="W201" s="8"/>
      <c r="X201" s="8"/>
      <c r="AE201" s="8"/>
      <c r="AF201" s="8"/>
      <c r="AV201" s="8"/>
      <c r="AW201" s="8"/>
      <c r="AX201" s="8"/>
      <c r="AY201" s="8"/>
      <c r="AZ201" s="8"/>
      <c r="BA201" s="8"/>
      <c r="BC201" s="8"/>
      <c r="BE201" s="8"/>
      <c r="BF201" s="8"/>
      <c r="BG201" s="8"/>
    </row>
    <row r="202" spans="18:59" x14ac:dyDescent="0.35">
      <c r="R202" s="8"/>
      <c r="S202" s="8"/>
      <c r="W202" s="8"/>
      <c r="X202" s="8"/>
      <c r="AE202" s="8"/>
      <c r="AF202" s="8"/>
      <c r="AV202" s="8"/>
      <c r="AW202" s="8"/>
      <c r="AX202" s="8"/>
      <c r="AY202" s="8"/>
      <c r="AZ202" s="8"/>
      <c r="BA202" s="8"/>
      <c r="BC202" s="8"/>
      <c r="BE202" s="8"/>
      <c r="BF202" s="8"/>
      <c r="BG202" s="8"/>
    </row>
    <row r="203" spans="18:59" x14ac:dyDescent="0.35">
      <c r="R203" s="8"/>
      <c r="S203" s="8"/>
      <c r="W203" s="8"/>
      <c r="X203" s="8"/>
      <c r="AE203" s="8"/>
      <c r="AF203" s="8"/>
      <c r="AV203" s="8"/>
      <c r="AW203" s="8"/>
      <c r="AX203" s="8"/>
      <c r="AY203" s="8"/>
      <c r="AZ203" s="8"/>
      <c r="BA203" s="8"/>
      <c r="BC203" s="8"/>
      <c r="BE203" s="8"/>
      <c r="BF203" s="8"/>
      <c r="BG203" s="8"/>
    </row>
    <row r="204" spans="18:59" x14ac:dyDescent="0.35">
      <c r="R204" s="8"/>
      <c r="S204" s="8"/>
      <c r="W204" s="8"/>
      <c r="X204" s="8"/>
      <c r="AE204" s="8"/>
      <c r="AF204" s="8"/>
      <c r="AV204" s="8"/>
      <c r="AW204" s="8"/>
      <c r="AX204" s="8"/>
      <c r="AY204" s="8"/>
      <c r="AZ204" s="8"/>
      <c r="BA204" s="8"/>
      <c r="BC204" s="8"/>
      <c r="BE204" s="8"/>
      <c r="BF204" s="8"/>
      <c r="BG204" s="8"/>
    </row>
    <row r="205" spans="18:59" x14ac:dyDescent="0.35">
      <c r="R205" s="8"/>
      <c r="S205" s="8"/>
      <c r="W205" s="8"/>
      <c r="X205" s="8"/>
      <c r="AE205" s="8"/>
      <c r="AF205" s="8"/>
      <c r="AV205" s="8"/>
      <c r="AW205" s="8"/>
      <c r="AX205" s="8"/>
      <c r="AY205" s="8"/>
      <c r="AZ205" s="8"/>
      <c r="BA205" s="8"/>
      <c r="BC205" s="8"/>
      <c r="BE205" s="8"/>
      <c r="BF205" s="8"/>
      <c r="BG205" s="8"/>
    </row>
    <row r="206" spans="18:59" x14ac:dyDescent="0.35">
      <c r="R206" s="8"/>
      <c r="S206" s="8"/>
      <c r="W206" s="8"/>
      <c r="X206" s="8"/>
      <c r="AE206" s="8"/>
      <c r="AF206" s="8"/>
      <c r="AV206" s="8"/>
      <c r="AW206" s="8"/>
      <c r="AX206" s="8"/>
      <c r="AY206" s="8"/>
      <c r="AZ206" s="8"/>
      <c r="BA206" s="8"/>
      <c r="BC206" s="8"/>
      <c r="BE206" s="8"/>
      <c r="BF206" s="8"/>
      <c r="BG206" s="8"/>
    </row>
    <row r="207" spans="18:59" x14ac:dyDescent="0.35">
      <c r="R207" s="8"/>
      <c r="S207" s="8"/>
      <c r="W207" s="8"/>
      <c r="X207" s="8"/>
      <c r="AE207" s="8"/>
      <c r="AF207" s="8"/>
      <c r="AV207" s="8"/>
      <c r="AW207" s="8"/>
      <c r="AX207" s="8"/>
      <c r="AY207" s="8"/>
      <c r="AZ207" s="8"/>
      <c r="BA207" s="8"/>
      <c r="BC207" s="8"/>
      <c r="BE207" s="8"/>
      <c r="BF207" s="8"/>
      <c r="BG207" s="8"/>
    </row>
    <row r="208" spans="18:59" x14ac:dyDescent="0.35">
      <c r="R208" s="8"/>
      <c r="S208" s="8"/>
      <c r="W208" s="8"/>
      <c r="X208" s="8"/>
      <c r="AE208" s="8"/>
      <c r="AF208" s="8"/>
      <c r="AV208" s="8"/>
      <c r="AW208" s="8"/>
      <c r="AX208" s="8"/>
      <c r="AY208" s="8"/>
      <c r="AZ208" s="8"/>
      <c r="BA208" s="8"/>
      <c r="BC208" s="8"/>
      <c r="BE208" s="8"/>
      <c r="BF208" s="8"/>
      <c r="BG208" s="8"/>
    </row>
    <row r="209" spans="18:59" x14ac:dyDescent="0.35">
      <c r="R209" s="8"/>
      <c r="S209" s="8"/>
      <c r="W209" s="8"/>
      <c r="X209" s="8"/>
      <c r="AE209" s="8"/>
      <c r="AF209" s="8"/>
      <c r="AV209" s="8"/>
      <c r="AW209" s="8"/>
      <c r="AX209" s="8"/>
      <c r="AY209" s="8"/>
      <c r="AZ209" s="8"/>
      <c r="BA209" s="8"/>
      <c r="BC209" s="8"/>
      <c r="BE209" s="8"/>
      <c r="BF209" s="8"/>
      <c r="BG209" s="8"/>
    </row>
    <row r="210" spans="18:59" x14ac:dyDescent="0.35">
      <c r="R210" s="8"/>
      <c r="S210" s="8"/>
      <c r="W210" s="8"/>
      <c r="X210" s="8"/>
      <c r="AE210" s="8"/>
      <c r="AF210" s="8"/>
      <c r="AV210" s="8"/>
      <c r="AW210" s="8"/>
      <c r="AX210" s="8"/>
      <c r="AY210" s="8"/>
      <c r="AZ210" s="8"/>
      <c r="BA210" s="8"/>
      <c r="BC210" s="8"/>
      <c r="BE210" s="8"/>
      <c r="BF210" s="8"/>
      <c r="BG210" s="8"/>
    </row>
    <row r="211" spans="18:59" x14ac:dyDescent="0.35">
      <c r="R211" s="8"/>
      <c r="S211" s="8"/>
      <c r="W211" s="8"/>
      <c r="X211" s="8"/>
      <c r="AE211" s="8"/>
      <c r="AF211" s="8"/>
      <c r="AV211" s="8"/>
      <c r="AW211" s="8"/>
      <c r="AX211" s="8"/>
      <c r="AY211" s="8"/>
      <c r="AZ211" s="8"/>
      <c r="BA211" s="8"/>
      <c r="BC211" s="8"/>
      <c r="BE211" s="8"/>
      <c r="BF211" s="8"/>
      <c r="BG211" s="8"/>
    </row>
    <row r="212" spans="18:59" x14ac:dyDescent="0.35">
      <c r="R212" s="8"/>
      <c r="S212" s="8"/>
      <c r="W212" s="8"/>
      <c r="X212" s="8"/>
      <c r="AE212" s="8"/>
      <c r="AF212" s="8"/>
      <c r="AV212" s="8"/>
      <c r="AW212" s="8"/>
      <c r="AX212" s="8"/>
      <c r="AY212" s="8"/>
      <c r="AZ212" s="8"/>
      <c r="BA212" s="8"/>
      <c r="BC212" s="8"/>
      <c r="BE212" s="8"/>
      <c r="BF212" s="8"/>
      <c r="BG212" s="8"/>
    </row>
    <row r="213" spans="18:59" x14ac:dyDescent="0.35">
      <c r="R213" s="8"/>
      <c r="S213" s="8"/>
      <c r="W213" s="8"/>
      <c r="X213" s="8"/>
      <c r="AE213" s="8"/>
      <c r="AF213" s="8"/>
      <c r="AV213" s="8"/>
      <c r="AW213" s="8"/>
      <c r="AX213" s="8"/>
      <c r="AY213" s="8"/>
      <c r="AZ213" s="8"/>
      <c r="BA213" s="8"/>
      <c r="BC213" s="8"/>
      <c r="BE213" s="8"/>
      <c r="BF213" s="8"/>
      <c r="BG213" s="8"/>
    </row>
    <row r="214" spans="18:59" x14ac:dyDescent="0.35">
      <c r="R214" s="8"/>
      <c r="S214" s="8"/>
      <c r="W214" s="8"/>
      <c r="X214" s="8"/>
      <c r="AE214" s="8"/>
      <c r="AF214" s="8"/>
      <c r="AV214" s="8"/>
      <c r="AW214" s="8"/>
      <c r="AX214" s="8"/>
      <c r="AY214" s="8"/>
      <c r="AZ214" s="8"/>
      <c r="BA214" s="8"/>
      <c r="BC214" s="8"/>
      <c r="BE214" s="8"/>
      <c r="BF214" s="8"/>
      <c r="BG214" s="8"/>
    </row>
    <row r="215" spans="18:59" x14ac:dyDescent="0.35">
      <c r="R215" s="8"/>
      <c r="S215" s="8"/>
      <c r="W215" s="8"/>
      <c r="X215" s="8"/>
      <c r="AE215" s="8"/>
      <c r="AF215" s="8"/>
      <c r="AV215" s="8"/>
      <c r="AW215" s="8"/>
      <c r="AX215" s="8"/>
      <c r="AY215" s="8"/>
      <c r="AZ215" s="8"/>
      <c r="BA215" s="8"/>
      <c r="BC215" s="8"/>
      <c r="BE215" s="8"/>
      <c r="BF215" s="8"/>
      <c r="BG215" s="8"/>
    </row>
    <row r="216" spans="18:59" x14ac:dyDescent="0.35">
      <c r="R216" s="8"/>
      <c r="S216" s="8"/>
      <c r="W216" s="8"/>
      <c r="X216" s="8"/>
      <c r="AE216" s="8"/>
      <c r="AF216" s="8"/>
      <c r="AV216" s="8"/>
      <c r="AW216" s="8"/>
      <c r="AX216" s="8"/>
      <c r="AY216" s="8"/>
      <c r="AZ216" s="8"/>
      <c r="BA216" s="8"/>
      <c r="BC216" s="8"/>
      <c r="BE216" s="8"/>
      <c r="BF216" s="8"/>
      <c r="BG216" s="8"/>
    </row>
    <row r="217" spans="18:59" x14ac:dyDescent="0.35">
      <c r="R217" s="8"/>
      <c r="S217" s="8"/>
      <c r="W217" s="8"/>
      <c r="X217" s="8"/>
      <c r="AE217" s="8"/>
      <c r="AF217" s="8"/>
      <c r="AV217" s="8"/>
      <c r="AW217" s="8"/>
      <c r="AX217" s="8"/>
      <c r="AY217" s="8"/>
      <c r="AZ217" s="8"/>
      <c r="BA217" s="8"/>
      <c r="BC217" s="8"/>
      <c r="BE217" s="8"/>
      <c r="BF217" s="8"/>
      <c r="BG217" s="8"/>
    </row>
    <row r="218" spans="18:59" x14ac:dyDescent="0.35">
      <c r="R218" s="8"/>
      <c r="S218" s="8"/>
      <c r="W218" s="8"/>
      <c r="X218" s="8"/>
      <c r="AE218" s="8"/>
      <c r="AF218" s="8"/>
      <c r="AV218" s="8"/>
      <c r="AW218" s="8"/>
      <c r="AX218" s="8"/>
      <c r="AY218" s="8"/>
      <c r="AZ218" s="8"/>
      <c r="BA218" s="8"/>
      <c r="BC218" s="8"/>
      <c r="BE218" s="8"/>
      <c r="BF218" s="8"/>
      <c r="BG218" s="8"/>
    </row>
    <row r="219" spans="18:59" x14ac:dyDescent="0.35">
      <c r="R219" s="8"/>
      <c r="S219" s="8"/>
      <c r="W219" s="8"/>
      <c r="X219" s="8"/>
      <c r="AE219" s="8"/>
      <c r="AF219" s="8"/>
      <c r="AV219" s="8"/>
      <c r="AW219" s="8"/>
      <c r="AX219" s="8"/>
      <c r="AY219" s="8"/>
      <c r="AZ219" s="8"/>
      <c r="BA219" s="8"/>
      <c r="BC219" s="8"/>
      <c r="BE219" s="8"/>
      <c r="BF219" s="8"/>
      <c r="BG219" s="8"/>
    </row>
    <row r="220" spans="18:59" x14ac:dyDescent="0.35">
      <c r="R220" s="8"/>
      <c r="S220" s="8"/>
      <c r="W220" s="8"/>
      <c r="X220" s="8"/>
      <c r="AE220" s="8"/>
      <c r="AF220" s="8"/>
      <c r="AV220" s="8"/>
      <c r="AW220" s="8"/>
      <c r="AX220" s="8"/>
      <c r="AY220" s="8"/>
      <c r="AZ220" s="8"/>
      <c r="BA220" s="8"/>
      <c r="BC220" s="8"/>
      <c r="BE220" s="8"/>
      <c r="BF220" s="8"/>
      <c r="BG220" s="8"/>
    </row>
    <row r="221" spans="18:59" x14ac:dyDescent="0.35">
      <c r="R221" s="8"/>
      <c r="S221" s="8"/>
      <c r="W221" s="8"/>
      <c r="X221" s="8"/>
      <c r="AE221" s="8"/>
      <c r="AF221" s="8"/>
      <c r="AV221" s="8"/>
      <c r="AW221" s="8"/>
      <c r="AX221" s="8"/>
      <c r="AY221" s="8"/>
      <c r="AZ221" s="8"/>
      <c r="BA221" s="8"/>
      <c r="BC221" s="8"/>
      <c r="BE221" s="8"/>
      <c r="BF221" s="8"/>
      <c r="BG221" s="8"/>
    </row>
    <row r="222" spans="18:59" x14ac:dyDescent="0.35">
      <c r="R222" s="8"/>
      <c r="S222" s="8"/>
      <c r="W222" s="8"/>
      <c r="X222" s="8"/>
      <c r="AE222" s="8"/>
      <c r="AF222" s="8"/>
      <c r="AV222" s="8"/>
      <c r="AW222" s="8"/>
      <c r="AX222" s="8"/>
      <c r="AY222" s="8"/>
      <c r="AZ222" s="8"/>
      <c r="BA222" s="8"/>
      <c r="BC222" s="8"/>
      <c r="BE222" s="8"/>
      <c r="BF222" s="8"/>
      <c r="BG222" s="8"/>
    </row>
    <row r="223" spans="18:59" x14ac:dyDescent="0.35">
      <c r="R223" s="8"/>
      <c r="S223" s="8"/>
      <c r="W223" s="8"/>
      <c r="X223" s="8"/>
      <c r="AE223" s="8"/>
      <c r="AF223" s="8"/>
      <c r="AV223" s="8"/>
      <c r="AW223" s="8"/>
      <c r="AX223" s="8"/>
      <c r="AY223" s="8"/>
      <c r="AZ223" s="8"/>
      <c r="BA223" s="8"/>
      <c r="BC223" s="8"/>
      <c r="BE223" s="8"/>
      <c r="BF223" s="8"/>
      <c r="BG223" s="8"/>
    </row>
    <row r="224" spans="18:59" x14ac:dyDescent="0.35">
      <c r="R224" s="8"/>
      <c r="S224" s="8"/>
      <c r="W224" s="8"/>
      <c r="X224" s="8"/>
      <c r="AE224" s="8"/>
      <c r="AF224" s="8"/>
      <c r="AV224" s="8"/>
      <c r="AW224" s="8"/>
      <c r="AX224" s="8"/>
      <c r="AY224" s="8"/>
      <c r="AZ224" s="8"/>
      <c r="BA224" s="8"/>
      <c r="BC224" s="8"/>
      <c r="BE224" s="8"/>
      <c r="BF224" s="8"/>
      <c r="BG224" s="8"/>
    </row>
    <row r="225" spans="18:59" x14ac:dyDescent="0.35">
      <c r="R225" s="8"/>
      <c r="S225" s="8"/>
      <c r="W225" s="8"/>
      <c r="X225" s="8"/>
      <c r="AE225" s="8"/>
      <c r="AF225" s="8"/>
      <c r="AV225" s="8"/>
      <c r="AW225" s="8"/>
      <c r="AX225" s="8"/>
      <c r="AY225" s="8"/>
      <c r="AZ225" s="8"/>
      <c r="BA225" s="8"/>
      <c r="BC225" s="8"/>
      <c r="BE225" s="8"/>
      <c r="BF225" s="8"/>
      <c r="BG225" s="8"/>
    </row>
    <row r="226" spans="18:59" x14ac:dyDescent="0.35">
      <c r="R226" s="8"/>
      <c r="S226" s="8"/>
      <c r="W226" s="8"/>
      <c r="X226" s="8"/>
      <c r="AE226" s="8"/>
      <c r="AF226" s="8"/>
      <c r="AV226" s="8"/>
      <c r="AW226" s="8"/>
      <c r="AX226" s="8"/>
      <c r="AY226" s="8"/>
      <c r="AZ226" s="8"/>
      <c r="BA226" s="8"/>
      <c r="BC226" s="8"/>
      <c r="BE226" s="8"/>
      <c r="BF226" s="8"/>
      <c r="BG226" s="8"/>
    </row>
    <row r="227" spans="18:59" x14ac:dyDescent="0.35">
      <c r="R227" s="8"/>
      <c r="S227" s="8"/>
      <c r="W227" s="8"/>
      <c r="X227" s="8"/>
      <c r="AE227" s="8"/>
      <c r="AF227" s="8"/>
      <c r="AV227" s="8"/>
      <c r="AW227" s="8"/>
      <c r="AX227" s="8"/>
      <c r="AY227" s="8"/>
      <c r="AZ227" s="8"/>
      <c r="BA227" s="8"/>
      <c r="BC227" s="8"/>
      <c r="BE227" s="8"/>
      <c r="BF227" s="8"/>
      <c r="BG227" s="8"/>
    </row>
    <row r="228" spans="18:59" x14ac:dyDescent="0.35">
      <c r="R228" s="8"/>
      <c r="S228" s="8"/>
      <c r="W228" s="8"/>
      <c r="X228" s="8"/>
      <c r="AE228" s="8"/>
      <c r="AF228" s="8"/>
      <c r="AV228" s="8"/>
      <c r="AW228" s="8"/>
      <c r="AX228" s="8"/>
      <c r="AY228" s="8"/>
      <c r="AZ228" s="8"/>
      <c r="BA228" s="8"/>
      <c r="BC228" s="8"/>
      <c r="BE228" s="8"/>
      <c r="BF228" s="8"/>
      <c r="BG228" s="8"/>
    </row>
    <row r="229" spans="18:59" x14ac:dyDescent="0.35">
      <c r="R229" s="8"/>
      <c r="S229" s="8"/>
      <c r="W229" s="8"/>
      <c r="X229" s="8"/>
      <c r="AE229" s="8"/>
      <c r="AF229" s="8"/>
      <c r="AV229" s="8"/>
      <c r="AW229" s="8"/>
      <c r="AX229" s="8"/>
      <c r="AY229" s="8"/>
      <c r="AZ229" s="8"/>
      <c r="BA229" s="8"/>
      <c r="BC229" s="8"/>
      <c r="BE229" s="8"/>
      <c r="BF229" s="8"/>
      <c r="BG229" s="8"/>
    </row>
    <row r="230" spans="18:59" x14ac:dyDescent="0.35">
      <c r="R230" s="8"/>
      <c r="S230" s="8"/>
      <c r="W230" s="8"/>
      <c r="X230" s="8"/>
      <c r="AE230" s="8"/>
      <c r="AF230" s="8"/>
      <c r="AV230" s="8"/>
      <c r="AW230" s="8"/>
      <c r="AX230" s="8"/>
      <c r="AY230" s="8"/>
      <c r="AZ230" s="8"/>
      <c r="BA230" s="8"/>
      <c r="BC230" s="8"/>
      <c r="BE230" s="8"/>
      <c r="BF230" s="8"/>
      <c r="BG230" s="8"/>
    </row>
    <row r="231" spans="18:59" x14ac:dyDescent="0.35">
      <c r="R231" s="8"/>
      <c r="S231" s="8"/>
      <c r="W231" s="8"/>
      <c r="X231" s="8"/>
      <c r="AE231" s="8"/>
      <c r="AF231" s="8"/>
      <c r="AV231" s="8"/>
      <c r="AW231" s="8"/>
      <c r="AX231" s="8"/>
      <c r="AY231" s="8"/>
      <c r="AZ231" s="8"/>
      <c r="BA231" s="8"/>
      <c r="BC231" s="8"/>
      <c r="BE231" s="8"/>
      <c r="BF231" s="8"/>
      <c r="BG231" s="8"/>
    </row>
    <row r="232" spans="18:59" x14ac:dyDescent="0.35">
      <c r="R232" s="8"/>
      <c r="S232" s="8"/>
      <c r="W232" s="8"/>
      <c r="X232" s="8"/>
      <c r="AE232" s="8"/>
      <c r="AF232" s="8"/>
      <c r="AV232" s="8"/>
      <c r="AW232" s="8"/>
      <c r="AX232" s="8"/>
      <c r="AY232" s="8"/>
      <c r="AZ232" s="8"/>
      <c r="BA232" s="8"/>
      <c r="BC232" s="8"/>
      <c r="BE232" s="8"/>
      <c r="BF232" s="8"/>
      <c r="BG232" s="8"/>
    </row>
    <row r="233" spans="18:59" x14ac:dyDescent="0.35">
      <c r="R233" s="8"/>
      <c r="S233" s="8"/>
      <c r="W233" s="8"/>
      <c r="X233" s="8"/>
      <c r="AE233" s="8"/>
      <c r="AF233" s="8"/>
      <c r="AV233" s="8"/>
      <c r="AW233" s="8"/>
      <c r="AX233" s="8"/>
      <c r="AY233" s="8"/>
      <c r="AZ233" s="8"/>
      <c r="BA233" s="8"/>
      <c r="BC233" s="8"/>
      <c r="BE233" s="8"/>
      <c r="BF233" s="8"/>
      <c r="BG233" s="8"/>
    </row>
    <row r="234" spans="18:59" x14ac:dyDescent="0.35">
      <c r="R234" s="8"/>
      <c r="S234" s="8"/>
      <c r="W234" s="8"/>
      <c r="X234" s="8"/>
      <c r="AE234" s="8"/>
      <c r="AF234" s="8"/>
      <c r="AV234" s="8"/>
      <c r="AW234" s="8"/>
      <c r="AX234" s="8"/>
      <c r="AY234" s="8"/>
      <c r="AZ234" s="8"/>
      <c r="BA234" s="8"/>
      <c r="BC234" s="8"/>
      <c r="BE234" s="8"/>
      <c r="BF234" s="8"/>
      <c r="BG234" s="8"/>
    </row>
    <row r="235" spans="18:59" x14ac:dyDescent="0.35">
      <c r="R235" s="8"/>
      <c r="S235" s="8"/>
      <c r="W235" s="8"/>
      <c r="X235" s="8"/>
      <c r="AE235" s="8"/>
      <c r="AF235" s="8"/>
      <c r="AV235" s="8"/>
      <c r="AW235" s="8"/>
      <c r="AX235" s="8"/>
      <c r="AY235" s="8"/>
      <c r="AZ235" s="8"/>
      <c r="BA235" s="8"/>
      <c r="BC235" s="8"/>
      <c r="BE235" s="8"/>
      <c r="BF235" s="8"/>
      <c r="BG235" s="8"/>
    </row>
    <row r="236" spans="18:59" x14ac:dyDescent="0.35">
      <c r="R236" s="8"/>
      <c r="S236" s="8"/>
      <c r="W236" s="8"/>
      <c r="X236" s="8"/>
      <c r="AE236" s="8"/>
      <c r="AF236" s="8"/>
      <c r="AV236" s="8"/>
      <c r="AW236" s="8"/>
      <c r="AX236" s="8"/>
      <c r="AY236" s="8"/>
      <c r="AZ236" s="8"/>
      <c r="BA236" s="8"/>
      <c r="BC236" s="8"/>
      <c r="BE236" s="8"/>
      <c r="BF236" s="8"/>
      <c r="BG236" s="8"/>
    </row>
    <row r="237" spans="18:59" x14ac:dyDescent="0.35">
      <c r="R237" s="8"/>
      <c r="S237" s="8"/>
      <c r="W237" s="8"/>
      <c r="X237" s="8"/>
      <c r="AE237" s="8"/>
      <c r="AF237" s="8"/>
      <c r="AV237" s="8"/>
      <c r="AW237" s="8"/>
      <c r="AX237" s="8"/>
      <c r="AY237" s="8"/>
      <c r="AZ237" s="8"/>
      <c r="BA237" s="8"/>
      <c r="BC237" s="8"/>
      <c r="BE237" s="8"/>
      <c r="BF237" s="8"/>
      <c r="BG237" s="8"/>
    </row>
    <row r="238" spans="18:59" x14ac:dyDescent="0.35">
      <c r="R238" s="8"/>
      <c r="S238" s="8"/>
      <c r="W238" s="8"/>
      <c r="X238" s="8"/>
      <c r="AE238" s="8"/>
      <c r="AF238" s="8"/>
      <c r="AV238" s="8"/>
      <c r="AW238" s="8"/>
      <c r="AX238" s="8"/>
      <c r="AY238" s="8"/>
      <c r="AZ238" s="8"/>
      <c r="BA238" s="8"/>
      <c r="BC238" s="8"/>
      <c r="BE238" s="8"/>
      <c r="BF238" s="8"/>
      <c r="BG238" s="8"/>
    </row>
    <row r="239" spans="18:59" x14ac:dyDescent="0.35">
      <c r="R239" s="8"/>
      <c r="S239" s="8"/>
      <c r="W239" s="8"/>
      <c r="X239" s="8"/>
      <c r="AE239" s="8"/>
      <c r="AF239" s="8"/>
      <c r="AV239" s="8"/>
      <c r="AW239" s="8"/>
      <c r="AX239" s="8"/>
      <c r="AY239" s="8"/>
      <c r="AZ239" s="8"/>
      <c r="BA239" s="8"/>
      <c r="BC239" s="8"/>
      <c r="BE239" s="8"/>
      <c r="BF239" s="8"/>
      <c r="BG239" s="8"/>
    </row>
    <row r="240" spans="18:59" x14ac:dyDescent="0.35">
      <c r="R240" s="8"/>
      <c r="S240" s="8"/>
      <c r="W240" s="8"/>
      <c r="X240" s="8"/>
      <c r="AE240" s="8"/>
      <c r="AF240" s="8"/>
      <c r="AV240" s="8"/>
      <c r="AW240" s="8"/>
      <c r="AX240" s="8"/>
      <c r="AY240" s="8"/>
      <c r="AZ240" s="8"/>
      <c r="BA240" s="8"/>
      <c r="BC240" s="8"/>
      <c r="BE240" s="8"/>
      <c r="BF240" s="8"/>
      <c r="BG240" s="8"/>
    </row>
    <row r="241" spans="18:59" x14ac:dyDescent="0.35">
      <c r="R241" s="8"/>
      <c r="S241" s="8"/>
      <c r="W241" s="8"/>
      <c r="X241" s="8"/>
      <c r="AE241" s="8"/>
      <c r="AF241" s="8"/>
      <c r="AV241" s="8"/>
      <c r="AW241" s="8"/>
      <c r="AX241" s="8"/>
      <c r="AY241" s="8"/>
      <c r="AZ241" s="8"/>
      <c r="BA241" s="8"/>
      <c r="BC241" s="8"/>
      <c r="BE241" s="8"/>
      <c r="BF241" s="8"/>
      <c r="BG241" s="8"/>
    </row>
    <row r="242" spans="18:59" x14ac:dyDescent="0.35">
      <c r="R242" s="8"/>
      <c r="S242" s="8"/>
      <c r="W242" s="8"/>
      <c r="X242" s="8"/>
      <c r="AE242" s="8"/>
      <c r="AF242" s="8"/>
      <c r="AV242" s="8"/>
      <c r="AW242" s="8"/>
      <c r="AX242" s="8"/>
      <c r="AY242" s="8"/>
      <c r="AZ242" s="8"/>
      <c r="BA242" s="8"/>
      <c r="BC242" s="8"/>
      <c r="BE242" s="8"/>
      <c r="BF242" s="8"/>
      <c r="BG242" s="8"/>
    </row>
    <row r="243" spans="18:59" x14ac:dyDescent="0.35">
      <c r="R243" s="8"/>
      <c r="S243" s="8"/>
      <c r="W243" s="8"/>
      <c r="X243" s="8"/>
      <c r="AE243" s="8"/>
      <c r="AF243" s="8"/>
      <c r="AV243" s="8"/>
      <c r="AW243" s="8"/>
      <c r="AX243" s="8"/>
      <c r="AY243" s="8"/>
      <c r="AZ243" s="8"/>
      <c r="BA243" s="8"/>
      <c r="BC243" s="8"/>
      <c r="BE243" s="8"/>
      <c r="BF243" s="8"/>
      <c r="BG243" s="8"/>
    </row>
    <row r="244" spans="18:59" x14ac:dyDescent="0.35">
      <c r="R244" s="8"/>
      <c r="S244" s="8"/>
      <c r="W244" s="8"/>
      <c r="X244" s="8"/>
      <c r="AE244" s="8"/>
      <c r="AF244" s="8"/>
      <c r="AV244" s="8"/>
      <c r="AW244" s="8"/>
      <c r="AX244" s="8"/>
      <c r="AY244" s="8"/>
      <c r="AZ244" s="8"/>
      <c r="BA244" s="8"/>
      <c r="BC244" s="8"/>
      <c r="BE244" s="8"/>
      <c r="BF244" s="8"/>
      <c r="BG244" s="8"/>
    </row>
    <row r="245" spans="18:59" x14ac:dyDescent="0.35">
      <c r="R245" s="8"/>
      <c r="S245" s="8"/>
      <c r="W245" s="8"/>
      <c r="X245" s="8"/>
      <c r="AE245" s="8"/>
      <c r="AF245" s="8"/>
      <c r="AV245" s="8"/>
      <c r="AW245" s="8"/>
      <c r="AX245" s="8"/>
      <c r="AY245" s="8"/>
      <c r="AZ245" s="8"/>
      <c r="BA245" s="8"/>
      <c r="BC245" s="8"/>
      <c r="BE245" s="8"/>
      <c r="BF245" s="8"/>
      <c r="BG245" s="8"/>
    </row>
    <row r="246" spans="18:59" x14ac:dyDescent="0.35">
      <c r="R246" s="8"/>
      <c r="S246" s="8"/>
      <c r="W246" s="8"/>
      <c r="X246" s="8"/>
      <c r="AE246" s="8"/>
      <c r="AF246" s="8"/>
      <c r="AV246" s="8"/>
      <c r="AW246" s="8"/>
      <c r="AX246" s="8"/>
      <c r="AY246" s="8"/>
      <c r="AZ246" s="8"/>
      <c r="BA246" s="8"/>
      <c r="BC246" s="8"/>
      <c r="BE246" s="8"/>
      <c r="BF246" s="8"/>
      <c r="BG246" s="8"/>
    </row>
    <row r="247" spans="18:59" x14ac:dyDescent="0.35">
      <c r="R247" s="8"/>
      <c r="S247" s="8"/>
      <c r="W247" s="8"/>
      <c r="X247" s="8"/>
      <c r="AE247" s="8"/>
      <c r="AF247" s="8"/>
      <c r="AV247" s="8"/>
      <c r="AW247" s="8"/>
      <c r="AX247" s="8"/>
      <c r="AY247" s="8"/>
      <c r="AZ247" s="8"/>
      <c r="BA247" s="8"/>
      <c r="BC247" s="8"/>
      <c r="BE247" s="8"/>
      <c r="BF247" s="8"/>
      <c r="BG247" s="8"/>
    </row>
    <row r="248" spans="18:59" x14ac:dyDescent="0.35">
      <c r="R248" s="8"/>
      <c r="S248" s="8"/>
      <c r="W248" s="8"/>
      <c r="X248" s="8"/>
      <c r="AE248" s="8"/>
      <c r="AF248" s="8"/>
      <c r="AV248" s="8"/>
      <c r="AW248" s="8"/>
      <c r="AX248" s="8"/>
      <c r="AY248" s="8"/>
      <c r="AZ248" s="8"/>
      <c r="BA248" s="8"/>
      <c r="BC248" s="8"/>
      <c r="BE248" s="8"/>
      <c r="BF248" s="8"/>
      <c r="BG248" s="8"/>
    </row>
    <row r="249" spans="18:59" x14ac:dyDescent="0.35">
      <c r="R249" s="8"/>
      <c r="S249" s="8"/>
      <c r="W249" s="8"/>
      <c r="X249" s="8"/>
      <c r="AE249" s="8"/>
      <c r="AF249" s="8"/>
      <c r="AV249" s="8"/>
      <c r="AW249" s="8"/>
      <c r="AX249" s="8"/>
      <c r="AY249" s="8"/>
      <c r="AZ249" s="8"/>
      <c r="BA249" s="8"/>
      <c r="BC249" s="8"/>
      <c r="BE249" s="8"/>
      <c r="BF249" s="8"/>
      <c r="BG249" s="8"/>
    </row>
    <row r="250" spans="18:59" x14ac:dyDescent="0.35">
      <c r="R250" s="8"/>
      <c r="S250" s="8"/>
      <c r="W250" s="8"/>
      <c r="X250" s="8"/>
      <c r="AE250" s="8"/>
      <c r="AF250" s="8"/>
      <c r="AV250" s="8"/>
      <c r="AW250" s="8"/>
      <c r="AX250" s="8"/>
      <c r="AY250" s="8"/>
      <c r="AZ250" s="8"/>
      <c r="BA250" s="8"/>
      <c r="BC250" s="8"/>
      <c r="BE250" s="8"/>
      <c r="BF250" s="8"/>
      <c r="BG250" s="8"/>
    </row>
    <row r="251" spans="18:59" x14ac:dyDescent="0.35">
      <c r="R251" s="8"/>
      <c r="S251" s="8"/>
      <c r="W251" s="8"/>
      <c r="X251" s="8"/>
      <c r="AE251" s="8"/>
      <c r="AF251" s="8"/>
      <c r="AV251" s="8"/>
      <c r="AW251" s="8"/>
      <c r="AX251" s="8"/>
      <c r="AY251" s="8"/>
      <c r="AZ251" s="8"/>
      <c r="BA251" s="8"/>
      <c r="BC251" s="8"/>
      <c r="BE251" s="8"/>
      <c r="BF251" s="8"/>
      <c r="BG251" s="8"/>
    </row>
    <row r="252" spans="18:59" x14ac:dyDescent="0.35">
      <c r="R252" s="8"/>
      <c r="S252" s="8"/>
      <c r="W252" s="8"/>
      <c r="X252" s="8"/>
      <c r="AE252" s="8"/>
      <c r="AF252" s="8"/>
      <c r="AV252" s="8"/>
      <c r="AW252" s="8"/>
      <c r="AX252" s="8"/>
      <c r="AY252" s="8"/>
      <c r="AZ252" s="8"/>
      <c r="BA252" s="8"/>
      <c r="BC252" s="8"/>
      <c r="BE252" s="8"/>
      <c r="BF252" s="8"/>
      <c r="BG252" s="8"/>
    </row>
    <row r="253" spans="18:59" x14ac:dyDescent="0.35">
      <c r="R253" s="8"/>
      <c r="S253" s="8"/>
      <c r="W253" s="8"/>
      <c r="X253" s="8"/>
      <c r="AE253" s="8"/>
      <c r="AF253" s="8"/>
      <c r="AV253" s="8"/>
      <c r="AW253" s="8"/>
      <c r="AX253" s="8"/>
      <c r="AY253" s="8"/>
      <c r="AZ253" s="8"/>
      <c r="BA253" s="8"/>
      <c r="BC253" s="8"/>
      <c r="BE253" s="8"/>
      <c r="BF253" s="8"/>
      <c r="BG253" s="8"/>
    </row>
    <row r="254" spans="18:59" x14ac:dyDescent="0.35">
      <c r="R254" s="8"/>
      <c r="S254" s="8"/>
      <c r="W254" s="8"/>
      <c r="X254" s="8"/>
      <c r="AE254" s="8"/>
      <c r="AF254" s="8"/>
      <c r="AV254" s="8"/>
      <c r="AW254" s="8"/>
      <c r="AX254" s="8"/>
      <c r="AY254" s="8"/>
      <c r="AZ254" s="8"/>
      <c r="BA254" s="8"/>
      <c r="BC254" s="8"/>
      <c r="BE254" s="8"/>
      <c r="BF254" s="8"/>
      <c r="BG254" s="8"/>
    </row>
    <row r="255" spans="18:59" x14ac:dyDescent="0.35">
      <c r="R255" s="8"/>
      <c r="S255" s="8"/>
      <c r="W255" s="8"/>
      <c r="X255" s="8"/>
      <c r="AE255" s="8"/>
      <c r="AF255" s="8"/>
      <c r="AV255" s="8"/>
      <c r="AW255" s="8"/>
      <c r="AX255" s="8"/>
      <c r="AY255" s="8"/>
      <c r="AZ255" s="8"/>
      <c r="BA255" s="8"/>
      <c r="BC255" s="8"/>
      <c r="BE255" s="8"/>
      <c r="BF255" s="8"/>
      <c r="BG255" s="8"/>
    </row>
    <row r="256" spans="18:59" x14ac:dyDescent="0.35">
      <c r="R256" s="8"/>
      <c r="S256" s="8"/>
      <c r="W256" s="8"/>
      <c r="X256" s="8"/>
      <c r="AE256" s="8"/>
      <c r="AF256" s="8"/>
      <c r="AV256" s="8"/>
      <c r="AW256" s="8"/>
      <c r="AX256" s="8"/>
      <c r="AY256" s="8"/>
      <c r="AZ256" s="8"/>
      <c r="BA256" s="8"/>
      <c r="BC256" s="8"/>
      <c r="BE256" s="8"/>
      <c r="BF256" s="8"/>
      <c r="BG256" s="8"/>
    </row>
    <row r="257" spans="18:59" x14ac:dyDescent="0.35">
      <c r="R257" s="8"/>
      <c r="S257" s="8"/>
      <c r="W257" s="8"/>
      <c r="X257" s="8"/>
      <c r="AE257" s="8"/>
      <c r="AF257" s="8"/>
      <c r="AV257" s="8"/>
      <c r="AW257" s="8"/>
      <c r="AX257" s="8"/>
      <c r="AY257" s="8"/>
      <c r="AZ257" s="8"/>
      <c r="BA257" s="8"/>
      <c r="BC257" s="8"/>
      <c r="BE257" s="8"/>
      <c r="BF257" s="8"/>
      <c r="BG257" s="8"/>
    </row>
    <row r="258" spans="18:59" x14ac:dyDescent="0.35">
      <c r="R258" s="8"/>
      <c r="S258" s="8"/>
      <c r="W258" s="8"/>
      <c r="X258" s="8"/>
      <c r="AE258" s="8"/>
      <c r="AF258" s="8"/>
      <c r="AV258" s="8"/>
      <c r="AW258" s="8"/>
      <c r="AX258" s="8"/>
      <c r="AY258" s="8"/>
      <c r="AZ258" s="8"/>
      <c r="BA258" s="8"/>
      <c r="BC258" s="8"/>
      <c r="BE258" s="8"/>
      <c r="BF258" s="8"/>
      <c r="BG258" s="8"/>
    </row>
    <row r="259" spans="18:59" x14ac:dyDescent="0.35">
      <c r="R259" s="8"/>
      <c r="S259" s="8"/>
      <c r="W259" s="8"/>
      <c r="X259" s="8"/>
      <c r="AE259" s="8"/>
      <c r="AF259" s="8"/>
      <c r="AV259" s="8"/>
      <c r="AW259" s="8"/>
      <c r="AX259" s="8"/>
      <c r="AY259" s="8"/>
      <c r="AZ259" s="8"/>
      <c r="BA259" s="8"/>
      <c r="BC259" s="8"/>
      <c r="BE259" s="8"/>
      <c r="BF259" s="8"/>
      <c r="BG259" s="8"/>
    </row>
    <row r="260" spans="18:59" x14ac:dyDescent="0.35">
      <c r="R260" s="8"/>
      <c r="S260" s="8"/>
      <c r="W260" s="8"/>
      <c r="X260" s="8"/>
      <c r="AE260" s="8"/>
      <c r="AF260" s="8"/>
      <c r="AV260" s="8"/>
      <c r="AW260" s="8"/>
      <c r="AX260" s="8"/>
      <c r="AY260" s="8"/>
      <c r="AZ260" s="8"/>
      <c r="BA260" s="8"/>
      <c r="BC260" s="8"/>
      <c r="BE260" s="8"/>
      <c r="BF260" s="8"/>
      <c r="BG260" s="8"/>
    </row>
    <row r="261" spans="18:59" x14ac:dyDescent="0.35">
      <c r="R261" s="8"/>
      <c r="S261" s="8"/>
      <c r="W261" s="8"/>
      <c r="X261" s="8"/>
      <c r="AE261" s="8"/>
      <c r="AF261" s="8"/>
      <c r="AV261" s="8"/>
      <c r="AW261" s="8"/>
      <c r="AX261" s="8"/>
      <c r="AY261" s="8"/>
      <c r="AZ261" s="8"/>
      <c r="BA261" s="8"/>
      <c r="BC261" s="8"/>
      <c r="BE261" s="8"/>
      <c r="BF261" s="8"/>
      <c r="BG261" s="8"/>
    </row>
    <row r="262" spans="18:59" x14ac:dyDescent="0.35">
      <c r="R262" s="8"/>
      <c r="S262" s="8"/>
      <c r="W262" s="8"/>
      <c r="X262" s="8"/>
      <c r="AE262" s="8"/>
      <c r="AF262" s="8"/>
      <c r="AV262" s="8"/>
      <c r="AW262" s="8"/>
      <c r="AX262" s="8"/>
      <c r="AY262" s="8"/>
      <c r="AZ262" s="8"/>
      <c r="BA262" s="8"/>
      <c r="BC262" s="8"/>
      <c r="BE262" s="8"/>
      <c r="BF262" s="8"/>
      <c r="BG262" s="8"/>
    </row>
    <row r="263" spans="18:59" x14ac:dyDescent="0.35">
      <c r="R263" s="8"/>
      <c r="S263" s="8"/>
      <c r="W263" s="8"/>
      <c r="X263" s="8"/>
      <c r="AE263" s="8"/>
      <c r="AF263" s="8"/>
      <c r="AV263" s="8"/>
      <c r="AW263" s="8"/>
      <c r="AX263" s="8"/>
      <c r="AY263" s="8"/>
      <c r="AZ263" s="8"/>
      <c r="BA263" s="8"/>
      <c r="BC263" s="8"/>
      <c r="BE263" s="8"/>
      <c r="BF263" s="8"/>
      <c r="BG263" s="8"/>
    </row>
    <row r="264" spans="18:59" x14ac:dyDescent="0.35">
      <c r="R264" s="8"/>
      <c r="S264" s="8"/>
      <c r="W264" s="8"/>
      <c r="X264" s="8"/>
      <c r="AE264" s="8"/>
      <c r="AF264" s="8"/>
      <c r="AV264" s="8"/>
      <c r="AW264" s="8"/>
      <c r="AX264" s="8"/>
      <c r="AY264" s="8"/>
      <c r="AZ264" s="8"/>
      <c r="BA264" s="8"/>
      <c r="BC264" s="8"/>
      <c r="BE264" s="8"/>
      <c r="BF264" s="8"/>
      <c r="BG264" s="8"/>
    </row>
    <row r="265" spans="18:59" x14ac:dyDescent="0.35">
      <c r="R265" s="8"/>
      <c r="S265" s="8"/>
      <c r="W265" s="8"/>
      <c r="X265" s="8"/>
      <c r="AE265" s="8"/>
      <c r="AF265" s="8"/>
      <c r="AV265" s="8"/>
      <c r="AW265" s="8"/>
      <c r="AX265" s="8"/>
      <c r="AY265" s="8"/>
      <c r="AZ265" s="8"/>
      <c r="BA265" s="8"/>
      <c r="BC265" s="8"/>
      <c r="BE265" s="8"/>
      <c r="BF265" s="8"/>
      <c r="BG265" s="8"/>
    </row>
    <row r="266" spans="18:59" x14ac:dyDescent="0.35">
      <c r="R266" s="8"/>
      <c r="S266" s="8"/>
      <c r="W266" s="8"/>
      <c r="X266" s="8"/>
      <c r="AE266" s="8"/>
      <c r="AF266" s="8"/>
      <c r="AV266" s="8"/>
      <c r="AW266" s="8"/>
      <c r="AX266" s="8"/>
      <c r="AY266" s="8"/>
      <c r="AZ266" s="8"/>
      <c r="BA266" s="8"/>
      <c r="BC266" s="8"/>
      <c r="BE266" s="8"/>
      <c r="BF266" s="8"/>
      <c r="BG266" s="8"/>
    </row>
    <row r="267" spans="18:59" x14ac:dyDescent="0.35">
      <c r="R267" s="8"/>
      <c r="S267" s="8"/>
      <c r="W267" s="8"/>
      <c r="X267" s="8"/>
      <c r="AE267" s="8"/>
      <c r="AF267" s="8"/>
      <c r="AV267" s="8"/>
      <c r="AW267" s="8"/>
      <c r="AX267" s="8"/>
      <c r="AY267" s="8"/>
      <c r="AZ267" s="8"/>
      <c r="BA267" s="8"/>
      <c r="BC267" s="8"/>
      <c r="BE267" s="8"/>
      <c r="BF267" s="8"/>
      <c r="BG267" s="8"/>
    </row>
    <row r="268" spans="18:59" x14ac:dyDescent="0.35">
      <c r="R268" s="8"/>
      <c r="S268" s="8"/>
      <c r="W268" s="8"/>
      <c r="X268" s="8"/>
      <c r="AE268" s="8"/>
      <c r="AF268" s="8"/>
      <c r="AV268" s="8"/>
      <c r="AW268" s="8"/>
      <c r="AX268" s="8"/>
      <c r="AY268" s="8"/>
      <c r="AZ268" s="8"/>
      <c r="BA268" s="8"/>
      <c r="BC268" s="8"/>
      <c r="BE268" s="8"/>
      <c r="BF268" s="8"/>
      <c r="BG268" s="8"/>
    </row>
    <row r="269" spans="18:59" x14ac:dyDescent="0.35">
      <c r="R269" s="8"/>
      <c r="S269" s="8"/>
      <c r="W269" s="8"/>
      <c r="X269" s="8"/>
      <c r="AE269" s="8"/>
      <c r="AF269" s="8"/>
      <c r="AV269" s="8"/>
      <c r="AW269" s="8"/>
      <c r="AX269" s="8"/>
      <c r="AY269" s="8"/>
      <c r="AZ269" s="8"/>
      <c r="BA269" s="8"/>
      <c r="BC269" s="8"/>
      <c r="BE269" s="8"/>
      <c r="BF269" s="8"/>
      <c r="BG269" s="8"/>
    </row>
    <row r="270" spans="18:59" x14ac:dyDescent="0.35">
      <c r="R270" s="8"/>
      <c r="S270" s="8"/>
      <c r="W270" s="8"/>
      <c r="X270" s="8"/>
      <c r="AE270" s="8"/>
      <c r="AF270" s="8"/>
      <c r="AV270" s="8"/>
      <c r="AW270" s="8"/>
      <c r="AX270" s="8"/>
      <c r="AY270" s="8"/>
      <c r="AZ270" s="8"/>
      <c r="BA270" s="8"/>
      <c r="BC270" s="8"/>
      <c r="BE270" s="8"/>
      <c r="BF270" s="8"/>
      <c r="BG270" s="8"/>
    </row>
    <row r="271" spans="18:59" x14ac:dyDescent="0.35">
      <c r="R271" s="8"/>
      <c r="S271" s="8"/>
      <c r="W271" s="8"/>
      <c r="X271" s="8"/>
      <c r="AE271" s="8"/>
      <c r="AF271" s="8"/>
      <c r="AV271" s="8"/>
      <c r="AW271" s="8"/>
      <c r="AX271" s="8"/>
      <c r="AY271" s="8"/>
      <c r="AZ271" s="8"/>
      <c r="BA271" s="8"/>
      <c r="BC271" s="8"/>
      <c r="BE271" s="8"/>
      <c r="BF271" s="8"/>
      <c r="BG271" s="8"/>
    </row>
    <row r="272" spans="18:59" x14ac:dyDescent="0.35">
      <c r="R272" s="8"/>
      <c r="S272" s="8"/>
      <c r="W272" s="8"/>
      <c r="X272" s="8"/>
      <c r="AE272" s="8"/>
      <c r="AF272" s="8"/>
      <c r="AV272" s="8"/>
      <c r="AW272" s="8"/>
      <c r="AX272" s="8"/>
      <c r="AY272" s="8"/>
      <c r="AZ272" s="8"/>
      <c r="BA272" s="8"/>
      <c r="BC272" s="8"/>
      <c r="BE272" s="8"/>
      <c r="BF272" s="8"/>
      <c r="BG272" s="8"/>
    </row>
    <row r="273" spans="18:59" x14ac:dyDescent="0.35">
      <c r="R273" s="8"/>
      <c r="S273" s="8"/>
      <c r="W273" s="8"/>
      <c r="X273" s="8"/>
      <c r="AE273" s="8"/>
      <c r="AF273" s="8"/>
      <c r="AV273" s="8"/>
      <c r="AW273" s="8"/>
      <c r="AX273" s="8"/>
      <c r="AY273" s="8"/>
      <c r="AZ273" s="8"/>
      <c r="BA273" s="8"/>
      <c r="BC273" s="8"/>
      <c r="BE273" s="8"/>
      <c r="BF273" s="8"/>
      <c r="BG273" s="8"/>
    </row>
    <row r="274" spans="18:59" x14ac:dyDescent="0.35">
      <c r="R274" s="8"/>
      <c r="S274" s="8"/>
      <c r="W274" s="8"/>
      <c r="X274" s="8"/>
      <c r="AE274" s="8"/>
      <c r="AF274" s="8"/>
      <c r="AV274" s="8"/>
      <c r="AW274" s="8"/>
      <c r="AX274" s="8"/>
      <c r="AY274" s="8"/>
      <c r="AZ274" s="8"/>
      <c r="BA274" s="8"/>
      <c r="BC274" s="8"/>
      <c r="BE274" s="8"/>
      <c r="BF274" s="8"/>
      <c r="BG274" s="8"/>
    </row>
    <row r="275" spans="18:59" x14ac:dyDescent="0.35">
      <c r="R275" s="8"/>
      <c r="S275" s="8"/>
      <c r="W275" s="8"/>
      <c r="X275" s="8"/>
      <c r="AE275" s="8"/>
      <c r="AF275" s="8"/>
      <c r="AV275" s="8"/>
      <c r="AW275" s="8"/>
      <c r="AX275" s="8"/>
      <c r="AY275" s="8"/>
      <c r="AZ275" s="8"/>
      <c r="BA275" s="8"/>
      <c r="BC275" s="8"/>
      <c r="BE275" s="8"/>
      <c r="BF275" s="8"/>
      <c r="BG275" s="8"/>
    </row>
    <row r="276" spans="18:59" x14ac:dyDescent="0.35">
      <c r="R276" s="8"/>
      <c r="S276" s="8"/>
      <c r="W276" s="8"/>
      <c r="X276" s="8"/>
      <c r="AE276" s="8"/>
      <c r="AF276" s="8"/>
      <c r="AV276" s="8"/>
      <c r="AW276" s="8"/>
      <c r="AX276" s="8"/>
      <c r="AY276" s="8"/>
      <c r="AZ276" s="8"/>
      <c r="BA276" s="8"/>
      <c r="BC276" s="8"/>
      <c r="BE276" s="8"/>
      <c r="BF276" s="8"/>
      <c r="BG276" s="8"/>
    </row>
    <row r="277" spans="18:59" x14ac:dyDescent="0.35">
      <c r="R277" s="8"/>
      <c r="S277" s="8"/>
      <c r="W277" s="8"/>
      <c r="X277" s="8"/>
      <c r="AE277" s="8"/>
      <c r="AF277" s="8"/>
      <c r="AV277" s="8"/>
      <c r="AW277" s="8"/>
      <c r="AX277" s="8"/>
      <c r="AY277" s="8"/>
      <c r="AZ277" s="8"/>
      <c r="BA277" s="8"/>
      <c r="BC277" s="8"/>
      <c r="BE277" s="8"/>
      <c r="BF277" s="8"/>
      <c r="BG277" s="8"/>
    </row>
    <row r="278" spans="18:59" x14ac:dyDescent="0.35">
      <c r="R278" s="8"/>
      <c r="S278" s="8"/>
      <c r="W278" s="8"/>
      <c r="X278" s="8"/>
      <c r="AE278" s="8"/>
      <c r="AF278" s="8"/>
      <c r="AV278" s="8"/>
      <c r="AW278" s="8"/>
      <c r="AX278" s="8"/>
      <c r="AY278" s="8"/>
      <c r="AZ278" s="8"/>
      <c r="BA278" s="8"/>
      <c r="BC278" s="8"/>
      <c r="BE278" s="8"/>
      <c r="BF278" s="8"/>
      <c r="BG278" s="8"/>
    </row>
    <row r="279" spans="18:59" x14ac:dyDescent="0.35">
      <c r="R279" s="8"/>
      <c r="S279" s="8"/>
      <c r="W279" s="8"/>
      <c r="X279" s="8"/>
      <c r="AE279" s="8"/>
      <c r="AF279" s="8"/>
      <c r="AV279" s="8"/>
      <c r="AW279" s="8"/>
      <c r="AX279" s="8"/>
      <c r="AY279" s="8"/>
      <c r="AZ279" s="8"/>
      <c r="BA279" s="8"/>
      <c r="BC279" s="8"/>
      <c r="BE279" s="8"/>
      <c r="BF279" s="8"/>
      <c r="BG279" s="8"/>
    </row>
    <row r="280" spans="18:59" x14ac:dyDescent="0.35">
      <c r="R280" s="8"/>
      <c r="S280" s="8"/>
      <c r="W280" s="8"/>
      <c r="X280" s="8"/>
      <c r="AE280" s="8"/>
      <c r="AF280" s="8"/>
      <c r="AV280" s="8"/>
      <c r="AW280" s="8"/>
      <c r="AX280" s="8"/>
      <c r="AY280" s="8"/>
      <c r="AZ280" s="8"/>
      <c r="BA280" s="8"/>
      <c r="BC280" s="8"/>
      <c r="BE280" s="8"/>
      <c r="BF280" s="8"/>
      <c r="BG280" s="8"/>
    </row>
    <row r="281" spans="18:59" x14ac:dyDescent="0.35">
      <c r="R281" s="8"/>
      <c r="S281" s="8"/>
      <c r="W281" s="8"/>
      <c r="X281" s="8"/>
      <c r="AE281" s="8"/>
      <c r="AF281" s="8"/>
      <c r="AV281" s="8"/>
      <c r="AW281" s="8"/>
      <c r="AX281" s="8"/>
      <c r="AY281" s="8"/>
      <c r="AZ281" s="8"/>
      <c r="BA281" s="8"/>
      <c r="BC281" s="8"/>
      <c r="BE281" s="8"/>
      <c r="BF281" s="8"/>
      <c r="BG281" s="8"/>
    </row>
    <row r="282" spans="18:59" x14ac:dyDescent="0.35">
      <c r="R282" s="8"/>
      <c r="S282" s="8"/>
      <c r="W282" s="8"/>
      <c r="X282" s="8"/>
      <c r="AE282" s="8"/>
      <c r="AF282" s="8"/>
      <c r="AV282" s="8"/>
      <c r="AW282" s="8"/>
      <c r="AX282" s="8"/>
      <c r="AY282" s="8"/>
      <c r="AZ282" s="8"/>
      <c r="BA282" s="8"/>
      <c r="BC282" s="8"/>
      <c r="BE282" s="8"/>
      <c r="BF282" s="8"/>
      <c r="BG282" s="8"/>
    </row>
    <row r="283" spans="18:59" x14ac:dyDescent="0.35">
      <c r="R283" s="8"/>
      <c r="S283" s="8"/>
      <c r="W283" s="8"/>
      <c r="X283" s="8"/>
      <c r="AE283" s="8"/>
      <c r="AF283" s="8"/>
      <c r="AV283" s="8"/>
      <c r="AW283" s="8"/>
      <c r="AX283" s="8"/>
      <c r="AY283" s="8"/>
      <c r="AZ283" s="8"/>
      <c r="BA283" s="8"/>
      <c r="BC283" s="8"/>
      <c r="BE283" s="8"/>
      <c r="BF283" s="8"/>
      <c r="BG283" s="8"/>
    </row>
    <row r="284" spans="18:59" x14ac:dyDescent="0.35">
      <c r="R284" s="8"/>
      <c r="S284" s="8"/>
      <c r="W284" s="8"/>
      <c r="X284" s="8"/>
      <c r="AE284" s="8"/>
      <c r="AF284" s="8"/>
      <c r="AV284" s="8"/>
      <c r="AW284" s="8"/>
      <c r="AX284" s="8"/>
      <c r="AY284" s="8"/>
      <c r="AZ284" s="8"/>
      <c r="BA284" s="8"/>
      <c r="BC284" s="8"/>
      <c r="BE284" s="8"/>
      <c r="BF284" s="8"/>
      <c r="BG284" s="8"/>
    </row>
    <row r="285" spans="18:59" x14ac:dyDescent="0.35">
      <c r="R285" s="8"/>
      <c r="S285" s="8"/>
      <c r="W285" s="8"/>
      <c r="X285" s="8"/>
      <c r="AE285" s="8"/>
      <c r="AF285" s="8"/>
      <c r="AV285" s="8"/>
      <c r="AW285" s="8"/>
      <c r="AX285" s="8"/>
      <c r="AY285" s="8"/>
      <c r="AZ285" s="8"/>
      <c r="BA285" s="8"/>
      <c r="BC285" s="8"/>
      <c r="BE285" s="8"/>
      <c r="BF285" s="8"/>
      <c r="BG285" s="8"/>
    </row>
    <row r="286" spans="18:59" x14ac:dyDescent="0.35">
      <c r="R286" s="8"/>
      <c r="S286" s="8"/>
      <c r="W286" s="8"/>
      <c r="X286" s="8"/>
      <c r="AE286" s="8"/>
      <c r="AF286" s="8"/>
      <c r="AV286" s="8"/>
      <c r="AW286" s="8"/>
      <c r="AX286" s="8"/>
      <c r="AY286" s="8"/>
      <c r="AZ286" s="8"/>
      <c r="BA286" s="8"/>
      <c r="BC286" s="8"/>
      <c r="BE286" s="8"/>
      <c r="BF286" s="8"/>
      <c r="BG286" s="8"/>
    </row>
    <row r="287" spans="18:59" x14ac:dyDescent="0.35">
      <c r="R287" s="8"/>
      <c r="S287" s="8"/>
      <c r="W287" s="8"/>
      <c r="X287" s="8"/>
      <c r="AE287" s="8"/>
      <c r="AF287" s="8"/>
      <c r="AV287" s="8"/>
      <c r="AW287" s="8"/>
      <c r="AX287" s="8"/>
      <c r="AY287" s="8"/>
      <c r="AZ287" s="8"/>
      <c r="BA287" s="8"/>
      <c r="BC287" s="8"/>
      <c r="BE287" s="8"/>
      <c r="BF287" s="8"/>
      <c r="BG287" s="8"/>
    </row>
    <row r="288" spans="18:59" x14ac:dyDescent="0.35">
      <c r="R288" s="8"/>
      <c r="S288" s="8"/>
      <c r="W288" s="8"/>
      <c r="X288" s="8"/>
      <c r="AE288" s="8"/>
      <c r="AF288" s="8"/>
      <c r="AV288" s="8"/>
      <c r="AW288" s="8"/>
      <c r="AX288" s="8"/>
      <c r="AY288" s="8"/>
      <c r="AZ288" s="8"/>
      <c r="BA288" s="8"/>
      <c r="BC288" s="8"/>
      <c r="BE288" s="8"/>
      <c r="BF288" s="8"/>
      <c r="BG288" s="8"/>
    </row>
    <row r="289" spans="18:59" x14ac:dyDescent="0.35">
      <c r="R289" s="8"/>
      <c r="S289" s="8"/>
      <c r="W289" s="8"/>
      <c r="X289" s="8"/>
      <c r="AE289" s="8"/>
      <c r="AF289" s="8"/>
      <c r="AV289" s="8"/>
      <c r="AW289" s="8"/>
      <c r="AX289" s="8"/>
      <c r="AY289" s="8"/>
      <c r="AZ289" s="8"/>
      <c r="BA289" s="8"/>
      <c r="BC289" s="8"/>
      <c r="BE289" s="8"/>
      <c r="BF289" s="8"/>
      <c r="BG289" s="8"/>
    </row>
    <row r="290" spans="18:59" x14ac:dyDescent="0.35">
      <c r="R290" s="8"/>
      <c r="S290" s="8"/>
      <c r="W290" s="8"/>
      <c r="X290" s="8"/>
      <c r="AE290" s="8"/>
      <c r="AF290" s="8"/>
      <c r="AV290" s="8"/>
      <c r="AW290" s="8"/>
      <c r="AX290" s="8"/>
      <c r="AY290" s="8"/>
      <c r="AZ290" s="8"/>
      <c r="BA290" s="8"/>
      <c r="BC290" s="8"/>
      <c r="BE290" s="8"/>
      <c r="BF290" s="8"/>
      <c r="BG290" s="8"/>
    </row>
    <row r="291" spans="18:59" x14ac:dyDescent="0.35">
      <c r="R291" s="8"/>
      <c r="S291" s="8"/>
      <c r="W291" s="8"/>
      <c r="X291" s="8"/>
      <c r="AE291" s="8"/>
      <c r="AF291" s="8"/>
      <c r="AV291" s="8"/>
      <c r="AW291" s="8"/>
      <c r="AX291" s="8"/>
      <c r="AY291" s="8"/>
      <c r="AZ291" s="8"/>
      <c r="BA291" s="8"/>
      <c r="BC291" s="8"/>
      <c r="BE291" s="8"/>
      <c r="BF291" s="8"/>
      <c r="BG291" s="8"/>
    </row>
    <row r="292" spans="18:59" x14ac:dyDescent="0.35">
      <c r="R292" s="8"/>
      <c r="S292" s="8"/>
      <c r="W292" s="8"/>
      <c r="X292" s="8"/>
      <c r="AE292" s="8"/>
      <c r="AF292" s="8"/>
      <c r="AV292" s="8"/>
      <c r="AW292" s="8"/>
      <c r="AX292" s="8"/>
      <c r="AY292" s="8"/>
      <c r="AZ292" s="8"/>
      <c r="BA292" s="8"/>
      <c r="BC292" s="8"/>
      <c r="BE292" s="8"/>
      <c r="BF292" s="8"/>
      <c r="BG292" s="8"/>
    </row>
    <row r="293" spans="18:59" x14ac:dyDescent="0.35">
      <c r="R293" s="8"/>
      <c r="S293" s="8"/>
      <c r="W293" s="8"/>
      <c r="X293" s="8"/>
      <c r="AE293" s="8"/>
      <c r="AF293" s="8"/>
      <c r="AV293" s="8"/>
      <c r="AW293" s="8"/>
      <c r="AX293" s="8"/>
      <c r="AY293" s="8"/>
      <c r="AZ293" s="8"/>
      <c r="BA293" s="8"/>
      <c r="BC293" s="8"/>
      <c r="BE293" s="8"/>
      <c r="BF293" s="8"/>
      <c r="BG293" s="8"/>
    </row>
    <row r="294" spans="18:59" x14ac:dyDescent="0.35">
      <c r="R294" s="8"/>
      <c r="S294" s="8"/>
      <c r="W294" s="8"/>
      <c r="X294" s="8"/>
      <c r="AE294" s="8"/>
      <c r="AF294" s="8"/>
      <c r="AV294" s="8"/>
      <c r="AW294" s="8"/>
      <c r="AX294" s="8"/>
      <c r="AY294" s="8"/>
      <c r="AZ294" s="8"/>
      <c r="BA294" s="8"/>
      <c r="BC294" s="8"/>
      <c r="BE294" s="8"/>
      <c r="BF294" s="8"/>
      <c r="BG294" s="8"/>
    </row>
    <row r="295" spans="18:59" x14ac:dyDescent="0.35">
      <c r="R295" s="8"/>
      <c r="S295" s="8"/>
      <c r="W295" s="8"/>
      <c r="X295" s="8"/>
      <c r="AE295" s="8"/>
      <c r="AF295" s="8"/>
      <c r="AV295" s="8"/>
      <c r="AW295" s="8"/>
      <c r="AX295" s="8"/>
      <c r="AY295" s="8"/>
      <c r="AZ295" s="8"/>
      <c r="BA295" s="8"/>
      <c r="BC295" s="8"/>
      <c r="BE295" s="8"/>
      <c r="BF295" s="8"/>
      <c r="BG295" s="8"/>
    </row>
    <row r="296" spans="18:59" x14ac:dyDescent="0.35">
      <c r="R296" s="8"/>
      <c r="S296" s="8"/>
      <c r="W296" s="8"/>
      <c r="X296" s="8"/>
      <c r="AE296" s="8"/>
      <c r="AF296" s="8"/>
      <c r="AV296" s="8"/>
      <c r="AW296" s="8"/>
      <c r="AX296" s="8"/>
      <c r="AY296" s="8"/>
      <c r="AZ296" s="8"/>
      <c r="BA296" s="8"/>
      <c r="BC296" s="8"/>
      <c r="BE296" s="8"/>
      <c r="BF296" s="8"/>
      <c r="BG296" s="8"/>
    </row>
    <row r="297" spans="18:59" x14ac:dyDescent="0.35">
      <c r="R297" s="8"/>
      <c r="S297" s="8"/>
      <c r="W297" s="8"/>
      <c r="X297" s="8"/>
      <c r="AE297" s="8"/>
      <c r="AF297" s="8"/>
      <c r="AV297" s="8"/>
      <c r="AW297" s="8"/>
      <c r="AX297" s="8"/>
      <c r="AY297" s="8"/>
      <c r="AZ297" s="8"/>
      <c r="BA297" s="8"/>
      <c r="BC297" s="8"/>
      <c r="BE297" s="8"/>
      <c r="BF297" s="8"/>
      <c r="BG297" s="8"/>
    </row>
    <row r="298" spans="18:59" x14ac:dyDescent="0.35">
      <c r="R298" s="8"/>
      <c r="S298" s="8"/>
      <c r="W298" s="8"/>
      <c r="X298" s="8"/>
      <c r="AE298" s="8"/>
      <c r="AF298" s="8"/>
      <c r="AV298" s="8"/>
      <c r="AW298" s="8"/>
      <c r="AX298" s="8"/>
      <c r="AY298" s="8"/>
      <c r="AZ298" s="8"/>
      <c r="BA298" s="8"/>
      <c r="BC298" s="8"/>
      <c r="BE298" s="8"/>
      <c r="BF298" s="8"/>
      <c r="BG298" s="8"/>
    </row>
    <row r="299" spans="18:59" x14ac:dyDescent="0.35">
      <c r="R299" s="8"/>
      <c r="S299" s="8"/>
      <c r="W299" s="8"/>
      <c r="X299" s="8"/>
      <c r="AE299" s="8"/>
      <c r="AF299" s="8"/>
      <c r="AV299" s="8"/>
      <c r="AW299" s="8"/>
      <c r="AX299" s="8"/>
      <c r="AY299" s="8"/>
      <c r="AZ299" s="8"/>
      <c r="BA299" s="8"/>
      <c r="BC299" s="8"/>
      <c r="BE299" s="8"/>
      <c r="BF299" s="8"/>
      <c r="BG299" s="8"/>
    </row>
    <row r="300" spans="18:59" x14ac:dyDescent="0.35">
      <c r="R300" s="8"/>
      <c r="S300" s="8"/>
      <c r="W300" s="8"/>
      <c r="X300" s="8"/>
      <c r="AE300" s="8"/>
      <c r="AF300" s="8"/>
      <c r="AV300" s="8"/>
      <c r="AW300" s="8"/>
      <c r="AX300" s="8"/>
      <c r="AY300" s="8"/>
      <c r="AZ300" s="8"/>
      <c r="BA300" s="8"/>
      <c r="BC300" s="8"/>
      <c r="BE300" s="8"/>
      <c r="BF300" s="8"/>
      <c r="BG300" s="8"/>
    </row>
    <row r="301" spans="18:59" x14ac:dyDescent="0.35">
      <c r="R301" s="8"/>
      <c r="S301" s="8"/>
      <c r="W301" s="8"/>
      <c r="X301" s="8"/>
      <c r="AE301" s="8"/>
      <c r="AF301" s="8"/>
      <c r="AV301" s="8"/>
      <c r="AW301" s="8"/>
      <c r="AX301" s="8"/>
      <c r="AY301" s="8"/>
      <c r="AZ301" s="8"/>
      <c r="BA301" s="8"/>
      <c r="BC301" s="8"/>
      <c r="BE301" s="8"/>
      <c r="BF301" s="8"/>
      <c r="BG301" s="8"/>
    </row>
    <row r="302" spans="18:59" x14ac:dyDescent="0.35">
      <c r="R302" s="8"/>
      <c r="S302" s="8"/>
      <c r="W302" s="8"/>
      <c r="X302" s="8"/>
      <c r="AE302" s="8"/>
      <c r="AF302" s="8"/>
      <c r="AV302" s="8"/>
      <c r="AW302" s="8"/>
      <c r="AX302" s="8"/>
      <c r="AY302" s="8"/>
      <c r="AZ302" s="8"/>
      <c r="BA302" s="8"/>
      <c r="BC302" s="8"/>
      <c r="BE302" s="8"/>
      <c r="BF302" s="8"/>
      <c r="BG302" s="8"/>
    </row>
    <row r="303" spans="18:59" x14ac:dyDescent="0.35">
      <c r="R303" s="8"/>
      <c r="S303" s="8"/>
      <c r="W303" s="8"/>
      <c r="X303" s="8"/>
      <c r="AE303" s="8"/>
      <c r="AF303" s="8"/>
      <c r="AV303" s="8"/>
      <c r="AW303" s="8"/>
      <c r="AX303" s="8"/>
      <c r="AY303" s="8"/>
      <c r="AZ303" s="8"/>
      <c r="BA303" s="8"/>
      <c r="BC303" s="8"/>
      <c r="BE303" s="8"/>
      <c r="BF303" s="8"/>
      <c r="BG303" s="8"/>
    </row>
    <row r="304" spans="18:59" x14ac:dyDescent="0.35">
      <c r="R304" s="8"/>
      <c r="S304" s="8"/>
      <c r="W304" s="8"/>
      <c r="X304" s="8"/>
      <c r="AE304" s="8"/>
      <c r="AF304" s="8"/>
      <c r="AV304" s="8"/>
      <c r="AW304" s="8"/>
      <c r="AX304" s="8"/>
      <c r="AY304" s="8"/>
      <c r="AZ304" s="8"/>
      <c r="BA304" s="8"/>
      <c r="BC304" s="8"/>
      <c r="BE304" s="8"/>
      <c r="BF304" s="8"/>
      <c r="BG304" s="8"/>
    </row>
    <row r="305" spans="18:59" x14ac:dyDescent="0.35">
      <c r="R305" s="8"/>
      <c r="S305" s="8"/>
      <c r="W305" s="8"/>
      <c r="X305" s="8"/>
      <c r="AE305" s="8"/>
      <c r="AF305" s="8"/>
      <c r="AV305" s="8"/>
      <c r="AW305" s="8"/>
      <c r="AX305" s="8"/>
      <c r="AY305" s="8"/>
      <c r="AZ305" s="8"/>
      <c r="BA305" s="8"/>
      <c r="BC305" s="8"/>
      <c r="BE305" s="8"/>
      <c r="BF305" s="8"/>
      <c r="BG305" s="8"/>
    </row>
    <row r="306" spans="18:59" x14ac:dyDescent="0.35">
      <c r="R306" s="8"/>
      <c r="S306" s="8"/>
      <c r="W306" s="8"/>
      <c r="X306" s="8"/>
      <c r="AE306" s="8"/>
      <c r="AF306" s="8"/>
      <c r="AV306" s="8"/>
      <c r="AW306" s="8"/>
      <c r="AX306" s="8"/>
      <c r="AY306" s="8"/>
      <c r="AZ306" s="8"/>
      <c r="BA306" s="8"/>
      <c r="BC306" s="8"/>
      <c r="BE306" s="8"/>
      <c r="BF306" s="8"/>
      <c r="BG306" s="8"/>
    </row>
    <row r="307" spans="18:59" x14ac:dyDescent="0.35">
      <c r="R307" s="8"/>
      <c r="S307" s="8"/>
      <c r="W307" s="8"/>
      <c r="X307" s="8"/>
      <c r="AE307" s="8"/>
      <c r="AF307" s="8"/>
      <c r="AV307" s="8"/>
      <c r="AW307" s="8"/>
      <c r="AX307" s="8"/>
      <c r="AY307" s="8"/>
      <c r="AZ307" s="8"/>
      <c r="BA307" s="8"/>
      <c r="BC307" s="8"/>
      <c r="BE307" s="8"/>
      <c r="BF307" s="8"/>
      <c r="BG307" s="8"/>
    </row>
    <row r="308" spans="18:59" x14ac:dyDescent="0.35">
      <c r="R308" s="8"/>
      <c r="S308" s="8"/>
      <c r="W308" s="8"/>
      <c r="X308" s="8"/>
      <c r="AE308" s="8"/>
      <c r="AF308" s="8"/>
      <c r="AV308" s="8"/>
      <c r="AW308" s="8"/>
      <c r="AX308" s="8"/>
      <c r="AY308" s="8"/>
      <c r="AZ308" s="8"/>
      <c r="BA308" s="8"/>
      <c r="BC308" s="8"/>
      <c r="BE308" s="8"/>
      <c r="BF308" s="8"/>
      <c r="BG308" s="8"/>
    </row>
    <row r="309" spans="18:59" x14ac:dyDescent="0.35">
      <c r="R309" s="8"/>
      <c r="S309" s="8"/>
      <c r="W309" s="8"/>
      <c r="X309" s="8"/>
      <c r="AE309" s="8"/>
      <c r="AF309" s="8"/>
      <c r="AV309" s="8"/>
      <c r="AW309" s="8"/>
      <c r="AX309" s="8"/>
      <c r="AY309" s="8"/>
      <c r="AZ309" s="8"/>
      <c r="BA309" s="8"/>
      <c r="BC309" s="8"/>
      <c r="BE309" s="8"/>
      <c r="BF309" s="8"/>
      <c r="BG309" s="8"/>
    </row>
    <row r="310" spans="18:59" x14ac:dyDescent="0.35">
      <c r="R310" s="8"/>
      <c r="S310" s="8"/>
      <c r="W310" s="8"/>
      <c r="X310" s="8"/>
      <c r="AE310" s="8"/>
      <c r="AF310" s="8"/>
      <c r="AV310" s="8"/>
      <c r="AW310" s="8"/>
      <c r="AX310" s="8"/>
      <c r="AY310" s="8"/>
      <c r="AZ310" s="8"/>
      <c r="BA310" s="8"/>
      <c r="BC310" s="8"/>
      <c r="BE310" s="8"/>
      <c r="BF310" s="8"/>
      <c r="BG310" s="8"/>
    </row>
    <row r="311" spans="18:59" x14ac:dyDescent="0.35">
      <c r="R311" s="8"/>
      <c r="S311" s="8"/>
      <c r="W311" s="8"/>
      <c r="X311" s="8"/>
      <c r="AE311" s="8"/>
      <c r="AF311" s="8"/>
      <c r="AV311" s="8"/>
      <c r="AW311" s="8"/>
      <c r="AX311" s="8"/>
      <c r="AY311" s="8"/>
      <c r="AZ311" s="8"/>
      <c r="BA311" s="8"/>
      <c r="BC311" s="8"/>
      <c r="BE311" s="8"/>
      <c r="BF311" s="8"/>
      <c r="BG311" s="8"/>
    </row>
    <row r="312" spans="18:59" x14ac:dyDescent="0.35">
      <c r="R312" s="8"/>
      <c r="S312" s="8"/>
      <c r="W312" s="8"/>
      <c r="X312" s="8"/>
      <c r="AE312" s="8"/>
      <c r="AF312" s="8"/>
      <c r="AV312" s="8"/>
      <c r="AW312" s="8"/>
      <c r="AX312" s="8"/>
      <c r="AY312" s="8"/>
      <c r="AZ312" s="8"/>
      <c r="BA312" s="8"/>
      <c r="BC312" s="8"/>
      <c r="BE312" s="8"/>
      <c r="BF312" s="8"/>
      <c r="BG312" s="8"/>
    </row>
    <row r="313" spans="18:59" x14ac:dyDescent="0.35">
      <c r="R313" s="8"/>
      <c r="S313" s="8"/>
      <c r="W313" s="8"/>
      <c r="X313" s="8"/>
      <c r="AE313" s="8"/>
      <c r="AF313" s="8"/>
      <c r="AV313" s="8"/>
      <c r="AW313" s="8"/>
      <c r="AX313" s="8"/>
      <c r="AY313" s="8"/>
      <c r="AZ313" s="8"/>
      <c r="BA313" s="8"/>
      <c r="BC313" s="8"/>
      <c r="BE313" s="8"/>
      <c r="BF313" s="8"/>
      <c r="BG313" s="8"/>
    </row>
    <row r="314" spans="18:59" x14ac:dyDescent="0.35">
      <c r="R314" s="8"/>
      <c r="S314" s="8"/>
      <c r="W314" s="8"/>
      <c r="X314" s="8"/>
      <c r="AE314" s="8"/>
      <c r="AF314" s="8"/>
      <c r="AV314" s="8"/>
      <c r="AW314" s="8"/>
      <c r="AX314" s="8"/>
      <c r="AY314" s="8"/>
      <c r="AZ314" s="8"/>
      <c r="BA314" s="8"/>
      <c r="BC314" s="8"/>
      <c r="BE314" s="8"/>
      <c r="BF314" s="8"/>
      <c r="BG314" s="8"/>
    </row>
    <row r="315" spans="18:59" x14ac:dyDescent="0.35">
      <c r="R315" s="8"/>
      <c r="S315" s="8"/>
      <c r="W315" s="8"/>
      <c r="X315" s="8"/>
      <c r="AE315" s="8"/>
      <c r="AF315" s="8"/>
      <c r="AV315" s="8"/>
      <c r="AW315" s="8"/>
      <c r="AX315" s="8"/>
      <c r="AY315" s="8"/>
      <c r="AZ315" s="8"/>
      <c r="BA315" s="8"/>
      <c r="BC315" s="8"/>
      <c r="BE315" s="8"/>
      <c r="BF315" s="8"/>
      <c r="BG315" s="8"/>
    </row>
    <row r="316" spans="18:59" x14ac:dyDescent="0.35">
      <c r="R316" s="8"/>
      <c r="S316" s="8"/>
      <c r="W316" s="8"/>
      <c r="X316" s="8"/>
      <c r="AE316" s="8"/>
      <c r="AF316" s="8"/>
      <c r="AV316" s="8"/>
      <c r="AW316" s="8"/>
      <c r="AX316" s="8"/>
      <c r="AY316" s="8"/>
      <c r="AZ316" s="8"/>
      <c r="BA316" s="8"/>
      <c r="BC316" s="8"/>
      <c r="BE316" s="8"/>
      <c r="BF316" s="8"/>
      <c r="BG316" s="8"/>
    </row>
    <row r="317" spans="18:59" x14ac:dyDescent="0.35">
      <c r="R317" s="8"/>
      <c r="S317" s="8"/>
      <c r="W317" s="8"/>
      <c r="X317" s="8"/>
      <c r="AE317" s="8"/>
      <c r="AF317" s="8"/>
      <c r="AV317" s="8"/>
      <c r="AW317" s="8"/>
      <c r="AX317" s="8"/>
      <c r="AY317" s="8"/>
      <c r="AZ317" s="8"/>
      <c r="BA317" s="8"/>
      <c r="BC317" s="8"/>
      <c r="BE317" s="8"/>
      <c r="BF317" s="8"/>
      <c r="BG317" s="8"/>
    </row>
    <row r="318" spans="18:59" x14ac:dyDescent="0.35">
      <c r="R318" s="8"/>
      <c r="S318" s="8"/>
      <c r="W318" s="8"/>
      <c r="X318" s="8"/>
      <c r="AE318" s="8"/>
      <c r="AF318" s="8"/>
      <c r="AV318" s="8"/>
      <c r="AW318" s="8"/>
      <c r="AX318" s="8"/>
      <c r="AY318" s="8"/>
      <c r="AZ318" s="8"/>
      <c r="BA318" s="8"/>
      <c r="BC318" s="8"/>
      <c r="BE318" s="8"/>
      <c r="BF318" s="8"/>
      <c r="BG318" s="8"/>
    </row>
    <row r="319" spans="18:59" x14ac:dyDescent="0.35">
      <c r="R319" s="8"/>
      <c r="S319" s="8"/>
      <c r="W319" s="8"/>
      <c r="X319" s="8"/>
      <c r="AE319" s="8"/>
      <c r="AF319" s="8"/>
      <c r="AV319" s="8"/>
      <c r="AW319" s="8"/>
      <c r="AX319" s="8"/>
      <c r="AY319" s="8"/>
      <c r="AZ319" s="8"/>
      <c r="BA319" s="8"/>
      <c r="BC319" s="8"/>
      <c r="BE319" s="8"/>
      <c r="BF319" s="8"/>
      <c r="BG319" s="8"/>
    </row>
    <row r="320" spans="18:59" x14ac:dyDescent="0.35">
      <c r="R320" s="8"/>
      <c r="S320" s="8"/>
      <c r="W320" s="8"/>
      <c r="X320" s="8"/>
      <c r="AE320" s="8"/>
      <c r="AF320" s="8"/>
      <c r="AV320" s="8"/>
      <c r="AW320" s="8"/>
      <c r="AX320" s="8"/>
      <c r="AY320" s="8"/>
      <c r="AZ320" s="8"/>
      <c r="BA320" s="8"/>
      <c r="BC320" s="8"/>
      <c r="BE320" s="8"/>
      <c r="BF320" s="8"/>
      <c r="BG320" s="8"/>
    </row>
    <row r="321" spans="18:59" x14ac:dyDescent="0.35">
      <c r="R321" s="8"/>
      <c r="S321" s="8"/>
      <c r="W321" s="8"/>
      <c r="X321" s="8"/>
      <c r="AE321" s="8"/>
      <c r="AF321" s="8"/>
      <c r="AV321" s="8"/>
      <c r="AW321" s="8"/>
      <c r="AX321" s="8"/>
      <c r="AY321" s="8"/>
      <c r="AZ321" s="8"/>
      <c r="BA321" s="8"/>
      <c r="BC321" s="8"/>
      <c r="BE321" s="8"/>
      <c r="BF321" s="8"/>
      <c r="BG321" s="8"/>
    </row>
    <row r="322" spans="18:59" x14ac:dyDescent="0.35">
      <c r="R322" s="8"/>
      <c r="S322" s="8"/>
      <c r="W322" s="8"/>
      <c r="X322" s="8"/>
      <c r="AE322" s="8"/>
      <c r="AF322" s="8"/>
      <c r="AV322" s="8"/>
      <c r="AW322" s="8"/>
      <c r="AX322" s="8"/>
      <c r="AY322" s="8"/>
      <c r="AZ322" s="8"/>
      <c r="BA322" s="8"/>
      <c r="BC322" s="8"/>
      <c r="BE322" s="8"/>
      <c r="BF322" s="8"/>
      <c r="BG322" s="8"/>
    </row>
    <row r="323" spans="18:59" x14ac:dyDescent="0.35">
      <c r="R323" s="8"/>
      <c r="S323" s="8"/>
      <c r="W323" s="8"/>
      <c r="X323" s="8"/>
      <c r="AE323" s="8"/>
      <c r="AF323" s="8"/>
      <c r="AV323" s="8"/>
      <c r="AW323" s="8"/>
      <c r="AX323" s="8"/>
      <c r="AY323" s="8"/>
      <c r="AZ323" s="8"/>
      <c r="BA323" s="8"/>
      <c r="BC323" s="8"/>
      <c r="BE323" s="8"/>
      <c r="BF323" s="8"/>
      <c r="BG323" s="8"/>
    </row>
    <row r="324" spans="18:59" x14ac:dyDescent="0.35">
      <c r="R324" s="8"/>
      <c r="S324" s="8"/>
      <c r="W324" s="8"/>
      <c r="X324" s="8"/>
      <c r="AE324" s="8"/>
      <c r="AF324" s="8"/>
      <c r="AV324" s="8"/>
      <c r="AW324" s="8"/>
      <c r="AX324" s="8"/>
      <c r="AY324" s="8"/>
      <c r="AZ324" s="8"/>
      <c r="BA324" s="8"/>
      <c r="BC324" s="8"/>
      <c r="BE324" s="8"/>
      <c r="BF324" s="8"/>
      <c r="BG324" s="8"/>
    </row>
    <row r="325" spans="18:59" x14ac:dyDescent="0.35">
      <c r="R325" s="8"/>
      <c r="S325" s="8"/>
      <c r="W325" s="8"/>
      <c r="X325" s="8"/>
      <c r="AE325" s="8"/>
      <c r="AF325" s="8"/>
      <c r="AV325" s="8"/>
      <c r="AW325" s="8"/>
      <c r="AX325" s="8"/>
      <c r="AY325" s="8"/>
      <c r="AZ325" s="8"/>
      <c r="BA325" s="8"/>
      <c r="BC325" s="8"/>
      <c r="BE325" s="8"/>
      <c r="BF325" s="8"/>
      <c r="BG325" s="8"/>
    </row>
    <row r="326" spans="18:59" x14ac:dyDescent="0.35">
      <c r="R326" s="8"/>
      <c r="S326" s="8"/>
      <c r="W326" s="8"/>
      <c r="X326" s="8"/>
      <c r="AE326" s="8"/>
      <c r="AF326" s="8"/>
      <c r="AV326" s="8"/>
      <c r="AW326" s="8"/>
      <c r="AX326" s="8"/>
      <c r="AY326" s="8"/>
      <c r="AZ326" s="8"/>
      <c r="BA326" s="8"/>
      <c r="BC326" s="8"/>
      <c r="BE326" s="8"/>
      <c r="BF326" s="8"/>
      <c r="BG326" s="8"/>
    </row>
    <row r="327" spans="18:59" x14ac:dyDescent="0.35">
      <c r="R327" s="8"/>
      <c r="S327" s="8"/>
      <c r="W327" s="8"/>
      <c r="X327" s="8"/>
      <c r="AE327" s="8"/>
      <c r="AF327" s="8"/>
      <c r="AV327" s="8"/>
      <c r="AW327" s="8"/>
      <c r="AX327" s="8"/>
      <c r="AY327" s="8"/>
      <c r="AZ327" s="8"/>
      <c r="BA327" s="8"/>
      <c r="BC327" s="8"/>
      <c r="BE327" s="8"/>
      <c r="BF327" s="8"/>
      <c r="BG327" s="8"/>
    </row>
    <row r="328" spans="18:59" x14ac:dyDescent="0.35">
      <c r="R328" s="8"/>
      <c r="S328" s="8"/>
      <c r="W328" s="8"/>
      <c r="X328" s="8"/>
      <c r="AE328" s="8"/>
      <c r="AF328" s="8"/>
      <c r="AV328" s="8"/>
      <c r="AW328" s="8"/>
      <c r="AX328" s="8"/>
      <c r="AY328" s="8"/>
      <c r="AZ328" s="8"/>
      <c r="BA328" s="8"/>
      <c r="BC328" s="8"/>
      <c r="BE328" s="8"/>
      <c r="BF328" s="8"/>
      <c r="BG328" s="8"/>
    </row>
    <row r="329" spans="18:59" x14ac:dyDescent="0.35">
      <c r="R329" s="8"/>
      <c r="S329" s="8"/>
      <c r="W329" s="8"/>
      <c r="X329" s="8"/>
      <c r="AE329" s="8"/>
      <c r="AF329" s="8"/>
      <c r="AV329" s="8"/>
      <c r="AW329" s="8"/>
      <c r="AX329" s="8"/>
      <c r="AY329" s="8"/>
      <c r="AZ329" s="8"/>
      <c r="BA329" s="8"/>
      <c r="BC329" s="8"/>
      <c r="BE329" s="8"/>
      <c r="BF329" s="8"/>
      <c r="BG329" s="8"/>
    </row>
    <row r="330" spans="18:59" x14ac:dyDescent="0.35">
      <c r="R330" s="8"/>
      <c r="S330" s="8"/>
      <c r="W330" s="8"/>
      <c r="X330" s="8"/>
      <c r="AE330" s="8"/>
      <c r="AF330" s="8"/>
      <c r="AV330" s="8"/>
      <c r="AW330" s="8"/>
      <c r="AX330" s="8"/>
      <c r="AY330" s="8"/>
      <c r="AZ330" s="8"/>
      <c r="BA330" s="8"/>
      <c r="BC330" s="8"/>
      <c r="BE330" s="8"/>
      <c r="BF330" s="8"/>
      <c r="BG330" s="8"/>
    </row>
    <row r="331" spans="18:59" x14ac:dyDescent="0.35">
      <c r="R331" s="8"/>
      <c r="S331" s="8"/>
      <c r="W331" s="8"/>
      <c r="X331" s="8"/>
      <c r="AE331" s="8"/>
      <c r="AF331" s="8"/>
      <c r="AV331" s="8"/>
      <c r="AW331" s="8"/>
      <c r="AX331" s="8"/>
      <c r="AY331" s="8"/>
      <c r="AZ331" s="8"/>
      <c r="BA331" s="8"/>
      <c r="BC331" s="8"/>
      <c r="BE331" s="8"/>
      <c r="BF331" s="8"/>
      <c r="BG331" s="8"/>
    </row>
    <row r="332" spans="18:59" x14ac:dyDescent="0.35">
      <c r="R332" s="8"/>
      <c r="S332" s="8"/>
      <c r="W332" s="8"/>
      <c r="X332" s="8"/>
      <c r="AE332" s="8"/>
      <c r="AF332" s="8"/>
      <c r="AV332" s="8"/>
      <c r="AW332" s="8"/>
      <c r="AX332" s="8"/>
      <c r="AY332" s="8"/>
      <c r="AZ332" s="8"/>
      <c r="BA332" s="8"/>
      <c r="BC332" s="8"/>
      <c r="BE332" s="8"/>
      <c r="BF332" s="8"/>
      <c r="BG332" s="8"/>
    </row>
    <row r="333" spans="18:59" x14ac:dyDescent="0.35">
      <c r="R333" s="8"/>
      <c r="S333" s="8"/>
      <c r="W333" s="8"/>
      <c r="X333" s="8"/>
      <c r="AE333" s="8"/>
      <c r="AF333" s="8"/>
      <c r="AV333" s="8"/>
      <c r="AW333" s="8"/>
      <c r="AX333" s="8"/>
      <c r="AY333" s="8"/>
      <c r="AZ333" s="8"/>
      <c r="BA333" s="8"/>
      <c r="BC333" s="8"/>
      <c r="BE333" s="8"/>
      <c r="BF333" s="8"/>
      <c r="BG333" s="8"/>
    </row>
    <row r="334" spans="18:59" x14ac:dyDescent="0.35">
      <c r="R334" s="8"/>
      <c r="S334" s="8"/>
      <c r="W334" s="8"/>
      <c r="X334" s="8"/>
      <c r="AE334" s="8"/>
      <c r="AF334" s="8"/>
      <c r="AV334" s="8"/>
      <c r="AW334" s="8"/>
      <c r="AX334" s="8"/>
      <c r="AY334" s="8"/>
      <c r="AZ334" s="8"/>
      <c r="BA334" s="8"/>
      <c r="BC334" s="8"/>
      <c r="BE334" s="8"/>
      <c r="BF334" s="8"/>
      <c r="BG334" s="8"/>
    </row>
    <row r="335" spans="18:59" x14ac:dyDescent="0.35">
      <c r="R335" s="8"/>
      <c r="S335" s="8"/>
      <c r="W335" s="8"/>
      <c r="X335" s="8"/>
      <c r="AE335" s="8"/>
      <c r="AF335" s="8"/>
      <c r="AV335" s="8"/>
      <c r="AW335" s="8"/>
      <c r="AX335" s="8"/>
      <c r="AY335" s="8"/>
      <c r="AZ335" s="8"/>
      <c r="BA335" s="8"/>
      <c r="BC335" s="8"/>
      <c r="BE335" s="8"/>
      <c r="BF335" s="8"/>
      <c r="BG335" s="8"/>
    </row>
    <row r="336" spans="18:59" x14ac:dyDescent="0.35">
      <c r="R336" s="8"/>
      <c r="S336" s="8"/>
      <c r="W336" s="8"/>
      <c r="X336" s="8"/>
      <c r="AE336" s="8"/>
      <c r="AF336" s="8"/>
      <c r="AV336" s="8"/>
      <c r="AW336" s="8"/>
      <c r="AX336" s="8"/>
      <c r="AY336" s="8"/>
      <c r="AZ336" s="8"/>
      <c r="BA336" s="8"/>
      <c r="BC336" s="8"/>
      <c r="BE336" s="8"/>
      <c r="BF336" s="8"/>
      <c r="BG336" s="8"/>
    </row>
    <row r="337" spans="18:59" x14ac:dyDescent="0.35">
      <c r="R337" s="8"/>
      <c r="S337" s="8"/>
      <c r="W337" s="8"/>
      <c r="X337" s="8"/>
      <c r="AE337" s="8"/>
      <c r="AF337" s="8"/>
      <c r="AV337" s="8"/>
      <c r="AW337" s="8"/>
      <c r="AX337" s="8"/>
      <c r="AY337" s="8"/>
      <c r="AZ337" s="8"/>
      <c r="BA337" s="8"/>
      <c r="BC337" s="8"/>
      <c r="BE337" s="8"/>
      <c r="BF337" s="8"/>
      <c r="BG337" s="8"/>
    </row>
    <row r="338" spans="18:59" x14ac:dyDescent="0.35">
      <c r="R338" s="8"/>
      <c r="S338" s="8"/>
      <c r="W338" s="8"/>
      <c r="X338" s="8"/>
      <c r="AE338" s="8"/>
      <c r="AF338" s="8"/>
      <c r="AV338" s="8"/>
      <c r="AW338" s="8"/>
      <c r="AX338" s="8"/>
      <c r="AY338" s="8"/>
      <c r="AZ338" s="8"/>
      <c r="BA338" s="8"/>
      <c r="BC338" s="8"/>
      <c r="BE338" s="8"/>
      <c r="BF338" s="8"/>
      <c r="BG338" s="8"/>
    </row>
    <row r="339" spans="18:59" x14ac:dyDescent="0.35">
      <c r="R339" s="8"/>
      <c r="S339" s="8"/>
      <c r="W339" s="8"/>
      <c r="X339" s="8"/>
      <c r="AE339" s="8"/>
      <c r="AF339" s="8"/>
      <c r="AV339" s="8"/>
      <c r="AW339" s="8"/>
      <c r="AX339" s="8"/>
      <c r="AY339" s="8"/>
      <c r="AZ339" s="8"/>
      <c r="BA339" s="8"/>
      <c r="BC339" s="8"/>
      <c r="BE339" s="8"/>
      <c r="BF339" s="8"/>
      <c r="BG339" s="8"/>
    </row>
    <row r="340" spans="18:59" x14ac:dyDescent="0.35">
      <c r="R340" s="8"/>
      <c r="S340" s="8"/>
      <c r="W340" s="8"/>
      <c r="X340" s="8"/>
      <c r="AE340" s="8"/>
      <c r="AF340" s="8"/>
      <c r="AV340" s="8"/>
      <c r="AW340" s="8"/>
      <c r="AX340" s="8"/>
      <c r="AY340" s="8"/>
      <c r="AZ340" s="8"/>
      <c r="BA340" s="8"/>
      <c r="BC340" s="8"/>
      <c r="BE340" s="8"/>
      <c r="BF340" s="8"/>
      <c r="BG340" s="8"/>
    </row>
    <row r="341" spans="18:59" x14ac:dyDescent="0.35">
      <c r="R341" s="8"/>
      <c r="S341" s="8"/>
      <c r="W341" s="8"/>
      <c r="X341" s="8"/>
      <c r="AE341" s="8"/>
      <c r="AF341" s="8"/>
      <c r="AV341" s="8"/>
      <c r="AW341" s="8"/>
      <c r="AX341" s="8"/>
      <c r="AY341" s="8"/>
      <c r="AZ341" s="8"/>
      <c r="BA341" s="8"/>
      <c r="BC341" s="8"/>
      <c r="BE341" s="8"/>
      <c r="BF341" s="8"/>
      <c r="BG341" s="8"/>
    </row>
    <row r="342" spans="18:59" x14ac:dyDescent="0.35">
      <c r="R342" s="8"/>
      <c r="S342" s="8"/>
      <c r="W342" s="8"/>
      <c r="X342" s="8"/>
      <c r="AE342" s="8"/>
      <c r="AF342" s="8"/>
      <c r="AV342" s="8"/>
      <c r="AW342" s="8"/>
      <c r="AX342" s="8"/>
      <c r="AY342" s="8"/>
      <c r="AZ342" s="8"/>
      <c r="BA342" s="8"/>
      <c r="BC342" s="8"/>
      <c r="BE342" s="8"/>
      <c r="BF342" s="8"/>
      <c r="BG342" s="8"/>
    </row>
    <row r="343" spans="18:59" x14ac:dyDescent="0.35">
      <c r="R343" s="8"/>
      <c r="S343" s="8"/>
      <c r="W343" s="8"/>
      <c r="X343" s="8"/>
      <c r="AE343" s="8"/>
      <c r="AF343" s="8"/>
      <c r="AV343" s="8"/>
      <c r="AW343" s="8"/>
      <c r="AX343" s="8"/>
      <c r="AY343" s="8"/>
      <c r="AZ343" s="8"/>
      <c r="BA343" s="8"/>
      <c r="BC343" s="8"/>
      <c r="BE343" s="8"/>
      <c r="BF343" s="8"/>
      <c r="BG343" s="8"/>
    </row>
    <row r="344" spans="18:59" x14ac:dyDescent="0.35">
      <c r="R344" s="8"/>
      <c r="S344" s="8"/>
      <c r="W344" s="8"/>
      <c r="X344" s="8"/>
      <c r="AE344" s="8"/>
      <c r="AF344" s="8"/>
      <c r="AV344" s="8"/>
      <c r="AW344" s="8"/>
      <c r="AX344" s="8"/>
      <c r="AY344" s="8"/>
      <c r="AZ344" s="8"/>
      <c r="BA344" s="8"/>
      <c r="BC344" s="8"/>
      <c r="BE344" s="8"/>
      <c r="BF344" s="8"/>
      <c r="BG344" s="8"/>
    </row>
    <row r="345" spans="18:59" x14ac:dyDescent="0.35">
      <c r="R345" s="8"/>
      <c r="S345" s="8"/>
      <c r="W345" s="8"/>
      <c r="X345" s="8"/>
      <c r="AE345" s="8"/>
      <c r="AF345" s="8"/>
      <c r="AV345" s="8"/>
      <c r="AW345" s="8"/>
      <c r="AX345" s="8"/>
      <c r="AY345" s="8"/>
      <c r="AZ345" s="8"/>
      <c r="BA345" s="8"/>
      <c r="BC345" s="8"/>
      <c r="BE345" s="8"/>
      <c r="BF345" s="8"/>
      <c r="BG345" s="8"/>
    </row>
    <row r="346" spans="18:59" x14ac:dyDescent="0.35">
      <c r="R346" s="8"/>
      <c r="S346" s="8"/>
      <c r="W346" s="8"/>
      <c r="X346" s="8"/>
      <c r="AE346" s="8"/>
      <c r="AF346" s="8"/>
      <c r="AV346" s="8"/>
      <c r="AW346" s="8"/>
      <c r="AX346" s="8"/>
      <c r="AY346" s="8"/>
      <c r="AZ346" s="8"/>
      <c r="BA346" s="8"/>
      <c r="BC346" s="8"/>
      <c r="BE346" s="8"/>
      <c r="BF346" s="8"/>
      <c r="BG346" s="8"/>
    </row>
    <row r="347" spans="18:59" x14ac:dyDescent="0.35">
      <c r="R347" s="8"/>
      <c r="S347" s="8"/>
      <c r="W347" s="8"/>
      <c r="X347" s="8"/>
      <c r="AE347" s="8"/>
      <c r="AF347" s="8"/>
      <c r="AV347" s="8"/>
      <c r="AW347" s="8"/>
      <c r="AX347" s="8"/>
      <c r="AY347" s="8"/>
      <c r="AZ347" s="8"/>
      <c r="BA347" s="8"/>
      <c r="BC347" s="8"/>
      <c r="BE347" s="8"/>
      <c r="BF347" s="8"/>
      <c r="BG347" s="8"/>
    </row>
    <row r="348" spans="18:59" x14ac:dyDescent="0.35">
      <c r="R348" s="8"/>
      <c r="S348" s="8"/>
      <c r="W348" s="8"/>
      <c r="X348" s="8"/>
      <c r="AE348" s="8"/>
      <c r="AF348" s="8"/>
      <c r="AV348" s="8"/>
      <c r="AW348" s="8"/>
      <c r="AX348" s="8"/>
      <c r="AY348" s="8"/>
      <c r="AZ348" s="8"/>
      <c r="BA348" s="8"/>
      <c r="BC348" s="8"/>
      <c r="BE348" s="8"/>
      <c r="BF348" s="8"/>
      <c r="BG348" s="8"/>
    </row>
    <row r="349" spans="18:59" x14ac:dyDescent="0.35">
      <c r="R349" s="8"/>
      <c r="S349" s="8"/>
      <c r="W349" s="8"/>
      <c r="X349" s="8"/>
      <c r="AE349" s="8"/>
      <c r="AF349" s="8"/>
      <c r="AV349" s="8"/>
      <c r="AW349" s="8"/>
      <c r="AX349" s="8"/>
      <c r="AY349" s="8"/>
      <c r="AZ349" s="8"/>
      <c r="BA349" s="8"/>
      <c r="BC349" s="8"/>
      <c r="BE349" s="8"/>
      <c r="BF349" s="8"/>
      <c r="BG349" s="8"/>
    </row>
    <row r="350" spans="18:59" x14ac:dyDescent="0.35">
      <c r="R350" s="8"/>
      <c r="S350" s="8"/>
      <c r="W350" s="8"/>
      <c r="X350" s="8"/>
      <c r="AE350" s="8"/>
      <c r="AF350" s="8"/>
      <c r="AV350" s="8"/>
      <c r="AW350" s="8"/>
      <c r="AX350" s="8"/>
      <c r="AY350" s="8"/>
      <c r="AZ350" s="8"/>
      <c r="BA350" s="8"/>
      <c r="BC350" s="8"/>
      <c r="BE350" s="8"/>
      <c r="BF350" s="8"/>
      <c r="BG350" s="8"/>
    </row>
    <row r="351" spans="18:59" x14ac:dyDescent="0.35">
      <c r="R351" s="8"/>
      <c r="S351" s="8"/>
      <c r="W351" s="8"/>
      <c r="X351" s="8"/>
      <c r="AE351" s="8"/>
      <c r="AF351" s="8"/>
      <c r="AV351" s="8"/>
      <c r="AW351" s="8"/>
      <c r="AX351" s="8"/>
      <c r="AY351" s="8"/>
      <c r="AZ351" s="8"/>
      <c r="BA351" s="8"/>
      <c r="BC351" s="8"/>
      <c r="BE351" s="8"/>
      <c r="BF351" s="8"/>
      <c r="BG351" s="8"/>
    </row>
    <row r="352" spans="18:59" x14ac:dyDescent="0.35">
      <c r="R352" s="8"/>
      <c r="S352" s="8"/>
      <c r="W352" s="8"/>
      <c r="X352" s="8"/>
      <c r="AE352" s="8"/>
      <c r="AF352" s="8"/>
      <c r="AV352" s="8"/>
      <c r="AW352" s="8"/>
      <c r="AX352" s="8"/>
      <c r="AY352" s="8"/>
      <c r="AZ352" s="8"/>
      <c r="BA352" s="8"/>
      <c r="BC352" s="8"/>
      <c r="BE352" s="8"/>
      <c r="BF352" s="8"/>
      <c r="BG352" s="8"/>
    </row>
    <row r="353" spans="18:59" x14ac:dyDescent="0.35">
      <c r="R353" s="8"/>
      <c r="S353" s="8"/>
      <c r="W353" s="8"/>
      <c r="X353" s="8"/>
      <c r="AE353" s="8"/>
      <c r="AF353" s="8"/>
      <c r="AV353" s="8"/>
      <c r="AW353" s="8"/>
      <c r="AX353" s="8"/>
      <c r="AY353" s="8"/>
      <c r="AZ353" s="8"/>
      <c r="BA353" s="8"/>
      <c r="BC353" s="8"/>
      <c r="BE353" s="8"/>
      <c r="BF353" s="8"/>
      <c r="BG353" s="8"/>
    </row>
    <row r="354" spans="18:59" x14ac:dyDescent="0.35">
      <c r="R354" s="8"/>
      <c r="S354" s="8"/>
      <c r="W354" s="8"/>
      <c r="X354" s="8"/>
      <c r="AE354" s="8"/>
      <c r="AF354" s="8"/>
      <c r="AV354" s="8"/>
      <c r="AW354" s="8"/>
      <c r="AX354" s="8"/>
      <c r="AY354" s="8"/>
      <c r="AZ354" s="8"/>
      <c r="BA354" s="8"/>
      <c r="BC354" s="8"/>
      <c r="BE354" s="8"/>
      <c r="BF354" s="8"/>
      <c r="BG354" s="8"/>
    </row>
    <row r="355" spans="18:59" x14ac:dyDescent="0.35">
      <c r="R355" s="8"/>
      <c r="S355" s="8"/>
      <c r="W355" s="8"/>
      <c r="X355" s="8"/>
      <c r="AE355" s="8"/>
      <c r="AF355" s="8"/>
      <c r="AV355" s="8"/>
      <c r="AW355" s="8"/>
      <c r="AX355" s="8"/>
      <c r="AY355" s="8"/>
      <c r="AZ355" s="8"/>
      <c r="BA355" s="8"/>
      <c r="BC355" s="8"/>
      <c r="BE355" s="8"/>
      <c r="BF355" s="8"/>
      <c r="BG355" s="8"/>
    </row>
    <row r="356" spans="18:59" x14ac:dyDescent="0.35">
      <c r="R356" s="8"/>
      <c r="S356" s="8"/>
      <c r="W356" s="8"/>
      <c r="X356" s="8"/>
      <c r="AE356" s="8"/>
      <c r="AF356" s="8"/>
      <c r="AV356" s="8"/>
      <c r="AW356" s="8"/>
      <c r="AX356" s="8"/>
      <c r="AY356" s="8"/>
      <c r="AZ356" s="8"/>
      <c r="BA356" s="8"/>
      <c r="BC356" s="8"/>
      <c r="BE356" s="8"/>
      <c r="BF356" s="8"/>
      <c r="BG356" s="8"/>
    </row>
    <row r="357" spans="18:59" x14ac:dyDescent="0.35">
      <c r="R357" s="8"/>
      <c r="S357" s="8"/>
      <c r="W357" s="8"/>
      <c r="X357" s="8"/>
      <c r="AE357" s="8"/>
      <c r="AF357" s="8"/>
      <c r="AV357" s="8"/>
      <c r="AW357" s="8"/>
      <c r="AX357" s="8"/>
      <c r="AY357" s="8"/>
      <c r="AZ357" s="8"/>
      <c r="BA357" s="8"/>
      <c r="BC357" s="8"/>
      <c r="BE357" s="8"/>
      <c r="BF357" s="8"/>
      <c r="BG357" s="8"/>
    </row>
    <row r="358" spans="18:59" x14ac:dyDescent="0.35">
      <c r="R358" s="8"/>
      <c r="S358" s="8"/>
      <c r="W358" s="8"/>
      <c r="X358" s="8"/>
      <c r="AE358" s="8"/>
      <c r="AF358" s="8"/>
      <c r="AV358" s="8"/>
      <c r="AW358" s="8"/>
      <c r="AX358" s="8"/>
      <c r="AY358" s="8"/>
      <c r="AZ358" s="8"/>
      <c r="BA358" s="8"/>
      <c r="BC358" s="8"/>
      <c r="BE358" s="8"/>
      <c r="BF358" s="8"/>
      <c r="BG358" s="8"/>
    </row>
    <row r="359" spans="18:59" x14ac:dyDescent="0.35">
      <c r="R359" s="8"/>
      <c r="S359" s="8"/>
      <c r="W359" s="8"/>
      <c r="X359" s="8"/>
      <c r="AE359" s="8"/>
      <c r="AF359" s="8"/>
      <c r="AV359" s="8"/>
      <c r="AW359" s="8"/>
      <c r="AX359" s="8"/>
      <c r="AY359" s="8"/>
      <c r="AZ359" s="8"/>
      <c r="BA359" s="8"/>
      <c r="BC359" s="8"/>
      <c r="BE359" s="8"/>
      <c r="BF359" s="8"/>
      <c r="BG359" s="8"/>
    </row>
    <row r="360" spans="18:59" x14ac:dyDescent="0.35">
      <c r="R360" s="8"/>
      <c r="S360" s="8"/>
      <c r="W360" s="8"/>
      <c r="X360" s="8"/>
      <c r="AE360" s="8"/>
      <c r="AF360" s="8"/>
      <c r="AV360" s="8"/>
      <c r="AW360" s="8"/>
      <c r="AX360" s="8"/>
      <c r="AY360" s="8"/>
      <c r="AZ360" s="8"/>
      <c r="BA360" s="8"/>
      <c r="BC360" s="8"/>
      <c r="BE360" s="8"/>
      <c r="BF360" s="8"/>
      <c r="BG360" s="8"/>
    </row>
    <row r="361" spans="18:59" x14ac:dyDescent="0.35">
      <c r="R361" s="8"/>
      <c r="S361" s="8"/>
      <c r="W361" s="8"/>
      <c r="X361" s="8"/>
      <c r="AE361" s="8"/>
      <c r="AF361" s="8"/>
      <c r="AV361" s="8"/>
      <c r="AW361" s="8"/>
      <c r="AX361" s="8"/>
      <c r="AY361" s="8"/>
      <c r="AZ361" s="8"/>
      <c r="BA361" s="8"/>
      <c r="BC361" s="8"/>
      <c r="BE361" s="8"/>
      <c r="BF361" s="8"/>
      <c r="BG361" s="8"/>
    </row>
    <row r="362" spans="18:59" x14ac:dyDescent="0.35">
      <c r="R362" s="8"/>
      <c r="S362" s="8"/>
      <c r="W362" s="8"/>
      <c r="X362" s="8"/>
      <c r="AE362" s="8"/>
      <c r="AF362" s="8"/>
      <c r="AV362" s="8"/>
      <c r="AW362" s="8"/>
      <c r="AX362" s="8"/>
      <c r="AY362" s="8"/>
      <c r="AZ362" s="8"/>
      <c r="BA362" s="8"/>
      <c r="BC362" s="8"/>
      <c r="BE362" s="8"/>
      <c r="BF362" s="8"/>
      <c r="BG362" s="8"/>
    </row>
    <row r="363" spans="18:59" x14ac:dyDescent="0.35">
      <c r="R363" s="8"/>
      <c r="S363" s="8"/>
      <c r="W363" s="8"/>
      <c r="X363" s="8"/>
      <c r="AE363" s="8"/>
      <c r="AF363" s="8"/>
      <c r="AV363" s="8"/>
      <c r="AW363" s="8"/>
      <c r="AX363" s="8"/>
      <c r="AY363" s="8"/>
      <c r="AZ363" s="8"/>
      <c r="BA363" s="8"/>
      <c r="BC363" s="8"/>
      <c r="BE363" s="8"/>
      <c r="BF363" s="8"/>
      <c r="BG363" s="8"/>
    </row>
    <row r="364" spans="18:59" x14ac:dyDescent="0.35">
      <c r="R364" s="8"/>
      <c r="S364" s="8"/>
      <c r="W364" s="8"/>
      <c r="X364" s="8"/>
      <c r="AE364" s="8"/>
      <c r="AF364" s="8"/>
      <c r="AV364" s="8"/>
      <c r="AW364" s="8"/>
      <c r="AX364" s="8"/>
      <c r="AY364" s="8"/>
      <c r="AZ364" s="8"/>
      <c r="BA364" s="8"/>
      <c r="BC364" s="8"/>
      <c r="BE364" s="8"/>
      <c r="BF364" s="8"/>
      <c r="BG364" s="8"/>
    </row>
    <row r="365" spans="18:59" x14ac:dyDescent="0.35">
      <c r="R365" s="8"/>
      <c r="S365" s="8"/>
      <c r="W365" s="8"/>
      <c r="X365" s="8"/>
      <c r="AE365" s="8"/>
      <c r="AF365" s="8"/>
      <c r="AV365" s="8"/>
      <c r="AW365" s="8"/>
      <c r="AX365" s="8"/>
      <c r="AY365" s="8"/>
      <c r="AZ365" s="8"/>
      <c r="BA365" s="8"/>
      <c r="BC365" s="8"/>
      <c r="BE365" s="8"/>
      <c r="BF365" s="8"/>
      <c r="BG365" s="8"/>
    </row>
    <row r="366" spans="18:59" x14ac:dyDescent="0.35">
      <c r="R366" s="8"/>
      <c r="S366" s="8"/>
      <c r="W366" s="8"/>
      <c r="X366" s="8"/>
      <c r="AE366" s="8"/>
      <c r="AF366" s="8"/>
      <c r="AV366" s="8"/>
      <c r="AW366" s="8"/>
      <c r="AX366" s="8"/>
      <c r="AY366" s="8"/>
      <c r="AZ366" s="8"/>
      <c r="BA366" s="8"/>
      <c r="BC366" s="8"/>
      <c r="BE366" s="8"/>
      <c r="BF366" s="8"/>
      <c r="BG366" s="8"/>
    </row>
    <row r="367" spans="18:59" x14ac:dyDescent="0.35">
      <c r="R367" s="8"/>
      <c r="S367" s="8"/>
      <c r="W367" s="8"/>
      <c r="X367" s="8"/>
      <c r="AE367" s="8"/>
      <c r="AF367" s="8"/>
      <c r="AV367" s="8"/>
      <c r="AW367" s="8"/>
      <c r="AX367" s="8"/>
      <c r="AY367" s="8"/>
      <c r="AZ367" s="8"/>
      <c r="BA367" s="8"/>
      <c r="BC367" s="8"/>
      <c r="BE367" s="8"/>
      <c r="BF367" s="8"/>
      <c r="BG367" s="8"/>
    </row>
    <row r="368" spans="18:59" x14ac:dyDescent="0.35">
      <c r="R368" s="8"/>
      <c r="S368" s="8"/>
      <c r="W368" s="8"/>
      <c r="X368" s="8"/>
      <c r="AE368" s="8"/>
      <c r="AF368" s="8"/>
      <c r="AV368" s="8"/>
      <c r="AW368" s="8"/>
      <c r="AX368" s="8"/>
      <c r="AY368" s="8"/>
      <c r="AZ368" s="8"/>
      <c r="BA368" s="8"/>
      <c r="BC368" s="8"/>
      <c r="BE368" s="8"/>
      <c r="BF368" s="8"/>
      <c r="BG368" s="8"/>
    </row>
    <row r="369" spans="18:59" x14ac:dyDescent="0.35">
      <c r="R369" s="8"/>
      <c r="S369" s="8"/>
      <c r="W369" s="8"/>
      <c r="X369" s="8"/>
      <c r="AE369" s="8"/>
      <c r="AF369" s="8"/>
      <c r="AV369" s="8"/>
      <c r="AW369" s="8"/>
      <c r="AX369" s="8"/>
      <c r="AY369" s="8"/>
      <c r="AZ369" s="8"/>
      <c r="BA369" s="8"/>
      <c r="BC369" s="8"/>
      <c r="BE369" s="8"/>
      <c r="BF369" s="8"/>
      <c r="BG369" s="8"/>
    </row>
    <row r="370" spans="18:59" x14ac:dyDescent="0.35">
      <c r="R370" s="8"/>
      <c r="S370" s="8"/>
      <c r="W370" s="8"/>
      <c r="X370" s="8"/>
      <c r="AE370" s="8"/>
      <c r="AF370" s="8"/>
      <c r="AV370" s="8"/>
      <c r="AW370" s="8"/>
      <c r="AX370" s="8"/>
      <c r="AY370" s="8"/>
      <c r="AZ370" s="8"/>
      <c r="BA370" s="8"/>
      <c r="BC370" s="8"/>
      <c r="BE370" s="8"/>
      <c r="BF370" s="8"/>
      <c r="BG370" s="8"/>
    </row>
    <row r="371" spans="18:59" x14ac:dyDescent="0.35">
      <c r="R371" s="8"/>
      <c r="S371" s="8"/>
      <c r="W371" s="8"/>
      <c r="X371" s="8"/>
      <c r="AE371" s="8"/>
      <c r="AF371" s="8"/>
      <c r="AV371" s="8"/>
      <c r="AW371" s="8"/>
      <c r="AX371" s="8"/>
      <c r="AY371" s="8"/>
      <c r="AZ371" s="8"/>
      <c r="BA371" s="8"/>
      <c r="BC371" s="8"/>
      <c r="BE371" s="8"/>
      <c r="BF371" s="8"/>
      <c r="BG371" s="8"/>
    </row>
    <row r="372" spans="18:59" x14ac:dyDescent="0.35">
      <c r="R372" s="8"/>
      <c r="S372" s="8"/>
      <c r="W372" s="8"/>
      <c r="X372" s="8"/>
      <c r="AE372" s="8"/>
      <c r="AF372" s="8"/>
      <c r="AV372" s="8"/>
      <c r="AW372" s="8"/>
      <c r="AX372" s="8"/>
      <c r="AY372" s="8"/>
      <c r="AZ372" s="8"/>
      <c r="BA372" s="8"/>
      <c r="BC372" s="8"/>
      <c r="BE372" s="8"/>
      <c r="BF372" s="8"/>
      <c r="BG372" s="8"/>
    </row>
    <row r="373" spans="18:59" x14ac:dyDescent="0.35">
      <c r="R373" s="8"/>
      <c r="S373" s="8"/>
      <c r="W373" s="8"/>
      <c r="X373" s="8"/>
      <c r="AE373" s="8"/>
      <c r="AF373" s="8"/>
      <c r="AV373" s="8"/>
      <c r="AW373" s="8"/>
      <c r="AX373" s="8"/>
      <c r="AY373" s="8"/>
      <c r="AZ373" s="8"/>
      <c r="BA373" s="8"/>
      <c r="BC373" s="8"/>
      <c r="BE373" s="8"/>
      <c r="BF373" s="8"/>
      <c r="BG373" s="8"/>
    </row>
    <row r="374" spans="18:59" x14ac:dyDescent="0.35">
      <c r="R374" s="8"/>
      <c r="S374" s="8"/>
      <c r="W374" s="8"/>
      <c r="X374" s="8"/>
      <c r="AE374" s="8"/>
      <c r="AF374" s="8"/>
      <c r="AV374" s="8"/>
      <c r="AW374" s="8"/>
      <c r="AX374" s="8"/>
      <c r="AY374" s="8"/>
      <c r="AZ374" s="8"/>
      <c r="BA374" s="8"/>
      <c r="BC374" s="8"/>
      <c r="BE374" s="8"/>
      <c r="BF374" s="8"/>
      <c r="BG374" s="8"/>
    </row>
    <row r="375" spans="18:59" x14ac:dyDescent="0.35">
      <c r="R375" s="8"/>
      <c r="S375" s="8"/>
      <c r="W375" s="8"/>
      <c r="X375" s="8"/>
      <c r="AE375" s="8"/>
      <c r="AF375" s="8"/>
      <c r="AV375" s="8"/>
      <c r="AW375" s="8"/>
      <c r="AX375" s="8"/>
      <c r="AY375" s="8"/>
      <c r="AZ375" s="8"/>
      <c r="BA375" s="8"/>
      <c r="BC375" s="8"/>
      <c r="BE375" s="8"/>
      <c r="BF375" s="8"/>
      <c r="BG375" s="8"/>
    </row>
    <row r="376" spans="18:59" x14ac:dyDescent="0.35">
      <c r="R376" s="8"/>
      <c r="S376" s="8"/>
      <c r="W376" s="8"/>
      <c r="X376" s="8"/>
      <c r="AE376" s="8"/>
      <c r="AF376" s="8"/>
      <c r="AV376" s="8"/>
      <c r="AW376" s="8"/>
      <c r="AX376" s="8"/>
      <c r="AY376" s="8"/>
      <c r="AZ376" s="8"/>
      <c r="BA376" s="8"/>
      <c r="BC376" s="8"/>
      <c r="BE376" s="8"/>
      <c r="BF376" s="8"/>
      <c r="BG376" s="8"/>
    </row>
    <row r="377" spans="18:59" x14ac:dyDescent="0.35">
      <c r="R377" s="8"/>
      <c r="S377" s="8"/>
      <c r="W377" s="8"/>
      <c r="X377" s="8"/>
      <c r="AE377" s="8"/>
      <c r="AF377" s="8"/>
      <c r="AV377" s="8"/>
      <c r="AW377" s="8"/>
      <c r="AX377" s="8"/>
      <c r="AY377" s="8"/>
      <c r="AZ377" s="8"/>
      <c r="BA377" s="8"/>
      <c r="BC377" s="8"/>
      <c r="BE377" s="8"/>
      <c r="BF377" s="8"/>
      <c r="BG377" s="8"/>
    </row>
    <row r="378" spans="18:59" x14ac:dyDescent="0.35">
      <c r="R378" s="8"/>
      <c r="S378" s="8"/>
      <c r="W378" s="8"/>
      <c r="X378" s="8"/>
      <c r="AE378" s="8"/>
      <c r="AF378" s="8"/>
      <c r="AV378" s="8"/>
      <c r="AW378" s="8"/>
      <c r="AX378" s="8"/>
      <c r="AY378" s="8"/>
      <c r="AZ378" s="8"/>
      <c r="BA378" s="8"/>
      <c r="BC378" s="8"/>
      <c r="BE378" s="8"/>
      <c r="BF378" s="8"/>
      <c r="BG378" s="8"/>
    </row>
    <row r="379" spans="18:59" x14ac:dyDescent="0.35">
      <c r="R379" s="8"/>
      <c r="S379" s="8"/>
      <c r="W379" s="8"/>
      <c r="X379" s="8"/>
      <c r="AE379" s="8"/>
      <c r="AF379" s="8"/>
      <c r="AV379" s="8"/>
      <c r="AW379" s="8"/>
      <c r="AX379" s="8"/>
      <c r="AY379" s="8"/>
      <c r="AZ379" s="8"/>
      <c r="BA379" s="8"/>
      <c r="BC379" s="8"/>
      <c r="BE379" s="8"/>
      <c r="BF379" s="8"/>
      <c r="BG379" s="8"/>
    </row>
    <row r="380" spans="18:59" x14ac:dyDescent="0.35">
      <c r="R380" s="8"/>
      <c r="S380" s="8"/>
      <c r="W380" s="8"/>
      <c r="X380" s="8"/>
      <c r="AE380" s="8"/>
      <c r="AF380" s="8"/>
      <c r="AV380" s="8"/>
      <c r="AW380" s="8"/>
      <c r="AX380" s="8"/>
      <c r="AY380" s="8"/>
      <c r="AZ380" s="8"/>
      <c r="BA380" s="8"/>
      <c r="BC380" s="8"/>
      <c r="BE380" s="8"/>
      <c r="BF380" s="8"/>
      <c r="BG380" s="8"/>
    </row>
    <row r="381" spans="18:59" x14ac:dyDescent="0.35">
      <c r="R381" s="8"/>
      <c r="S381" s="8"/>
      <c r="W381" s="8"/>
      <c r="X381" s="8"/>
      <c r="AE381" s="8"/>
      <c r="AF381" s="8"/>
      <c r="AV381" s="8"/>
      <c r="AW381" s="8"/>
      <c r="AX381" s="8"/>
      <c r="AY381" s="8"/>
      <c r="AZ381" s="8"/>
      <c r="BA381" s="8"/>
      <c r="BC381" s="8"/>
      <c r="BE381" s="8"/>
      <c r="BF381" s="8"/>
      <c r="BG381" s="8"/>
    </row>
    <row r="382" spans="18:59" x14ac:dyDescent="0.35">
      <c r="R382" s="8"/>
      <c r="S382" s="8"/>
      <c r="W382" s="8"/>
      <c r="X382" s="8"/>
      <c r="AE382" s="8"/>
      <c r="AF382" s="8"/>
      <c r="AV382" s="8"/>
      <c r="AW382" s="8"/>
      <c r="AX382" s="8"/>
      <c r="AY382" s="8"/>
      <c r="AZ382" s="8"/>
      <c r="BA382" s="8"/>
      <c r="BC382" s="8"/>
      <c r="BE382" s="8"/>
      <c r="BF382" s="8"/>
      <c r="BG382" s="8"/>
    </row>
    <row r="383" spans="18:59" x14ac:dyDescent="0.35">
      <c r="R383" s="8"/>
      <c r="S383" s="8"/>
      <c r="W383" s="8"/>
      <c r="X383" s="8"/>
      <c r="AE383" s="8"/>
      <c r="AF383" s="8"/>
      <c r="AV383" s="8"/>
      <c r="AW383" s="8"/>
      <c r="AX383" s="8"/>
      <c r="AY383" s="8"/>
      <c r="AZ383" s="8"/>
      <c r="BA383" s="8"/>
      <c r="BC383" s="8"/>
      <c r="BE383" s="8"/>
      <c r="BF383" s="8"/>
      <c r="BG383" s="8"/>
    </row>
    <row r="384" spans="18:59" x14ac:dyDescent="0.35">
      <c r="R384" s="8"/>
      <c r="S384" s="8"/>
      <c r="W384" s="8"/>
      <c r="X384" s="8"/>
      <c r="AE384" s="8"/>
      <c r="AF384" s="8"/>
      <c r="AV384" s="8"/>
      <c r="AW384" s="8"/>
      <c r="AX384" s="8"/>
      <c r="AY384" s="8"/>
      <c r="AZ384" s="8"/>
      <c r="BA384" s="8"/>
      <c r="BC384" s="8"/>
      <c r="BE384" s="8"/>
      <c r="BF384" s="8"/>
      <c r="BG384" s="8"/>
    </row>
    <row r="385" spans="18:59" x14ac:dyDescent="0.35">
      <c r="R385" s="8"/>
      <c r="S385" s="8"/>
      <c r="W385" s="8"/>
      <c r="X385" s="8"/>
      <c r="AE385" s="8"/>
      <c r="AF385" s="8"/>
      <c r="AV385" s="8"/>
      <c r="AW385" s="8"/>
      <c r="AX385" s="8"/>
      <c r="AY385" s="8"/>
      <c r="AZ385" s="8"/>
      <c r="BA385" s="8"/>
      <c r="BC385" s="8"/>
      <c r="BE385" s="8"/>
      <c r="BF385" s="8"/>
      <c r="BG385" s="8"/>
    </row>
    <row r="386" spans="18:59" x14ac:dyDescent="0.35">
      <c r="R386" s="8"/>
      <c r="S386" s="8"/>
      <c r="W386" s="8"/>
      <c r="X386" s="8"/>
      <c r="AE386" s="8"/>
      <c r="AF386" s="8"/>
      <c r="AV386" s="8"/>
      <c r="AW386" s="8"/>
      <c r="AX386" s="8"/>
      <c r="AY386" s="8"/>
      <c r="AZ386" s="8"/>
      <c r="BA386" s="8"/>
      <c r="BC386" s="8"/>
      <c r="BE386" s="8"/>
      <c r="BF386" s="8"/>
      <c r="BG386" s="8"/>
    </row>
    <row r="387" spans="18:59" x14ac:dyDescent="0.35">
      <c r="R387" s="8"/>
      <c r="S387" s="8"/>
      <c r="W387" s="8"/>
      <c r="X387" s="8"/>
      <c r="AE387" s="8"/>
      <c r="AF387" s="8"/>
      <c r="AV387" s="8"/>
      <c r="AW387" s="8"/>
      <c r="AX387" s="8"/>
      <c r="AY387" s="8"/>
      <c r="AZ387" s="8"/>
      <c r="BA387" s="8"/>
      <c r="BC387" s="8"/>
      <c r="BE387" s="8"/>
      <c r="BF387" s="8"/>
      <c r="BG387" s="8"/>
    </row>
    <row r="388" spans="18:59" x14ac:dyDescent="0.35">
      <c r="R388" s="8"/>
      <c r="S388" s="8"/>
      <c r="W388" s="8"/>
      <c r="X388" s="8"/>
      <c r="AE388" s="8"/>
      <c r="AF388" s="8"/>
      <c r="AV388" s="8"/>
      <c r="AW388" s="8"/>
      <c r="AX388" s="8"/>
      <c r="AY388" s="8"/>
      <c r="AZ388" s="8"/>
      <c r="BA388" s="8"/>
      <c r="BC388" s="8"/>
      <c r="BE388" s="8"/>
      <c r="BF388" s="8"/>
      <c r="BG388" s="8"/>
    </row>
    <row r="389" spans="18:59" x14ac:dyDescent="0.35">
      <c r="R389" s="8"/>
      <c r="S389" s="8"/>
      <c r="W389" s="8"/>
      <c r="X389" s="8"/>
      <c r="AE389" s="8"/>
      <c r="AF389" s="8"/>
      <c r="AV389" s="8"/>
      <c r="AW389" s="8"/>
      <c r="AX389" s="8"/>
      <c r="AY389" s="8"/>
      <c r="AZ389" s="8"/>
      <c r="BA389" s="8"/>
      <c r="BC389" s="8"/>
      <c r="BE389" s="8"/>
      <c r="BF389" s="8"/>
      <c r="BG389" s="8"/>
    </row>
    <row r="390" spans="18:59" x14ac:dyDescent="0.35">
      <c r="R390" s="8"/>
      <c r="S390" s="8"/>
      <c r="W390" s="8"/>
      <c r="X390" s="8"/>
      <c r="AE390" s="8"/>
      <c r="AF390" s="8"/>
      <c r="AV390" s="8"/>
      <c r="AW390" s="8"/>
      <c r="AX390" s="8"/>
      <c r="AY390" s="8"/>
      <c r="AZ390" s="8"/>
      <c r="BA390" s="8"/>
      <c r="BC390" s="8"/>
      <c r="BE390" s="8"/>
      <c r="BF390" s="8"/>
      <c r="BG390" s="8"/>
    </row>
    <row r="391" spans="18:59" x14ac:dyDescent="0.35">
      <c r="R391" s="8"/>
      <c r="S391" s="8"/>
      <c r="W391" s="8"/>
      <c r="X391" s="8"/>
      <c r="AE391" s="8"/>
      <c r="AF391" s="8"/>
      <c r="AV391" s="8"/>
      <c r="AW391" s="8"/>
      <c r="AX391" s="8"/>
      <c r="AY391" s="8"/>
      <c r="AZ391" s="8"/>
      <c r="BA391" s="8"/>
      <c r="BC391" s="8"/>
      <c r="BE391" s="8"/>
      <c r="BF391" s="8"/>
      <c r="BG391" s="8"/>
    </row>
    <row r="392" spans="18:59" x14ac:dyDescent="0.35">
      <c r="R392" s="8"/>
      <c r="S392" s="8"/>
      <c r="W392" s="8"/>
      <c r="X392" s="8"/>
      <c r="AE392" s="8"/>
      <c r="AF392" s="8"/>
      <c r="AV392" s="8"/>
      <c r="AW392" s="8"/>
      <c r="AX392" s="8"/>
      <c r="AY392" s="8"/>
      <c r="AZ392" s="8"/>
      <c r="BA392" s="8"/>
      <c r="BC392" s="8"/>
      <c r="BE392" s="8"/>
      <c r="BF392" s="8"/>
      <c r="BG392" s="8"/>
    </row>
    <row r="393" spans="18:59" x14ac:dyDescent="0.35">
      <c r="R393" s="8"/>
      <c r="S393" s="8"/>
      <c r="W393" s="8"/>
      <c r="X393" s="8"/>
      <c r="AE393" s="8"/>
      <c r="AF393" s="8"/>
      <c r="AV393" s="8"/>
      <c r="AW393" s="8"/>
      <c r="AX393" s="8"/>
      <c r="AY393" s="8"/>
      <c r="AZ393" s="8"/>
      <c r="BA393" s="8"/>
      <c r="BC393" s="8"/>
      <c r="BE393" s="8"/>
      <c r="BF393" s="8"/>
      <c r="BG393" s="8"/>
    </row>
    <row r="394" spans="18:59" x14ac:dyDescent="0.35">
      <c r="R394" s="8"/>
      <c r="S394" s="8"/>
      <c r="W394" s="8"/>
      <c r="X394" s="8"/>
      <c r="AE394" s="8"/>
      <c r="AF394" s="8"/>
      <c r="AV394" s="8"/>
      <c r="AW394" s="8"/>
      <c r="AX394" s="8"/>
      <c r="AY394" s="8"/>
      <c r="AZ394" s="8"/>
      <c r="BA394" s="8"/>
      <c r="BC394" s="8"/>
      <c r="BE394" s="8"/>
      <c r="BF394" s="8"/>
      <c r="BG394" s="8"/>
    </row>
    <row r="395" spans="18:59" x14ac:dyDescent="0.35">
      <c r="R395" s="8"/>
      <c r="S395" s="8"/>
      <c r="W395" s="8"/>
      <c r="X395" s="8"/>
      <c r="AE395" s="8"/>
      <c r="AF395" s="8"/>
      <c r="AV395" s="8"/>
      <c r="AW395" s="8"/>
      <c r="AX395" s="8"/>
      <c r="AY395" s="8"/>
      <c r="AZ395" s="8"/>
      <c r="BA395" s="8"/>
      <c r="BC395" s="8"/>
      <c r="BE395" s="8"/>
      <c r="BF395" s="8"/>
      <c r="BG395" s="8"/>
    </row>
    <row r="396" spans="18:59" x14ac:dyDescent="0.35">
      <c r="R396" s="8"/>
      <c r="S396" s="8"/>
      <c r="W396" s="8"/>
      <c r="X396" s="8"/>
      <c r="AE396" s="8"/>
      <c r="AF396" s="8"/>
      <c r="AV396" s="8"/>
      <c r="AW396" s="8"/>
      <c r="AX396" s="8"/>
      <c r="AY396" s="8"/>
      <c r="AZ396" s="8"/>
      <c r="BA396" s="8"/>
      <c r="BC396" s="8"/>
      <c r="BE396" s="8"/>
      <c r="BF396" s="8"/>
      <c r="BG396" s="8"/>
    </row>
    <row r="397" spans="18:59" x14ac:dyDescent="0.35">
      <c r="R397" s="8"/>
      <c r="S397" s="8"/>
      <c r="W397" s="8"/>
      <c r="X397" s="8"/>
      <c r="AE397" s="8"/>
      <c r="AF397" s="8"/>
      <c r="AV397" s="8"/>
      <c r="AW397" s="8"/>
      <c r="AX397" s="8"/>
      <c r="AY397" s="8"/>
      <c r="AZ397" s="8"/>
      <c r="BA397" s="8"/>
      <c r="BC397" s="8"/>
      <c r="BE397" s="8"/>
      <c r="BF397" s="8"/>
      <c r="BG397" s="8"/>
    </row>
    <row r="398" spans="18:59" x14ac:dyDescent="0.35">
      <c r="R398" s="8"/>
      <c r="S398" s="8"/>
      <c r="W398" s="8"/>
      <c r="X398" s="8"/>
      <c r="AE398" s="8"/>
      <c r="AF398" s="8"/>
      <c r="AV398" s="8"/>
      <c r="AW398" s="8"/>
      <c r="AX398" s="8"/>
      <c r="AY398" s="8"/>
      <c r="AZ398" s="8"/>
      <c r="BA398" s="8"/>
      <c r="BC398" s="8"/>
      <c r="BE398" s="8"/>
      <c r="BF398" s="8"/>
      <c r="BG398" s="8"/>
    </row>
    <row r="399" spans="18:59" x14ac:dyDescent="0.35">
      <c r="R399" s="8"/>
      <c r="S399" s="8"/>
      <c r="W399" s="8"/>
      <c r="X399" s="8"/>
      <c r="AE399" s="8"/>
      <c r="AF399" s="8"/>
      <c r="AV399" s="8"/>
      <c r="AW399" s="8"/>
      <c r="AX399" s="8"/>
      <c r="AY399" s="8"/>
      <c r="AZ399" s="8"/>
      <c r="BA399" s="8"/>
      <c r="BC399" s="8"/>
      <c r="BE399" s="8"/>
      <c r="BF399" s="8"/>
      <c r="BG399" s="8"/>
    </row>
    <row r="400" spans="18:59" x14ac:dyDescent="0.35">
      <c r="R400" s="8"/>
      <c r="S400" s="8"/>
      <c r="W400" s="8"/>
      <c r="X400" s="8"/>
      <c r="AE400" s="8"/>
      <c r="AF400" s="8"/>
      <c r="AV400" s="8"/>
      <c r="AW400" s="8"/>
      <c r="AX400" s="8"/>
      <c r="AY400" s="8"/>
      <c r="AZ400" s="8"/>
      <c r="BA400" s="8"/>
      <c r="BC400" s="8"/>
      <c r="BE400" s="8"/>
      <c r="BF400" s="8"/>
      <c r="BG400" s="8"/>
    </row>
    <row r="401" spans="18:59" x14ac:dyDescent="0.35">
      <c r="R401" s="8"/>
      <c r="S401" s="8"/>
      <c r="W401" s="8"/>
      <c r="X401" s="8"/>
      <c r="AE401" s="8"/>
      <c r="AF401" s="8"/>
      <c r="AV401" s="8"/>
      <c r="AW401" s="8"/>
      <c r="AX401" s="8"/>
      <c r="AY401" s="8"/>
      <c r="AZ401" s="8"/>
      <c r="BA401" s="8"/>
      <c r="BC401" s="8"/>
      <c r="BE401" s="8"/>
      <c r="BF401" s="8"/>
      <c r="BG401" s="8"/>
    </row>
    <row r="402" spans="18:59" x14ac:dyDescent="0.35">
      <c r="R402" s="8"/>
      <c r="S402" s="8"/>
      <c r="W402" s="8"/>
      <c r="X402" s="8"/>
      <c r="AE402" s="8"/>
      <c r="AF402" s="8"/>
      <c r="AV402" s="8"/>
      <c r="AW402" s="8"/>
      <c r="AX402" s="8"/>
      <c r="AY402" s="8"/>
      <c r="AZ402" s="8"/>
      <c r="BA402" s="8"/>
      <c r="BC402" s="8"/>
      <c r="BE402" s="8"/>
      <c r="BF402" s="8"/>
      <c r="BG402" s="8"/>
    </row>
    <row r="403" spans="18:59" x14ac:dyDescent="0.35">
      <c r="R403" s="8"/>
      <c r="S403" s="8"/>
      <c r="W403" s="8"/>
      <c r="X403" s="8"/>
      <c r="AE403" s="8"/>
      <c r="AF403" s="8"/>
      <c r="AV403" s="8"/>
      <c r="AW403" s="8"/>
      <c r="AX403" s="8"/>
      <c r="AY403" s="8"/>
      <c r="AZ403" s="8"/>
      <c r="BA403" s="8"/>
      <c r="BC403" s="8"/>
      <c r="BE403" s="8"/>
      <c r="BF403" s="8"/>
      <c r="BG403" s="8"/>
    </row>
    <row r="404" spans="18:59" x14ac:dyDescent="0.35">
      <c r="R404" s="8"/>
      <c r="S404" s="8"/>
      <c r="W404" s="8"/>
      <c r="X404" s="8"/>
      <c r="AE404" s="8"/>
      <c r="AF404" s="8"/>
      <c r="AV404" s="8"/>
      <c r="AW404" s="8"/>
      <c r="AX404" s="8"/>
      <c r="AY404" s="8"/>
      <c r="AZ404" s="8"/>
      <c r="BA404" s="8"/>
      <c r="BC404" s="8"/>
      <c r="BE404" s="8"/>
      <c r="BF404" s="8"/>
      <c r="BG404" s="8"/>
    </row>
    <row r="405" spans="18:59" x14ac:dyDescent="0.35">
      <c r="R405" s="8"/>
      <c r="S405" s="8"/>
      <c r="W405" s="8"/>
      <c r="X405" s="8"/>
      <c r="AE405" s="8"/>
      <c r="AF405" s="8"/>
      <c r="AV405" s="8"/>
      <c r="AW405" s="8"/>
      <c r="AX405" s="8"/>
      <c r="AY405" s="8"/>
      <c r="AZ405" s="8"/>
      <c r="BA405" s="8"/>
      <c r="BC405" s="8"/>
      <c r="BE405" s="8"/>
      <c r="BF405" s="8"/>
      <c r="BG405" s="8"/>
    </row>
    <row r="406" spans="18:59" x14ac:dyDescent="0.35">
      <c r="R406" s="8"/>
      <c r="S406" s="8"/>
      <c r="W406" s="8"/>
      <c r="X406" s="8"/>
      <c r="AE406" s="8"/>
      <c r="AF406" s="8"/>
      <c r="AV406" s="8"/>
      <c r="AW406" s="8"/>
      <c r="AX406" s="8"/>
      <c r="AY406" s="8"/>
      <c r="AZ406" s="8"/>
      <c r="BA406" s="8"/>
      <c r="BC406" s="8"/>
      <c r="BE406" s="8"/>
      <c r="BF406" s="8"/>
      <c r="BG406" s="8"/>
    </row>
    <row r="407" spans="18:59" x14ac:dyDescent="0.35">
      <c r="R407" s="8"/>
      <c r="S407" s="8"/>
      <c r="W407" s="8"/>
      <c r="X407" s="8"/>
      <c r="AE407" s="8"/>
      <c r="AF407" s="8"/>
      <c r="AV407" s="8"/>
      <c r="AW407" s="8"/>
      <c r="AX407" s="8"/>
      <c r="AY407" s="8"/>
      <c r="AZ407" s="8"/>
      <c r="BA407" s="8"/>
      <c r="BC407" s="8"/>
      <c r="BE407" s="8"/>
      <c r="BF407" s="8"/>
      <c r="BG407" s="8"/>
    </row>
    <row r="408" spans="18:59" x14ac:dyDescent="0.35">
      <c r="R408" s="8"/>
      <c r="S408" s="8"/>
      <c r="W408" s="8"/>
      <c r="X408" s="8"/>
      <c r="AE408" s="8"/>
      <c r="AF408" s="8"/>
      <c r="AV408" s="8"/>
      <c r="AW408" s="8"/>
      <c r="AX408" s="8"/>
      <c r="AY408" s="8"/>
      <c r="AZ408" s="8"/>
      <c r="BA408" s="8"/>
      <c r="BC408" s="8"/>
      <c r="BE408" s="8"/>
      <c r="BF408" s="8"/>
      <c r="BG408" s="8"/>
    </row>
    <row r="409" spans="18:59" x14ac:dyDescent="0.35">
      <c r="R409" s="8"/>
      <c r="S409" s="8"/>
      <c r="W409" s="8"/>
      <c r="X409" s="8"/>
      <c r="AE409" s="8"/>
      <c r="AF409" s="8"/>
      <c r="AV409" s="8"/>
      <c r="AW409" s="8"/>
      <c r="AX409" s="8"/>
      <c r="AY409" s="8"/>
      <c r="AZ409" s="8"/>
      <c r="BA409" s="8"/>
      <c r="BC409" s="8"/>
      <c r="BE409" s="8"/>
      <c r="BF409" s="8"/>
      <c r="BG409" s="8"/>
    </row>
    <row r="410" spans="18:59" x14ac:dyDescent="0.35">
      <c r="R410" s="8"/>
      <c r="S410" s="8"/>
      <c r="W410" s="8"/>
      <c r="X410" s="8"/>
      <c r="AE410" s="8"/>
      <c r="AF410" s="8"/>
      <c r="AV410" s="8"/>
      <c r="AW410" s="8"/>
      <c r="AX410" s="8"/>
      <c r="AY410" s="8"/>
      <c r="AZ410" s="8"/>
      <c r="BA410" s="8"/>
      <c r="BC410" s="8"/>
      <c r="BE410" s="8"/>
      <c r="BF410" s="8"/>
      <c r="BG410" s="8"/>
    </row>
    <row r="411" spans="18:59" x14ac:dyDescent="0.35">
      <c r="R411" s="8"/>
      <c r="S411" s="8"/>
      <c r="W411" s="8"/>
      <c r="X411" s="8"/>
      <c r="AE411" s="8"/>
      <c r="AF411" s="8"/>
      <c r="AV411" s="8"/>
      <c r="AW411" s="8"/>
      <c r="AX411" s="8"/>
      <c r="AY411" s="8"/>
      <c r="AZ411" s="8"/>
      <c r="BA411" s="8"/>
      <c r="BC411" s="8"/>
      <c r="BE411" s="8"/>
      <c r="BF411" s="8"/>
      <c r="BG411" s="8"/>
    </row>
    <row r="412" spans="18:59" x14ac:dyDescent="0.35">
      <c r="R412" s="8"/>
      <c r="S412" s="8"/>
      <c r="W412" s="8"/>
      <c r="X412" s="8"/>
      <c r="AE412" s="8"/>
      <c r="AF412" s="8"/>
      <c r="AV412" s="8"/>
      <c r="AW412" s="8"/>
      <c r="AX412" s="8"/>
      <c r="AY412" s="8"/>
      <c r="AZ412" s="8"/>
      <c r="BA412" s="8"/>
      <c r="BC412" s="8"/>
      <c r="BE412" s="8"/>
      <c r="BF412" s="8"/>
      <c r="BG412" s="8"/>
    </row>
    <row r="413" spans="18:59" x14ac:dyDescent="0.35">
      <c r="R413" s="8"/>
      <c r="S413" s="8"/>
      <c r="W413" s="8"/>
      <c r="X413" s="8"/>
      <c r="AE413" s="8"/>
      <c r="AF413" s="8"/>
      <c r="AV413" s="8"/>
      <c r="AW413" s="8"/>
      <c r="AX413" s="8"/>
      <c r="AY413" s="8"/>
      <c r="AZ413" s="8"/>
      <c r="BA413" s="8"/>
      <c r="BC413" s="8"/>
      <c r="BE413" s="8"/>
      <c r="BF413" s="8"/>
      <c r="BG413" s="8"/>
    </row>
    <row r="414" spans="18:59" x14ac:dyDescent="0.35">
      <c r="R414" s="8"/>
      <c r="S414" s="8"/>
      <c r="W414" s="8"/>
      <c r="X414" s="8"/>
      <c r="AE414" s="8"/>
      <c r="AF414" s="8"/>
      <c r="AV414" s="8"/>
      <c r="AW414" s="8"/>
      <c r="AX414" s="8"/>
      <c r="AY414" s="8"/>
      <c r="AZ414" s="8"/>
      <c r="BA414" s="8"/>
      <c r="BC414" s="8"/>
      <c r="BE414" s="8"/>
      <c r="BF414" s="8"/>
      <c r="BG414" s="8"/>
    </row>
    <row r="415" spans="18:59" x14ac:dyDescent="0.35">
      <c r="R415" s="8"/>
      <c r="S415" s="8"/>
      <c r="W415" s="8"/>
      <c r="X415" s="8"/>
      <c r="AE415" s="8"/>
      <c r="AF415" s="8"/>
      <c r="AV415" s="8"/>
      <c r="AW415" s="8"/>
      <c r="AX415" s="8"/>
      <c r="AY415" s="8"/>
      <c r="AZ415" s="8"/>
      <c r="BA415" s="8"/>
      <c r="BC415" s="8"/>
      <c r="BE415" s="8"/>
      <c r="BF415" s="8"/>
      <c r="BG415" s="8"/>
    </row>
    <row r="416" spans="18:59" x14ac:dyDescent="0.35">
      <c r="R416" s="8"/>
      <c r="S416" s="8"/>
      <c r="W416" s="8"/>
      <c r="X416" s="8"/>
      <c r="AE416" s="8"/>
      <c r="AF416" s="8"/>
      <c r="AV416" s="8"/>
      <c r="AW416" s="8"/>
      <c r="AX416" s="8"/>
      <c r="AY416" s="8"/>
      <c r="AZ416" s="8"/>
      <c r="BA416" s="8"/>
      <c r="BC416" s="8"/>
      <c r="BE416" s="8"/>
      <c r="BF416" s="8"/>
      <c r="BG416" s="8"/>
    </row>
    <row r="417" spans="18:59" x14ac:dyDescent="0.35">
      <c r="R417" s="8"/>
      <c r="S417" s="8"/>
      <c r="W417" s="8"/>
      <c r="X417" s="8"/>
      <c r="AE417" s="8"/>
      <c r="AF417" s="8"/>
      <c r="AV417" s="8"/>
      <c r="AW417" s="8"/>
      <c r="AX417" s="8"/>
      <c r="AY417" s="8"/>
      <c r="AZ417" s="8"/>
      <c r="BA417" s="8"/>
      <c r="BC417" s="8"/>
      <c r="BE417" s="8"/>
      <c r="BF417" s="8"/>
      <c r="BG417" s="8"/>
    </row>
    <row r="418" spans="18:59" x14ac:dyDescent="0.35">
      <c r="R418" s="8"/>
      <c r="S418" s="8"/>
      <c r="W418" s="8"/>
      <c r="X418" s="8"/>
      <c r="AE418" s="8"/>
      <c r="AF418" s="8"/>
      <c r="AV418" s="8"/>
      <c r="AW418" s="8"/>
      <c r="AX418" s="8"/>
      <c r="AY418" s="8"/>
      <c r="AZ418" s="8"/>
      <c r="BA418" s="8"/>
      <c r="BC418" s="8"/>
      <c r="BE418" s="8"/>
      <c r="BF418" s="8"/>
      <c r="BG418" s="8"/>
    </row>
    <row r="419" spans="18:59" x14ac:dyDescent="0.35">
      <c r="R419" s="8"/>
      <c r="S419" s="8"/>
      <c r="W419" s="8"/>
      <c r="X419" s="8"/>
      <c r="AE419" s="8"/>
      <c r="AF419" s="8"/>
      <c r="AV419" s="8"/>
      <c r="AW419" s="8"/>
      <c r="AX419" s="8"/>
      <c r="AY419" s="8"/>
      <c r="AZ419" s="8"/>
      <c r="BA419" s="8"/>
      <c r="BC419" s="8"/>
      <c r="BE419" s="8"/>
      <c r="BF419" s="8"/>
      <c r="BG419" s="8"/>
    </row>
    <row r="420" spans="18:59" x14ac:dyDescent="0.35">
      <c r="R420" s="8"/>
      <c r="S420" s="8"/>
      <c r="W420" s="8"/>
      <c r="X420" s="8"/>
      <c r="AE420" s="8"/>
      <c r="AF420" s="8"/>
      <c r="AV420" s="8"/>
      <c r="AW420" s="8"/>
      <c r="AX420" s="8"/>
      <c r="AY420" s="8"/>
      <c r="AZ420" s="8"/>
      <c r="BA420" s="8"/>
      <c r="BC420" s="8"/>
      <c r="BE420" s="8"/>
      <c r="BF420" s="8"/>
      <c r="BG420" s="8"/>
    </row>
    <row r="421" spans="18:59" x14ac:dyDescent="0.35">
      <c r="R421" s="8"/>
      <c r="S421" s="8"/>
      <c r="W421" s="8"/>
      <c r="X421" s="8"/>
      <c r="AE421" s="8"/>
      <c r="AF421" s="8"/>
      <c r="AV421" s="8"/>
      <c r="AW421" s="8"/>
      <c r="AX421" s="8"/>
      <c r="AY421" s="8"/>
      <c r="AZ421" s="8"/>
      <c r="BA421" s="8"/>
      <c r="BC421" s="8"/>
      <c r="BE421" s="8"/>
      <c r="BF421" s="8"/>
      <c r="BG421" s="8"/>
    </row>
    <row r="422" spans="18:59" x14ac:dyDescent="0.35">
      <c r="R422" s="8"/>
      <c r="S422" s="8"/>
      <c r="W422" s="8"/>
      <c r="X422" s="8"/>
      <c r="AE422" s="8"/>
      <c r="AF422" s="8"/>
      <c r="AV422" s="8"/>
      <c r="AW422" s="8"/>
      <c r="AX422" s="8"/>
      <c r="AY422" s="8"/>
      <c r="AZ422" s="8"/>
      <c r="BA422" s="8"/>
      <c r="BC422" s="8"/>
      <c r="BE422" s="8"/>
      <c r="BF422" s="8"/>
      <c r="BG422" s="8"/>
    </row>
    <row r="423" spans="18:59" x14ac:dyDescent="0.35">
      <c r="R423" s="8"/>
      <c r="S423" s="8"/>
      <c r="W423" s="8"/>
      <c r="X423" s="8"/>
      <c r="AE423" s="8"/>
      <c r="AF423" s="8"/>
      <c r="AV423" s="8"/>
      <c r="AW423" s="8"/>
      <c r="AX423" s="8"/>
      <c r="AY423" s="8"/>
      <c r="AZ423" s="8"/>
      <c r="BA423" s="8"/>
      <c r="BC423" s="8"/>
      <c r="BE423" s="8"/>
      <c r="BF423" s="8"/>
      <c r="BG423" s="8"/>
    </row>
    <row r="424" spans="18:59" x14ac:dyDescent="0.35">
      <c r="R424" s="8"/>
      <c r="S424" s="8"/>
      <c r="W424" s="8"/>
      <c r="X424" s="8"/>
      <c r="AE424" s="8"/>
      <c r="AF424" s="8"/>
      <c r="AV424" s="8"/>
      <c r="AW424" s="8"/>
      <c r="AX424" s="8"/>
      <c r="AY424" s="8"/>
      <c r="AZ424" s="8"/>
      <c r="BA424" s="8"/>
      <c r="BC424" s="8"/>
      <c r="BE424" s="8"/>
      <c r="BF424" s="8"/>
      <c r="BG424" s="8"/>
    </row>
    <row r="425" spans="18:59" x14ac:dyDescent="0.35">
      <c r="R425" s="8"/>
      <c r="S425" s="8"/>
      <c r="W425" s="8"/>
      <c r="X425" s="8"/>
      <c r="AE425" s="8"/>
      <c r="AF425" s="8"/>
      <c r="AV425" s="8"/>
      <c r="AW425" s="8"/>
      <c r="AX425" s="8"/>
      <c r="AY425" s="8"/>
      <c r="AZ425" s="8"/>
      <c r="BA425" s="8"/>
      <c r="BC425" s="8"/>
      <c r="BE425" s="8"/>
      <c r="BF425" s="8"/>
      <c r="BG425" s="8"/>
    </row>
    <row r="426" spans="18:59" x14ac:dyDescent="0.35">
      <c r="R426" s="8"/>
      <c r="S426" s="8"/>
      <c r="W426" s="8"/>
      <c r="X426" s="8"/>
      <c r="AE426" s="8"/>
      <c r="AF426" s="8"/>
      <c r="AV426" s="8"/>
      <c r="AW426" s="8"/>
      <c r="AX426" s="8"/>
      <c r="AY426" s="8"/>
      <c r="AZ426" s="8"/>
      <c r="BA426" s="8"/>
      <c r="BC426" s="8"/>
      <c r="BE426" s="8"/>
      <c r="BF426" s="8"/>
      <c r="BG426" s="8"/>
    </row>
    <row r="427" spans="18:59" x14ac:dyDescent="0.35">
      <c r="R427" s="8"/>
      <c r="S427" s="8"/>
      <c r="W427" s="8"/>
      <c r="X427" s="8"/>
      <c r="AE427" s="8"/>
      <c r="AF427" s="8"/>
      <c r="AV427" s="8"/>
      <c r="AW427" s="8"/>
      <c r="AX427" s="8"/>
      <c r="AY427" s="8"/>
      <c r="AZ427" s="8"/>
      <c r="BA427" s="8"/>
      <c r="BC427" s="8"/>
      <c r="BE427" s="8"/>
      <c r="BF427" s="8"/>
      <c r="BG427" s="8"/>
    </row>
    <row r="428" spans="18:59" x14ac:dyDescent="0.35">
      <c r="R428" s="8"/>
      <c r="S428" s="8"/>
      <c r="W428" s="8"/>
      <c r="X428" s="8"/>
      <c r="AE428" s="8"/>
      <c r="AF428" s="8"/>
      <c r="AV428" s="8"/>
      <c r="AW428" s="8"/>
      <c r="AX428" s="8"/>
      <c r="AY428" s="8"/>
      <c r="AZ428" s="8"/>
      <c r="BA428" s="8"/>
      <c r="BC428" s="8"/>
      <c r="BE428" s="8"/>
      <c r="BF428" s="8"/>
      <c r="BG428" s="8"/>
    </row>
    <row r="429" spans="18:59" x14ac:dyDescent="0.35">
      <c r="R429" s="8"/>
      <c r="S429" s="8"/>
      <c r="W429" s="8"/>
      <c r="X429" s="8"/>
      <c r="AE429" s="8"/>
      <c r="AF429" s="8"/>
      <c r="AV429" s="8"/>
      <c r="AW429" s="8"/>
      <c r="AX429" s="8"/>
      <c r="AY429" s="8"/>
      <c r="AZ429" s="8"/>
      <c r="BA429" s="8"/>
      <c r="BC429" s="8"/>
      <c r="BE429" s="8"/>
      <c r="BF429" s="8"/>
      <c r="BG429" s="8"/>
    </row>
    <row r="430" spans="18:59" x14ac:dyDescent="0.35">
      <c r="R430" s="8"/>
      <c r="S430" s="8"/>
      <c r="W430" s="8"/>
      <c r="X430" s="8"/>
      <c r="AE430" s="8"/>
      <c r="AF430" s="8"/>
      <c r="AV430" s="8"/>
      <c r="AW430" s="8"/>
      <c r="AX430" s="8"/>
      <c r="AY430" s="8"/>
      <c r="AZ430" s="8"/>
      <c r="BA430" s="8"/>
      <c r="BC430" s="8"/>
      <c r="BE430" s="8"/>
      <c r="BF430" s="8"/>
      <c r="BG430" s="8"/>
    </row>
    <row r="431" spans="18:59" x14ac:dyDescent="0.35">
      <c r="R431" s="8"/>
      <c r="S431" s="8"/>
      <c r="W431" s="8"/>
      <c r="X431" s="8"/>
      <c r="AE431" s="8"/>
      <c r="AF431" s="8"/>
      <c r="AV431" s="8"/>
      <c r="AW431" s="8"/>
      <c r="AX431" s="8"/>
      <c r="AY431" s="8"/>
      <c r="AZ431" s="8"/>
      <c r="BA431" s="8"/>
      <c r="BC431" s="8"/>
      <c r="BE431" s="8"/>
      <c r="BF431" s="8"/>
      <c r="BG431" s="8"/>
    </row>
    <row r="432" spans="18:59" x14ac:dyDescent="0.35">
      <c r="R432" s="8"/>
      <c r="S432" s="8"/>
      <c r="W432" s="8"/>
      <c r="X432" s="8"/>
      <c r="AE432" s="8"/>
      <c r="AF432" s="8"/>
      <c r="AV432" s="8"/>
      <c r="AW432" s="8"/>
      <c r="AX432" s="8"/>
      <c r="AY432" s="8"/>
      <c r="AZ432" s="8"/>
      <c r="BA432" s="8"/>
      <c r="BC432" s="8"/>
      <c r="BE432" s="8"/>
      <c r="BF432" s="8"/>
      <c r="BG432" s="8"/>
    </row>
    <row r="433" spans="18:59" x14ac:dyDescent="0.35">
      <c r="R433" s="8"/>
      <c r="S433" s="8"/>
      <c r="W433" s="8"/>
      <c r="X433" s="8"/>
      <c r="AE433" s="8"/>
      <c r="AF433" s="8"/>
      <c r="AV433" s="8"/>
      <c r="AW433" s="8"/>
      <c r="AX433" s="8"/>
      <c r="AY433" s="8"/>
      <c r="AZ433" s="8"/>
      <c r="BA433" s="8"/>
      <c r="BC433" s="8"/>
      <c r="BE433" s="8"/>
      <c r="BF433" s="8"/>
      <c r="BG433" s="8"/>
    </row>
    <row r="434" spans="18:59" x14ac:dyDescent="0.35">
      <c r="R434" s="8"/>
      <c r="S434" s="8"/>
      <c r="W434" s="8"/>
      <c r="X434" s="8"/>
      <c r="AE434" s="8"/>
      <c r="AF434" s="8"/>
      <c r="AV434" s="8"/>
      <c r="AW434" s="8"/>
      <c r="AX434" s="8"/>
      <c r="AY434" s="8"/>
      <c r="AZ434" s="8"/>
      <c r="BA434" s="8"/>
      <c r="BC434" s="8"/>
      <c r="BE434" s="8"/>
      <c r="BF434" s="8"/>
      <c r="BG434" s="8"/>
    </row>
    <row r="435" spans="18:59" x14ac:dyDescent="0.35">
      <c r="R435" s="8"/>
      <c r="S435" s="8"/>
      <c r="W435" s="8"/>
      <c r="X435" s="8"/>
      <c r="AE435" s="8"/>
      <c r="AF435" s="8"/>
      <c r="AV435" s="8"/>
      <c r="AW435" s="8"/>
      <c r="AX435" s="8"/>
      <c r="AY435" s="8"/>
      <c r="AZ435" s="8"/>
      <c r="BA435" s="8"/>
      <c r="BC435" s="8"/>
      <c r="BE435" s="8"/>
      <c r="BF435" s="8"/>
      <c r="BG435" s="8"/>
    </row>
    <row r="436" spans="18:59" x14ac:dyDescent="0.35">
      <c r="R436" s="8"/>
      <c r="S436" s="8"/>
      <c r="W436" s="8"/>
      <c r="X436" s="8"/>
      <c r="AE436" s="8"/>
      <c r="AF436" s="8"/>
      <c r="AV436" s="8"/>
      <c r="AW436" s="8"/>
      <c r="AX436" s="8"/>
      <c r="AY436" s="8"/>
      <c r="AZ436" s="8"/>
      <c r="BA436" s="8"/>
      <c r="BC436" s="8"/>
      <c r="BE436" s="8"/>
      <c r="BF436" s="8"/>
      <c r="BG436" s="8"/>
    </row>
    <row r="437" spans="18:59" x14ac:dyDescent="0.35">
      <c r="R437" s="8"/>
      <c r="S437" s="8"/>
      <c r="W437" s="8"/>
      <c r="X437" s="8"/>
      <c r="AE437" s="8"/>
      <c r="AF437" s="8"/>
      <c r="AV437" s="8"/>
      <c r="AW437" s="8"/>
      <c r="AX437" s="8"/>
      <c r="AY437" s="8"/>
      <c r="AZ437" s="8"/>
      <c r="BA437" s="8"/>
      <c r="BC437" s="8"/>
      <c r="BE437" s="8"/>
      <c r="BF437" s="8"/>
      <c r="BG437" s="8"/>
    </row>
    <row r="438" spans="18:59" x14ac:dyDescent="0.35">
      <c r="R438" s="8"/>
      <c r="S438" s="8"/>
      <c r="W438" s="8"/>
      <c r="X438" s="8"/>
      <c r="AE438" s="8"/>
      <c r="AF438" s="8"/>
      <c r="AV438" s="8"/>
      <c r="AW438" s="8"/>
      <c r="AX438" s="8"/>
      <c r="AY438" s="8"/>
      <c r="AZ438" s="8"/>
      <c r="BA438" s="8"/>
      <c r="BC438" s="8"/>
      <c r="BE438" s="8"/>
      <c r="BF438" s="8"/>
      <c r="BG438" s="8"/>
    </row>
    <row r="439" spans="18:59" x14ac:dyDescent="0.35">
      <c r="R439" s="8"/>
      <c r="S439" s="8"/>
      <c r="W439" s="8"/>
      <c r="X439" s="8"/>
      <c r="AE439" s="8"/>
      <c r="AF439" s="8"/>
      <c r="AV439" s="8"/>
      <c r="AW439" s="8"/>
      <c r="AX439" s="8"/>
      <c r="AY439" s="8"/>
      <c r="AZ439" s="8"/>
      <c r="BA439" s="8"/>
      <c r="BC439" s="8"/>
      <c r="BE439" s="8"/>
      <c r="BF439" s="8"/>
      <c r="BG439" s="8"/>
    </row>
    <row r="440" spans="18:59" x14ac:dyDescent="0.35">
      <c r="R440" s="8"/>
      <c r="S440" s="8"/>
      <c r="W440" s="8"/>
      <c r="X440" s="8"/>
      <c r="AE440" s="8"/>
      <c r="AF440" s="8"/>
      <c r="AV440" s="8"/>
      <c r="AW440" s="8"/>
      <c r="AX440" s="8"/>
      <c r="AY440" s="8"/>
      <c r="AZ440" s="8"/>
      <c r="BA440" s="8"/>
      <c r="BC440" s="8"/>
      <c r="BE440" s="8"/>
      <c r="BF440" s="8"/>
      <c r="BG440" s="8"/>
    </row>
    <row r="441" spans="18:59" x14ac:dyDescent="0.35">
      <c r="R441" s="8"/>
      <c r="S441" s="8"/>
      <c r="W441" s="8"/>
      <c r="X441" s="8"/>
      <c r="AE441" s="8"/>
      <c r="AF441" s="8"/>
      <c r="AV441" s="8"/>
      <c r="AW441" s="8"/>
      <c r="AX441" s="8"/>
      <c r="AY441" s="8"/>
      <c r="AZ441" s="8"/>
      <c r="BA441" s="8"/>
      <c r="BC441" s="8"/>
      <c r="BE441" s="8"/>
      <c r="BF441" s="8"/>
      <c r="BG441" s="8"/>
    </row>
    <row r="442" spans="18:59" x14ac:dyDescent="0.35">
      <c r="R442" s="8"/>
      <c r="S442" s="8"/>
      <c r="W442" s="8"/>
      <c r="X442" s="8"/>
      <c r="AE442" s="8"/>
      <c r="AF442" s="8"/>
      <c r="AV442" s="8"/>
      <c r="AW442" s="8"/>
      <c r="AX442" s="8"/>
      <c r="AY442" s="8"/>
      <c r="AZ442" s="8"/>
      <c r="BA442" s="8"/>
      <c r="BC442" s="8"/>
      <c r="BE442" s="8"/>
      <c r="BF442" s="8"/>
      <c r="BG442" s="8"/>
    </row>
    <row r="443" spans="18:59" x14ac:dyDescent="0.35">
      <c r="R443" s="8"/>
      <c r="S443" s="8"/>
      <c r="W443" s="8"/>
      <c r="X443" s="8"/>
      <c r="AE443" s="8"/>
      <c r="AF443" s="8"/>
      <c r="AV443" s="8"/>
      <c r="AW443" s="8"/>
      <c r="AX443" s="8"/>
      <c r="AY443" s="8"/>
      <c r="AZ443" s="8"/>
      <c r="BA443" s="8"/>
      <c r="BC443" s="8"/>
      <c r="BE443" s="8"/>
      <c r="BF443" s="8"/>
      <c r="BG443" s="8"/>
    </row>
    <row r="444" spans="18:59" x14ac:dyDescent="0.35">
      <c r="R444" s="8"/>
      <c r="S444" s="8"/>
      <c r="W444" s="8"/>
      <c r="X444" s="8"/>
      <c r="AE444" s="8"/>
      <c r="AF444" s="8"/>
      <c r="AV444" s="8"/>
      <c r="AW444" s="8"/>
      <c r="AX444" s="8"/>
      <c r="AY444" s="8"/>
      <c r="AZ444" s="8"/>
      <c r="BA444" s="8"/>
      <c r="BC444" s="8"/>
      <c r="BE444" s="8"/>
      <c r="BF444" s="8"/>
      <c r="BG444" s="8"/>
    </row>
    <row r="445" spans="18:59" x14ac:dyDescent="0.35">
      <c r="R445" s="8"/>
      <c r="S445" s="8"/>
      <c r="W445" s="8"/>
      <c r="X445" s="8"/>
      <c r="AE445" s="8"/>
      <c r="AF445" s="8"/>
      <c r="AV445" s="8"/>
      <c r="AW445" s="8"/>
      <c r="AX445" s="8"/>
      <c r="AY445" s="8"/>
      <c r="AZ445" s="8"/>
      <c r="BA445" s="8"/>
      <c r="BC445" s="8"/>
      <c r="BE445" s="8"/>
      <c r="BF445" s="8"/>
      <c r="BG445" s="8"/>
    </row>
    <row r="446" spans="18:59" x14ac:dyDescent="0.35">
      <c r="R446" s="8"/>
      <c r="S446" s="8"/>
      <c r="W446" s="8"/>
      <c r="X446" s="8"/>
      <c r="AE446" s="8"/>
      <c r="AF446" s="8"/>
      <c r="AV446" s="8"/>
      <c r="AW446" s="8"/>
      <c r="AX446" s="8"/>
      <c r="AY446" s="8"/>
      <c r="AZ446" s="8"/>
      <c r="BA446" s="8"/>
      <c r="BC446" s="8"/>
      <c r="BE446" s="8"/>
      <c r="BF446" s="8"/>
      <c r="BG446" s="8"/>
    </row>
    <row r="447" spans="18:59" x14ac:dyDescent="0.35">
      <c r="R447" s="8"/>
      <c r="S447" s="8"/>
      <c r="W447" s="8"/>
      <c r="X447" s="8"/>
      <c r="AE447" s="8"/>
      <c r="AF447" s="8"/>
      <c r="AV447" s="8"/>
      <c r="AW447" s="8"/>
      <c r="AX447" s="8"/>
      <c r="AY447" s="8"/>
      <c r="AZ447" s="8"/>
      <c r="BA447" s="8"/>
      <c r="BC447" s="8"/>
      <c r="BE447" s="8"/>
      <c r="BF447" s="8"/>
      <c r="BG447" s="8"/>
    </row>
    <row r="448" spans="18:59" x14ac:dyDescent="0.35">
      <c r="R448" s="8"/>
      <c r="S448" s="8"/>
      <c r="W448" s="8"/>
      <c r="X448" s="8"/>
      <c r="AE448" s="8"/>
      <c r="AF448" s="8"/>
      <c r="AV448" s="8"/>
      <c r="AW448" s="8"/>
      <c r="AX448" s="8"/>
      <c r="AY448" s="8"/>
      <c r="AZ448" s="8"/>
      <c r="BA448" s="8"/>
      <c r="BC448" s="8"/>
      <c r="BE448" s="8"/>
      <c r="BF448" s="8"/>
      <c r="BG448" s="8"/>
    </row>
    <row r="449" spans="18:59" x14ac:dyDescent="0.35">
      <c r="R449" s="8"/>
      <c r="S449" s="8"/>
      <c r="W449" s="8"/>
      <c r="X449" s="8"/>
      <c r="AE449" s="8"/>
      <c r="AF449" s="8"/>
      <c r="AV449" s="8"/>
      <c r="AW449" s="8"/>
      <c r="AX449" s="8"/>
      <c r="AY449" s="8"/>
      <c r="AZ449" s="8"/>
      <c r="BA449" s="8"/>
      <c r="BC449" s="8"/>
      <c r="BE449" s="8"/>
      <c r="BF449" s="8"/>
      <c r="BG449" s="8"/>
    </row>
    <row r="450" spans="18:59" x14ac:dyDescent="0.35">
      <c r="R450" s="8"/>
      <c r="S450" s="8"/>
      <c r="W450" s="8"/>
      <c r="X450" s="8"/>
      <c r="AE450" s="8"/>
      <c r="AF450" s="8"/>
      <c r="AV450" s="8"/>
      <c r="AW450" s="8"/>
      <c r="AX450" s="8"/>
      <c r="AY450" s="8"/>
      <c r="AZ450" s="8"/>
      <c r="BA450" s="8"/>
      <c r="BC450" s="8"/>
      <c r="BE450" s="8"/>
      <c r="BF450" s="8"/>
      <c r="BG450" s="8"/>
    </row>
    <row r="451" spans="18:59" x14ac:dyDescent="0.35">
      <c r="R451" s="8"/>
      <c r="S451" s="8"/>
      <c r="W451" s="8"/>
      <c r="X451" s="8"/>
      <c r="AE451" s="8"/>
      <c r="AF451" s="8"/>
      <c r="AV451" s="8"/>
      <c r="AW451" s="8"/>
      <c r="AX451" s="8"/>
      <c r="AY451" s="8"/>
      <c r="AZ451" s="8"/>
      <c r="BA451" s="8"/>
      <c r="BC451" s="8"/>
      <c r="BE451" s="8"/>
      <c r="BF451" s="8"/>
      <c r="BG451" s="8"/>
    </row>
    <row r="452" spans="18:59" x14ac:dyDescent="0.35">
      <c r="R452" s="8"/>
      <c r="S452" s="8"/>
      <c r="W452" s="8"/>
      <c r="X452" s="8"/>
      <c r="AE452" s="8"/>
      <c r="AF452" s="8"/>
      <c r="AV452" s="8"/>
      <c r="AW452" s="8"/>
      <c r="AX452" s="8"/>
      <c r="AY452" s="8"/>
      <c r="AZ452" s="8"/>
      <c r="BA452" s="8"/>
      <c r="BC452" s="8"/>
      <c r="BE452" s="8"/>
      <c r="BF452" s="8"/>
      <c r="BG452" s="8"/>
    </row>
    <row r="453" spans="18:59" x14ac:dyDescent="0.35">
      <c r="R453" s="8"/>
      <c r="S453" s="8"/>
      <c r="W453" s="8"/>
      <c r="X453" s="8"/>
      <c r="AE453" s="8"/>
      <c r="AF453" s="8"/>
      <c r="AV453" s="8"/>
      <c r="AW453" s="8"/>
      <c r="AX453" s="8"/>
      <c r="AY453" s="8"/>
      <c r="AZ453" s="8"/>
      <c r="BA453" s="8"/>
      <c r="BC453" s="8"/>
      <c r="BE453" s="8"/>
      <c r="BF453" s="8"/>
      <c r="BG453" s="8"/>
    </row>
    <row r="454" spans="18:59" x14ac:dyDescent="0.35">
      <c r="R454" s="8"/>
      <c r="S454" s="8"/>
      <c r="W454" s="8"/>
      <c r="X454" s="8"/>
      <c r="AE454" s="8"/>
      <c r="AF454" s="8"/>
      <c r="AV454" s="8"/>
      <c r="AW454" s="8"/>
      <c r="AX454" s="8"/>
      <c r="AY454" s="8"/>
      <c r="AZ454" s="8"/>
      <c r="BA454" s="8"/>
      <c r="BC454" s="8"/>
      <c r="BE454" s="8"/>
      <c r="BF454" s="8"/>
      <c r="BG454" s="8"/>
    </row>
    <row r="455" spans="18:59" x14ac:dyDescent="0.35">
      <c r="R455" s="8"/>
      <c r="S455" s="8"/>
      <c r="W455" s="8"/>
      <c r="X455" s="8"/>
      <c r="AE455" s="8"/>
      <c r="AF455" s="8"/>
      <c r="AV455" s="8"/>
      <c r="AW455" s="8"/>
      <c r="AX455" s="8"/>
      <c r="AY455" s="8"/>
      <c r="AZ455" s="8"/>
      <c r="BA455" s="8"/>
      <c r="BC455" s="8"/>
      <c r="BE455" s="8"/>
      <c r="BF455" s="8"/>
      <c r="BG455" s="8"/>
    </row>
    <row r="456" spans="18:59" x14ac:dyDescent="0.35">
      <c r="R456" s="8"/>
      <c r="S456" s="8"/>
      <c r="W456" s="8"/>
      <c r="X456" s="8"/>
      <c r="AE456" s="8"/>
      <c r="AF456" s="8"/>
      <c r="AV456" s="8"/>
      <c r="AW456" s="8"/>
      <c r="AX456" s="8"/>
      <c r="AY456" s="8"/>
      <c r="AZ456" s="8"/>
      <c r="BA456" s="8"/>
      <c r="BC456" s="8"/>
      <c r="BE456" s="8"/>
      <c r="BF456" s="8"/>
      <c r="BG456" s="8"/>
    </row>
    <row r="457" spans="18:59" x14ac:dyDescent="0.35">
      <c r="R457" s="8"/>
      <c r="S457" s="8"/>
      <c r="W457" s="8"/>
      <c r="X457" s="8"/>
      <c r="AE457" s="8"/>
      <c r="AF457" s="8"/>
      <c r="AV457" s="8"/>
      <c r="AW457" s="8"/>
      <c r="AX457" s="8"/>
      <c r="AY457" s="8"/>
      <c r="AZ457" s="8"/>
      <c r="BA457" s="8"/>
      <c r="BC457" s="8"/>
      <c r="BE457" s="8"/>
      <c r="BF457" s="8"/>
      <c r="BG457" s="8"/>
    </row>
    <row r="458" spans="18:59" x14ac:dyDescent="0.35">
      <c r="R458" s="8"/>
      <c r="S458" s="8"/>
      <c r="W458" s="8"/>
      <c r="X458" s="8"/>
      <c r="AE458" s="8"/>
      <c r="AF458" s="8"/>
      <c r="AV458" s="8"/>
      <c r="AW458" s="8"/>
      <c r="AX458" s="8"/>
      <c r="AY458" s="8"/>
      <c r="AZ458" s="8"/>
      <c r="BA458" s="8"/>
      <c r="BC458" s="8"/>
      <c r="BE458" s="8"/>
      <c r="BF458" s="8"/>
      <c r="BG458" s="8"/>
    </row>
    <row r="459" spans="18:59" x14ac:dyDescent="0.35">
      <c r="R459" s="8"/>
      <c r="S459" s="8"/>
      <c r="W459" s="8"/>
      <c r="X459" s="8"/>
      <c r="AE459" s="8"/>
      <c r="AF459" s="8"/>
      <c r="AV459" s="8"/>
      <c r="AW459" s="8"/>
      <c r="AX459" s="8"/>
      <c r="AY459" s="8"/>
      <c r="AZ459" s="8"/>
      <c r="BA459" s="8"/>
      <c r="BC459" s="8"/>
      <c r="BE459" s="8"/>
      <c r="BF459" s="8"/>
      <c r="BG459" s="8"/>
    </row>
    <row r="460" spans="18:59" x14ac:dyDescent="0.35">
      <c r="R460" s="8"/>
      <c r="S460" s="8"/>
      <c r="W460" s="8"/>
      <c r="X460" s="8"/>
      <c r="AE460" s="8"/>
      <c r="AF460" s="8"/>
      <c r="AV460" s="8"/>
      <c r="AW460" s="8"/>
      <c r="AX460" s="8"/>
      <c r="AY460" s="8"/>
      <c r="AZ460" s="8"/>
      <c r="BA460" s="8"/>
      <c r="BC460" s="8"/>
      <c r="BE460" s="8"/>
      <c r="BF460" s="8"/>
      <c r="BG460" s="8"/>
    </row>
    <row r="461" spans="18:59" x14ac:dyDescent="0.35">
      <c r="R461" s="8"/>
      <c r="S461" s="8"/>
      <c r="W461" s="8"/>
      <c r="X461" s="8"/>
      <c r="AE461" s="8"/>
      <c r="AF461" s="8"/>
      <c r="AV461" s="8"/>
      <c r="AW461" s="8"/>
      <c r="AX461" s="8"/>
      <c r="AY461" s="8"/>
      <c r="AZ461" s="8"/>
      <c r="BA461" s="8"/>
      <c r="BC461" s="8"/>
      <c r="BE461" s="8"/>
      <c r="BF461" s="8"/>
      <c r="BG461" s="8"/>
    </row>
    <row r="462" spans="18:59" x14ac:dyDescent="0.35">
      <c r="R462" s="8"/>
      <c r="S462" s="8"/>
      <c r="W462" s="8"/>
      <c r="X462" s="8"/>
      <c r="AE462" s="8"/>
      <c r="AF462" s="8"/>
      <c r="AV462" s="8"/>
      <c r="AW462" s="8"/>
      <c r="AX462" s="8"/>
      <c r="AY462" s="8"/>
      <c r="AZ462" s="8"/>
      <c r="BA462" s="8"/>
      <c r="BC462" s="8"/>
      <c r="BE462" s="8"/>
      <c r="BF462" s="8"/>
      <c r="BG462" s="8"/>
    </row>
    <row r="463" spans="18:59" x14ac:dyDescent="0.35">
      <c r="R463" s="8"/>
      <c r="S463" s="8"/>
      <c r="W463" s="8"/>
      <c r="X463" s="8"/>
      <c r="AE463" s="8"/>
      <c r="AF463" s="8"/>
      <c r="AV463" s="8"/>
      <c r="AW463" s="8"/>
      <c r="AX463" s="8"/>
      <c r="AY463" s="8"/>
      <c r="AZ463" s="8"/>
      <c r="BA463" s="8"/>
      <c r="BC463" s="8"/>
      <c r="BE463" s="8"/>
      <c r="BF463" s="8"/>
      <c r="BG463" s="8"/>
    </row>
    <row r="464" spans="18:59" x14ac:dyDescent="0.35">
      <c r="R464" s="8"/>
      <c r="S464" s="8"/>
      <c r="W464" s="8"/>
      <c r="X464" s="8"/>
      <c r="AE464" s="8"/>
      <c r="AF464" s="8"/>
      <c r="AV464" s="8"/>
      <c r="AW464" s="8"/>
      <c r="AX464" s="8"/>
      <c r="AY464" s="8"/>
      <c r="AZ464" s="8"/>
      <c r="BA464" s="8"/>
      <c r="BC464" s="8"/>
      <c r="BE464" s="8"/>
      <c r="BF464" s="8"/>
      <c r="BG464" s="8"/>
    </row>
    <row r="465" spans="18:59" x14ac:dyDescent="0.35">
      <c r="R465" s="8"/>
      <c r="S465" s="8"/>
      <c r="W465" s="8"/>
      <c r="X465" s="8"/>
      <c r="AE465" s="8"/>
      <c r="AF465" s="8"/>
      <c r="AV465" s="8"/>
      <c r="AW465" s="8"/>
      <c r="AX465" s="8"/>
      <c r="AY465" s="8"/>
      <c r="AZ465" s="8"/>
      <c r="BA465" s="8"/>
      <c r="BC465" s="8"/>
      <c r="BE465" s="8"/>
      <c r="BF465" s="8"/>
      <c r="BG465" s="8"/>
    </row>
    <row r="466" spans="18:59" x14ac:dyDescent="0.35">
      <c r="R466" s="8"/>
      <c r="S466" s="8"/>
      <c r="W466" s="8"/>
      <c r="X466" s="8"/>
      <c r="AE466" s="8"/>
      <c r="AF466" s="8"/>
      <c r="AV466" s="8"/>
      <c r="AW466" s="8"/>
      <c r="AX466" s="8"/>
      <c r="AY466" s="8"/>
      <c r="AZ466" s="8"/>
      <c r="BA466" s="8"/>
      <c r="BC466" s="8"/>
      <c r="BE466" s="8"/>
      <c r="BF466" s="8"/>
      <c r="BG466" s="8"/>
    </row>
    <row r="467" spans="18:59" x14ac:dyDescent="0.35">
      <c r="R467" s="8"/>
      <c r="S467" s="8"/>
      <c r="W467" s="8"/>
      <c r="X467" s="8"/>
      <c r="AE467" s="8"/>
      <c r="AF467" s="8"/>
      <c r="AV467" s="8"/>
      <c r="AW467" s="8"/>
      <c r="AX467" s="8"/>
      <c r="AY467" s="8"/>
      <c r="AZ467" s="8"/>
      <c r="BA467" s="8"/>
      <c r="BC467" s="8"/>
      <c r="BE467" s="8"/>
      <c r="BF467" s="8"/>
      <c r="BG467" s="8"/>
    </row>
    <row r="468" spans="18:59" x14ac:dyDescent="0.35">
      <c r="R468" s="8"/>
      <c r="S468" s="8"/>
      <c r="W468" s="8"/>
      <c r="X468" s="8"/>
      <c r="AE468" s="8"/>
      <c r="AF468" s="8"/>
      <c r="AV468" s="8"/>
      <c r="AW468" s="8"/>
      <c r="AX468" s="8"/>
      <c r="AY468" s="8"/>
      <c r="AZ468" s="8"/>
      <c r="BA468" s="8"/>
      <c r="BC468" s="8"/>
      <c r="BE468" s="8"/>
      <c r="BF468" s="8"/>
      <c r="BG468" s="8"/>
    </row>
    <row r="469" spans="18:59" x14ac:dyDescent="0.35">
      <c r="R469" s="8"/>
      <c r="S469" s="8"/>
      <c r="W469" s="8"/>
      <c r="X469" s="8"/>
      <c r="AE469" s="8"/>
      <c r="AF469" s="8"/>
      <c r="AV469" s="8"/>
      <c r="AW469" s="8"/>
      <c r="AX469" s="8"/>
      <c r="AY469" s="8"/>
      <c r="AZ469" s="8"/>
      <c r="BA469" s="8"/>
      <c r="BC469" s="8"/>
      <c r="BE469" s="8"/>
      <c r="BF469" s="8"/>
      <c r="BG469" s="8"/>
    </row>
    <row r="470" spans="18:59" x14ac:dyDescent="0.35">
      <c r="R470" s="8"/>
      <c r="S470" s="8"/>
      <c r="W470" s="8"/>
      <c r="X470" s="8"/>
      <c r="AE470" s="8"/>
      <c r="AF470" s="8"/>
      <c r="AV470" s="8"/>
      <c r="AW470" s="8"/>
      <c r="AX470" s="8"/>
      <c r="AY470" s="8"/>
      <c r="AZ470" s="8"/>
      <c r="BA470" s="8"/>
      <c r="BC470" s="8"/>
      <c r="BE470" s="8"/>
      <c r="BF470" s="8"/>
      <c r="BG470" s="8"/>
    </row>
    <row r="471" spans="18:59" x14ac:dyDescent="0.35">
      <c r="R471" s="8"/>
      <c r="S471" s="8"/>
      <c r="W471" s="8"/>
      <c r="X471" s="8"/>
      <c r="AE471" s="8"/>
      <c r="AF471" s="8"/>
      <c r="AV471" s="8"/>
      <c r="AW471" s="8"/>
      <c r="AX471" s="8"/>
      <c r="AY471" s="8"/>
      <c r="AZ471" s="8"/>
      <c r="BA471" s="8"/>
      <c r="BC471" s="8"/>
      <c r="BE471" s="8"/>
      <c r="BF471" s="8"/>
      <c r="BG471" s="8"/>
    </row>
    <row r="472" spans="18:59" x14ac:dyDescent="0.35">
      <c r="R472" s="8"/>
      <c r="S472" s="8"/>
      <c r="W472" s="8"/>
      <c r="X472" s="8"/>
      <c r="AE472" s="8"/>
      <c r="AF472" s="8"/>
      <c r="AV472" s="8"/>
      <c r="AW472" s="8"/>
      <c r="AX472" s="8"/>
      <c r="AY472" s="8"/>
      <c r="AZ472" s="8"/>
      <c r="BA472" s="8"/>
      <c r="BC472" s="8"/>
      <c r="BE472" s="8"/>
      <c r="BF472" s="8"/>
      <c r="BG472" s="8"/>
    </row>
    <row r="473" spans="18:59" x14ac:dyDescent="0.35">
      <c r="R473" s="8"/>
      <c r="S473" s="8"/>
      <c r="W473" s="8"/>
      <c r="X473" s="8"/>
      <c r="AE473" s="8"/>
      <c r="AF473" s="8"/>
      <c r="AV473" s="8"/>
      <c r="AW473" s="8"/>
      <c r="AX473" s="8"/>
      <c r="AY473" s="8"/>
      <c r="AZ473" s="8"/>
      <c r="BA473" s="8"/>
      <c r="BC473" s="8"/>
      <c r="BE473" s="8"/>
      <c r="BF473" s="8"/>
      <c r="BG473" s="8"/>
    </row>
    <row r="474" spans="18:59" x14ac:dyDescent="0.35">
      <c r="R474" s="8"/>
      <c r="S474" s="8"/>
      <c r="W474" s="8"/>
      <c r="X474" s="8"/>
      <c r="AE474" s="8"/>
      <c r="AF474" s="8"/>
      <c r="AV474" s="8"/>
      <c r="AW474" s="8"/>
      <c r="AX474" s="8"/>
      <c r="AY474" s="8"/>
      <c r="AZ474" s="8"/>
      <c r="BA474" s="8"/>
      <c r="BC474" s="8"/>
      <c r="BE474" s="8"/>
      <c r="BF474" s="8"/>
      <c r="BG474" s="8"/>
    </row>
    <row r="475" spans="18:59" x14ac:dyDescent="0.35">
      <c r="R475" s="8"/>
      <c r="S475" s="8"/>
      <c r="W475" s="8"/>
      <c r="X475" s="8"/>
      <c r="AE475" s="8"/>
      <c r="AF475" s="8"/>
      <c r="AV475" s="8"/>
      <c r="AW475" s="8"/>
      <c r="AX475" s="8"/>
      <c r="AY475" s="8"/>
      <c r="AZ475" s="8"/>
      <c r="BA475" s="8"/>
      <c r="BC475" s="8"/>
      <c r="BE475" s="8"/>
      <c r="BF475" s="8"/>
      <c r="BG475" s="8"/>
    </row>
    <row r="476" spans="18:59" x14ac:dyDescent="0.35">
      <c r="R476" s="8"/>
      <c r="S476" s="8"/>
      <c r="W476" s="8"/>
      <c r="X476" s="8"/>
      <c r="AE476" s="8"/>
      <c r="AF476" s="8"/>
      <c r="AV476" s="8"/>
      <c r="AW476" s="8"/>
      <c r="AX476" s="8"/>
      <c r="AY476" s="8"/>
      <c r="AZ476" s="8"/>
      <c r="BA476" s="8"/>
      <c r="BC476" s="8"/>
      <c r="BE476" s="8"/>
      <c r="BF476" s="8"/>
      <c r="BG476" s="8"/>
    </row>
    <row r="477" spans="18:59" x14ac:dyDescent="0.35">
      <c r="R477" s="8"/>
      <c r="S477" s="8"/>
      <c r="W477" s="8"/>
      <c r="X477" s="8"/>
      <c r="AE477" s="8"/>
      <c r="AF477" s="8"/>
      <c r="AV477" s="8"/>
      <c r="AW477" s="8"/>
      <c r="AX477" s="8"/>
      <c r="AY477" s="8"/>
      <c r="AZ477" s="8"/>
      <c r="BA477" s="8"/>
      <c r="BC477" s="8"/>
      <c r="BE477" s="8"/>
      <c r="BF477" s="8"/>
      <c r="BG477" s="8"/>
    </row>
    <row r="478" spans="18:59" x14ac:dyDescent="0.35">
      <c r="R478" s="8"/>
      <c r="S478" s="8"/>
      <c r="W478" s="8"/>
      <c r="X478" s="8"/>
      <c r="AE478" s="8"/>
      <c r="AF478" s="8"/>
      <c r="AV478" s="8"/>
      <c r="AW478" s="8"/>
      <c r="AX478" s="8"/>
      <c r="AY478" s="8"/>
      <c r="AZ478" s="8"/>
      <c r="BA478" s="8"/>
      <c r="BC478" s="8"/>
      <c r="BE478" s="8"/>
      <c r="BF478" s="8"/>
      <c r="BG478" s="8"/>
    </row>
    <row r="479" spans="18:59" x14ac:dyDescent="0.35">
      <c r="R479" s="8"/>
      <c r="S479" s="8"/>
      <c r="W479" s="8"/>
      <c r="X479" s="8"/>
      <c r="AE479" s="8"/>
      <c r="AF479" s="8"/>
      <c r="AV479" s="8"/>
      <c r="AW479" s="8"/>
      <c r="AX479" s="8"/>
      <c r="AY479" s="8"/>
      <c r="AZ479" s="8"/>
      <c r="BA479" s="8"/>
      <c r="BC479" s="8"/>
      <c r="BE479" s="8"/>
      <c r="BF479" s="8"/>
      <c r="BG479" s="8"/>
    </row>
    <row r="480" spans="18:59" x14ac:dyDescent="0.35">
      <c r="R480" s="8"/>
      <c r="S480" s="8"/>
      <c r="W480" s="8"/>
      <c r="X480" s="8"/>
      <c r="AE480" s="8"/>
      <c r="AF480" s="8"/>
      <c r="AV480" s="8"/>
      <c r="AW480" s="8"/>
      <c r="AX480" s="8"/>
      <c r="AY480" s="8"/>
      <c r="AZ480" s="8"/>
      <c r="BA480" s="8"/>
      <c r="BC480" s="8"/>
      <c r="BE480" s="8"/>
      <c r="BF480" s="8"/>
      <c r="BG480" s="8"/>
    </row>
    <row r="481" spans="18:59" x14ac:dyDescent="0.35">
      <c r="R481" s="8"/>
      <c r="S481" s="8"/>
      <c r="W481" s="8"/>
      <c r="X481" s="8"/>
      <c r="AE481" s="8"/>
      <c r="AF481" s="8"/>
      <c r="AV481" s="8"/>
      <c r="AW481" s="8"/>
      <c r="AX481" s="8"/>
      <c r="AY481" s="8"/>
      <c r="AZ481" s="8"/>
      <c r="BA481" s="8"/>
      <c r="BC481" s="8"/>
      <c r="BE481" s="8"/>
      <c r="BF481" s="8"/>
      <c r="BG481" s="8"/>
    </row>
    <row r="482" spans="18:59" x14ac:dyDescent="0.35">
      <c r="R482" s="8"/>
      <c r="S482" s="8"/>
      <c r="W482" s="8"/>
      <c r="X482" s="8"/>
      <c r="AE482" s="8"/>
      <c r="AF482" s="8"/>
      <c r="AV482" s="8"/>
      <c r="AW482" s="8"/>
      <c r="AX482" s="8"/>
      <c r="AY482" s="8"/>
      <c r="AZ482" s="8"/>
      <c r="BA482" s="8"/>
      <c r="BC482" s="8"/>
      <c r="BE482" s="8"/>
      <c r="BF482" s="8"/>
      <c r="BG482" s="8"/>
    </row>
    <row r="483" spans="18:59" x14ac:dyDescent="0.35">
      <c r="R483" s="8"/>
      <c r="S483" s="8"/>
      <c r="W483" s="8"/>
      <c r="X483" s="8"/>
      <c r="AE483" s="8"/>
      <c r="AF483" s="8"/>
      <c r="AV483" s="8"/>
      <c r="AW483" s="8"/>
      <c r="AX483" s="8"/>
      <c r="AY483" s="8"/>
      <c r="AZ483" s="8"/>
      <c r="BA483" s="8"/>
      <c r="BC483" s="8"/>
      <c r="BE483" s="8"/>
      <c r="BF483" s="8"/>
      <c r="BG483" s="8"/>
    </row>
    <row r="484" spans="18:59" x14ac:dyDescent="0.35">
      <c r="R484" s="8"/>
      <c r="S484" s="8"/>
      <c r="W484" s="8"/>
      <c r="X484" s="8"/>
      <c r="AE484" s="8"/>
      <c r="AF484" s="8"/>
      <c r="AV484" s="8"/>
      <c r="AW484" s="8"/>
      <c r="AX484" s="8"/>
      <c r="AY484" s="8"/>
      <c r="AZ484" s="8"/>
      <c r="BA484" s="8"/>
      <c r="BC484" s="8"/>
      <c r="BE484" s="8"/>
      <c r="BF484" s="8"/>
      <c r="BG484" s="8"/>
    </row>
    <row r="485" spans="18:59" x14ac:dyDescent="0.35">
      <c r="R485" s="8"/>
      <c r="S485" s="8"/>
      <c r="W485" s="8"/>
      <c r="X485" s="8"/>
      <c r="AE485" s="8"/>
      <c r="AF485" s="8"/>
      <c r="AV485" s="8"/>
      <c r="AW485" s="8"/>
      <c r="AX485" s="8"/>
      <c r="AY485" s="8"/>
      <c r="AZ485" s="8"/>
      <c r="BA485" s="8"/>
      <c r="BC485" s="8"/>
      <c r="BE485" s="8"/>
      <c r="BF485" s="8"/>
      <c r="BG485" s="8"/>
    </row>
    <row r="486" spans="18:59" x14ac:dyDescent="0.35">
      <c r="R486" s="8"/>
      <c r="S486" s="8"/>
      <c r="W486" s="8"/>
      <c r="X486" s="8"/>
      <c r="AE486" s="8"/>
      <c r="AF486" s="8"/>
      <c r="AV486" s="8"/>
      <c r="AW486" s="8"/>
      <c r="AX486" s="8"/>
      <c r="AY486" s="8"/>
      <c r="AZ486" s="8"/>
      <c r="BA486" s="8"/>
      <c r="BC486" s="8"/>
      <c r="BE486" s="8"/>
      <c r="BF486" s="8"/>
      <c r="BG486" s="8"/>
    </row>
    <row r="487" spans="18:59" x14ac:dyDescent="0.35">
      <c r="R487" s="8"/>
      <c r="S487" s="8"/>
      <c r="W487" s="8"/>
      <c r="X487" s="8"/>
      <c r="AE487" s="8"/>
      <c r="AF487" s="8"/>
      <c r="AV487" s="8"/>
      <c r="AW487" s="8"/>
      <c r="AX487" s="8"/>
      <c r="AY487" s="8"/>
      <c r="AZ487" s="8"/>
      <c r="BA487" s="8"/>
      <c r="BC487" s="8"/>
      <c r="BE487" s="8"/>
      <c r="BF487" s="8"/>
      <c r="BG487" s="8"/>
    </row>
    <row r="488" spans="18:59" x14ac:dyDescent="0.35">
      <c r="R488" s="8"/>
      <c r="S488" s="8"/>
      <c r="W488" s="8"/>
      <c r="X488" s="8"/>
      <c r="AE488" s="8"/>
      <c r="AF488" s="8"/>
      <c r="AV488" s="8"/>
      <c r="AW488" s="8"/>
      <c r="AX488" s="8"/>
      <c r="AY488" s="8"/>
      <c r="AZ488" s="8"/>
      <c r="BA488" s="8"/>
      <c r="BC488" s="8"/>
      <c r="BE488" s="8"/>
      <c r="BF488" s="8"/>
      <c r="BG488" s="8"/>
    </row>
    <row r="489" spans="18:59" x14ac:dyDescent="0.35">
      <c r="R489" s="8"/>
      <c r="S489" s="8"/>
      <c r="W489" s="8"/>
      <c r="X489" s="8"/>
      <c r="AE489" s="8"/>
      <c r="AF489" s="8"/>
      <c r="AV489" s="8"/>
      <c r="AW489" s="8"/>
      <c r="AX489" s="8"/>
      <c r="AY489" s="8"/>
      <c r="AZ489" s="8"/>
      <c r="BA489" s="8"/>
      <c r="BC489" s="8"/>
      <c r="BE489" s="8"/>
      <c r="BF489" s="8"/>
      <c r="BG489" s="8"/>
    </row>
    <row r="490" spans="18:59" x14ac:dyDescent="0.35">
      <c r="R490" s="8"/>
      <c r="S490" s="8"/>
      <c r="W490" s="8"/>
      <c r="X490" s="8"/>
      <c r="AE490" s="8"/>
      <c r="AF490" s="8"/>
      <c r="AV490" s="8"/>
      <c r="AW490" s="8"/>
      <c r="AX490" s="8"/>
      <c r="AY490" s="8"/>
      <c r="AZ490" s="8"/>
      <c r="BA490" s="8"/>
      <c r="BC490" s="8"/>
      <c r="BE490" s="8"/>
      <c r="BF490" s="8"/>
      <c r="BG490" s="8"/>
    </row>
    <row r="491" spans="18:59" x14ac:dyDescent="0.35">
      <c r="R491" s="8"/>
      <c r="S491" s="8"/>
      <c r="W491" s="8"/>
      <c r="X491" s="8"/>
      <c r="AE491" s="8"/>
      <c r="AF491" s="8"/>
      <c r="AV491" s="8"/>
      <c r="AW491" s="8"/>
      <c r="AX491" s="8"/>
      <c r="AY491" s="8"/>
      <c r="AZ491" s="8"/>
      <c r="BA491" s="8"/>
      <c r="BC491" s="8"/>
      <c r="BE491" s="8"/>
      <c r="BF491" s="8"/>
      <c r="BG491" s="8"/>
    </row>
    <row r="492" spans="18:59" x14ac:dyDescent="0.35">
      <c r="R492" s="8"/>
      <c r="S492" s="8"/>
      <c r="W492" s="8"/>
      <c r="X492" s="8"/>
      <c r="AE492" s="8"/>
      <c r="AF492" s="8"/>
      <c r="AV492" s="8"/>
      <c r="AW492" s="8"/>
      <c r="AX492" s="8"/>
      <c r="AY492" s="8"/>
      <c r="AZ492" s="8"/>
      <c r="BA492" s="8"/>
      <c r="BC492" s="8"/>
      <c r="BE492" s="8"/>
      <c r="BF492" s="8"/>
      <c r="BG492" s="8"/>
    </row>
    <row r="493" spans="18:59" x14ac:dyDescent="0.35">
      <c r="R493" s="8"/>
      <c r="S493" s="8"/>
      <c r="W493" s="8"/>
      <c r="X493" s="8"/>
      <c r="AE493" s="8"/>
      <c r="AF493" s="8"/>
      <c r="AV493" s="8"/>
      <c r="AW493" s="8"/>
      <c r="AX493" s="8"/>
      <c r="AY493" s="8"/>
      <c r="AZ493" s="8"/>
      <c r="BA493" s="8"/>
      <c r="BC493" s="8"/>
      <c r="BE493" s="8"/>
      <c r="BF493" s="8"/>
      <c r="BG493" s="8"/>
    </row>
    <row r="494" spans="18:59" x14ac:dyDescent="0.35">
      <c r="R494" s="8"/>
      <c r="S494" s="8"/>
      <c r="W494" s="8"/>
      <c r="X494" s="8"/>
      <c r="AE494" s="8"/>
      <c r="AF494" s="8"/>
      <c r="AV494" s="8"/>
      <c r="AW494" s="8"/>
      <c r="AX494" s="8"/>
      <c r="AY494" s="8"/>
      <c r="AZ494" s="8"/>
      <c r="BA494" s="8"/>
      <c r="BC494" s="8"/>
      <c r="BE494" s="8"/>
      <c r="BF494" s="8"/>
      <c r="BG494" s="8"/>
    </row>
    <row r="495" spans="18:59" x14ac:dyDescent="0.35">
      <c r="R495" s="8"/>
      <c r="S495" s="8"/>
      <c r="W495" s="8"/>
      <c r="X495" s="8"/>
      <c r="AE495" s="8"/>
      <c r="AF495" s="8"/>
      <c r="AV495" s="8"/>
      <c r="AW495" s="8"/>
      <c r="AX495" s="8"/>
      <c r="AY495" s="8"/>
      <c r="AZ495" s="8"/>
      <c r="BA495" s="8"/>
      <c r="BC495" s="8"/>
      <c r="BE495" s="8"/>
      <c r="BF495" s="8"/>
      <c r="BG495" s="8"/>
    </row>
    <row r="496" spans="18:59" x14ac:dyDescent="0.35">
      <c r="R496" s="8"/>
      <c r="S496" s="8"/>
      <c r="W496" s="8"/>
      <c r="X496" s="8"/>
      <c r="AE496" s="8"/>
      <c r="AF496" s="8"/>
      <c r="AV496" s="8"/>
      <c r="AW496" s="8"/>
      <c r="AX496" s="8"/>
      <c r="AY496" s="8"/>
      <c r="AZ496" s="8"/>
      <c r="BA496" s="8"/>
      <c r="BC496" s="8"/>
      <c r="BE496" s="8"/>
      <c r="BF496" s="8"/>
      <c r="BG496" s="8"/>
    </row>
    <row r="497" spans="18:59" x14ac:dyDescent="0.35">
      <c r="R497" s="8"/>
      <c r="S497" s="8"/>
      <c r="W497" s="8"/>
      <c r="X497" s="8"/>
      <c r="AE497" s="8"/>
      <c r="AF497" s="8"/>
      <c r="AV497" s="8"/>
      <c r="AW497" s="8"/>
      <c r="AX497" s="8"/>
      <c r="AY497" s="8"/>
      <c r="AZ497" s="8"/>
      <c r="BA497" s="8"/>
      <c r="BC497" s="8"/>
      <c r="BE497" s="8"/>
      <c r="BF497" s="8"/>
      <c r="BG497" s="8"/>
    </row>
    <row r="498" spans="18:59" x14ac:dyDescent="0.35">
      <c r="R498" s="8"/>
      <c r="S498" s="8"/>
      <c r="W498" s="8"/>
      <c r="X498" s="8"/>
      <c r="AE498" s="8"/>
      <c r="AF498" s="8"/>
      <c r="AV498" s="8"/>
      <c r="AW498" s="8"/>
      <c r="AX498" s="8"/>
      <c r="AY498" s="8"/>
      <c r="AZ498" s="8"/>
      <c r="BA498" s="8"/>
      <c r="BC498" s="8"/>
      <c r="BE498" s="8"/>
      <c r="BF498" s="8"/>
      <c r="BG498" s="8"/>
    </row>
    <row r="499" spans="18:59" x14ac:dyDescent="0.35">
      <c r="R499" s="8"/>
      <c r="S499" s="8"/>
      <c r="W499" s="8"/>
      <c r="X499" s="8"/>
      <c r="AE499" s="8"/>
      <c r="AF499" s="8"/>
      <c r="AV499" s="8"/>
      <c r="AW499" s="8"/>
      <c r="AX499" s="8"/>
      <c r="AY499" s="8"/>
      <c r="AZ499" s="8"/>
      <c r="BA499" s="8"/>
      <c r="BC499" s="8"/>
      <c r="BE499" s="8"/>
      <c r="BF499" s="8"/>
      <c r="BG499" s="8"/>
    </row>
    <row r="500" spans="18:59" x14ac:dyDescent="0.35">
      <c r="R500" s="8"/>
      <c r="S500" s="8"/>
      <c r="W500" s="8"/>
      <c r="X500" s="8"/>
      <c r="AE500" s="8"/>
      <c r="AF500" s="8"/>
      <c r="AV500" s="8"/>
      <c r="AW500" s="8"/>
      <c r="AX500" s="8"/>
      <c r="AY500" s="8"/>
      <c r="AZ500" s="8"/>
      <c r="BA500" s="8"/>
      <c r="BC500" s="8"/>
      <c r="BE500" s="8"/>
      <c r="BF500" s="8"/>
      <c r="BG500" s="8"/>
    </row>
    <row r="501" spans="18:59" x14ac:dyDescent="0.35">
      <c r="R501" s="8"/>
      <c r="S501" s="8"/>
      <c r="W501" s="8"/>
      <c r="X501" s="8"/>
      <c r="AE501" s="8"/>
      <c r="AF501" s="8"/>
      <c r="AV501" s="8"/>
      <c r="AW501" s="8"/>
      <c r="AX501" s="8"/>
      <c r="AY501" s="8"/>
      <c r="AZ501" s="8"/>
      <c r="BA501" s="8"/>
      <c r="BC501" s="8"/>
      <c r="BE501" s="8"/>
      <c r="BF501" s="8"/>
      <c r="BG501" s="8"/>
    </row>
    <row r="502" spans="18:59" x14ac:dyDescent="0.35">
      <c r="R502" s="8"/>
      <c r="S502" s="8"/>
      <c r="W502" s="8"/>
      <c r="X502" s="8"/>
      <c r="AE502" s="8"/>
      <c r="AF502" s="8"/>
      <c r="AV502" s="8"/>
      <c r="AW502" s="8"/>
      <c r="AX502" s="8"/>
      <c r="AY502" s="8"/>
      <c r="AZ502" s="8"/>
      <c r="BA502" s="8"/>
      <c r="BC502" s="8"/>
      <c r="BE502" s="8"/>
      <c r="BF502" s="8"/>
      <c r="BG502" s="8"/>
    </row>
  </sheetData>
  <mergeCells count="6">
    <mergeCell ref="I1:K1"/>
    <mergeCell ref="Y2:AD2"/>
    <mergeCell ref="AG2:AI2"/>
    <mergeCell ref="AU2:BA2"/>
    <mergeCell ref="AJ2:AS2"/>
    <mergeCell ref="P2:S2"/>
  </mergeCells>
  <pageMargins left="0.7" right="0.7" top="0.75" bottom="0.75" header="0.3" footer="0.3"/>
  <pageSetup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D8" sqref="D8"/>
    </sheetView>
  </sheetViews>
  <sheetFormatPr defaultColWidth="8.81640625" defaultRowHeight="14.5" x14ac:dyDescent="0.35"/>
  <cols>
    <col min="1" max="1" width="23.1796875" customWidth="1"/>
  </cols>
  <sheetData>
    <row r="1" spans="1:22" x14ac:dyDescent="0.35">
      <c r="A1" s="258" t="s">
        <v>1130</v>
      </c>
      <c r="B1" s="258"/>
      <c r="C1" s="258"/>
      <c r="D1" s="258"/>
    </row>
    <row r="2" spans="1:22" x14ac:dyDescent="0.35">
      <c r="A2" t="s">
        <v>1131</v>
      </c>
      <c r="B2" s="210">
        <v>2021</v>
      </c>
      <c r="C2" s="210">
        <v>2021</v>
      </c>
      <c r="D2" s="210">
        <v>2021</v>
      </c>
      <c r="E2" s="210">
        <v>2022</v>
      </c>
      <c r="F2" s="210">
        <v>2022</v>
      </c>
      <c r="G2" s="210">
        <v>2022</v>
      </c>
      <c r="H2" s="210">
        <v>2022</v>
      </c>
      <c r="I2" s="210">
        <v>2023</v>
      </c>
      <c r="J2" s="210">
        <v>2023</v>
      </c>
      <c r="K2" s="210">
        <v>2023</v>
      </c>
      <c r="L2" s="210">
        <v>2023</v>
      </c>
      <c r="M2" s="210">
        <v>2024</v>
      </c>
      <c r="N2" s="210">
        <v>2024</v>
      </c>
      <c r="O2" s="210">
        <v>2024</v>
      </c>
      <c r="P2" s="210">
        <v>2024</v>
      </c>
      <c r="Q2" s="210">
        <v>2025</v>
      </c>
      <c r="R2" s="210">
        <v>2025</v>
      </c>
      <c r="S2" s="210">
        <v>2025</v>
      </c>
      <c r="T2" s="210">
        <v>2025</v>
      </c>
      <c r="U2" s="210">
        <v>2026</v>
      </c>
    </row>
    <row r="3" spans="1:22" x14ac:dyDescent="0.35">
      <c r="A3" s="24" t="s">
        <v>1132</v>
      </c>
      <c r="B3" s="222" t="s">
        <v>1133</v>
      </c>
      <c r="C3" s="222" t="s">
        <v>1134</v>
      </c>
      <c r="D3" s="222" t="s">
        <v>1135</v>
      </c>
      <c r="E3" s="222" t="s">
        <v>1136</v>
      </c>
      <c r="F3" s="222" t="s">
        <v>1137</v>
      </c>
      <c r="G3" s="222" t="s">
        <v>1138</v>
      </c>
      <c r="H3" s="222" t="s">
        <v>1139</v>
      </c>
      <c r="I3" s="222" t="s">
        <v>1140</v>
      </c>
      <c r="J3" s="222" t="s">
        <v>1141</v>
      </c>
      <c r="K3" s="222" t="s">
        <v>1142</v>
      </c>
      <c r="L3" s="222" t="s">
        <v>1143</v>
      </c>
      <c r="M3" s="222" t="s">
        <v>1144</v>
      </c>
      <c r="N3" s="222" t="s">
        <v>1145</v>
      </c>
      <c r="O3" s="222" t="s">
        <v>1146</v>
      </c>
      <c r="P3" s="222" t="s">
        <v>1147</v>
      </c>
      <c r="Q3" s="222" t="s">
        <v>1148</v>
      </c>
      <c r="R3" s="222" t="s">
        <v>1149</v>
      </c>
      <c r="S3" s="222" t="s">
        <v>1150</v>
      </c>
      <c r="T3" s="222" t="s">
        <v>1151</v>
      </c>
      <c r="U3" s="222" t="s">
        <v>1152</v>
      </c>
    </row>
    <row r="4" spans="1:22" x14ac:dyDescent="0.35">
      <c r="A4" s="24" t="s">
        <v>1153</v>
      </c>
      <c r="B4" s="222"/>
      <c r="C4" s="222"/>
      <c r="D4" s="222">
        <v>0</v>
      </c>
      <c r="E4" s="222">
        <v>0</v>
      </c>
      <c r="F4" s="222">
        <v>0.5</v>
      </c>
      <c r="G4" s="222">
        <v>0.5</v>
      </c>
      <c r="H4" s="222">
        <v>0</v>
      </c>
      <c r="I4" s="222">
        <v>0</v>
      </c>
      <c r="J4" s="222">
        <v>0</v>
      </c>
      <c r="K4" s="222">
        <v>0</v>
      </c>
      <c r="L4" s="222">
        <v>0</v>
      </c>
      <c r="M4" s="222">
        <v>0</v>
      </c>
      <c r="N4" s="222">
        <v>0</v>
      </c>
      <c r="O4" s="222">
        <v>0</v>
      </c>
      <c r="P4" s="222">
        <v>0</v>
      </c>
      <c r="Q4" s="222">
        <v>0</v>
      </c>
      <c r="R4" s="222">
        <v>0</v>
      </c>
      <c r="S4" s="222">
        <v>0</v>
      </c>
      <c r="T4" s="222">
        <v>0</v>
      </c>
      <c r="U4" s="222">
        <v>0</v>
      </c>
    </row>
    <row r="5" spans="1:22" x14ac:dyDescent="0.35">
      <c r="A5" s="24" t="s">
        <v>1154</v>
      </c>
      <c r="B5" s="222">
        <v>0.04</v>
      </c>
      <c r="C5" s="222">
        <v>0.48</v>
      </c>
      <c r="D5" s="222">
        <v>0.48</v>
      </c>
      <c r="E5" s="222">
        <v>0</v>
      </c>
      <c r="F5" s="222">
        <v>0</v>
      </c>
      <c r="G5" s="222">
        <v>0</v>
      </c>
      <c r="H5" s="222">
        <v>0</v>
      </c>
      <c r="I5" s="222">
        <v>0</v>
      </c>
      <c r="J5" s="222">
        <v>0</v>
      </c>
      <c r="K5" s="222">
        <v>0</v>
      </c>
      <c r="L5" s="222">
        <v>0</v>
      </c>
      <c r="M5" s="222">
        <v>0</v>
      </c>
      <c r="N5" s="222">
        <v>0</v>
      </c>
      <c r="O5" s="222">
        <v>0</v>
      </c>
      <c r="P5" s="222">
        <v>0</v>
      </c>
      <c r="Q5" s="222">
        <v>0</v>
      </c>
      <c r="R5" s="222">
        <v>0</v>
      </c>
      <c r="S5" s="222">
        <v>0</v>
      </c>
      <c r="T5" s="222">
        <v>0</v>
      </c>
      <c r="U5" s="222">
        <v>0</v>
      </c>
    </row>
    <row r="6" spans="1:22" x14ac:dyDescent="0.35">
      <c r="A6" s="24" t="s">
        <v>1155</v>
      </c>
      <c r="B6" s="222">
        <f>B8</f>
        <v>0</v>
      </c>
      <c r="C6" s="222">
        <f>C8</f>
        <v>0.43</v>
      </c>
      <c r="D6" s="222">
        <f t="shared" ref="D6:U6" si="0">D8</f>
        <v>0.56999999999999995</v>
      </c>
      <c r="E6" s="222">
        <f t="shared" si="0"/>
        <v>0.25</v>
      </c>
      <c r="F6" s="222">
        <f t="shared" si="0"/>
        <v>0.25</v>
      </c>
      <c r="G6" s="222">
        <f t="shared" si="0"/>
        <v>0.25</v>
      </c>
      <c r="H6" s="222">
        <f t="shared" si="0"/>
        <v>0.25</v>
      </c>
      <c r="I6" s="222">
        <f t="shared" si="0"/>
        <v>0.25</v>
      </c>
      <c r="J6" s="222">
        <f t="shared" si="0"/>
        <v>0.25</v>
      </c>
      <c r="K6" s="222">
        <f t="shared" si="0"/>
        <v>0.25</v>
      </c>
      <c r="L6" s="222">
        <f t="shared" si="0"/>
        <v>0.25</v>
      </c>
      <c r="M6" s="222">
        <f t="shared" si="0"/>
        <v>0.25</v>
      </c>
      <c r="N6" s="222">
        <f t="shared" si="0"/>
        <v>0.25</v>
      </c>
      <c r="O6" s="222">
        <f t="shared" si="0"/>
        <v>0.25</v>
      </c>
      <c r="P6" s="222">
        <f t="shared" si="0"/>
        <v>0.25</v>
      </c>
      <c r="Q6" s="222">
        <f t="shared" si="0"/>
        <v>0.25</v>
      </c>
      <c r="R6" s="222">
        <f t="shared" si="0"/>
        <v>0.25</v>
      </c>
      <c r="S6" s="222">
        <f t="shared" si="0"/>
        <v>0.25</v>
      </c>
      <c r="T6" s="222">
        <f t="shared" si="0"/>
        <v>0.25</v>
      </c>
      <c r="U6" s="222">
        <f t="shared" si="0"/>
        <v>0.25</v>
      </c>
    </row>
    <row r="7" spans="1:22" x14ac:dyDescent="0.35">
      <c r="A7" s="24" t="s">
        <v>1156</v>
      </c>
      <c r="B7" s="222">
        <v>0</v>
      </c>
      <c r="C7" s="222">
        <v>0</v>
      </c>
      <c r="D7" s="222">
        <v>1</v>
      </c>
      <c r="E7" s="222">
        <v>0.25</v>
      </c>
      <c r="F7" s="222">
        <v>0.25</v>
      </c>
      <c r="G7" s="222">
        <v>0.25</v>
      </c>
      <c r="H7" s="222">
        <v>0.25</v>
      </c>
      <c r="I7" s="222">
        <v>0.25</v>
      </c>
      <c r="J7" s="222">
        <v>0.25</v>
      </c>
      <c r="K7" s="222">
        <v>0.25</v>
      </c>
      <c r="L7" s="222">
        <v>0.25</v>
      </c>
      <c r="M7" s="222">
        <v>0.25</v>
      </c>
      <c r="N7" s="222">
        <v>0.25</v>
      </c>
      <c r="O7" s="222">
        <v>0.25</v>
      </c>
      <c r="P7" s="222">
        <v>0.25</v>
      </c>
      <c r="Q7" s="222">
        <v>0.25</v>
      </c>
      <c r="R7" s="222">
        <v>0.25</v>
      </c>
      <c r="S7" s="222">
        <v>0.25</v>
      </c>
      <c r="T7" s="222">
        <v>0.25</v>
      </c>
      <c r="U7" s="222">
        <v>0.25</v>
      </c>
    </row>
    <row r="8" spans="1:22" x14ac:dyDescent="0.35">
      <c r="A8" s="24" t="s">
        <v>1157</v>
      </c>
      <c r="B8" s="222">
        <v>0</v>
      </c>
      <c r="C8" s="222">
        <v>0.43</v>
      </c>
      <c r="D8" s="222">
        <v>0.56999999999999995</v>
      </c>
      <c r="E8" s="222">
        <v>0.25</v>
      </c>
      <c r="F8" s="222">
        <v>0.25</v>
      </c>
      <c r="G8" s="222">
        <v>0.25</v>
      </c>
      <c r="H8" s="222">
        <v>0.25</v>
      </c>
      <c r="I8" s="222">
        <v>0.25</v>
      </c>
      <c r="J8" s="222">
        <v>0.25</v>
      </c>
      <c r="K8" s="222">
        <v>0.25</v>
      </c>
      <c r="L8" s="222">
        <v>0.25</v>
      </c>
      <c r="M8" s="222">
        <v>0.25</v>
      </c>
      <c r="N8" s="222">
        <v>0.25</v>
      </c>
      <c r="O8" s="222">
        <v>0.25</v>
      </c>
      <c r="P8" s="222">
        <v>0.25</v>
      </c>
      <c r="Q8" s="222">
        <v>0.25</v>
      </c>
      <c r="R8" s="222">
        <v>0.25</v>
      </c>
      <c r="S8" s="222">
        <v>0.25</v>
      </c>
      <c r="T8" s="222">
        <v>0.25</v>
      </c>
      <c r="U8" s="222">
        <v>0.25</v>
      </c>
    </row>
    <row r="9" spans="1:22" ht="26" x14ac:dyDescent="0.35">
      <c r="A9" s="24" t="s">
        <v>1158</v>
      </c>
      <c r="B9" s="222">
        <v>0</v>
      </c>
      <c r="C9" s="222">
        <f>0.18</f>
        <v>0.18</v>
      </c>
      <c r="D9" s="222">
        <f>1-C9</f>
        <v>0.82000000000000006</v>
      </c>
      <c r="E9" s="222">
        <v>0.25</v>
      </c>
      <c r="F9" s="222">
        <v>0.25</v>
      </c>
      <c r="G9" s="222">
        <v>0.25</v>
      </c>
      <c r="H9" s="222">
        <v>0.25</v>
      </c>
      <c r="I9" s="222">
        <v>0.25</v>
      </c>
      <c r="J9" s="222">
        <v>0.25</v>
      </c>
      <c r="K9" s="222">
        <v>0.25</v>
      </c>
      <c r="L9" s="222">
        <v>0.25</v>
      </c>
      <c r="M9" s="222">
        <v>0.25</v>
      </c>
      <c r="N9" s="222">
        <v>0.25</v>
      </c>
      <c r="O9" s="222">
        <v>0.25</v>
      </c>
      <c r="P9" s="222">
        <v>0.25</v>
      </c>
      <c r="Q9" s="222">
        <v>0.25</v>
      </c>
      <c r="R9" s="222">
        <v>0.25</v>
      </c>
      <c r="S9" s="222">
        <v>0.25</v>
      </c>
      <c r="T9" s="222">
        <v>0.25</v>
      </c>
      <c r="U9" s="222">
        <v>0.25</v>
      </c>
    </row>
    <row r="10" spans="1:22" x14ac:dyDescent="0.35">
      <c r="A10" s="24" t="s">
        <v>1159</v>
      </c>
      <c r="B10" s="222">
        <v>0</v>
      </c>
      <c r="C10" s="222">
        <v>0.5</v>
      </c>
      <c r="D10" s="222">
        <v>0.5</v>
      </c>
      <c r="E10" s="222">
        <v>0.25</v>
      </c>
      <c r="F10" s="222">
        <v>0.25</v>
      </c>
      <c r="G10" s="222">
        <v>0.25</v>
      </c>
      <c r="H10" s="222">
        <v>0.25</v>
      </c>
      <c r="I10" s="222">
        <v>0.25</v>
      </c>
      <c r="J10" s="222">
        <v>0.25</v>
      </c>
      <c r="K10" s="222">
        <v>0.25</v>
      </c>
      <c r="L10" s="222">
        <v>0.25</v>
      </c>
      <c r="M10" s="222">
        <v>0.25</v>
      </c>
      <c r="N10" s="222">
        <v>0.25</v>
      </c>
      <c r="O10" s="222">
        <v>0.25</v>
      </c>
      <c r="P10" s="222">
        <v>0.25</v>
      </c>
      <c r="Q10" s="222">
        <v>0.25</v>
      </c>
      <c r="R10" s="222">
        <v>0.25</v>
      </c>
      <c r="S10" s="222">
        <v>0.25</v>
      </c>
      <c r="T10" s="222">
        <v>0.25</v>
      </c>
      <c r="U10" s="222">
        <v>0.25</v>
      </c>
    </row>
    <row r="11" spans="1:22" x14ac:dyDescent="0.35">
      <c r="A11" s="24" t="s">
        <v>1160</v>
      </c>
      <c r="B11" s="222">
        <v>0</v>
      </c>
      <c r="C11" s="222">
        <v>0.5</v>
      </c>
      <c r="D11" s="222">
        <v>0.5</v>
      </c>
      <c r="E11" s="222">
        <v>0.25</v>
      </c>
      <c r="F11" s="222">
        <v>0.25</v>
      </c>
      <c r="G11" s="222">
        <v>0.25</v>
      </c>
      <c r="H11" s="222">
        <v>0.25</v>
      </c>
      <c r="I11" s="222">
        <v>0.25</v>
      </c>
      <c r="J11" s="222">
        <v>0.25</v>
      </c>
      <c r="K11" s="222">
        <v>0.25</v>
      </c>
      <c r="L11" s="222">
        <v>0.25</v>
      </c>
      <c r="M11" s="222">
        <v>0.25</v>
      </c>
      <c r="N11" s="222">
        <v>0.25</v>
      </c>
      <c r="O11" s="222">
        <v>0.25</v>
      </c>
      <c r="P11" s="222">
        <v>0.25</v>
      </c>
      <c r="Q11" s="222">
        <v>0.25</v>
      </c>
      <c r="R11" s="222">
        <v>0.25</v>
      </c>
      <c r="S11" s="222">
        <v>0.25</v>
      </c>
      <c r="T11" s="222">
        <v>0.25</v>
      </c>
      <c r="U11" s="222">
        <v>0.25</v>
      </c>
    </row>
    <row r="12" spans="1:22" ht="14.25" customHeight="1" x14ac:dyDescent="0.35">
      <c r="A12" s="24" t="s">
        <v>1161</v>
      </c>
      <c r="B12" s="222">
        <v>1</v>
      </c>
      <c r="C12" s="222"/>
      <c r="D12" s="222"/>
      <c r="E12" s="222"/>
      <c r="F12" s="222"/>
      <c r="G12" s="222"/>
      <c r="H12" s="222"/>
      <c r="I12" s="222"/>
      <c r="J12" s="222"/>
      <c r="K12" s="222"/>
      <c r="L12" s="222"/>
      <c r="M12" s="222"/>
      <c r="N12" s="222"/>
      <c r="O12" s="222"/>
      <c r="P12" s="222"/>
      <c r="Q12" s="222"/>
      <c r="R12" s="222"/>
      <c r="S12" s="222"/>
      <c r="T12" s="222"/>
      <c r="U12" s="222"/>
    </row>
    <row r="13" spans="1:22" x14ac:dyDescent="0.35">
      <c r="A13" s="24" t="s">
        <v>1162</v>
      </c>
      <c r="B13" s="222">
        <v>0</v>
      </c>
      <c r="C13" s="222">
        <v>0.4</v>
      </c>
      <c r="D13" s="222">
        <v>0.6</v>
      </c>
      <c r="E13" s="222">
        <v>0.4</v>
      </c>
      <c r="F13" s="222">
        <v>0.3</v>
      </c>
      <c r="G13" s="222">
        <v>0.2</v>
      </c>
      <c r="H13" s="222">
        <v>0.1</v>
      </c>
      <c r="I13" s="222">
        <v>0.25</v>
      </c>
      <c r="J13" s="222">
        <v>0.25</v>
      </c>
      <c r="K13" s="222">
        <v>0.25</v>
      </c>
      <c r="L13" s="222">
        <v>0.25</v>
      </c>
      <c r="M13" s="222">
        <v>0.25</v>
      </c>
      <c r="N13" s="222">
        <v>0.25</v>
      </c>
      <c r="O13" s="222">
        <v>0.25</v>
      </c>
      <c r="P13" s="222">
        <v>0.25</v>
      </c>
      <c r="Q13" s="222">
        <v>0.25</v>
      </c>
      <c r="R13" s="222">
        <v>0.25</v>
      </c>
      <c r="S13" s="222">
        <v>0.25</v>
      </c>
      <c r="T13" s="222">
        <v>0.25</v>
      </c>
      <c r="U13" s="222">
        <v>0.25</v>
      </c>
    </row>
    <row r="14" spans="1:22" x14ac:dyDescent="0.35">
      <c r="A14" s="24"/>
      <c r="B14" s="222"/>
      <c r="C14" s="222"/>
      <c r="D14" s="222"/>
      <c r="E14" s="222"/>
      <c r="F14" s="222"/>
      <c r="G14" s="222"/>
      <c r="H14" s="222"/>
      <c r="I14" s="222"/>
      <c r="J14" s="222"/>
      <c r="K14" s="222"/>
      <c r="L14" s="222"/>
      <c r="M14" s="222"/>
      <c r="N14" s="222"/>
      <c r="O14" s="222"/>
      <c r="P14" s="222"/>
      <c r="Q14" s="222"/>
      <c r="R14" s="222"/>
      <c r="S14" s="222"/>
      <c r="T14" s="222"/>
      <c r="U14" s="222"/>
    </row>
    <row r="15" spans="1:22" ht="26" x14ac:dyDescent="0.35">
      <c r="A15" s="257" t="s">
        <v>1163</v>
      </c>
      <c r="B15" s="222">
        <v>1</v>
      </c>
      <c r="C15" s="222">
        <v>2</v>
      </c>
      <c r="D15" s="222">
        <v>3</v>
      </c>
      <c r="E15" s="222">
        <v>4</v>
      </c>
      <c r="F15" s="222">
        <v>5</v>
      </c>
      <c r="G15" s="222">
        <v>6</v>
      </c>
      <c r="H15" s="222">
        <v>7</v>
      </c>
      <c r="I15" s="222">
        <v>8</v>
      </c>
      <c r="J15" s="222">
        <v>9</v>
      </c>
      <c r="K15" s="222">
        <v>10</v>
      </c>
      <c r="L15" s="222">
        <v>11</v>
      </c>
      <c r="M15" s="222">
        <v>12</v>
      </c>
      <c r="N15" s="222">
        <v>13</v>
      </c>
      <c r="O15" s="222">
        <v>14</v>
      </c>
      <c r="P15" s="222">
        <v>15</v>
      </c>
      <c r="Q15" s="222">
        <v>16</v>
      </c>
      <c r="R15" s="222">
        <v>17</v>
      </c>
      <c r="S15" s="222">
        <v>18</v>
      </c>
      <c r="T15" s="222">
        <v>19</v>
      </c>
      <c r="U15" s="222">
        <v>20</v>
      </c>
    </row>
    <row r="16" spans="1:22" x14ac:dyDescent="0.35">
      <c r="A16" s="24" t="s">
        <v>1164</v>
      </c>
      <c r="B16" s="222">
        <v>7.0000000000000007E-2</v>
      </c>
      <c r="C16" s="222">
        <v>7.0000000000000007E-2</v>
      </c>
      <c r="D16" s="222">
        <v>4.9000000000000002E-2</v>
      </c>
      <c r="E16" s="222">
        <v>4.9000000000000002E-2</v>
      </c>
      <c r="F16" s="222">
        <v>4.9000000000000002E-2</v>
      </c>
      <c r="G16" s="222">
        <v>4.9000000000000002E-2</v>
      </c>
      <c r="H16" s="222">
        <v>4.9000000000000002E-2</v>
      </c>
      <c r="I16" s="222">
        <v>4.9000000000000002E-2</v>
      </c>
      <c r="J16" s="222">
        <v>4.9000000000000002E-2</v>
      </c>
      <c r="K16" s="222">
        <v>4.9000000000000002E-2</v>
      </c>
      <c r="L16" s="222">
        <v>4.9000000000000002E-2</v>
      </c>
      <c r="M16" s="222">
        <v>4.9000000000000002E-2</v>
      </c>
      <c r="N16" s="222">
        <f t="shared" ref="N16:T16" si="1">0.0475</f>
        <v>4.7500000000000001E-2</v>
      </c>
      <c r="O16" s="222">
        <f t="shared" si="1"/>
        <v>4.7500000000000001E-2</v>
      </c>
      <c r="P16" s="222">
        <f t="shared" si="1"/>
        <v>4.7500000000000001E-2</v>
      </c>
      <c r="Q16" s="222">
        <f t="shared" si="1"/>
        <v>4.7500000000000001E-2</v>
      </c>
      <c r="R16" s="222">
        <f t="shared" si="1"/>
        <v>4.7500000000000001E-2</v>
      </c>
      <c r="S16" s="222">
        <f t="shared" si="1"/>
        <v>4.7500000000000001E-2</v>
      </c>
      <c r="T16" s="222">
        <f t="shared" si="1"/>
        <v>4.7500000000000001E-2</v>
      </c>
      <c r="U16" s="222">
        <f>0.0375</f>
        <v>3.7499999999999999E-2</v>
      </c>
      <c r="V16" s="222">
        <f>SUM(B16:U16)</f>
        <v>0.99999999999999989</v>
      </c>
    </row>
    <row r="17" spans="1:23" ht="26" x14ac:dyDescent="0.35">
      <c r="A17" s="24" t="s">
        <v>1165</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222">
        <f>SUM(B17:U17)</f>
        <v>0.94000000000000006</v>
      </c>
      <c r="W17" t="s">
        <v>1166</v>
      </c>
    </row>
    <row r="19" spans="1:23" x14ac:dyDescent="0.35">
      <c r="B19" s="583">
        <f>'Federal and State Purchases'!M37</f>
        <v>1.5312550207230657E-2</v>
      </c>
      <c r="C19" s="583">
        <f>'Federal and State Purchases'!J37</f>
        <v>-0.28300744302674896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X99"/>
  <sheetViews>
    <sheetView topLeftCell="A20" zoomScale="75" zoomScaleNormal="80" workbookViewId="0">
      <selection activeCell="H28" sqref="H28"/>
    </sheetView>
  </sheetViews>
  <sheetFormatPr defaultColWidth="10.81640625" defaultRowHeight="14.5" x14ac:dyDescent="0.35"/>
  <cols>
    <col min="1" max="1" width="15.453125" style="44" customWidth="1"/>
    <col min="2" max="2" width="32.453125" style="44" bestFit="1" customWidth="1"/>
    <col min="3" max="16384" width="10.81640625" style="44"/>
  </cols>
  <sheetData>
    <row r="1" spans="1:23" x14ac:dyDescent="0.35">
      <c r="A1" s="44" t="s">
        <v>1167</v>
      </c>
      <c r="B1" s="44" t="s">
        <v>1077</v>
      </c>
      <c r="C1" s="229">
        <v>2021</v>
      </c>
      <c r="D1" s="229">
        <f>C1</f>
        <v>2021</v>
      </c>
      <c r="E1" s="229">
        <f>D1</f>
        <v>2021</v>
      </c>
      <c r="F1" s="229">
        <v>2022</v>
      </c>
      <c r="G1" s="229">
        <v>2022</v>
      </c>
      <c r="H1" s="229">
        <v>2022</v>
      </c>
      <c r="I1" s="229">
        <v>2022</v>
      </c>
      <c r="J1" s="229">
        <v>2023</v>
      </c>
      <c r="K1" s="229">
        <v>2023</v>
      </c>
      <c r="L1" s="229">
        <v>2023</v>
      </c>
      <c r="M1" s="229">
        <v>2023</v>
      </c>
      <c r="N1" s="229">
        <v>2024</v>
      </c>
      <c r="O1" s="229">
        <v>2024</v>
      </c>
      <c r="P1" s="229">
        <v>2024</v>
      </c>
      <c r="Q1" s="229">
        <v>2024</v>
      </c>
      <c r="R1" s="229">
        <v>2025</v>
      </c>
      <c r="S1" s="229">
        <v>2025</v>
      </c>
      <c r="T1" s="229">
        <v>2025</v>
      </c>
      <c r="U1" s="229">
        <v>2025</v>
      </c>
      <c r="V1" s="229">
        <v>2026</v>
      </c>
    </row>
    <row r="2" spans="1:23" x14ac:dyDescent="0.35">
      <c r="B2" s="44" t="s">
        <v>1168</v>
      </c>
      <c r="C2" s="210" t="s">
        <v>355</v>
      </c>
      <c r="D2" s="210" t="s">
        <v>356</v>
      </c>
      <c r="E2" s="210" t="s">
        <v>218</v>
      </c>
      <c r="F2" s="210" t="s">
        <v>219</v>
      </c>
      <c r="G2" s="210" t="s">
        <v>220</v>
      </c>
      <c r="H2" s="210" t="s">
        <v>221</v>
      </c>
      <c r="I2" s="210" t="s">
        <v>222</v>
      </c>
      <c r="J2" s="210" t="s">
        <v>223</v>
      </c>
      <c r="K2" s="210" t="s">
        <v>224</v>
      </c>
      <c r="L2" s="210" t="s">
        <v>225</v>
      </c>
      <c r="M2" s="210" t="s">
        <v>226</v>
      </c>
      <c r="N2" s="210" t="s">
        <v>227</v>
      </c>
      <c r="O2" s="210" t="s">
        <v>228</v>
      </c>
      <c r="P2" s="210" t="s">
        <v>229</v>
      </c>
      <c r="Q2" s="210" t="s">
        <v>213</v>
      </c>
      <c r="R2" s="210" t="s">
        <v>214</v>
      </c>
      <c r="S2" s="210" t="s">
        <v>215</v>
      </c>
      <c r="T2" s="210" t="s">
        <v>1169</v>
      </c>
      <c r="U2" s="210" t="s">
        <v>1170</v>
      </c>
      <c r="V2" s="210" t="s">
        <v>1171</v>
      </c>
    </row>
    <row r="3" spans="1:23" x14ac:dyDescent="0.35">
      <c r="A3" s="44">
        <v>3</v>
      </c>
      <c r="B3" s="44" t="s">
        <v>932</v>
      </c>
      <c r="C3" s="230">
        <f>4*'ARP Timing'!B6*VLOOKUP(C$1,'ARP Score'!$A$5:$M14,$A3)</f>
        <v>0</v>
      </c>
      <c r="D3" s="230">
        <f>4*'ARP Timing'!C6*VLOOKUP(D$1,'ARP Score'!$A$5:$M14,$A3)</f>
        <v>336.60399999999998</v>
      </c>
      <c r="E3" s="230">
        <f>4*'ARP Timing'!D6*VLOOKUP(E$1,'ARP Score'!$A$5:$M14,$A3)</f>
        <v>446.19599999999991</v>
      </c>
      <c r="F3" s="230">
        <f>4*'ARP Timing'!E6*VLOOKUP(F$1,'ARP Score'!$A$5:$M14,$A3)</f>
        <v>10.1</v>
      </c>
      <c r="G3" s="230">
        <f>4*'ARP Timing'!F6*VLOOKUP(G$1,'ARP Score'!$A$5:$M14,$A3)</f>
        <v>10.1</v>
      </c>
      <c r="H3" s="230">
        <f>4*'ARP Timing'!G6*VLOOKUP(H$1,'ARP Score'!$A$5:$M14,$A3)</f>
        <v>10.1</v>
      </c>
      <c r="I3" s="230">
        <f>4*'ARP Timing'!H6*VLOOKUP(I$1,'ARP Score'!$A$5:$M14,$A3)</f>
        <v>10.1</v>
      </c>
      <c r="J3" s="230">
        <f>4*'ARP Timing'!I6*VLOOKUP(J$1,'ARP Score'!$A$5:$M14,$A3)</f>
        <v>0</v>
      </c>
      <c r="K3" s="230">
        <f>4*'ARP Timing'!J6*VLOOKUP(K$1,'ARP Score'!$A$5:$M14,$A3)</f>
        <v>0</v>
      </c>
      <c r="L3" s="230">
        <f>4*'ARP Timing'!K6*VLOOKUP(L$1,'ARP Score'!$A$5:$M14,$A3)</f>
        <v>0</v>
      </c>
      <c r="M3" s="230">
        <f>4*'ARP Timing'!L6*VLOOKUP(M$1,'ARP Score'!$A$5:$M14,$A3)</f>
        <v>0</v>
      </c>
      <c r="N3" s="230">
        <f>4*'ARP Timing'!M6*VLOOKUP(N$1,'ARP Score'!$A$5:$M14,$A3)</f>
        <v>0</v>
      </c>
      <c r="O3" s="230">
        <f>4*'ARP Timing'!N6*VLOOKUP(O$1,'ARP Score'!$A$5:$M14,$A3)</f>
        <v>0</v>
      </c>
      <c r="P3" s="230">
        <f>4*'ARP Timing'!O6*VLOOKUP(P$1,'ARP Score'!$A$5:$M14,$A3)</f>
        <v>0</v>
      </c>
      <c r="Q3" s="230">
        <f>4*'ARP Timing'!P6*VLOOKUP(Q$1,'ARP Score'!$A$5:$M14,$A3)</f>
        <v>0</v>
      </c>
      <c r="R3" s="230">
        <f>4*'ARP Timing'!Q6*VLOOKUP(R$1,'ARP Score'!$A$5:$M14,$A3)</f>
        <v>0</v>
      </c>
      <c r="S3" s="230">
        <f>4*'ARP Timing'!R6*VLOOKUP(S$1,'ARP Score'!$A$5:$M14,$A3)</f>
        <v>0</v>
      </c>
      <c r="T3" s="230">
        <f>4*'ARP Timing'!S6*VLOOKUP(T$1,'ARP Score'!$A$5:$M14,$A3)</f>
        <v>0</v>
      </c>
      <c r="U3" s="230">
        <f>4*'ARP Timing'!T6*VLOOKUP(U$1,'ARP Score'!$A$5:$M14,$A3)</f>
        <v>0</v>
      </c>
      <c r="V3" s="230">
        <f>4*'ARP Timing'!U6*VLOOKUP(V$1,'ARP Score'!$A$5:$M14,$A3)</f>
        <v>0</v>
      </c>
      <c r="W3" s="230">
        <f>SUM(C3:U3)/4</f>
        <v>205.8</v>
      </c>
    </row>
    <row r="4" spans="1:23" x14ac:dyDescent="0.35">
      <c r="A4" s="44">
        <v>5</v>
      </c>
      <c r="B4" s="231" t="s">
        <v>1079</v>
      </c>
      <c r="C4" s="230">
        <f>4*'ARP Timing'!B7*VLOOKUP(C$1,'ARP Score'!$A$5:$M15,$A4)</f>
        <v>0</v>
      </c>
      <c r="D4" s="230">
        <f>4*'ARP Timing'!C7*VLOOKUP(D$1,'ARP Score'!$A$5:$M15,$A4)</f>
        <v>0</v>
      </c>
      <c r="E4" s="230">
        <f>4*'ARP Timing'!D7*VLOOKUP(E$1,'ARP Score'!$A$5:$M15,$A4)</f>
        <v>3.1040000000000418</v>
      </c>
      <c r="F4" s="230">
        <f>4*'ARP Timing'!E7*VLOOKUP(F$1,'ARP Score'!$A$5:$M15,$A4)</f>
        <v>19.719000000000005</v>
      </c>
      <c r="G4" s="230">
        <f>4*'ARP Timing'!F7*VLOOKUP(G$1,'ARP Score'!$A$5:$M15,$A4)</f>
        <v>19.719000000000005</v>
      </c>
      <c r="H4" s="230">
        <f>4*'ARP Timing'!G7*VLOOKUP(H$1,'ARP Score'!$A$5:$M15,$A4)</f>
        <v>19.719000000000005</v>
      </c>
      <c r="I4" s="230">
        <f>4*'ARP Timing'!H7*VLOOKUP(I$1,'ARP Score'!$A$5:$M15,$A4)</f>
        <v>19.719000000000005</v>
      </c>
      <c r="J4" s="230">
        <f>4*'ARP Timing'!I7*VLOOKUP(J$1,'ARP Score'!$A$5:$M15,$A4)</f>
        <v>1.4159999999999999</v>
      </c>
      <c r="K4" s="230">
        <f>4*'ARP Timing'!J7*VLOOKUP(K$1,'ARP Score'!$A$5:$M15,$A4)</f>
        <v>1.4159999999999999</v>
      </c>
      <c r="L4" s="230">
        <f>4*'ARP Timing'!K7*VLOOKUP(L$1,'ARP Score'!$A$5:$M15,$A4)</f>
        <v>1.4159999999999999</v>
      </c>
      <c r="M4" s="230">
        <f>4*'ARP Timing'!L7*VLOOKUP(M$1,'ARP Score'!$A$5:$M15,$A4)</f>
        <v>1.4159999999999999</v>
      </c>
      <c r="N4" s="230">
        <f>4*'ARP Timing'!M7*VLOOKUP(N$1,'ARP Score'!$A$5:$M15,$A4)</f>
        <v>1.4790000000000001</v>
      </c>
      <c r="O4" s="230">
        <f>4*'ARP Timing'!N7*VLOOKUP(O$1,'ARP Score'!$A$5:$M15,$A4)</f>
        <v>1.4790000000000001</v>
      </c>
      <c r="P4" s="230">
        <f>4*'ARP Timing'!O7*VLOOKUP(P$1,'ARP Score'!$A$5:$M15,$A4)</f>
        <v>1.4790000000000001</v>
      </c>
      <c r="Q4" s="230">
        <f>4*'ARP Timing'!P7*VLOOKUP(Q$1,'ARP Score'!$A$5:$M15,$A4)</f>
        <v>1.4790000000000001</v>
      </c>
      <c r="R4" s="230">
        <f>4*'ARP Timing'!Q7*VLOOKUP(R$1,'ARP Score'!$A$5:$M15,$A4)</f>
        <v>1.63</v>
      </c>
      <c r="S4" s="230">
        <f>4*'ARP Timing'!R7*VLOOKUP(S$1,'ARP Score'!$A$5:$M15,$A4)</f>
        <v>1.63</v>
      </c>
      <c r="T4" s="230">
        <f>4*'ARP Timing'!S7*VLOOKUP(T$1,'ARP Score'!$A$5:$M15,$A4)</f>
        <v>1.63</v>
      </c>
      <c r="U4" s="230">
        <f>4*'ARP Timing'!T7*VLOOKUP(U$1,'ARP Score'!$A$5:$M15,$A4)</f>
        <v>1.63</v>
      </c>
      <c r="V4" s="230">
        <f>4*'ARP Timing'!U7*VLOOKUP(V$1,'ARP Score'!$A$5:$M15,$A4)</f>
        <v>1.671</v>
      </c>
      <c r="W4" s="230">
        <f>SUM(C4:U4)/4</f>
        <v>25.020000000000007</v>
      </c>
    </row>
    <row r="5" spans="1:23" x14ac:dyDescent="0.35">
      <c r="A5" s="44">
        <v>6</v>
      </c>
      <c r="B5" s="231" t="s">
        <v>1080</v>
      </c>
      <c r="C5" s="230">
        <f>4*'ARP Timing'!B8*VLOOKUP(C$1,'ARP Score'!$A$5:$M16,$A5)</f>
        <v>0</v>
      </c>
      <c r="D5" s="230">
        <f>4*'ARP Timing'!C8*VLOOKUP(D$1,'ARP Score'!$A$5:$M16,$A5)</f>
        <v>33.921840000000024</v>
      </c>
      <c r="E5" s="230">
        <f>4*'ARP Timing'!D8*VLOOKUP(E$1,'ARP Score'!$A$5:$M16,$A5)</f>
        <v>44.966160000000031</v>
      </c>
      <c r="F5" s="230">
        <f>4*'ARP Timing'!E8*VLOOKUP(F$1,'ARP Score'!$A$5:$M16,$A5)</f>
        <v>52.756999999999998</v>
      </c>
      <c r="G5" s="230">
        <f>4*'ARP Timing'!F8*VLOOKUP(G$1,'ARP Score'!$A$5:$M16,$A5)</f>
        <v>52.756999999999998</v>
      </c>
      <c r="H5" s="230">
        <f>4*'ARP Timing'!G8*VLOOKUP(H$1,'ARP Score'!$A$5:$M16,$A5)</f>
        <v>52.756999999999998</v>
      </c>
      <c r="I5" s="230">
        <f>4*'ARP Timing'!H8*VLOOKUP(I$1,'ARP Score'!$A$5:$M16,$A5)</f>
        <v>52.756999999999998</v>
      </c>
      <c r="J5" s="230">
        <f>4*'ARP Timing'!I8*VLOOKUP(J$1,'ARP Score'!$A$5:$M16,$A5)</f>
        <v>12</v>
      </c>
      <c r="K5" s="230">
        <f>4*'ARP Timing'!J8*VLOOKUP(K$1,'ARP Score'!$A$5:$M16,$A5)</f>
        <v>12</v>
      </c>
      <c r="L5" s="230">
        <f>4*'ARP Timing'!K8*VLOOKUP(L$1,'ARP Score'!$A$5:$M16,$A5)</f>
        <v>12</v>
      </c>
      <c r="M5" s="230">
        <f>4*'ARP Timing'!L8*VLOOKUP(M$1,'ARP Score'!$A$5:$M16,$A5)</f>
        <v>12</v>
      </c>
      <c r="N5" s="230">
        <f>4*'ARP Timing'!M8*VLOOKUP(N$1,'ARP Score'!$A$5:$M16,$A5)</f>
        <v>4.2219999999999995</v>
      </c>
      <c r="O5" s="230">
        <f>4*'ARP Timing'!N8*VLOOKUP(O$1,'ARP Score'!$A$5:$M16,$A5)</f>
        <v>4.2219999999999995</v>
      </c>
      <c r="P5" s="230">
        <f>4*'ARP Timing'!O8*VLOOKUP(P$1,'ARP Score'!$A$5:$M16,$A5)</f>
        <v>4.2219999999999995</v>
      </c>
      <c r="Q5" s="230">
        <f>4*'ARP Timing'!P8*VLOOKUP(Q$1,'ARP Score'!$A$5:$M16,$A5)</f>
        <v>4.2219999999999995</v>
      </c>
      <c r="R5" s="230">
        <f>4*'ARP Timing'!Q8*VLOOKUP(R$1,'ARP Score'!$A$5:$M16,$A5)</f>
        <v>2.3719999999999999</v>
      </c>
      <c r="S5" s="230">
        <f>4*'ARP Timing'!R8*VLOOKUP(S$1,'ARP Score'!$A$5:$M16,$A5)</f>
        <v>2.3719999999999999</v>
      </c>
      <c r="T5" s="230">
        <f>4*'ARP Timing'!S8*VLOOKUP(T$1,'ARP Score'!$A$5:$M16,$A5)</f>
        <v>2.3719999999999999</v>
      </c>
      <c r="U5" s="230">
        <f>4*'ARP Timing'!T8*VLOOKUP(U$1,'ARP Score'!$A$5:$M16,$A5)</f>
        <v>2.3719999999999999</v>
      </c>
      <c r="V5" s="230">
        <f>4*'ARP Timing'!U8*VLOOKUP(V$1,'ARP Score'!$A$5:$M16,$A5)</f>
        <v>0.49</v>
      </c>
      <c r="W5" s="230">
        <f t="shared" ref="W5:W15" si="0">SUM(C5:U5)/4</f>
        <v>91.073000000000008</v>
      </c>
    </row>
    <row r="6" spans="1:23" x14ac:dyDescent="0.35">
      <c r="A6" s="44">
        <v>7</v>
      </c>
      <c r="B6" s="231" t="s">
        <v>1172</v>
      </c>
      <c r="C6" s="230">
        <f>4*'ARP Timing'!B9*VLOOKUP(C$1,'ARP Score'!$A$5:$M17,$A6)</f>
        <v>0</v>
      </c>
      <c r="D6" s="230">
        <f>4*'ARP Timing'!C9*VLOOKUP(D$1,'ARP Score'!$A$5:$M17,$A6)</f>
        <v>58.782959999999989</v>
      </c>
      <c r="E6" s="230">
        <f>4*'ARP Timing'!D9*VLOOKUP(E$1,'ARP Score'!$A$5:$M17,$A6)</f>
        <v>267.78904</v>
      </c>
      <c r="F6" s="230">
        <f>4*'ARP Timing'!E9*VLOOKUP(F$1,'ARP Score'!$A$5:$M17,$A6)</f>
        <v>110.24799999999999</v>
      </c>
      <c r="G6" s="230">
        <f>4*'ARP Timing'!F9*VLOOKUP(G$1,'ARP Score'!$A$5:$M17,$A6)</f>
        <v>110.24799999999999</v>
      </c>
      <c r="H6" s="230">
        <f>4*'ARP Timing'!G9*VLOOKUP(H$1,'ARP Score'!$A$5:$M17,$A6)</f>
        <v>110.24799999999999</v>
      </c>
      <c r="I6" s="230">
        <f>4*'ARP Timing'!H9*VLOOKUP(I$1,'ARP Score'!$A$5:$M17,$A6)</f>
        <v>110.24799999999999</v>
      </c>
      <c r="J6" s="230">
        <f>4*'ARP Timing'!I9*VLOOKUP(J$1,'ARP Score'!$A$5:$M17,$A6)</f>
        <v>12.726000000000001</v>
      </c>
      <c r="K6" s="230">
        <f>4*'ARP Timing'!J9*VLOOKUP(K$1,'ARP Score'!$A$5:$M17,$A6)</f>
        <v>12.726000000000001</v>
      </c>
      <c r="L6" s="230">
        <f>4*'ARP Timing'!K9*VLOOKUP(L$1,'ARP Score'!$A$5:$M17,$A6)</f>
        <v>12.726000000000001</v>
      </c>
      <c r="M6" s="230">
        <f>4*'ARP Timing'!L9*VLOOKUP(M$1,'ARP Score'!$A$5:$M17,$A6)</f>
        <v>12.726000000000001</v>
      </c>
      <c r="N6" s="230">
        <f>4*'ARP Timing'!M9*VLOOKUP(N$1,'ARP Score'!$A$5:$M17,$A6)</f>
        <v>1.365</v>
      </c>
      <c r="O6" s="230">
        <f>4*'ARP Timing'!N9*VLOOKUP(O$1,'ARP Score'!$A$5:$M17,$A6)</f>
        <v>1.365</v>
      </c>
      <c r="P6" s="230">
        <f>4*'ARP Timing'!O9*VLOOKUP(P$1,'ARP Score'!$A$5:$M17,$A6)</f>
        <v>1.365</v>
      </c>
      <c r="Q6" s="230">
        <f>4*'ARP Timing'!P9*VLOOKUP(Q$1,'ARP Score'!$A$5:$M17,$A6)</f>
        <v>1.365</v>
      </c>
      <c r="R6" s="230">
        <f>4*'ARP Timing'!Q9*VLOOKUP(R$1,'ARP Score'!$A$5:$M17,$A6)</f>
        <v>-0.90100000000000025</v>
      </c>
      <c r="S6" s="230">
        <f>4*'ARP Timing'!R9*VLOOKUP(S$1,'ARP Score'!$A$5:$M17,$A6)</f>
        <v>-0.90100000000000025</v>
      </c>
      <c r="T6" s="230">
        <f>4*'ARP Timing'!S9*VLOOKUP(T$1,'ARP Score'!$A$5:$M17,$A6)</f>
        <v>-0.90100000000000025</v>
      </c>
      <c r="U6" s="230">
        <f>4*'ARP Timing'!T9*VLOOKUP(U$1,'ARP Score'!$A$5:$M17,$A6)</f>
        <v>-0.90100000000000025</v>
      </c>
      <c r="V6" s="230">
        <f>4*'ARP Timing'!U9*VLOOKUP(V$1,'ARP Score'!$A$5:$M17,$A6)</f>
        <v>-2.1500000000000004</v>
      </c>
      <c r="W6" s="230">
        <f t="shared" si="0"/>
        <v>205.08100000000007</v>
      </c>
    </row>
    <row r="7" spans="1:23" x14ac:dyDescent="0.35">
      <c r="A7" s="44">
        <v>8</v>
      </c>
      <c r="B7" s="231" t="s">
        <v>169</v>
      </c>
      <c r="C7" s="230">
        <f>4*'ARP Timing'!B10*VLOOKUP(C$1,'ARP Score'!$A$5:$M18,$A7)</f>
        <v>0</v>
      </c>
      <c r="D7" s="230">
        <f>4*'ARP Timing'!C10*VLOOKUP(D$1,'ARP Score'!$A$5:$M18,$A7)</f>
        <v>15.596</v>
      </c>
      <c r="E7" s="230">
        <f>4*'ARP Timing'!D10*VLOOKUP(E$1,'ARP Score'!$A$5:$M18,$A7)</f>
        <v>15.596</v>
      </c>
      <c r="F7" s="230">
        <f>4*'ARP Timing'!E10*VLOOKUP(F$1,'ARP Score'!$A$5:$M18,$A7)</f>
        <v>7.9489999999999998</v>
      </c>
      <c r="G7" s="230">
        <f>4*'ARP Timing'!F10*VLOOKUP(G$1,'ARP Score'!$A$5:$M18,$A7)</f>
        <v>7.9489999999999998</v>
      </c>
      <c r="H7" s="230">
        <f>4*'ARP Timing'!G10*VLOOKUP(H$1,'ARP Score'!$A$5:$M18,$A7)</f>
        <v>7.9489999999999998</v>
      </c>
      <c r="I7" s="230">
        <f>4*'ARP Timing'!H10*VLOOKUP(I$1,'ARP Score'!$A$5:$M18,$A7)</f>
        <v>7.9489999999999998</v>
      </c>
      <c r="J7" s="230">
        <f>4*'ARP Timing'!I10*VLOOKUP(J$1,'ARP Score'!$A$5:$M18,$A7)</f>
        <v>4.7519999999999998</v>
      </c>
      <c r="K7" s="230">
        <f>4*'ARP Timing'!J10*VLOOKUP(K$1,'ARP Score'!$A$5:$M18,$A7)</f>
        <v>4.7519999999999998</v>
      </c>
      <c r="L7" s="230">
        <f>4*'ARP Timing'!K10*VLOOKUP(L$1,'ARP Score'!$A$5:$M18,$A7)</f>
        <v>4.7519999999999998</v>
      </c>
      <c r="M7" s="230">
        <f>4*'ARP Timing'!L10*VLOOKUP(M$1,'ARP Score'!$A$5:$M18,$A7)</f>
        <v>4.7519999999999998</v>
      </c>
      <c r="N7" s="230">
        <f>4*'ARP Timing'!M10*VLOOKUP(N$1,'ARP Score'!$A$5:$M18,$A7)</f>
        <v>4.637999999999999</v>
      </c>
      <c r="O7" s="230">
        <f>4*'ARP Timing'!N10*VLOOKUP(O$1,'ARP Score'!$A$5:$M18,$A7)</f>
        <v>4.637999999999999</v>
      </c>
      <c r="P7" s="230">
        <f>4*'ARP Timing'!O10*VLOOKUP(P$1,'ARP Score'!$A$5:$M18,$A7)</f>
        <v>4.637999999999999</v>
      </c>
      <c r="Q7" s="230">
        <f>4*'ARP Timing'!P10*VLOOKUP(Q$1,'ARP Score'!$A$5:$M18,$A7)</f>
        <v>4.637999999999999</v>
      </c>
      <c r="R7" s="230">
        <f>4*'ARP Timing'!Q10*VLOOKUP(R$1,'ARP Score'!$A$5:$M18,$A7)</f>
        <v>1.8800000000000001</v>
      </c>
      <c r="S7" s="230">
        <f>4*'ARP Timing'!R10*VLOOKUP(S$1,'ARP Score'!$A$5:$M18,$A7)</f>
        <v>1.8800000000000001</v>
      </c>
      <c r="T7" s="230">
        <f>4*'ARP Timing'!S10*VLOOKUP(T$1,'ARP Score'!$A$5:$M18,$A7)</f>
        <v>1.8800000000000001</v>
      </c>
      <c r="U7" s="230">
        <f>4*'ARP Timing'!T10*VLOOKUP(U$1,'ARP Score'!$A$5:$M18,$A7)</f>
        <v>1.8800000000000001</v>
      </c>
      <c r="V7" s="230">
        <f>4*'ARP Timing'!U10*VLOOKUP(V$1,'ARP Score'!$A$5:$M18,$A7)</f>
        <v>1.446</v>
      </c>
      <c r="W7" s="230">
        <f t="shared" si="0"/>
        <v>27.016999999999996</v>
      </c>
    </row>
    <row r="8" spans="1:23" x14ac:dyDescent="0.35">
      <c r="A8" s="44">
        <v>9</v>
      </c>
      <c r="B8" s="234" t="s">
        <v>457</v>
      </c>
      <c r="C8" s="230">
        <f>4*'ARP Timing'!B$11*VLOOKUP(C$1,'ARP Score'!$A$5:$M19,$A8)</f>
        <v>0</v>
      </c>
      <c r="D8" s="230">
        <f>0.6*SUM('ARP Score'!B5:B7)*4</f>
        <v>989.16719999999987</v>
      </c>
      <c r="E8" s="229">
        <v>0</v>
      </c>
      <c r="F8" s="230">
        <v>0</v>
      </c>
      <c r="G8" s="230">
        <v>0</v>
      </c>
      <c r="H8" s="230">
        <f>D8*0.4/0.6</f>
        <v>659.44479999999999</v>
      </c>
      <c r="I8" s="230">
        <v>0</v>
      </c>
      <c r="J8" s="44">
        <v>0</v>
      </c>
      <c r="K8" s="230">
        <v>0</v>
      </c>
      <c r="L8" s="230">
        <v>0</v>
      </c>
      <c r="M8" s="230">
        <v>0</v>
      </c>
      <c r="N8" s="230">
        <v>0</v>
      </c>
      <c r="O8" s="230">
        <v>0</v>
      </c>
      <c r="P8" s="230">
        <v>0</v>
      </c>
      <c r="Q8" s="230">
        <v>0</v>
      </c>
      <c r="R8" s="230">
        <v>0</v>
      </c>
      <c r="S8" s="230">
        <v>0</v>
      </c>
      <c r="T8" s="230">
        <v>0</v>
      </c>
      <c r="U8" s="230">
        <v>0</v>
      </c>
      <c r="V8" s="230">
        <v>0</v>
      </c>
      <c r="W8" s="230">
        <f t="shared" si="0"/>
        <v>412.15299999999996</v>
      </c>
    </row>
    <row r="9" spans="1:23" x14ac:dyDescent="0.35">
      <c r="A9" s="44">
        <v>10</v>
      </c>
      <c r="B9" s="234" t="s">
        <v>188</v>
      </c>
      <c r="C9" s="230">
        <f>4*'ARP Timing'!B$11*VLOOKUP(C$1,'ARP Score'!$A$5:$M20,$A9)</f>
        <v>0</v>
      </c>
      <c r="D9" s="230">
        <f>4*'ARP Timing'!C$11*VLOOKUP(D$1,'ARP Score'!$A$5:$M20,$A9)</f>
        <v>24.693999999999999</v>
      </c>
      <c r="E9" s="230">
        <f>4*'ARP Timing'!D$11*VLOOKUP(E$1,'ARP Score'!$A$5:$M20,$A9)</f>
        <v>24.693999999999999</v>
      </c>
      <c r="F9" s="230">
        <f>4*'ARP Timing'!E$11*VLOOKUP(F$1,'ARP Score'!$A$5:$M20,$A9)</f>
        <v>46.79</v>
      </c>
      <c r="G9" s="230">
        <f>4*'ARP Timing'!F$11*VLOOKUP(G$1,'ARP Score'!$A$5:$M20,$A9)</f>
        <v>46.79</v>
      </c>
      <c r="H9" s="230">
        <f>4*'ARP Timing'!G$11*VLOOKUP(H$1,'ARP Score'!$A$5:$M20,$A9)</f>
        <v>46.79</v>
      </c>
      <c r="I9" s="230">
        <f>4*'ARP Timing'!H$11*VLOOKUP(I$1,'ARP Score'!$A$5:$M20,$A9)</f>
        <v>46.79</v>
      </c>
      <c r="J9" s="230">
        <f>4*'ARP Timing'!I$11*VLOOKUP(J$1,'ARP Score'!$A$5:$M20,$A9)</f>
        <v>38.595999999999997</v>
      </c>
      <c r="K9" s="230">
        <f>4*'ARP Timing'!J$11*VLOOKUP(K$1,'ARP Score'!$A$5:$M20,$A9)</f>
        <v>38.595999999999997</v>
      </c>
      <c r="L9" s="230">
        <f>4*'ARP Timing'!K$11*VLOOKUP(L$1,'ARP Score'!$A$5:$M20,$A9)</f>
        <v>38.595999999999997</v>
      </c>
      <c r="M9" s="230">
        <f>4*'ARP Timing'!L$11*VLOOKUP(M$1,'ARP Score'!$A$5:$M20,$A9)</f>
        <v>38.595999999999997</v>
      </c>
      <c r="N9" s="230">
        <f>4*'ARP Timing'!M$11*VLOOKUP(N$1,'ARP Score'!$A$5:$M20,$A9)</f>
        <v>31.911000000000001</v>
      </c>
      <c r="O9" s="230">
        <f>4*'ARP Timing'!N$11*VLOOKUP(O$1,'ARP Score'!$A$5:$M20,$A9)</f>
        <v>31.911000000000001</v>
      </c>
      <c r="P9" s="230">
        <f>4*'ARP Timing'!O$11*VLOOKUP(P$1,'ARP Score'!$A$5:$M20,$A9)</f>
        <v>31.911000000000001</v>
      </c>
      <c r="Q9" s="230">
        <f>4*'ARP Timing'!P$11*VLOOKUP(Q$1,'ARP Score'!$A$5:$M20,$A9)</f>
        <v>31.911000000000001</v>
      </c>
      <c r="R9" s="230">
        <f>4*'ARP Timing'!Q$11*VLOOKUP(R$1,'ARP Score'!$A$5:$M20,$A9)</f>
        <v>23.099</v>
      </c>
      <c r="S9" s="230">
        <f>4*'ARP Timing'!R$11*VLOOKUP(S$1,'ARP Score'!$A$5:$M20,$A9)</f>
        <v>23.099</v>
      </c>
      <c r="T9" s="230">
        <f>4*'ARP Timing'!S$11*VLOOKUP(T$1,'ARP Score'!$A$5:$M20,$A9)</f>
        <v>23.099</v>
      </c>
      <c r="U9" s="230">
        <f>4*'ARP Timing'!T$11*VLOOKUP(U$1,'ARP Score'!$A$5:$M20,$A9)</f>
        <v>23.099</v>
      </c>
      <c r="V9" s="230">
        <f>4*'ARP Timing'!U$11*VLOOKUP(V$1,'ARP Score'!$A$5:$M20,$A9)</f>
        <v>10.766999999999999</v>
      </c>
      <c r="W9" s="230">
        <f t="shared" si="0"/>
        <v>152.74300000000005</v>
      </c>
    </row>
    <row r="10" spans="1:23" x14ac:dyDescent="0.35">
      <c r="A10" s="377">
        <v>11</v>
      </c>
      <c r="B10" s="234" t="s">
        <v>473</v>
      </c>
      <c r="C10" s="230">
        <f>4*'ARP Timing'!B$11*VLOOKUP(C$1,'ARP Score'!$A$5:$M22,$A10)</f>
        <v>0</v>
      </c>
      <c r="D10" s="230">
        <f>4*'ARP Timing'!C$11*VLOOKUP(D$1,'ARP Score'!$A$5:$M22,$A10)</f>
        <v>59.256</v>
      </c>
      <c r="E10" s="230">
        <f>4*'ARP Timing'!D$11*VLOOKUP(E$1,'ARP Score'!$A$5:$M22,$A10)</f>
        <v>59.256</v>
      </c>
      <c r="F10" s="230">
        <f>4*'ARP Timing'!E$11*VLOOKUP(F$1,'ARP Score'!$A$5:$M22,$A10)</f>
        <v>35.671000000000006</v>
      </c>
      <c r="G10" s="230">
        <f>4*'ARP Timing'!F$11*VLOOKUP(G$1,'ARP Score'!$A$5:$M22,$A10)</f>
        <v>35.671000000000006</v>
      </c>
      <c r="H10" s="230">
        <f>4*'ARP Timing'!G$11*VLOOKUP(H$1,'ARP Score'!$A$5:$M22,$A10)</f>
        <v>35.671000000000006</v>
      </c>
      <c r="I10" s="230">
        <f>4*'ARP Timing'!H$11*VLOOKUP(I$1,'ARP Score'!$A$5:$M22,$A10)</f>
        <v>35.671000000000006</v>
      </c>
      <c r="J10" s="230">
        <f>4*'ARP Timing'!I$11*VLOOKUP(J$1,'ARP Score'!$A$5:$M22,$A10)</f>
        <v>24.216000000000001</v>
      </c>
      <c r="K10" s="230">
        <f>4*'ARP Timing'!J$11*VLOOKUP(K$1,'ARP Score'!$A$5:$M22,$A10)</f>
        <v>24.216000000000001</v>
      </c>
      <c r="L10" s="230">
        <f>4*'ARP Timing'!K$11*VLOOKUP(L$1,'ARP Score'!$A$5:$M22,$A10)</f>
        <v>24.216000000000001</v>
      </c>
      <c r="M10" s="230">
        <f>4*'ARP Timing'!L$11*VLOOKUP(M$1,'ARP Score'!$A$5:$M22,$A10)</f>
        <v>24.216000000000001</v>
      </c>
      <c r="N10" s="230">
        <f>4*'ARP Timing'!M$11*VLOOKUP(N$1,'ARP Score'!$A$5:$M22,$A10)</f>
        <v>9.6430000000000007</v>
      </c>
      <c r="O10" s="230">
        <f>4*'ARP Timing'!N$11*VLOOKUP(O$1,'ARP Score'!$A$5:$M22,$A10)</f>
        <v>9.6430000000000007</v>
      </c>
      <c r="P10" s="230">
        <f>4*'ARP Timing'!O$11*VLOOKUP(P$1,'ARP Score'!$A$5:$M22,$A10)</f>
        <v>9.6430000000000007</v>
      </c>
      <c r="Q10" s="230">
        <f>4*'ARP Timing'!P$11*VLOOKUP(Q$1,'ARP Score'!$A$5:$M22,$A10)</f>
        <v>9.6430000000000007</v>
      </c>
      <c r="R10" s="230">
        <f>4*'ARP Timing'!Q$11*VLOOKUP(R$1,'ARP Score'!$A$5:$M22,$A10)</f>
        <v>4.5789999999999997</v>
      </c>
      <c r="S10" s="230">
        <f>4*'ARP Timing'!R$11*VLOOKUP(S$1,'ARP Score'!$A$5:$M22,$A10)</f>
        <v>4.5789999999999997</v>
      </c>
      <c r="T10" s="230">
        <f>4*'ARP Timing'!S$11*VLOOKUP(T$1,'ARP Score'!$A$5:$M22,$A10)</f>
        <v>4.5789999999999997</v>
      </c>
      <c r="U10" s="230">
        <f>4*'ARP Timing'!T$11*VLOOKUP(U$1,'ARP Score'!$A$5:$M22,$A10)</f>
        <v>4.5789999999999997</v>
      </c>
      <c r="V10" s="230">
        <f>4*'ARP Timing'!U$11*VLOOKUP(V$1,'ARP Score'!$A$5:$M22,$A10)</f>
        <v>2.9130000000000003</v>
      </c>
      <c r="W10" s="230">
        <f t="shared" si="0"/>
        <v>103.73700000000002</v>
      </c>
    </row>
    <row r="11" spans="1:23" x14ac:dyDescent="0.35">
      <c r="A11" s="44">
        <v>12</v>
      </c>
      <c r="B11" s="1" t="s">
        <v>197</v>
      </c>
      <c r="C11" s="230">
        <f>4*'ARP Timing'!B12*VLOOKUP(C$1,'ARP Score'!$A$5:$M20,$A11)</f>
        <v>103</v>
      </c>
      <c r="D11" s="230">
        <f>4*'ARP Timing'!C12*VLOOKUP(D$1,'ARP Score'!$A$5:$M20,$A11)</f>
        <v>0</v>
      </c>
      <c r="E11" s="230">
        <f>4*'ARP Timing'!D12*VLOOKUP(E$1,'ARP Score'!$A$5:$M20,$A11)</f>
        <v>0</v>
      </c>
      <c r="F11" s="230">
        <f>4*'ARP Timing'!E12*VLOOKUP(F$1,'ARP Score'!$A$5:$M20,$A11)</f>
        <v>0</v>
      </c>
      <c r="G11" s="230">
        <f>4*'ARP Timing'!F12*VLOOKUP(G$1,'ARP Score'!$A$5:$M20,$A11)</f>
        <v>0</v>
      </c>
      <c r="H11" s="230">
        <f>4*'ARP Timing'!G12*VLOOKUP(H$1,'ARP Score'!$A$5:$M20,$A11)</f>
        <v>0</v>
      </c>
      <c r="I11" s="230">
        <f>4*'ARP Timing'!H12*VLOOKUP(I$1,'ARP Score'!$A$5:$M20,$A11)</f>
        <v>0</v>
      </c>
      <c r="J11" s="230">
        <f>4*'ARP Timing'!I12*VLOOKUP(J$1,'ARP Score'!$A$5:$M20,$A11)</f>
        <v>0</v>
      </c>
      <c r="K11" s="230">
        <f>4*'ARP Timing'!J12*VLOOKUP(K$1,'ARP Score'!$A$5:$M20,$A11)</f>
        <v>0</v>
      </c>
      <c r="L11" s="230">
        <f>4*'ARP Timing'!K12*VLOOKUP(L$1,'ARP Score'!$A$5:$M20,$A11)</f>
        <v>0</v>
      </c>
      <c r="M11" s="230">
        <f>4*'ARP Timing'!L12*VLOOKUP(M$1,'ARP Score'!$A$5:$M20,$A11)</f>
        <v>0</v>
      </c>
      <c r="N11" s="230">
        <f>4*'ARP Timing'!M12*VLOOKUP(N$1,'ARP Score'!$A$5:$M20,$A11)</f>
        <v>0</v>
      </c>
      <c r="O11" s="230">
        <f>4*'ARP Timing'!N12*VLOOKUP(O$1,'ARP Score'!$A$5:$M20,$A11)</f>
        <v>0</v>
      </c>
      <c r="P11" s="230">
        <f>4*'ARP Timing'!O12*VLOOKUP(P$1,'ARP Score'!$A$5:$M20,$A11)</f>
        <v>0</v>
      </c>
      <c r="Q11" s="230">
        <f>4*'ARP Timing'!P12*VLOOKUP(Q$1,'ARP Score'!$A$5:$M20,$A11)</f>
        <v>0</v>
      </c>
      <c r="R11" s="230">
        <f>4*'ARP Timing'!Q12*VLOOKUP(R$1,'ARP Score'!$A$5:$M20,$A11)</f>
        <v>0</v>
      </c>
      <c r="S11" s="230">
        <f>4*'ARP Timing'!R12*VLOOKUP(S$1,'ARP Score'!$A$5:$M20,$A11)</f>
        <v>0</v>
      </c>
      <c r="T11" s="230">
        <f>4*'ARP Timing'!S12*VLOOKUP(T$1,'ARP Score'!$A$5:$M20,$A11)</f>
        <v>0</v>
      </c>
      <c r="U11" s="230">
        <f>4*'ARP Timing'!T12*VLOOKUP(U$1,'ARP Score'!$A$5:$M20,$A11)</f>
        <v>0</v>
      </c>
      <c r="V11" s="230">
        <f>4*'ARP Timing'!U12*VLOOKUP(V$1,'ARP Score'!$A$5:$M20,$A11)</f>
        <v>0</v>
      </c>
      <c r="W11" s="230">
        <f t="shared" si="0"/>
        <v>25.75</v>
      </c>
    </row>
    <row r="12" spans="1:23" x14ac:dyDescent="0.35">
      <c r="A12" s="44">
        <v>13</v>
      </c>
      <c r="B12" s="231" t="s">
        <v>147</v>
      </c>
      <c r="C12" s="230">
        <f>4*'ARP Timing'!B13*VLOOKUP(C$1,'ARP Score'!$A$5:$M21,$A12)</f>
        <v>0</v>
      </c>
      <c r="D12" s="230">
        <f>4*'ARP Timing'!C13*VLOOKUP(D$1,'ARP Score'!$A$5:$M21,$A12)</f>
        <v>51.102400000000003</v>
      </c>
      <c r="E12" s="230">
        <f>4*'ARP Timing'!D13*VLOOKUP(E$1,'ARP Score'!$A$5:$M21,$A12)</f>
        <v>76.653599999999997</v>
      </c>
      <c r="F12" s="230">
        <f>4*'ARP Timing'!E13*VLOOKUP(F$1,'ARP Score'!$A$5:$M21,$A12)</f>
        <v>90.260800000000003</v>
      </c>
      <c r="G12" s="230">
        <f>4*'ARP Timing'!F13*VLOOKUP(G$1,'ARP Score'!$A$5:$M21,$A12)</f>
        <v>67.695599999999999</v>
      </c>
      <c r="H12" s="230">
        <f>4*'ARP Timing'!G13*VLOOKUP(H$1,'ARP Score'!$A$5:$M21,$A12)</f>
        <v>45.130400000000002</v>
      </c>
      <c r="I12" s="230">
        <f>4*'ARP Timing'!H13*VLOOKUP(I$1,'ARP Score'!$A$5:$M21,$A12)</f>
        <v>22.565200000000001</v>
      </c>
      <c r="J12" s="230">
        <f>4*'ARP Timing'!I13*VLOOKUP(J$1,'ARP Score'!$A$5:$M21,$A12)</f>
        <v>15.652999999999999</v>
      </c>
      <c r="K12" s="230">
        <f>4*'ARP Timing'!J13*VLOOKUP(K$1,'ARP Score'!$A$5:$M21,$A12)</f>
        <v>15.652999999999999</v>
      </c>
      <c r="L12" s="230">
        <f>4*'ARP Timing'!K13*VLOOKUP(L$1,'ARP Score'!$A$5:$M21,$A12)</f>
        <v>15.652999999999999</v>
      </c>
      <c r="M12" s="230">
        <f>4*'ARP Timing'!L13*VLOOKUP(M$1,'ARP Score'!$A$5:$M21,$A12)</f>
        <v>15.652999999999999</v>
      </c>
      <c r="N12" s="230">
        <f>4*'ARP Timing'!M13*VLOOKUP(N$1,'ARP Score'!$A$5:$M21,$A12)</f>
        <v>3.9320000000000004</v>
      </c>
      <c r="O12" s="230">
        <f>4*'ARP Timing'!N13*VLOOKUP(O$1,'ARP Score'!$A$5:$M21,$A12)</f>
        <v>3.9320000000000004</v>
      </c>
      <c r="P12" s="230">
        <f>4*'ARP Timing'!O13*VLOOKUP(P$1,'ARP Score'!$A$5:$M21,$A12)</f>
        <v>3.9320000000000004</v>
      </c>
      <c r="Q12" s="230">
        <f>4*'ARP Timing'!P13*VLOOKUP(Q$1,'ARP Score'!$A$5:$M21,$A12)</f>
        <v>3.9320000000000004</v>
      </c>
      <c r="R12" s="230">
        <f>4*'ARP Timing'!Q13*VLOOKUP(R$1,'ARP Score'!$A$5:$M21,$A12)</f>
        <v>-0.74299999999999988</v>
      </c>
      <c r="S12" s="230">
        <f>4*'ARP Timing'!R13*VLOOKUP(S$1,'ARP Score'!$A$5:$M21,$A12)</f>
        <v>-0.74299999999999988</v>
      </c>
      <c r="T12" s="230">
        <f>4*'ARP Timing'!S13*VLOOKUP(T$1,'ARP Score'!$A$5:$M21,$A12)</f>
        <v>-0.74299999999999988</v>
      </c>
      <c r="U12" s="230">
        <f>4*'ARP Timing'!T13*VLOOKUP(U$1,'ARP Score'!$A$5:$M21,$A12)</f>
        <v>-0.74299999999999988</v>
      </c>
      <c r="V12" s="230">
        <f>4*'ARP Timing'!U13*VLOOKUP(V$1,'ARP Score'!$A$5:$M21,$A12)</f>
        <v>-21.606000000000002</v>
      </c>
      <c r="W12" s="230">
        <f t="shared" si="0"/>
        <v>107.19400000000005</v>
      </c>
    </row>
    <row r="13" spans="1:23" x14ac:dyDescent="0.35">
      <c r="A13" s="44">
        <v>15</v>
      </c>
      <c r="B13" s="44" t="s">
        <v>1173</v>
      </c>
      <c r="C13" s="230">
        <f>0.3*'ARP Score'!$N5*4*'ARP Timing'!B6</f>
        <v>0</v>
      </c>
      <c r="D13" s="230">
        <f>0.3*'ARP Score'!$N5*4*'ARP Timing'!C6</f>
        <v>1.7544</v>
      </c>
      <c r="E13" s="230">
        <f>0.3*'ARP Score'!$N5*4*'ARP Timing'!D6</f>
        <v>2.3255999999999997</v>
      </c>
      <c r="F13" s="230">
        <f>0.3*'ARP Score'!$N6*4*'ARP Timing'!E6</f>
        <v>1.5299999999999998</v>
      </c>
      <c r="G13" s="230">
        <f>0.3*'ARP Score'!$N6*4*'ARP Timing'!F6</f>
        <v>1.5299999999999998</v>
      </c>
      <c r="H13" s="230">
        <f>0.3*'ARP Score'!$N6*4*'ARP Timing'!G6</f>
        <v>1.5299999999999998</v>
      </c>
      <c r="I13" s="230">
        <f>0.3*'ARP Score'!$N6*4*'ARP Timing'!H6</f>
        <v>1.5299999999999998</v>
      </c>
      <c r="J13" s="230">
        <f>0.3*'ARP Score'!$N7*4*'ARP Timing'!I6</f>
        <v>0</v>
      </c>
      <c r="K13" s="230">
        <f>0.3*'ARP Score'!$N7*4*'ARP Timing'!J6</f>
        <v>0</v>
      </c>
      <c r="L13" s="230">
        <f>0.3*'ARP Score'!$N7*4*'ARP Timing'!K6</f>
        <v>0</v>
      </c>
      <c r="M13" s="230">
        <f>0.3*'ARP Score'!$N7*4*'ARP Timing'!L6</f>
        <v>0</v>
      </c>
      <c r="N13" s="230">
        <f>0.3*'ARP Score'!$N7*4*'ARP Timing'!M6</f>
        <v>0</v>
      </c>
      <c r="O13" s="230">
        <f>0.3*'ARP Score'!$N7*4*'ARP Timing'!N6</f>
        <v>0</v>
      </c>
      <c r="P13" s="230">
        <f>0.3*'ARP Score'!$N7*4*'ARP Timing'!O6</f>
        <v>0</v>
      </c>
      <c r="Q13" s="230">
        <f>0.3*'ARP Score'!$N7*4*'ARP Timing'!P6</f>
        <v>0</v>
      </c>
      <c r="R13" s="230">
        <f>0.3*'ARP Score'!$N7*4*'ARP Timing'!Q6</f>
        <v>0</v>
      </c>
      <c r="S13" s="230">
        <f>0.3*'ARP Score'!$N7*4*'ARP Timing'!R6</f>
        <v>0</v>
      </c>
      <c r="T13" s="230">
        <f>0.3*'ARP Score'!$N7*4*'ARP Timing'!S6</f>
        <v>0</v>
      </c>
      <c r="U13" s="230">
        <f>0.3*'ARP Score'!$N7*4*'ARP Timing'!T6</f>
        <v>0</v>
      </c>
      <c r="V13" s="230">
        <f>0.3*'ARP Score'!$N7*4*'ARP Timing'!U6</f>
        <v>0</v>
      </c>
      <c r="W13" s="230">
        <f t="shared" si="0"/>
        <v>2.5499999999999994</v>
      </c>
    </row>
    <row r="14" spans="1:23" x14ac:dyDescent="0.35">
      <c r="A14" s="44">
        <v>14</v>
      </c>
      <c r="B14" s="44" t="s">
        <v>1174</v>
      </c>
      <c r="C14" s="230">
        <f>C13/0.3*0.2</f>
        <v>0</v>
      </c>
      <c r="D14" s="230">
        <f t="shared" ref="D14:F14" si="1">D13/0.3*0.2</f>
        <v>1.1696</v>
      </c>
      <c r="E14" s="230">
        <f t="shared" si="1"/>
        <v>1.5503999999999998</v>
      </c>
      <c r="F14" s="230">
        <f t="shared" si="1"/>
        <v>1.02</v>
      </c>
      <c r="G14" s="230">
        <f t="shared" ref="G14" si="2">G13/0.3*0.2</f>
        <v>1.02</v>
      </c>
      <c r="H14" s="230">
        <f t="shared" ref="H14" si="3">H13/0.3*0.2</f>
        <v>1.02</v>
      </c>
      <c r="I14" s="230">
        <f t="shared" ref="I14" si="4">I13/0.3*0.2</f>
        <v>1.02</v>
      </c>
      <c r="J14" s="230">
        <f t="shared" ref="J14" si="5">J13/0.3*0.2</f>
        <v>0</v>
      </c>
      <c r="K14" s="230">
        <f t="shared" ref="K14" si="6">K13/0.3*0.2</f>
        <v>0</v>
      </c>
      <c r="L14" s="230">
        <f t="shared" ref="L14" si="7">L13/0.3*0.2</f>
        <v>0</v>
      </c>
      <c r="M14" s="230">
        <f t="shared" ref="M14" si="8">M13/0.3*0.2</f>
        <v>0</v>
      </c>
      <c r="N14" s="230">
        <f t="shared" ref="N14" si="9">N13/0.3*0.2</f>
        <v>0</v>
      </c>
      <c r="O14" s="230">
        <f t="shared" ref="O14" si="10">O13/0.3*0.2</f>
        <v>0</v>
      </c>
      <c r="P14" s="230">
        <f t="shared" ref="P14" si="11">P13/0.3*0.2</f>
        <v>0</v>
      </c>
      <c r="Q14" s="230">
        <f t="shared" ref="Q14" si="12">Q13/0.3*0.2</f>
        <v>0</v>
      </c>
      <c r="R14" s="230">
        <f t="shared" ref="R14" si="13">R13/0.3*0.2</f>
        <v>0</v>
      </c>
      <c r="S14" s="230">
        <f t="shared" ref="S14" si="14">S13/0.3*0.2</f>
        <v>0</v>
      </c>
      <c r="T14" s="230">
        <f t="shared" ref="T14" si="15">T13/0.3*0.2</f>
        <v>0</v>
      </c>
      <c r="U14" s="230">
        <f t="shared" ref="U14" si="16">U13/0.3*0.2</f>
        <v>0</v>
      </c>
      <c r="V14" s="230">
        <f t="shared" ref="V14" si="17">V13/0.3*0.2</f>
        <v>0</v>
      </c>
      <c r="W14" s="230">
        <f t="shared" si="0"/>
        <v>1.6999999999999997</v>
      </c>
    </row>
    <row r="15" spans="1:23" x14ac:dyDescent="0.35">
      <c r="A15" s="44">
        <v>14</v>
      </c>
      <c r="B15" s="44" t="s">
        <v>620</v>
      </c>
      <c r="C15" s="230">
        <f>C14/0.2*0.5</f>
        <v>0</v>
      </c>
      <c r="D15" s="230">
        <f t="shared" ref="D15:F15" si="18">D14/0.2*0.5</f>
        <v>2.9239999999999999</v>
      </c>
      <c r="E15" s="230">
        <f t="shared" si="18"/>
        <v>3.8759999999999994</v>
      </c>
      <c r="F15" s="230">
        <f t="shared" si="18"/>
        <v>2.5499999999999998</v>
      </c>
      <c r="G15" s="230">
        <f t="shared" ref="G15" si="19">G14/0.2*0.5</f>
        <v>2.5499999999999998</v>
      </c>
      <c r="H15" s="230">
        <f t="shared" ref="H15" si="20">H14/0.2*0.5</f>
        <v>2.5499999999999998</v>
      </c>
      <c r="I15" s="230">
        <f t="shared" ref="I15" si="21">I14/0.2*0.5</f>
        <v>2.5499999999999998</v>
      </c>
      <c r="J15" s="230">
        <f t="shared" ref="J15" si="22">J14/0.2*0.5</f>
        <v>0</v>
      </c>
      <c r="K15" s="230">
        <f t="shared" ref="K15" si="23">K14/0.2*0.5</f>
        <v>0</v>
      </c>
      <c r="L15" s="230">
        <f t="shared" ref="L15" si="24">L14/0.2*0.5</f>
        <v>0</v>
      </c>
      <c r="M15" s="230">
        <f t="shared" ref="M15" si="25">M14/0.2*0.5</f>
        <v>0</v>
      </c>
      <c r="N15" s="230">
        <f t="shared" ref="N15" si="26">N14/0.2*0.5</f>
        <v>0</v>
      </c>
      <c r="O15" s="230">
        <f t="shared" ref="O15" si="27">O14/0.2*0.5</f>
        <v>0</v>
      </c>
      <c r="P15" s="230">
        <f t="shared" ref="P15" si="28">P14/0.2*0.5</f>
        <v>0</v>
      </c>
      <c r="Q15" s="230">
        <f t="shared" ref="Q15" si="29">Q14/0.2*0.5</f>
        <v>0</v>
      </c>
      <c r="R15" s="230">
        <f t="shared" ref="R15" si="30">R14/0.2*0.5</f>
        <v>0</v>
      </c>
      <c r="S15" s="230">
        <f t="shared" ref="S15" si="31">S14/0.2*0.5</f>
        <v>0</v>
      </c>
      <c r="T15" s="230">
        <f t="shared" ref="T15" si="32">T14/0.2*0.5</f>
        <v>0</v>
      </c>
      <c r="U15" s="230">
        <f t="shared" ref="U15" si="33">U14/0.2*0.5</f>
        <v>0</v>
      </c>
      <c r="V15" s="230">
        <f t="shared" ref="V15" si="34">V14/0.2*0.5</f>
        <v>0</v>
      </c>
      <c r="W15" s="230">
        <f t="shared" si="0"/>
        <v>4.25</v>
      </c>
    </row>
    <row r="16" spans="1:23" x14ac:dyDescent="0.35">
      <c r="C16" s="230"/>
      <c r="D16" s="230"/>
      <c r="E16" s="230"/>
      <c r="F16" s="230"/>
      <c r="G16" s="230"/>
      <c r="H16" s="230"/>
      <c r="I16" s="230"/>
      <c r="J16" s="230"/>
      <c r="K16" s="230"/>
      <c r="L16" s="230"/>
      <c r="M16" s="230"/>
      <c r="N16" s="230"/>
      <c r="O16" s="230"/>
      <c r="P16" s="230"/>
      <c r="Q16" s="230"/>
      <c r="R16" s="230"/>
      <c r="S16" s="230"/>
      <c r="T16" s="230"/>
      <c r="U16" s="230"/>
      <c r="V16" s="230"/>
      <c r="W16" s="230"/>
    </row>
    <row r="17" spans="1:23" x14ac:dyDescent="0.35">
      <c r="A17" s="44" t="s">
        <v>1175</v>
      </c>
      <c r="C17" s="230"/>
      <c r="D17" s="230"/>
      <c r="E17" s="230"/>
      <c r="F17" s="230"/>
      <c r="G17" s="230"/>
      <c r="H17" s="230"/>
      <c r="I17" s="230"/>
      <c r="J17" s="230"/>
      <c r="K17" s="230"/>
      <c r="L17" s="230"/>
      <c r="M17" s="230"/>
      <c r="N17" s="230"/>
      <c r="O17" s="230"/>
      <c r="P17" s="230"/>
      <c r="Q17" s="230"/>
      <c r="R17" s="230"/>
      <c r="S17" s="230"/>
      <c r="T17" s="230"/>
      <c r="U17" s="230"/>
      <c r="V17" s="230"/>
      <c r="W17" s="230"/>
    </row>
    <row r="18" spans="1:23" x14ac:dyDescent="0.35">
      <c r="B18" s="142" t="s">
        <v>181</v>
      </c>
      <c r="C18" s="230">
        <f>'ARP Score'!$BG5/'ARP Score'!$G5*C6</f>
        <v>0</v>
      </c>
      <c r="D18" s="230">
        <f>'ARP Score'!$BG5/'ARP Score'!$G5*D6</f>
        <v>2.2132800000000001</v>
      </c>
      <c r="E18" s="230">
        <f>'ARP Score'!$BG5/'ARP Score'!$G5*E6</f>
        <v>10.082720000000002</v>
      </c>
      <c r="F18" s="230">
        <f>'ARP Score'!$BG6/'ARP Score'!$G6*F6</f>
        <v>7.1439999999999992</v>
      </c>
      <c r="G18" s="230">
        <f>'ARP Score'!$BG6/'ARP Score'!$G6*G6</f>
        <v>7.1439999999999992</v>
      </c>
      <c r="H18" s="230">
        <f>'ARP Score'!$BG6/'ARP Score'!$G6*H6</f>
        <v>7.1439999999999992</v>
      </c>
      <c r="I18" s="230">
        <f>'ARP Score'!$BG6/'ARP Score'!$G6*I6</f>
        <v>7.1439999999999992</v>
      </c>
      <c r="J18" s="230">
        <f>'ARP Score'!$BG7/'ARP Score'!$G7*J6</f>
        <v>0</v>
      </c>
      <c r="K18" s="230">
        <f>'ARP Score'!$BG7/'ARP Score'!$G7*K6</f>
        <v>0</v>
      </c>
      <c r="L18" s="230">
        <f>'ARP Score'!$BG7/'ARP Score'!$G7*L6</f>
        <v>0</v>
      </c>
      <c r="M18" s="230">
        <f>'ARP Score'!$BG7/'ARP Score'!$G7*M6</f>
        <v>0</v>
      </c>
      <c r="N18" s="230"/>
      <c r="O18" s="230"/>
      <c r="P18" s="230"/>
      <c r="Q18" s="230"/>
      <c r="R18" s="230"/>
      <c r="S18" s="230"/>
      <c r="T18" s="230"/>
      <c r="U18" s="230"/>
      <c r="V18" s="230"/>
      <c r="W18" s="230"/>
    </row>
    <row r="19" spans="1:23" x14ac:dyDescent="0.35">
      <c r="B19" s="142" t="s">
        <v>1176</v>
      </c>
      <c r="C19" s="230">
        <f>'ARP Score'!$BI5/'ARP Score'!$G5*C6</f>
        <v>0</v>
      </c>
      <c r="D19" s="230">
        <f>'ARP Score'!$BI5/'ARP Score'!$G5*D6</f>
        <v>15.128640000000001</v>
      </c>
      <c r="E19" s="230">
        <f>'ARP Score'!$BI5/'ARP Score'!$G5*E6</f>
        <v>68.919360000000012</v>
      </c>
      <c r="F19" s="230">
        <f>'ARP Score'!$BI6/'ARP Score'!$G6*F6</f>
        <v>5.6120000000000001</v>
      </c>
      <c r="G19" s="230">
        <f>'ARP Score'!$BI6/'ARP Score'!$G6*G6</f>
        <v>5.6120000000000001</v>
      </c>
      <c r="H19" s="230">
        <f>'ARP Score'!$BI6/'ARP Score'!$G6*H6</f>
        <v>5.6120000000000001</v>
      </c>
      <c r="I19" s="230">
        <f>'ARP Score'!$BI6/'ARP Score'!$G6*I6</f>
        <v>5.6120000000000001</v>
      </c>
      <c r="J19" s="230">
        <f>'ARP Score'!$B7/'ARP Score'!$G7*J6</f>
        <v>0.48599999999999993</v>
      </c>
      <c r="K19" s="230">
        <f>'ARP Score'!$B7/'ARP Score'!$G7*K6</f>
        <v>0.48599999999999993</v>
      </c>
      <c r="L19" s="230">
        <f>'ARP Score'!$B7/'ARP Score'!$G7*L6</f>
        <v>0.48599999999999993</v>
      </c>
      <c r="M19" s="230">
        <f>'ARP Score'!$B7/'ARP Score'!$G7*M6</f>
        <v>0.48599999999999993</v>
      </c>
      <c r="N19" s="230">
        <f>'ARP Score'!$B8/'ARP Score'!$G8*N6</f>
        <v>0</v>
      </c>
      <c r="O19" s="230"/>
      <c r="P19" s="230"/>
      <c r="Q19" s="230"/>
      <c r="R19" s="230"/>
      <c r="S19" s="230"/>
      <c r="T19" s="230"/>
      <c r="U19" s="230"/>
      <c r="V19" s="230"/>
      <c r="W19" s="230"/>
    </row>
    <row r="20" spans="1:23" x14ac:dyDescent="0.35">
      <c r="B20" s="142" t="s">
        <v>186</v>
      </c>
      <c r="C20" s="230">
        <f>'ARP Score'!$BF5/'ARP Score'!$G5*C6</f>
        <v>0</v>
      </c>
      <c r="D20" s="230">
        <f>'ARP Score'!$BF5/'ARP Score'!$G5*D6</f>
        <v>3.2479199999999997</v>
      </c>
      <c r="E20" s="230">
        <f>'ARP Score'!$BF5/'ARP Score'!$G5*E6</f>
        <v>14.796080000000002</v>
      </c>
      <c r="F20" s="230">
        <f>'ARP Score'!$BF6/'ARP Score'!$G6*F6</f>
        <v>1.7329999999999999</v>
      </c>
      <c r="G20" s="230">
        <f>'ARP Score'!$BF6/'ARP Score'!$G6*G6</f>
        <v>1.7329999999999999</v>
      </c>
      <c r="H20" s="230">
        <f>'ARP Score'!$BF6/'ARP Score'!$G6*H6</f>
        <v>1.7329999999999999</v>
      </c>
      <c r="I20" s="230">
        <f>'ARP Score'!$BF6/'ARP Score'!$G6*I6</f>
        <v>1.7329999999999999</v>
      </c>
      <c r="J20" s="230">
        <f>'ARP Score'!$BF7/'ARP Score'!$G7*J6</f>
        <v>0</v>
      </c>
      <c r="K20" s="230">
        <f>'ARP Score'!$BF7/'ARP Score'!$G7*K6</f>
        <v>0</v>
      </c>
      <c r="L20" s="230">
        <f>'ARP Score'!$BF7/'ARP Score'!$G7*L6</f>
        <v>0</v>
      </c>
      <c r="M20" s="230">
        <f>'ARP Score'!$BF7/'ARP Score'!$G7*M6</f>
        <v>0</v>
      </c>
      <c r="N20" s="230"/>
      <c r="O20" s="230"/>
      <c r="P20" s="230"/>
      <c r="Q20" s="230"/>
      <c r="R20" s="230"/>
      <c r="S20" s="230"/>
      <c r="T20" s="230"/>
      <c r="U20" s="230"/>
      <c r="V20" s="230"/>
      <c r="W20" s="230"/>
    </row>
    <row r="21" spans="1:23" x14ac:dyDescent="0.35">
      <c r="B21" s="558" t="s">
        <v>546</v>
      </c>
      <c r="C21" s="230">
        <f>15/40*(C6*'ARP Score'!$BD5/'ARP Score'!$G5)</f>
        <v>0</v>
      </c>
      <c r="D21" s="230">
        <f>15/40*(D6*('ARP Score'!$BD5+'ARP Score'!$BE5)/'ARP Score'!$G5)</f>
        <v>13.2921</v>
      </c>
      <c r="E21" s="230">
        <f>15/40*(E6*('ARP Score'!$BD5+'ARP Score'!$BE5)/'ARP Score'!$G5)</f>
        <v>60.552900000000008</v>
      </c>
      <c r="F21" s="230">
        <f>15/40*(F6*('ARP Score'!$BD6+'ARP Score'!$BE6)/'ARP Score'!$G6)</f>
        <v>1.0687500000000001</v>
      </c>
      <c r="G21" s="230">
        <f>15/40*(G6*('ARP Score'!$BD6+'ARP Score'!$BE6)/'ARP Score'!$G6)</f>
        <v>1.0687500000000001</v>
      </c>
      <c r="H21" s="230">
        <f>15/40*(H6*('ARP Score'!$BD6+'ARP Score'!$BE6)/'ARP Score'!$G6)</f>
        <v>1.0687500000000001</v>
      </c>
      <c r="I21" s="230">
        <f>15/40*(I6*('ARP Score'!$BD6+'ARP Score'!$BE6)/'ARP Score'!$G6)</f>
        <v>1.0687500000000001</v>
      </c>
      <c r="J21" s="230">
        <f>15/40*(J6*('ARP Score'!$BD7+'ARP Score'!$BE7)/'ARP Score'!$G7)</f>
        <v>0.78750000000000009</v>
      </c>
      <c r="K21" s="230">
        <f>15/40*(K6*('ARP Score'!$BD7+'ARP Score'!$BE7)/'ARP Score'!$G7)</f>
        <v>0.78750000000000009</v>
      </c>
      <c r="L21" s="230">
        <f>15/40*(L6*('ARP Score'!$BD7+'ARP Score'!$BE7)/'ARP Score'!$G7)</f>
        <v>0.78750000000000009</v>
      </c>
      <c r="M21" s="230">
        <f>15/40*(M6*('ARP Score'!$BD7+'ARP Score'!$BE7)/'ARP Score'!$G7)</f>
        <v>0.78750000000000009</v>
      </c>
      <c r="N21" s="230"/>
      <c r="O21" s="230"/>
      <c r="P21" s="230"/>
      <c r="Q21" s="230"/>
      <c r="R21" s="230"/>
      <c r="S21" s="230"/>
      <c r="T21" s="230"/>
      <c r="U21" s="230"/>
      <c r="V21" s="230"/>
      <c r="W21" s="230"/>
    </row>
    <row r="22" spans="1:23" x14ac:dyDescent="0.35">
      <c r="B22" s="558" t="s">
        <v>1177</v>
      </c>
      <c r="C22" s="230"/>
      <c r="D22" s="230">
        <f>D21/15*25</f>
        <v>22.153499999999998</v>
      </c>
      <c r="E22" s="230">
        <f>E21/15*25</f>
        <v>100.92150000000002</v>
      </c>
      <c r="F22" s="230">
        <f>F21/15*25</f>
        <v>1.7812500000000002</v>
      </c>
      <c r="G22" s="230">
        <f>G21/15*25</f>
        <v>1.7812500000000002</v>
      </c>
      <c r="H22" s="230">
        <f t="shared" ref="H22:J22" si="35">H21/15*25</f>
        <v>1.7812500000000002</v>
      </c>
      <c r="I22" s="230">
        <f t="shared" si="35"/>
        <v>1.7812500000000002</v>
      </c>
      <c r="J22" s="230">
        <f t="shared" si="35"/>
        <v>1.3125000000000002</v>
      </c>
      <c r="K22" s="230">
        <f t="shared" ref="K22" si="36">K21/15*25</f>
        <v>1.3125000000000002</v>
      </c>
      <c r="L22" s="230">
        <f t="shared" ref="L22" si="37">L21/15*25</f>
        <v>1.3125000000000002</v>
      </c>
      <c r="M22" s="230">
        <f t="shared" ref="M22" si="38">M21/15*25</f>
        <v>1.3125000000000002</v>
      </c>
      <c r="N22" s="230"/>
      <c r="O22" s="230"/>
      <c r="P22" s="230"/>
      <c r="Q22" s="230"/>
      <c r="R22" s="230"/>
      <c r="S22" s="230"/>
      <c r="T22" s="230"/>
      <c r="U22" s="230"/>
      <c r="V22" s="230"/>
      <c r="W22" s="230"/>
    </row>
    <row r="23" spans="1:23" x14ac:dyDescent="0.35">
      <c r="B23" s="142" t="s">
        <v>558</v>
      </c>
      <c r="C23" s="230">
        <f>'ARP Score'!$BB5/'ARP Score'!$G5*C6</f>
        <v>0</v>
      </c>
      <c r="D23" s="230">
        <f>'ARP Score'!$BB5/'ARP Score'!$G5*D6</f>
        <v>2.9519999999999995</v>
      </c>
      <c r="E23" s="230">
        <f>'ARP Score'!$BB5/'ARP Score'!$G5*E6</f>
        <v>13.448</v>
      </c>
      <c r="F23" s="230">
        <f>'ARP Score'!$BB6/'ARP Score'!$G6*F6</f>
        <v>11.3</v>
      </c>
      <c r="G23" s="230">
        <f>'ARP Score'!$BB6/'ARP Score'!$G6*G6</f>
        <v>11.3</v>
      </c>
      <c r="H23" s="230">
        <f>'ARP Score'!$BB6/'ARP Score'!$G6*H6</f>
        <v>11.3</v>
      </c>
      <c r="I23" s="230">
        <f>'ARP Score'!$BB6/'ARP Score'!$G6*I6</f>
        <v>11.3</v>
      </c>
      <c r="J23" s="230">
        <f>'ARP Score'!$BB7/'ARP Score'!$G7*J6</f>
        <v>8.4</v>
      </c>
      <c r="K23" s="230">
        <f>'ARP Score'!$BB7/'ARP Score'!$G7*K6</f>
        <v>8.4</v>
      </c>
      <c r="L23" s="230">
        <f>'ARP Score'!$BB7/'ARP Score'!$G7*L6</f>
        <v>8.4</v>
      </c>
      <c r="M23" s="230">
        <f>'ARP Score'!$BB7/'ARP Score'!$G7*M6</f>
        <v>8.4</v>
      </c>
      <c r="N23" s="230">
        <f>'ARP Score'!$BB8/'ARP Score'!$G8*N6</f>
        <v>0.2</v>
      </c>
      <c r="O23" s="230">
        <f>'ARP Score'!$BB8/'ARP Score'!$G8*O6</f>
        <v>0.2</v>
      </c>
      <c r="P23" s="230">
        <f>'ARP Score'!$BB8/'ARP Score'!$G8*P6</f>
        <v>0.2</v>
      </c>
      <c r="Q23" s="230">
        <f>'ARP Score'!$BB8/'ARP Score'!$G8*Q6</f>
        <v>0.2</v>
      </c>
      <c r="R23" s="230"/>
      <c r="S23" s="230"/>
      <c r="T23" s="230"/>
      <c r="U23" s="230"/>
      <c r="V23" s="230"/>
      <c r="W23" s="230"/>
    </row>
    <row r="24" spans="1:23" x14ac:dyDescent="0.35">
      <c r="B24" s="142" t="s">
        <v>559</v>
      </c>
      <c r="C24" s="230">
        <f>'ARP Score'!$BH5/'ARP Score'!$G5*C6</f>
        <v>0</v>
      </c>
      <c r="D24" s="230">
        <f>'ARP Score'!$BH5/'ARP Score'!$G5*D6</f>
        <v>-0.20447999999999997</v>
      </c>
      <c r="E24" s="230">
        <f>'ARP Score'!$BH5/'ARP Score'!$G5*E6</f>
        <v>-0.93152000000000001</v>
      </c>
      <c r="F24" s="230">
        <f>'ARP Score'!$BH6/'ARP Score'!$G6*F6</f>
        <v>81.608999999999995</v>
      </c>
      <c r="G24" s="230">
        <f>'ARP Score'!$BH6/'ARP Score'!$G6*G6</f>
        <v>81.608999999999995</v>
      </c>
      <c r="H24" s="230">
        <f>'ARP Score'!$BH6/'ARP Score'!$G6*H6</f>
        <v>81.608999999999995</v>
      </c>
      <c r="I24" s="230">
        <f>'ARP Score'!$BH6/'ARP Score'!$G6*I6</f>
        <v>81.608999999999995</v>
      </c>
      <c r="J24" s="230">
        <f>'ARP Score'!$BH7/'ARP Score'!$G7*J6</f>
        <v>1.3759999999999999</v>
      </c>
      <c r="K24" s="230">
        <f>'ARP Score'!$BH7/'ARP Score'!$G7*K6</f>
        <v>1.3759999999999999</v>
      </c>
      <c r="L24" s="230">
        <f>'ARP Score'!$BH7/'ARP Score'!$G7*L6</f>
        <v>1.3759999999999999</v>
      </c>
      <c r="M24" s="230">
        <f>'ARP Score'!$BH7/'ARP Score'!$G7*M6</f>
        <v>1.3759999999999999</v>
      </c>
      <c r="N24" s="230">
        <f>'ARP Score'!$BH8/'ARP Score'!$G8*N6</f>
        <v>-0.87500000000000011</v>
      </c>
      <c r="O24" s="230">
        <f>'ARP Score'!$BH8/'ARP Score'!$G8*O6</f>
        <v>-0.87500000000000011</v>
      </c>
      <c r="P24" s="230">
        <f>'ARP Score'!$BH8/'ARP Score'!$G8*P6</f>
        <v>-0.87500000000000011</v>
      </c>
      <c r="Q24" s="230">
        <f>'ARP Score'!$BH8/'ARP Score'!$G8*Q6</f>
        <v>-0.87500000000000011</v>
      </c>
      <c r="R24" s="230"/>
      <c r="S24" s="230"/>
      <c r="T24" s="230"/>
      <c r="U24" s="230"/>
      <c r="V24" s="230"/>
      <c r="W24" s="230"/>
    </row>
    <row r="25" spans="1:23" x14ac:dyDescent="0.35">
      <c r="B25" s="142" t="s">
        <v>421</v>
      </c>
      <c r="C25" s="230">
        <f>SUM(C18:C24)</f>
        <v>0</v>
      </c>
      <c r="D25" s="230">
        <f t="shared" ref="D25:Q25" si="39">SUM(D18:D24)</f>
        <v>58.782959999999996</v>
      </c>
      <c r="E25" s="230">
        <f t="shared" si="39"/>
        <v>267.78904000000006</v>
      </c>
      <c r="F25" s="230">
        <f t="shared" si="39"/>
        <v>110.24799999999999</v>
      </c>
      <c r="G25" s="230">
        <f t="shared" si="39"/>
        <v>110.24799999999999</v>
      </c>
      <c r="H25" s="230">
        <f t="shared" si="39"/>
        <v>110.24799999999999</v>
      </c>
      <c r="I25" s="230">
        <f t="shared" si="39"/>
        <v>110.24799999999999</v>
      </c>
      <c r="J25" s="230">
        <f t="shared" si="39"/>
        <v>12.362</v>
      </c>
      <c r="K25" s="230">
        <f t="shared" si="39"/>
        <v>12.362</v>
      </c>
      <c r="L25" s="230">
        <f t="shared" si="39"/>
        <v>12.362</v>
      </c>
      <c r="M25" s="230">
        <f t="shared" si="39"/>
        <v>12.362</v>
      </c>
      <c r="N25" s="230">
        <f t="shared" si="39"/>
        <v>-0.67500000000000004</v>
      </c>
      <c r="O25" s="230">
        <f t="shared" si="39"/>
        <v>-0.67500000000000004</v>
      </c>
      <c r="P25" s="230">
        <f t="shared" si="39"/>
        <v>-0.67500000000000004</v>
      </c>
      <c r="Q25" s="230">
        <f t="shared" si="39"/>
        <v>-0.67500000000000004</v>
      </c>
      <c r="R25" s="230"/>
      <c r="S25" s="230"/>
      <c r="T25" s="230"/>
      <c r="U25" s="230"/>
      <c r="V25" s="230"/>
      <c r="W25" s="230"/>
    </row>
    <row r="26" spans="1:23" x14ac:dyDescent="0.35">
      <c r="D26" s="232">
        <f>D6-D25</f>
        <v>0</v>
      </c>
      <c r="E26" s="232">
        <f t="shared" ref="E26:M26" si="40">E6-E25</f>
        <v>0</v>
      </c>
      <c r="F26" s="232">
        <f t="shared" si="40"/>
        <v>0</v>
      </c>
      <c r="G26" s="232">
        <f t="shared" si="40"/>
        <v>0</v>
      </c>
      <c r="H26" s="232">
        <f t="shared" si="40"/>
        <v>0</v>
      </c>
      <c r="I26" s="232">
        <f t="shared" si="40"/>
        <v>0</v>
      </c>
      <c r="J26" s="232">
        <f t="shared" si="40"/>
        <v>0.36400000000000077</v>
      </c>
      <c r="K26" s="232">
        <f t="shared" si="40"/>
        <v>0.36400000000000077</v>
      </c>
      <c r="L26" s="232">
        <f t="shared" si="40"/>
        <v>0.36400000000000077</v>
      </c>
      <c r="M26" s="232">
        <f t="shared" si="40"/>
        <v>0.36400000000000077</v>
      </c>
    </row>
    <row r="27" spans="1:23" x14ac:dyDescent="0.35">
      <c r="B27" s="44" t="s">
        <v>1178</v>
      </c>
      <c r="D27" s="210" t="s">
        <v>356</v>
      </c>
      <c r="E27" s="210" t="s">
        <v>218</v>
      </c>
      <c r="F27" s="210" t="s">
        <v>219</v>
      </c>
      <c r="G27" s="210" t="s">
        <v>220</v>
      </c>
      <c r="H27" s="210" t="s">
        <v>221</v>
      </c>
      <c r="I27" s="210" t="s">
        <v>222</v>
      </c>
      <c r="J27" s="210" t="s">
        <v>223</v>
      </c>
      <c r="K27" s="210" t="s">
        <v>224</v>
      </c>
      <c r="L27" s="210" t="s">
        <v>225</v>
      </c>
      <c r="M27" s="210" t="s">
        <v>226</v>
      </c>
      <c r="N27" s="210" t="s">
        <v>227</v>
      </c>
      <c r="O27" s="210" t="s">
        <v>228</v>
      </c>
      <c r="P27" s="210" t="s">
        <v>229</v>
      </c>
      <c r="Q27" s="210" t="s">
        <v>213</v>
      </c>
      <c r="R27" s="210" t="s">
        <v>214</v>
      </c>
      <c r="S27" s="210" t="s">
        <v>215</v>
      </c>
      <c r="T27" s="210" t="s">
        <v>1169</v>
      </c>
      <c r="U27" s="210" t="s">
        <v>1170</v>
      </c>
      <c r="V27" s="210" t="s">
        <v>1171</v>
      </c>
    </row>
    <row r="28" spans="1:23" x14ac:dyDescent="0.35">
      <c r="B28" s="231"/>
      <c r="C28" s="232" t="s">
        <v>421</v>
      </c>
      <c r="D28" s="236">
        <f>SUM(D29:D43)</f>
        <v>5.8765000000000009</v>
      </c>
      <c r="E28" s="236">
        <f t="shared" ref="E28:V28" si="41">SUM(E29:E43)</f>
        <v>11.753000000000002</v>
      </c>
      <c r="F28" s="236">
        <f t="shared" si="41"/>
        <v>15.762320000000003</v>
      </c>
      <c r="G28" s="236">
        <f t="shared" si="41"/>
        <v>19.771640000000005</v>
      </c>
      <c r="H28" s="236">
        <f t="shared" si="41"/>
        <v>23.812229000000006</v>
      </c>
      <c r="I28" s="236">
        <f t="shared" si="41"/>
        <v>27.852818000000006</v>
      </c>
      <c r="J28" s="236">
        <f t="shared" si="41"/>
        <v>30.517977000000005</v>
      </c>
      <c r="K28" s="236">
        <f t="shared" si="41"/>
        <v>33.183136000000005</v>
      </c>
      <c r="L28" s="236">
        <f t="shared" si="41"/>
        <v>36.260924000000003</v>
      </c>
      <c r="M28" s="236">
        <f t="shared" si="41"/>
        <v>39.338711999999994</v>
      </c>
      <c r="N28" s="236">
        <f t="shared" si="41"/>
        <v>40.928439999999995</v>
      </c>
      <c r="O28" s="236">
        <f t="shared" si="41"/>
        <v>42.518167999999996</v>
      </c>
      <c r="P28" s="236">
        <f t="shared" si="41"/>
        <v>44.428388999999996</v>
      </c>
      <c r="Q28" s="236">
        <f t="shared" si="41"/>
        <v>46.338610000000003</v>
      </c>
      <c r="R28" s="236">
        <f t="shared" si="41"/>
        <v>47.279744500000007</v>
      </c>
      <c r="S28" s="236">
        <f t="shared" si="41"/>
        <v>46.283419000000009</v>
      </c>
      <c r="T28" s="236">
        <f t="shared" si="41"/>
        <v>45.578489500000011</v>
      </c>
      <c r="U28" s="236">
        <f t="shared" si="41"/>
        <v>45.454798000000011</v>
      </c>
      <c r="V28" s="236">
        <f t="shared" si="41"/>
        <v>45.360580000000013</v>
      </c>
    </row>
    <row r="29" spans="1:23" x14ac:dyDescent="0.35">
      <c r="A29" s="44">
        <v>2021</v>
      </c>
      <c r="B29" s="231" t="s">
        <v>1179</v>
      </c>
      <c r="C29" s="232"/>
      <c r="D29" s="44">
        <f>($D$9+$D$10)*'ARP Timing'!B$16</f>
        <v>5.8765000000000009</v>
      </c>
      <c r="E29" s="44">
        <f>($D$9+$D$10)*'ARP Timing'!C$16</f>
        <v>5.8765000000000009</v>
      </c>
      <c r="F29" s="44">
        <f>($D$9+$D$10)*'ARP Timing'!D$16</f>
        <v>4.11355</v>
      </c>
      <c r="G29" s="44">
        <f>($D$9+$D$10)*'ARP Timing'!E$16</f>
        <v>4.11355</v>
      </c>
      <c r="H29" s="44">
        <f>($D$9+$D$10)*'ARP Timing'!F$16</f>
        <v>4.11355</v>
      </c>
      <c r="I29" s="44">
        <f>($D$9+$D$10)*'ARP Timing'!G$16</f>
        <v>4.11355</v>
      </c>
      <c r="J29" s="44">
        <f>($D$9+$D$10)*'ARP Timing'!H$16</f>
        <v>4.11355</v>
      </c>
      <c r="K29" s="44">
        <f>($D$9+$D$10)*'ARP Timing'!I$16</f>
        <v>4.11355</v>
      </c>
      <c r="L29" s="44">
        <f>($D$9+$D$10)*'ARP Timing'!J$16</f>
        <v>4.11355</v>
      </c>
      <c r="M29" s="44">
        <f>($D$9+$D$10)*'ARP Timing'!K$16</f>
        <v>4.11355</v>
      </c>
      <c r="N29" s="44">
        <f>($D$9+$D$10)*'ARP Timing'!L$16</f>
        <v>4.11355</v>
      </c>
      <c r="O29" s="44">
        <f>($D$9+$D$10)*'ARP Timing'!M$16</f>
        <v>4.11355</v>
      </c>
      <c r="P29" s="44">
        <f>($D$9+$D$10)*'ARP Timing'!N$16</f>
        <v>3.987625</v>
      </c>
      <c r="Q29" s="44">
        <f>($D$9+$D$10)*'ARP Timing'!O$16</f>
        <v>3.987625</v>
      </c>
      <c r="R29" s="44">
        <f>($D$9+$D$10)*'ARP Timing'!P$16</f>
        <v>3.987625</v>
      </c>
      <c r="S29" s="44">
        <f>($D$9+$D$10)*'ARP Timing'!Q$16</f>
        <v>3.987625</v>
      </c>
      <c r="T29" s="44">
        <f>($D$9+$D$10)*'ARP Timing'!R$16</f>
        <v>3.987625</v>
      </c>
      <c r="U29" s="44">
        <f>($D$9+$D$10)*'ARP Timing'!S$16</f>
        <v>3.987625</v>
      </c>
      <c r="V29" s="44">
        <f>($D$9+$D$10)*'ARP Timing'!T$16</f>
        <v>3.987625</v>
      </c>
    </row>
    <row r="30" spans="1:23" x14ac:dyDescent="0.35">
      <c r="B30" s="231" t="s">
        <v>440</v>
      </c>
      <c r="C30" s="232"/>
      <c r="E30" s="44">
        <f>($E$9+$E$10)*'ARP Timing'!B$16</f>
        <v>5.8765000000000009</v>
      </c>
      <c r="F30" s="44">
        <f>($E$9+$E$10)*'ARP Timing'!C$16</f>
        <v>5.8765000000000009</v>
      </c>
      <c r="G30" s="44">
        <f>($E$9+$E$10)*'ARP Timing'!D$16</f>
        <v>4.11355</v>
      </c>
      <c r="H30" s="44">
        <f>($E$9+$E$10)*'ARP Timing'!E$16</f>
        <v>4.11355</v>
      </c>
      <c r="I30" s="44">
        <f>($E$9+$E$10)*'ARP Timing'!F$16</f>
        <v>4.11355</v>
      </c>
      <c r="J30" s="44">
        <f>($E$9+$E$10)*'ARP Timing'!G$16</f>
        <v>4.11355</v>
      </c>
      <c r="K30" s="44">
        <f>($E$9+$E$10)*'ARP Timing'!H$16</f>
        <v>4.11355</v>
      </c>
      <c r="L30" s="44">
        <f>($E$9+$E$10)*'ARP Timing'!I$16</f>
        <v>4.11355</v>
      </c>
      <c r="M30" s="44">
        <f>($E$9+$E$10)*'ARP Timing'!J$16</f>
        <v>4.11355</v>
      </c>
      <c r="N30" s="44">
        <f>($E$9+$E$10)*'ARP Timing'!K$16</f>
        <v>4.11355</v>
      </c>
      <c r="O30" s="44">
        <f>($E$9+$E$10)*'ARP Timing'!L$16</f>
        <v>4.11355</v>
      </c>
      <c r="P30" s="44">
        <f>($E$9+$E$10)*'ARP Timing'!M$16</f>
        <v>4.11355</v>
      </c>
      <c r="Q30" s="44">
        <f>($E$9+$E$10)*'ARP Timing'!N$16</f>
        <v>3.987625</v>
      </c>
      <c r="R30" s="44">
        <f>($E$9+$E$10)*'ARP Timing'!O$16</f>
        <v>3.987625</v>
      </c>
      <c r="S30" s="44">
        <f>($E$9+$E$10)*'ARP Timing'!P$16</f>
        <v>3.987625</v>
      </c>
      <c r="T30" s="44">
        <f>($E$9+$E$10)*'ARP Timing'!Q$16</f>
        <v>3.987625</v>
      </c>
      <c r="U30" s="44">
        <f>($E$9+$E$10)*'ARP Timing'!R$16</f>
        <v>3.987625</v>
      </c>
      <c r="V30" s="44">
        <f>($E$9+$E$10)*'ARP Timing'!S$16</f>
        <v>3.987625</v>
      </c>
    </row>
    <row r="31" spans="1:23" x14ac:dyDescent="0.35">
      <c r="B31" s="231" t="s">
        <v>1180</v>
      </c>
      <c r="C31" s="232"/>
      <c r="F31" s="44">
        <f>($F$9+$F$10)*'ARP Timing'!B$16</f>
        <v>5.7722700000000016</v>
      </c>
      <c r="G31" s="44">
        <f>($F$9+$F$10)*'ARP Timing'!C$16</f>
        <v>5.7722700000000016</v>
      </c>
      <c r="H31" s="44">
        <f>($F$9+$F$10)*'ARP Timing'!D$16</f>
        <v>4.0405890000000007</v>
      </c>
      <c r="I31" s="44">
        <f>($F$9+$F$10)*'ARP Timing'!E$16</f>
        <v>4.0405890000000007</v>
      </c>
      <c r="J31" s="44">
        <f>($F$9+$F$10)*'ARP Timing'!F$16</f>
        <v>4.0405890000000007</v>
      </c>
      <c r="K31" s="44">
        <f>($F$9+$F$10)*'ARP Timing'!G$16</f>
        <v>4.0405890000000007</v>
      </c>
      <c r="L31" s="44">
        <f>($F$9+$F$10)*'ARP Timing'!H$16</f>
        <v>4.0405890000000007</v>
      </c>
      <c r="M31" s="44">
        <f>($F$9+$F$10)*'ARP Timing'!I$16</f>
        <v>4.0405890000000007</v>
      </c>
      <c r="N31" s="44">
        <f>($F$9+$F$10)*'ARP Timing'!J$16</f>
        <v>4.0405890000000007</v>
      </c>
      <c r="O31" s="44">
        <f>($F$9+$F$10)*'ARP Timing'!K$16</f>
        <v>4.0405890000000007</v>
      </c>
      <c r="P31" s="44">
        <f>($F$9+$F$10)*'ARP Timing'!L$16</f>
        <v>4.0405890000000007</v>
      </c>
      <c r="Q31" s="44">
        <f>($F$9+$F$10)*'ARP Timing'!M$16</f>
        <v>4.0405890000000007</v>
      </c>
      <c r="R31" s="44">
        <f>($F$9+$F$10)*'ARP Timing'!N$16</f>
        <v>3.9168975000000006</v>
      </c>
      <c r="S31" s="44">
        <f>($F$9+$F$10)*'ARP Timing'!O$16</f>
        <v>3.9168975000000006</v>
      </c>
      <c r="T31" s="44">
        <f>($F$9+$F$10)*'ARP Timing'!P$16</f>
        <v>3.9168975000000006</v>
      </c>
      <c r="U31" s="44">
        <f>($F$9+$F$10)*'ARP Timing'!Q$16</f>
        <v>3.9168975000000006</v>
      </c>
      <c r="V31" s="44">
        <f>($F$9+$F$10)*'ARP Timing'!R$16</f>
        <v>3.9168975000000006</v>
      </c>
    </row>
    <row r="32" spans="1:23" x14ac:dyDescent="0.35">
      <c r="A32" s="44">
        <v>2022</v>
      </c>
      <c r="B32" s="231" t="s">
        <v>287</v>
      </c>
      <c r="C32" s="232"/>
      <c r="G32" s="44">
        <f>($G$9+$G$10)*'ARP Timing'!B$16</f>
        <v>5.7722700000000016</v>
      </c>
      <c r="H32" s="44">
        <f>($G$9+$G$10)*'ARP Timing'!C$16</f>
        <v>5.7722700000000016</v>
      </c>
      <c r="I32" s="44">
        <f>($G$9+$G$10)*'ARP Timing'!D$16</f>
        <v>4.0405890000000007</v>
      </c>
      <c r="J32" s="44">
        <f>($G$9+$G$10)*'ARP Timing'!E$16</f>
        <v>4.0405890000000007</v>
      </c>
      <c r="K32" s="44">
        <f>($G$9+$G$10)*'ARP Timing'!F$16</f>
        <v>4.0405890000000007</v>
      </c>
      <c r="L32" s="44">
        <f>($G$9+$G$10)*'ARP Timing'!G$16</f>
        <v>4.0405890000000007</v>
      </c>
      <c r="M32" s="44">
        <f>($G$9+$G$10)*'ARP Timing'!H$16</f>
        <v>4.0405890000000007</v>
      </c>
      <c r="N32" s="44">
        <f>($G$9+$G$10)*'ARP Timing'!I$16</f>
        <v>4.0405890000000007</v>
      </c>
      <c r="O32" s="44">
        <f>($G$9+$G$10)*'ARP Timing'!J$16</f>
        <v>4.0405890000000007</v>
      </c>
      <c r="P32" s="44">
        <f>($G$9+$G$10)*'ARP Timing'!K$16</f>
        <v>4.0405890000000007</v>
      </c>
      <c r="Q32" s="44">
        <f>($G$9+$G$10)*'ARP Timing'!L$16</f>
        <v>4.0405890000000007</v>
      </c>
      <c r="R32" s="44">
        <f>($G$9+$G$10)*'ARP Timing'!M$16</f>
        <v>4.0405890000000007</v>
      </c>
      <c r="S32" s="44">
        <f>($G$9+$G$10)*'ARP Timing'!N$16</f>
        <v>3.9168975000000006</v>
      </c>
      <c r="T32" s="44">
        <f>($G$9+$G$10)*'ARP Timing'!O$16</f>
        <v>3.9168975000000006</v>
      </c>
      <c r="U32" s="44">
        <f>($G$9+$G$10)*'ARP Timing'!P$16</f>
        <v>3.9168975000000006</v>
      </c>
      <c r="V32" s="44">
        <f>($G$9+$G$10)*'ARP Timing'!Q$16</f>
        <v>3.9168975000000006</v>
      </c>
    </row>
    <row r="33" spans="1:23" x14ac:dyDescent="0.35">
      <c r="B33" s="231" t="s">
        <v>288</v>
      </c>
      <c r="C33" s="232"/>
      <c r="H33" s="44">
        <f>($H$9+$H$10)*'ARP Timing'!B$16</f>
        <v>5.7722700000000016</v>
      </c>
      <c r="I33" s="44">
        <f>($H$9+$H$10)*'ARP Timing'!C$16</f>
        <v>5.7722700000000016</v>
      </c>
      <c r="J33" s="44">
        <f>($H$9+$H$10)*'ARP Timing'!D$16</f>
        <v>4.0405890000000007</v>
      </c>
      <c r="K33" s="44">
        <f>($H$9+$H$10)*'ARP Timing'!E$16</f>
        <v>4.0405890000000007</v>
      </c>
      <c r="L33" s="44">
        <f>($H$9+$H$10)*'ARP Timing'!F$16</f>
        <v>4.0405890000000007</v>
      </c>
      <c r="M33" s="44">
        <f>($H$9+$H$10)*'ARP Timing'!G$16</f>
        <v>4.0405890000000007</v>
      </c>
      <c r="N33" s="44">
        <f>($H$9+$H$10)*'ARP Timing'!H$16</f>
        <v>4.0405890000000007</v>
      </c>
      <c r="O33" s="44">
        <f>($H$9+$H$10)*'ARP Timing'!I$16</f>
        <v>4.0405890000000007</v>
      </c>
      <c r="P33" s="44">
        <f>($H$9+$H$10)*'ARP Timing'!J$16</f>
        <v>4.0405890000000007</v>
      </c>
      <c r="Q33" s="44">
        <f>($H$9+$H$10)*'ARP Timing'!K$16</f>
        <v>4.0405890000000007</v>
      </c>
      <c r="R33" s="44">
        <f>($H$9+$H$10)*'ARP Timing'!L$16</f>
        <v>4.0405890000000007</v>
      </c>
      <c r="S33" s="44">
        <f>($H$9+$H$10)*'ARP Timing'!M$16</f>
        <v>4.0405890000000007</v>
      </c>
      <c r="T33" s="44">
        <f>($H$9+$H$10)*'ARP Timing'!N$16</f>
        <v>3.9168975000000006</v>
      </c>
      <c r="U33" s="44">
        <f>($H$9+$H$10)*'ARP Timing'!O$16</f>
        <v>3.9168975000000006</v>
      </c>
      <c r="V33" s="44">
        <f>($H$9+$H$10)*'ARP Timing'!P$16</f>
        <v>3.9168975000000006</v>
      </c>
    </row>
    <row r="34" spans="1:23" x14ac:dyDescent="0.35">
      <c r="B34" s="231" t="s">
        <v>440</v>
      </c>
      <c r="C34" s="232"/>
      <c r="H34" s="232"/>
      <c r="I34" s="44">
        <f>($I$9+$I10)*'ARP Timing'!B$16</f>
        <v>5.7722700000000016</v>
      </c>
      <c r="J34" s="44">
        <f>($I$9+$I10)*'ARP Timing'!C$16</f>
        <v>5.7722700000000016</v>
      </c>
      <c r="K34" s="44">
        <f>($I$9+$I10)*'ARP Timing'!D$16</f>
        <v>4.0405890000000007</v>
      </c>
      <c r="L34" s="44">
        <f>($I$9+$I10)*'ARP Timing'!E$16</f>
        <v>4.0405890000000007</v>
      </c>
      <c r="M34" s="44">
        <f>($I$9+$I10)*'ARP Timing'!F$16</f>
        <v>4.0405890000000007</v>
      </c>
      <c r="N34" s="44">
        <f>($I$9+$I10)*'ARP Timing'!G$16</f>
        <v>4.0405890000000007</v>
      </c>
      <c r="O34" s="44">
        <f>($I$9+$I10)*'ARP Timing'!H$16</f>
        <v>4.0405890000000007</v>
      </c>
      <c r="P34" s="44">
        <f>($I$9+$I10)*'ARP Timing'!I$16</f>
        <v>4.0405890000000007</v>
      </c>
      <c r="Q34" s="44">
        <f>($I$9+$I10)*'ARP Timing'!J$16</f>
        <v>4.0405890000000007</v>
      </c>
      <c r="R34" s="44">
        <f>($I$9+$I10)*'ARP Timing'!K$16</f>
        <v>4.0405890000000007</v>
      </c>
      <c r="S34" s="44">
        <f>($I$9+$I10)*'ARP Timing'!L$16</f>
        <v>4.0405890000000007</v>
      </c>
      <c r="T34" s="44">
        <f>($I$9+$I10)*'ARP Timing'!M$16</f>
        <v>4.0405890000000007</v>
      </c>
      <c r="U34" s="44">
        <f>($I$9+$I10)*'ARP Timing'!N$16</f>
        <v>3.9168975000000006</v>
      </c>
      <c r="V34" s="44">
        <f>($I$9+$I10)*'ARP Timing'!O$16</f>
        <v>3.9168975000000006</v>
      </c>
    </row>
    <row r="35" spans="1:23" x14ac:dyDescent="0.35">
      <c r="B35" s="231" t="s">
        <v>1180</v>
      </c>
      <c r="C35" s="232"/>
      <c r="H35" s="232"/>
      <c r="J35" s="44">
        <f>($J$9+$J$10)*'ARP Timing'!B$16</f>
        <v>4.3968400000000001</v>
      </c>
      <c r="K35" s="44">
        <f>($J$9+$J$10)*'ARP Timing'!C$16</f>
        <v>4.3968400000000001</v>
      </c>
      <c r="L35" s="44">
        <f>($J$9+$J$10)*'ARP Timing'!D$16</f>
        <v>3.077788</v>
      </c>
      <c r="M35" s="44">
        <f>($J$9+$J$10)*'ARP Timing'!E$16</f>
        <v>3.077788</v>
      </c>
      <c r="N35" s="44">
        <f>($J$9+$J$10)*'ARP Timing'!F$16</f>
        <v>3.077788</v>
      </c>
      <c r="O35" s="44">
        <f>($J$9+$J$10)*'ARP Timing'!G$16</f>
        <v>3.077788</v>
      </c>
      <c r="P35" s="44">
        <f>($J$9+$J$10)*'ARP Timing'!H$16</f>
        <v>3.077788</v>
      </c>
      <c r="Q35" s="44">
        <f>($J$9+$J$10)*'ARP Timing'!I$16</f>
        <v>3.077788</v>
      </c>
      <c r="R35" s="44">
        <f>($J$9+$J$10)*'ARP Timing'!J$16</f>
        <v>3.077788</v>
      </c>
      <c r="S35" s="44">
        <f>($J$9+$J$10)*'ARP Timing'!K$16</f>
        <v>3.077788</v>
      </c>
      <c r="T35" s="44">
        <f>($J$9+$J$10)*'ARP Timing'!L$16</f>
        <v>3.077788</v>
      </c>
      <c r="U35" s="44">
        <f>($J$9+$J$10)*'ARP Timing'!M$16</f>
        <v>3.077788</v>
      </c>
      <c r="V35" s="44">
        <f>($J$9+$J$10)*'ARP Timing'!N$16</f>
        <v>2.9835699999999998</v>
      </c>
    </row>
    <row r="36" spans="1:23" x14ac:dyDescent="0.35">
      <c r="A36" s="44">
        <v>2023</v>
      </c>
      <c r="B36" s="231" t="s">
        <v>287</v>
      </c>
      <c r="C36" s="232"/>
      <c r="H36" s="232"/>
      <c r="K36" s="44">
        <f>($K$9+$K$10)*'ARP Timing'!B$16</f>
        <v>4.3968400000000001</v>
      </c>
      <c r="L36" s="44">
        <f>($K$9+$K$10)*'ARP Timing'!C$16</f>
        <v>4.3968400000000001</v>
      </c>
      <c r="M36" s="44">
        <f>($K$9+$K$10)*'ARP Timing'!D$16</f>
        <v>3.077788</v>
      </c>
      <c r="N36" s="44">
        <f>($K$9+$K$10)*'ARP Timing'!E$16</f>
        <v>3.077788</v>
      </c>
      <c r="O36" s="44">
        <f>($K$9+$K$10)*'ARP Timing'!F$16</f>
        <v>3.077788</v>
      </c>
      <c r="P36" s="44">
        <f>($K$9+$K$10)*'ARP Timing'!G$16</f>
        <v>3.077788</v>
      </c>
      <c r="Q36" s="44">
        <f>($K$9+$K$10)*'ARP Timing'!H$16</f>
        <v>3.077788</v>
      </c>
      <c r="R36" s="44">
        <f>($K$9+$K$10)*'ARP Timing'!I$16</f>
        <v>3.077788</v>
      </c>
      <c r="S36" s="44">
        <f>($K$9+$K$10)*'ARP Timing'!J$16</f>
        <v>3.077788</v>
      </c>
      <c r="T36" s="44">
        <f>($K$9+$K$10)*'ARP Timing'!K$16</f>
        <v>3.077788</v>
      </c>
      <c r="U36" s="44">
        <f>($K$9+$K$10)*'ARP Timing'!L$16</f>
        <v>3.077788</v>
      </c>
      <c r="V36" s="44">
        <f>($K$9+$K$10)*'ARP Timing'!M$16</f>
        <v>3.077788</v>
      </c>
    </row>
    <row r="37" spans="1:23" x14ac:dyDescent="0.35">
      <c r="B37" s="231" t="s">
        <v>288</v>
      </c>
      <c r="C37" s="232"/>
      <c r="H37" s="232"/>
      <c r="L37" s="44">
        <f>($L$9+$L$10)*'ARP Timing'!B$16</f>
        <v>4.3968400000000001</v>
      </c>
      <c r="M37" s="44">
        <f>($L$9+$L$10)*'ARP Timing'!C$16</f>
        <v>4.3968400000000001</v>
      </c>
      <c r="N37" s="44">
        <f>($L$9+$L$10)*'ARP Timing'!D$16</f>
        <v>3.077788</v>
      </c>
      <c r="O37" s="44">
        <f>($L$9+$L$10)*'ARP Timing'!E$16</f>
        <v>3.077788</v>
      </c>
      <c r="P37" s="44">
        <f>($L$9+$L$10)*'ARP Timing'!F$16</f>
        <v>3.077788</v>
      </c>
      <c r="Q37" s="44">
        <f>($L$9+$L$10)*'ARP Timing'!G$16</f>
        <v>3.077788</v>
      </c>
      <c r="R37" s="44">
        <f>($L$9+$L$10)*'ARP Timing'!H$16</f>
        <v>3.077788</v>
      </c>
      <c r="S37" s="44">
        <f>($L$9+$L$10)*'ARP Timing'!I$16</f>
        <v>3.077788</v>
      </c>
      <c r="T37" s="44">
        <f>($L$9+$L$10)*'ARP Timing'!J$16</f>
        <v>3.077788</v>
      </c>
      <c r="U37" s="44">
        <f>($L$9+$L$10)*'ARP Timing'!K$16</f>
        <v>3.077788</v>
      </c>
      <c r="V37" s="44">
        <f>($L$9+$L$10)*'ARP Timing'!L$16</f>
        <v>3.077788</v>
      </c>
    </row>
    <row r="38" spans="1:23" x14ac:dyDescent="0.35">
      <c r="B38" s="231" t="s">
        <v>440</v>
      </c>
      <c r="C38" s="232"/>
      <c r="H38" s="232"/>
      <c r="M38" s="44">
        <f>($M$9+$M$10)*'ARP Timing'!B$16</f>
        <v>4.3968400000000001</v>
      </c>
      <c r="N38" s="44">
        <f>($M$9+$M$10)*'ARP Timing'!C$16</f>
        <v>4.3968400000000001</v>
      </c>
      <c r="O38" s="44">
        <f>($M$9+$M$10)*'ARP Timing'!D$16</f>
        <v>3.077788</v>
      </c>
      <c r="P38" s="44">
        <f>($M$9+$M$10)*'ARP Timing'!E$16</f>
        <v>3.077788</v>
      </c>
      <c r="Q38" s="44">
        <f>($M$9+$M$10)*'ARP Timing'!F$16</f>
        <v>3.077788</v>
      </c>
      <c r="R38" s="44">
        <f>($M$9+$M$10)*'ARP Timing'!G$16</f>
        <v>3.077788</v>
      </c>
      <c r="S38" s="44">
        <f>($M$9+$M$10)*'ARP Timing'!H$16</f>
        <v>3.077788</v>
      </c>
      <c r="T38" s="44">
        <f>($M$9+$M$10)*'ARP Timing'!I$16</f>
        <v>3.077788</v>
      </c>
      <c r="U38" s="44">
        <f>($M$9+$M$10)*'ARP Timing'!J$16</f>
        <v>3.077788</v>
      </c>
      <c r="V38" s="44">
        <f>($M$9+$M$10)*'ARP Timing'!K$16</f>
        <v>3.077788</v>
      </c>
    </row>
    <row r="39" spans="1:23" x14ac:dyDescent="0.35">
      <c r="B39" s="231" t="s">
        <v>1180</v>
      </c>
      <c r="C39" s="232"/>
      <c r="H39" s="232"/>
      <c r="N39" s="44">
        <f>($N$9+$N$10)*'ARP Timing'!B$16</f>
        <v>2.9087800000000006</v>
      </c>
      <c r="O39" s="44">
        <f>($N$9+$N$10)*'ARP Timing'!C$16</f>
        <v>2.9087800000000006</v>
      </c>
      <c r="P39" s="44">
        <f>($N$9+$N$10)*'ARP Timing'!D$16</f>
        <v>2.036146</v>
      </c>
      <c r="Q39" s="44">
        <f>($N$9+$N$10)*'ARP Timing'!E$16</f>
        <v>2.036146</v>
      </c>
      <c r="R39" s="44">
        <f>($N$9+$N$10)*'ARP Timing'!F$16</f>
        <v>2.036146</v>
      </c>
      <c r="S39" s="44">
        <f>($N$9+$N$10)*'ARP Timing'!G$16</f>
        <v>2.036146</v>
      </c>
      <c r="T39" s="44">
        <f>($N$9+$N$10)*'ARP Timing'!H$16</f>
        <v>2.036146</v>
      </c>
      <c r="U39" s="44">
        <f>($N$9+$N$10)*'ARP Timing'!I$16</f>
        <v>2.036146</v>
      </c>
      <c r="V39" s="44">
        <f>($N$9+$N$10)*'ARP Timing'!J$16</f>
        <v>2.036146</v>
      </c>
    </row>
    <row r="40" spans="1:23" x14ac:dyDescent="0.35">
      <c r="A40" s="44">
        <v>2024</v>
      </c>
      <c r="B40" s="231" t="s">
        <v>287</v>
      </c>
      <c r="C40" s="232"/>
      <c r="H40" s="232"/>
      <c r="O40" s="44">
        <f>($O$9+$O$10)*'ARP Timing'!B$16</f>
        <v>2.9087800000000006</v>
      </c>
      <c r="P40" s="44">
        <f>($O$9+$O$10)*'ARP Timing'!C$16</f>
        <v>2.9087800000000006</v>
      </c>
      <c r="Q40" s="44">
        <f>($O$9+$O$10)*'ARP Timing'!D$16</f>
        <v>2.036146</v>
      </c>
      <c r="R40" s="44">
        <f>($O$9+$O$10)*'ARP Timing'!E$16</f>
        <v>2.036146</v>
      </c>
      <c r="S40" s="44">
        <f>($O$9+$O$10)*'ARP Timing'!F$16</f>
        <v>2.036146</v>
      </c>
      <c r="T40" s="44">
        <f>($O$9+$O$10)*'ARP Timing'!G$16</f>
        <v>2.036146</v>
      </c>
      <c r="U40" s="44">
        <f>($O$9+$O$10)*'ARP Timing'!H$16</f>
        <v>2.036146</v>
      </c>
      <c r="V40" s="44">
        <f>($O$9+$O$10)*'ARP Timing'!I$16</f>
        <v>2.036146</v>
      </c>
    </row>
    <row r="41" spans="1:23" x14ac:dyDescent="0.35">
      <c r="B41" s="231" t="s">
        <v>288</v>
      </c>
      <c r="C41" s="232"/>
      <c r="H41" s="232"/>
      <c r="P41" s="44">
        <f>($P$9+$P$10)*'ARP Timing'!B$16</f>
        <v>2.9087800000000006</v>
      </c>
      <c r="Q41" s="44">
        <f>($P$9+$P$10)*'ARP Timing'!C$16</f>
        <v>2.9087800000000006</v>
      </c>
      <c r="R41" s="44">
        <f>($P$9+$P$10)*'ARP Timing'!D$16</f>
        <v>2.036146</v>
      </c>
      <c r="S41" s="44">
        <f>($P$9+$P$10)*'ARP Timing'!E$16</f>
        <v>2.036146</v>
      </c>
      <c r="T41" s="44">
        <f>($P$9+$P$10)*'ARP Timing'!F$16</f>
        <v>2.036146</v>
      </c>
      <c r="U41" s="44">
        <f>($P$9+$P$10)*'ARP Timing'!G$16</f>
        <v>2.036146</v>
      </c>
      <c r="V41" s="44">
        <f>($P$9+$P$10)*'ARP Timing'!H$16</f>
        <v>2.036146</v>
      </c>
    </row>
    <row r="42" spans="1:23" x14ac:dyDescent="0.35">
      <c r="B42" s="231" t="s">
        <v>440</v>
      </c>
      <c r="C42" s="232"/>
      <c r="H42" s="232"/>
      <c r="Q42" s="44">
        <f>($Q$9+$Q$10)*'ARP Timing'!B$16</f>
        <v>2.9087800000000006</v>
      </c>
      <c r="R42" s="44">
        <f>($Q$9+$Q$10)*'ARP Timing'!C$16</f>
        <v>2.9087800000000006</v>
      </c>
      <c r="S42" s="44">
        <f>($Q$9+$Q$10)*'ARP Timing'!D$16</f>
        <v>2.036146</v>
      </c>
      <c r="T42" s="44">
        <f>($Q$9+$Q$10)*'ARP Timing'!E$16</f>
        <v>2.036146</v>
      </c>
      <c r="U42" s="44">
        <f>($Q$9+$Q$10)*'ARP Timing'!F$16</f>
        <v>2.036146</v>
      </c>
      <c r="V42" s="44">
        <f>($Q$9+$Q$10)*'ARP Timing'!G$16</f>
        <v>2.036146</v>
      </c>
    </row>
    <row r="43" spans="1:23" x14ac:dyDescent="0.35">
      <c r="B43" s="231" t="s">
        <v>1180</v>
      </c>
      <c r="C43" s="232"/>
      <c r="H43" s="232"/>
      <c r="R43" s="44">
        <f>($R$9+$R$10)*'ARP Timing'!B$16</f>
        <v>1.9374600000000002</v>
      </c>
      <c r="S43" s="44">
        <f>($R$9+$R$10)*'ARP Timing'!C$16</f>
        <v>1.9374600000000002</v>
      </c>
      <c r="T43" s="44">
        <f>($R$9+$R$10)*'ARP Timing'!D$16</f>
        <v>1.356222</v>
      </c>
      <c r="U43" s="44">
        <f>($R$9+$R$10)*'ARP Timing'!E$16</f>
        <v>1.356222</v>
      </c>
      <c r="V43" s="44">
        <f>($R$9+$R$10)*'ARP Timing'!F$16</f>
        <v>1.356222</v>
      </c>
    </row>
    <row r="44" spans="1:23" x14ac:dyDescent="0.35">
      <c r="S44" s="44">
        <f>($S$9+$S$10)*'ARP Timing'!B$16</f>
        <v>1.9374600000000002</v>
      </c>
      <c r="T44" s="44">
        <f>($S$9+$S$10)*'ARP Timing'!C$16</f>
        <v>1.9374600000000002</v>
      </c>
      <c r="U44" s="44">
        <f>($S$9+$S$10)*'ARP Timing'!D$16</f>
        <v>1.356222</v>
      </c>
      <c r="V44" s="44">
        <f>($S$9+$S$10)*'ARP Timing'!E$16</f>
        <v>1.356222</v>
      </c>
    </row>
    <row r="46" spans="1:23" x14ac:dyDescent="0.35">
      <c r="B46" s="44" t="s">
        <v>1181</v>
      </c>
      <c r="D46" s="210" t="s">
        <v>356</v>
      </c>
      <c r="E46" s="210" t="s">
        <v>218</v>
      </c>
      <c r="F46" s="210" t="s">
        <v>219</v>
      </c>
      <c r="G46" s="210" t="s">
        <v>220</v>
      </c>
      <c r="H46" s="210" t="s">
        <v>221</v>
      </c>
      <c r="I46" s="210" t="s">
        <v>222</v>
      </c>
      <c r="J46" s="210" t="s">
        <v>223</v>
      </c>
      <c r="K46" s="210" t="s">
        <v>224</v>
      </c>
      <c r="L46" s="210" t="s">
        <v>225</v>
      </c>
      <c r="M46" s="210" t="s">
        <v>226</v>
      </c>
      <c r="N46" s="210" t="s">
        <v>227</v>
      </c>
      <c r="O46" s="210" t="s">
        <v>228</v>
      </c>
      <c r="P46" s="210" t="s">
        <v>229</v>
      </c>
      <c r="Q46" s="210" t="s">
        <v>213</v>
      </c>
      <c r="R46" s="210" t="s">
        <v>214</v>
      </c>
      <c r="S46" s="210" t="s">
        <v>215</v>
      </c>
      <c r="T46" s="210" t="s">
        <v>1169</v>
      </c>
      <c r="U46" s="210" t="s">
        <v>1170</v>
      </c>
      <c r="V46" s="210" t="s">
        <v>1171</v>
      </c>
    </row>
    <row r="47" spans="1:23" x14ac:dyDescent="0.35">
      <c r="B47" s="231"/>
      <c r="C47" s="232" t="s">
        <v>421</v>
      </c>
      <c r="D47" s="236">
        <f t="shared" ref="D47:U47" si="42">SUM(D48:D66)</f>
        <v>0</v>
      </c>
      <c r="E47" s="236">
        <f t="shared" si="42"/>
        <v>0</v>
      </c>
      <c r="F47" s="236">
        <f t="shared" si="42"/>
        <v>34.620851999999999</v>
      </c>
      <c r="G47" s="236">
        <f t="shared" si="42"/>
        <v>45.996274799999995</v>
      </c>
      <c r="H47" s="236">
        <f t="shared" si="42"/>
        <v>59.350031999999992</v>
      </c>
      <c r="I47" s="236">
        <f t="shared" si="42"/>
        <v>64.295867999999999</v>
      </c>
      <c r="J47" s="236">
        <f t="shared" si="42"/>
        <v>72.538927999999999</v>
      </c>
      <c r="K47" s="236">
        <f t="shared" si="42"/>
        <v>80.122543199999996</v>
      </c>
      <c r="L47" s="236">
        <f t="shared" si="42"/>
        <v>98.916719999999998</v>
      </c>
      <c r="M47" s="236">
        <f t="shared" si="42"/>
        <v>102.213944</v>
      </c>
      <c r="N47" s="236">
        <f t="shared" si="42"/>
        <v>102.213944</v>
      </c>
      <c r="O47" s="236">
        <f t="shared" si="42"/>
        <v>102.213944</v>
      </c>
      <c r="P47" s="236">
        <f t="shared" si="42"/>
        <v>98.916719999999998</v>
      </c>
      <c r="Q47" s="236">
        <f t="shared" si="42"/>
        <v>98.916719999999998</v>
      </c>
      <c r="R47" s="236">
        <f t="shared" si="42"/>
        <v>99.081581199999988</v>
      </c>
      <c r="S47" s="236">
        <f t="shared" si="42"/>
        <v>93.146578000000005</v>
      </c>
      <c r="T47" s="236">
        <f t="shared" si="42"/>
        <v>86.552129999999991</v>
      </c>
      <c r="U47" s="236">
        <f t="shared" si="42"/>
        <v>86.552129999999991</v>
      </c>
      <c r="V47" s="236">
        <f>SUM(V48:V66)</f>
        <v>82.265738799999994</v>
      </c>
      <c r="W47" s="44">
        <f>SUM(G47:V47)/4</f>
        <v>343.32344900000004</v>
      </c>
    </row>
    <row r="48" spans="1:23" x14ac:dyDescent="0.35">
      <c r="A48" s="44">
        <v>2021</v>
      </c>
      <c r="B48" s="231" t="s">
        <v>1179</v>
      </c>
      <c r="C48" s="232"/>
      <c r="D48" s="44">
        <f>($D$8)*'ARP Timing'!B17</f>
        <v>0</v>
      </c>
      <c r="E48" s="44">
        <f>($D$8)*'ARP Timing'!C17</f>
        <v>0</v>
      </c>
      <c r="F48" s="44">
        <f>($D$8)*'ARP Timing'!D17</f>
        <v>34.620851999999999</v>
      </c>
      <c r="G48" s="44">
        <f>($D$8)*'ARP Timing'!E17</f>
        <v>45.996274799999995</v>
      </c>
      <c r="H48" s="44">
        <f>($D$8)*'ARP Timing'!F17</f>
        <v>59.350031999999992</v>
      </c>
      <c r="I48" s="44">
        <f>($D$8)*'ARP Timing'!G17</f>
        <v>64.295867999999999</v>
      </c>
      <c r="J48" s="44">
        <f>($D$8)*'ARP Timing'!H17</f>
        <v>49.458359999999999</v>
      </c>
      <c r="K48" s="44">
        <f>($D$8)*'ARP Timing'!I17</f>
        <v>49.458359999999999</v>
      </c>
      <c r="L48" s="44">
        <f>($D$8)*'ARP Timing'!J17</f>
        <v>59.350031999999992</v>
      </c>
      <c r="M48" s="44">
        <f>($D$8)*'ARP Timing'!K17</f>
        <v>59.350031999999992</v>
      </c>
      <c r="N48" s="44">
        <f>($D$8)*'ARP Timing'!L17</f>
        <v>69.241703999999999</v>
      </c>
      <c r="O48" s="44">
        <f>($D$8)*'ARP Timing'!M17</f>
        <v>69.241703999999999</v>
      </c>
      <c r="P48" s="44">
        <f>($D$8)*'ARP Timing'!N17</f>
        <v>59.350031999999992</v>
      </c>
      <c r="Q48" s="44">
        <f>($D$8)*'ARP Timing'!O17</f>
        <v>59.350031999999992</v>
      </c>
      <c r="R48" s="44">
        <f>($D$8)*'ARP Timing'!P17</f>
        <v>52.920445199999989</v>
      </c>
      <c r="S48" s="44">
        <f>($D$8)*'ARP Timing'!Q17</f>
        <v>46.985441999999992</v>
      </c>
      <c r="T48" s="44">
        <f>($D$8)*'ARP Timing'!R17</f>
        <v>46.985441999999992</v>
      </c>
      <c r="U48" s="44">
        <f>($D$8)*'ARP Timing'!S17</f>
        <v>46.985441999999992</v>
      </c>
      <c r="V48" s="44">
        <f>($D$8)*'ARP Timing'!T17</f>
        <v>46.985441999999992</v>
      </c>
    </row>
    <row r="49" spans="1:22" x14ac:dyDescent="0.35">
      <c r="B49" s="231" t="s">
        <v>440</v>
      </c>
      <c r="C49" s="232"/>
      <c r="E49" s="44">
        <f>($E$8)*'ARP Timing'!B$17</f>
        <v>0</v>
      </c>
      <c r="F49" s="44">
        <f>($E$8)*'ARP Timing'!C$16</f>
        <v>0</v>
      </c>
      <c r="G49" s="44">
        <f>($E$8)*'ARP Timing'!D$16</f>
        <v>0</v>
      </c>
      <c r="H49" s="44">
        <f>($E$8)*'ARP Timing'!E$16</f>
        <v>0</v>
      </c>
      <c r="I49" s="44">
        <f>($E$8)*'ARP Timing'!F$16</f>
        <v>0</v>
      </c>
      <c r="J49" s="44">
        <f>($E$8)*'ARP Timing'!G$16</f>
        <v>0</v>
      </c>
      <c r="K49" s="44">
        <f>($E$8)*'ARP Timing'!H$16</f>
        <v>0</v>
      </c>
      <c r="L49" s="44">
        <f>($E$8)*'ARP Timing'!I$16</f>
        <v>0</v>
      </c>
      <c r="M49" s="44">
        <f>($E$8)*'ARP Timing'!J$16</f>
        <v>0</v>
      </c>
      <c r="N49" s="44">
        <f>($E$8)*'ARP Timing'!K$16</f>
        <v>0</v>
      </c>
      <c r="O49" s="44">
        <f>($E$8)*'ARP Timing'!L$16</f>
        <v>0</v>
      </c>
      <c r="P49" s="44">
        <f>($E$8)*'ARP Timing'!M$16</f>
        <v>0</v>
      </c>
      <c r="Q49" s="44">
        <f>($E$8)*'ARP Timing'!N$16</f>
        <v>0</v>
      </c>
      <c r="R49" s="44">
        <f>($E$8)*'ARP Timing'!O$16</f>
        <v>0</v>
      </c>
      <c r="S49" s="44">
        <f>($E$8)*'ARP Timing'!P$16</f>
        <v>0</v>
      </c>
      <c r="T49" s="44">
        <f>($E$8)*'ARP Timing'!Q$16</f>
        <v>0</v>
      </c>
      <c r="U49" s="44">
        <f>($E$8)*'ARP Timing'!R$16</f>
        <v>0</v>
      </c>
      <c r="V49" s="44">
        <f>($E$8)*'ARP Timing'!S$16</f>
        <v>0</v>
      </c>
    </row>
    <row r="50" spans="1:22" x14ac:dyDescent="0.35">
      <c r="B50" s="231" t="s">
        <v>1180</v>
      </c>
      <c r="C50" s="232"/>
      <c r="F50" s="44">
        <f>($F$8)*'ARP Timing'!C$17</f>
        <v>0</v>
      </c>
      <c r="G50" s="44">
        <f>($F$8)*'ARP Timing'!D$17</f>
        <v>0</v>
      </c>
      <c r="H50" s="44">
        <f>($F$8)*'ARP Timing'!E$17</f>
        <v>0</v>
      </c>
      <c r="I50" s="44">
        <f>($F$8)*'ARP Timing'!F$17</f>
        <v>0</v>
      </c>
      <c r="J50" s="44">
        <f>($F$8)*'ARP Timing'!G$17</f>
        <v>0</v>
      </c>
      <c r="K50" s="44">
        <f>($F$8)*'ARP Timing'!H$17</f>
        <v>0</v>
      </c>
      <c r="L50" s="44">
        <f>($F$8)*'ARP Timing'!I$17</f>
        <v>0</v>
      </c>
      <c r="M50" s="44">
        <f>($F$8)*'ARP Timing'!J$17</f>
        <v>0</v>
      </c>
      <c r="N50" s="44">
        <f>($F$8)*'ARP Timing'!K$17</f>
        <v>0</v>
      </c>
      <c r="O50" s="44">
        <f>($F$8)*'ARP Timing'!L$17</f>
        <v>0</v>
      </c>
      <c r="P50" s="44">
        <f>($F$8)*'ARP Timing'!M$17</f>
        <v>0</v>
      </c>
      <c r="Q50" s="44">
        <f>($F$8)*'ARP Timing'!N$17</f>
        <v>0</v>
      </c>
      <c r="R50" s="44">
        <f>($F$8)*'ARP Timing'!O$17</f>
        <v>0</v>
      </c>
      <c r="S50" s="44">
        <f>($F$8)*'ARP Timing'!P$17</f>
        <v>0</v>
      </c>
      <c r="T50" s="44">
        <f>($F$8)*'ARP Timing'!Q$17</f>
        <v>0</v>
      </c>
      <c r="U50" s="44">
        <f>($F$8)*'ARP Timing'!R$17</f>
        <v>0</v>
      </c>
      <c r="V50" s="44">
        <f>($F$8)*'ARP Timing'!S$17</f>
        <v>0</v>
      </c>
    </row>
    <row r="51" spans="1:22" x14ac:dyDescent="0.35">
      <c r="A51" s="44">
        <v>2022</v>
      </c>
      <c r="B51" s="231" t="s">
        <v>287</v>
      </c>
      <c r="C51" s="232"/>
      <c r="G51" s="44">
        <f>($G$8)*'ARP Timing'!D$17</f>
        <v>0</v>
      </c>
      <c r="H51" s="44">
        <f>($G$8)*'ARP Timing'!E$17</f>
        <v>0</v>
      </c>
      <c r="I51" s="44">
        <f>($G$8)*'ARP Timing'!F$17</f>
        <v>0</v>
      </c>
      <c r="J51" s="44">
        <f>($G$8)*'ARP Timing'!G$17</f>
        <v>0</v>
      </c>
      <c r="K51" s="44">
        <f>($G$8)*'ARP Timing'!H$17</f>
        <v>0</v>
      </c>
      <c r="L51" s="44">
        <f>($G$8)*'ARP Timing'!I$17</f>
        <v>0</v>
      </c>
      <c r="M51" s="44">
        <f>($G$8)*'ARP Timing'!J$17</f>
        <v>0</v>
      </c>
      <c r="N51" s="44">
        <f>($G$8)*'ARP Timing'!K$17</f>
        <v>0</v>
      </c>
      <c r="O51" s="44">
        <f>($G$8)*'ARP Timing'!L$17</f>
        <v>0</v>
      </c>
      <c r="P51" s="44">
        <f>($G$8)*'ARP Timing'!M$17</f>
        <v>0</v>
      </c>
      <c r="Q51" s="44">
        <f>($G$8)*'ARP Timing'!N$17</f>
        <v>0</v>
      </c>
      <c r="R51" s="44">
        <f>($G$8)*'ARP Timing'!O$17</f>
        <v>0</v>
      </c>
      <c r="S51" s="44">
        <f>($G$8)*'ARP Timing'!P$17</f>
        <v>0</v>
      </c>
      <c r="T51" s="44">
        <f>($G$8)*'ARP Timing'!Q$17</f>
        <v>0</v>
      </c>
      <c r="U51" s="44">
        <f>($G$8)*'ARP Timing'!R$17</f>
        <v>0</v>
      </c>
      <c r="V51" s="44">
        <f>($G$8)*'ARP Timing'!S$17</f>
        <v>0</v>
      </c>
    </row>
    <row r="52" spans="1:22" x14ac:dyDescent="0.35">
      <c r="B52" s="231" t="s">
        <v>288</v>
      </c>
      <c r="C52" s="232"/>
      <c r="H52" s="44">
        <f>($H$8)*'ARP Timing'!B$17</f>
        <v>0</v>
      </c>
      <c r="I52" s="44">
        <f>($H$8)*'ARP Timing'!C$17</f>
        <v>0</v>
      </c>
      <c r="J52" s="44">
        <f>($H$8)*'ARP Timing'!D$17</f>
        <v>23.080568000000003</v>
      </c>
      <c r="K52" s="44">
        <f>($H$8)*'ARP Timing'!E$17</f>
        <v>30.6641832</v>
      </c>
      <c r="L52" s="44">
        <f>($H$8)*'ARP Timing'!F$17</f>
        <v>39.566687999999999</v>
      </c>
      <c r="M52" s="44">
        <f>($H$8)*'ARP Timing'!G$17</f>
        <v>42.863911999999999</v>
      </c>
      <c r="N52" s="44">
        <f>($H$8)*'ARP Timing'!H$17</f>
        <v>32.972239999999999</v>
      </c>
      <c r="O52" s="44">
        <f>($H$8)*'ARP Timing'!I$17</f>
        <v>32.972239999999999</v>
      </c>
      <c r="P52" s="44">
        <f>($H$8)*'ARP Timing'!J$17</f>
        <v>39.566687999999999</v>
      </c>
      <c r="Q52" s="44">
        <f>($H$8)*'ARP Timing'!K$17</f>
        <v>39.566687999999999</v>
      </c>
      <c r="R52" s="44">
        <f>($H$8)*'ARP Timing'!L$17</f>
        <v>46.161136000000006</v>
      </c>
      <c r="S52" s="44">
        <f>($H$8)*'ARP Timing'!M$17</f>
        <v>46.161136000000006</v>
      </c>
      <c r="T52" s="44">
        <f>($H$8)*'ARP Timing'!N$17</f>
        <v>39.566687999999999</v>
      </c>
      <c r="U52" s="44">
        <f>($H$8)*'ARP Timing'!O$17</f>
        <v>39.566687999999999</v>
      </c>
      <c r="V52" s="44">
        <f>($H$8)*'ARP Timing'!P$17</f>
        <v>35.280296800000002</v>
      </c>
    </row>
    <row r="53" spans="1:22" x14ac:dyDescent="0.35">
      <c r="B53" s="231" t="s">
        <v>440</v>
      </c>
      <c r="C53" s="232"/>
      <c r="H53" s="232"/>
      <c r="I53" s="44">
        <f>($I$8)*'ARP Timing'!B$17</f>
        <v>0</v>
      </c>
      <c r="J53" s="44">
        <f>($I$8)*'ARP Timing'!C$17</f>
        <v>0</v>
      </c>
      <c r="K53" s="44">
        <f>($I$8)*'ARP Timing'!D$17</f>
        <v>0</v>
      </c>
      <c r="L53" s="44">
        <f>($I$8)*'ARP Timing'!E$17</f>
        <v>0</v>
      </c>
      <c r="M53" s="44">
        <f>($I$8)*'ARP Timing'!F$17</f>
        <v>0</v>
      </c>
      <c r="N53" s="44">
        <f>($I$8)*'ARP Timing'!G$17</f>
        <v>0</v>
      </c>
      <c r="O53" s="44">
        <f>($I$8)*'ARP Timing'!H$17</f>
        <v>0</v>
      </c>
      <c r="P53" s="44">
        <f>($I$8)*'ARP Timing'!I$17</f>
        <v>0</v>
      </c>
      <c r="Q53" s="44">
        <f>($I$8)*'ARP Timing'!J$17</f>
        <v>0</v>
      </c>
      <c r="R53" s="44">
        <f>($I$8)*'ARP Timing'!K$17</f>
        <v>0</v>
      </c>
      <c r="S53" s="44">
        <f>($I$8)*'ARP Timing'!L$17</f>
        <v>0</v>
      </c>
      <c r="T53" s="44">
        <f>($I$8)*'ARP Timing'!M$17</f>
        <v>0</v>
      </c>
      <c r="U53" s="44">
        <f>($I$8)*'ARP Timing'!N$17</f>
        <v>0</v>
      </c>
      <c r="V53" s="44">
        <f>($I$8)*'ARP Timing'!O$17</f>
        <v>0</v>
      </c>
    </row>
    <row r="54" spans="1:22" x14ac:dyDescent="0.35">
      <c r="B54" s="231" t="s">
        <v>1180</v>
      </c>
      <c r="C54" s="232"/>
      <c r="H54" s="232"/>
    </row>
    <row r="55" spans="1:22" x14ac:dyDescent="0.35">
      <c r="A55" s="44">
        <v>2023</v>
      </c>
      <c r="B55" s="231" t="s">
        <v>287</v>
      </c>
      <c r="C55" s="232"/>
      <c r="H55" s="232"/>
    </row>
    <row r="56" spans="1:22" x14ac:dyDescent="0.35">
      <c r="B56" s="231" t="s">
        <v>288</v>
      </c>
      <c r="C56" s="232"/>
      <c r="H56" s="232"/>
    </row>
    <row r="57" spans="1:22" x14ac:dyDescent="0.35">
      <c r="B57" s="231" t="s">
        <v>440</v>
      </c>
      <c r="C57" s="232"/>
      <c r="H57" s="232"/>
    </row>
    <row r="58" spans="1:22" x14ac:dyDescent="0.35">
      <c r="B58" s="231" t="s">
        <v>1180</v>
      </c>
      <c r="C58" s="232"/>
      <c r="H58" s="232"/>
    </row>
    <row r="59" spans="1:22" x14ac:dyDescent="0.35">
      <c r="A59" s="44">
        <v>2024</v>
      </c>
      <c r="B59" s="231" t="s">
        <v>287</v>
      </c>
      <c r="C59" s="232"/>
      <c r="H59" s="232"/>
    </row>
    <row r="60" spans="1:22" x14ac:dyDescent="0.35">
      <c r="B60" s="231" t="s">
        <v>288</v>
      </c>
      <c r="C60" s="232"/>
      <c r="H60" s="232"/>
    </row>
    <row r="61" spans="1:22" x14ac:dyDescent="0.35">
      <c r="B61" s="231" t="s">
        <v>440</v>
      </c>
      <c r="C61" s="232"/>
      <c r="H61" s="232"/>
    </row>
    <row r="62" spans="1:22" x14ac:dyDescent="0.35">
      <c r="B62" s="231" t="s">
        <v>1180</v>
      </c>
      <c r="C62" s="232"/>
      <c r="H62" s="232"/>
    </row>
    <row r="63" spans="1:22" x14ac:dyDescent="0.35">
      <c r="B63" s="231"/>
      <c r="C63" s="232"/>
      <c r="H63" s="232"/>
    </row>
    <row r="64" spans="1:22" x14ac:dyDescent="0.35">
      <c r="B64" s="231"/>
      <c r="C64" s="232"/>
      <c r="H64" s="232"/>
    </row>
    <row r="65" spans="2:24" x14ac:dyDescent="0.35">
      <c r="B65" s="231"/>
      <c r="C65" s="232"/>
      <c r="H65" s="232"/>
    </row>
    <row r="66" spans="2:24" x14ac:dyDescent="0.35">
      <c r="B66" s="231"/>
      <c r="C66" s="232"/>
      <c r="H66" s="232"/>
    </row>
    <row r="67" spans="2:24" x14ac:dyDescent="0.35">
      <c r="B67" s="231"/>
      <c r="C67" s="232"/>
      <c r="H67" s="232"/>
    </row>
    <row r="68" spans="2:24" x14ac:dyDescent="0.35">
      <c r="B68" s="231"/>
      <c r="C68" s="232"/>
      <c r="H68" s="232"/>
    </row>
    <row r="69" spans="2:24" x14ac:dyDescent="0.35">
      <c r="B69" s="231"/>
      <c r="C69" s="232"/>
      <c r="H69" s="232"/>
    </row>
    <row r="70" spans="2:24" x14ac:dyDescent="0.35">
      <c r="B70" s="231"/>
      <c r="C70" s="232"/>
      <c r="H70" s="232"/>
    </row>
    <row r="71" spans="2:24" x14ac:dyDescent="0.35">
      <c r="B71" s="231"/>
      <c r="C71" s="232"/>
      <c r="H71" s="232"/>
    </row>
    <row r="72" spans="2:24" x14ac:dyDescent="0.35">
      <c r="B72" s="231"/>
      <c r="C72" s="232"/>
      <c r="H72" s="232"/>
    </row>
    <row r="73" spans="2:24" x14ac:dyDescent="0.35">
      <c r="B73" s="231" t="s">
        <v>1182</v>
      </c>
      <c r="C73" s="229">
        <v>2021</v>
      </c>
      <c r="D73" s="229">
        <v>2022</v>
      </c>
      <c r="E73" s="229">
        <v>2023</v>
      </c>
      <c r="F73" s="229">
        <v>2024</v>
      </c>
      <c r="G73" s="229">
        <v>2025</v>
      </c>
      <c r="H73" s="232"/>
    </row>
    <row r="74" spans="2:24" x14ac:dyDescent="0.35">
      <c r="B74" s="231" t="s">
        <v>1079</v>
      </c>
      <c r="C74" s="237">
        <f t="shared" ref="C74:C85" si="43">SUM(C4:E4)/4</f>
        <v>0.77600000000001046</v>
      </c>
      <c r="D74" s="237">
        <f t="shared" ref="D74:D85" si="44">SUM(F4:I4)/4</f>
        <v>19.719000000000005</v>
      </c>
      <c r="E74" s="237">
        <f t="shared" ref="E74:E85" si="45">SUM(J4:M4)/4</f>
        <v>1.4159999999999999</v>
      </c>
      <c r="F74" s="237">
        <f t="shared" ref="F74:F85" si="46">SUM(N4:Q4)/4</f>
        <v>1.4790000000000001</v>
      </c>
      <c r="G74" s="237">
        <f t="shared" ref="G74:G85" si="47">SUM(R4:U4)/4</f>
        <v>1.63</v>
      </c>
    </row>
    <row r="75" spans="2:24" x14ac:dyDescent="0.35">
      <c r="B75" s="231" t="s">
        <v>1080</v>
      </c>
      <c r="C75" s="237">
        <f t="shared" si="43"/>
        <v>19.722000000000016</v>
      </c>
      <c r="D75" s="237">
        <f t="shared" si="44"/>
        <v>52.756999999999998</v>
      </c>
      <c r="E75" s="237">
        <f t="shared" si="45"/>
        <v>12</v>
      </c>
      <c r="F75" s="237">
        <f t="shared" si="46"/>
        <v>4.2219999999999995</v>
      </c>
      <c r="G75" s="237">
        <f t="shared" si="47"/>
        <v>2.3719999999999999</v>
      </c>
      <c r="H75" s="232"/>
    </row>
    <row r="76" spans="2:24" x14ac:dyDescent="0.35">
      <c r="B76" s="231" t="s">
        <v>71</v>
      </c>
      <c r="C76" s="237">
        <f t="shared" si="43"/>
        <v>81.643000000000001</v>
      </c>
      <c r="D76" s="237">
        <f t="shared" si="44"/>
        <v>110.24799999999999</v>
      </c>
      <c r="E76" s="237">
        <f t="shared" si="45"/>
        <v>12.726000000000001</v>
      </c>
      <c r="F76" s="237">
        <f t="shared" si="46"/>
        <v>1.365</v>
      </c>
      <c r="G76" s="237">
        <f t="shared" si="47"/>
        <v>-0.90100000000000025</v>
      </c>
      <c r="H76" s="232"/>
      <c r="O76" s="231"/>
      <c r="P76" s="231"/>
      <c r="Q76" s="231"/>
      <c r="R76" s="231"/>
      <c r="S76" s="238"/>
      <c r="T76" s="238"/>
      <c r="U76" s="238"/>
      <c r="V76" s="1"/>
      <c r="W76" s="231"/>
      <c r="X76" s="231"/>
    </row>
    <row r="77" spans="2:24" x14ac:dyDescent="0.35">
      <c r="B77" s="231" t="s">
        <v>169</v>
      </c>
      <c r="C77" s="237">
        <f t="shared" si="43"/>
        <v>7.798</v>
      </c>
      <c r="D77" s="237">
        <f t="shared" si="44"/>
        <v>7.9489999999999998</v>
      </c>
      <c r="E77" s="237">
        <f t="shared" si="45"/>
        <v>4.7519999999999998</v>
      </c>
      <c r="F77" s="237">
        <f t="shared" si="46"/>
        <v>4.637999999999999</v>
      </c>
      <c r="G77" s="237">
        <f t="shared" si="47"/>
        <v>1.8800000000000001</v>
      </c>
      <c r="H77" s="232"/>
    </row>
    <row r="78" spans="2:24" x14ac:dyDescent="0.35">
      <c r="B78" s="234" t="s">
        <v>457</v>
      </c>
      <c r="C78" s="237">
        <f t="shared" si="43"/>
        <v>247.29179999999997</v>
      </c>
      <c r="D78" s="237">
        <f t="shared" si="44"/>
        <v>164.8612</v>
      </c>
      <c r="E78" s="237">
        <f t="shared" si="45"/>
        <v>0</v>
      </c>
      <c r="F78" s="237">
        <f t="shared" si="46"/>
        <v>0</v>
      </c>
      <c r="G78" s="237">
        <f t="shared" si="47"/>
        <v>0</v>
      </c>
      <c r="H78" s="232"/>
      <c r="R78" s="3"/>
      <c r="S78" s="3"/>
    </row>
    <row r="79" spans="2:24" x14ac:dyDescent="0.35">
      <c r="B79" s="234" t="s">
        <v>188</v>
      </c>
      <c r="C79" s="237">
        <f t="shared" si="43"/>
        <v>12.347</v>
      </c>
      <c r="D79" s="237">
        <f t="shared" si="44"/>
        <v>46.79</v>
      </c>
      <c r="E79" s="237">
        <f t="shared" si="45"/>
        <v>38.595999999999997</v>
      </c>
      <c r="F79" s="237">
        <f t="shared" si="46"/>
        <v>31.911000000000001</v>
      </c>
      <c r="G79" s="237">
        <f t="shared" si="47"/>
        <v>23.099</v>
      </c>
      <c r="H79" s="232"/>
      <c r="R79" s="3"/>
      <c r="S79" s="3"/>
    </row>
    <row r="80" spans="2:24" x14ac:dyDescent="0.35">
      <c r="B80" s="234" t="s">
        <v>473</v>
      </c>
      <c r="C80" s="237">
        <f t="shared" si="43"/>
        <v>29.628</v>
      </c>
      <c r="D80" s="237">
        <f t="shared" si="44"/>
        <v>35.671000000000006</v>
      </c>
      <c r="E80" s="237">
        <f t="shared" si="45"/>
        <v>24.216000000000001</v>
      </c>
      <c r="F80" s="237">
        <f t="shared" si="46"/>
        <v>9.6430000000000007</v>
      </c>
      <c r="G80" s="237">
        <f t="shared" si="47"/>
        <v>4.5789999999999997</v>
      </c>
      <c r="H80" s="232"/>
      <c r="R80" s="3"/>
      <c r="S80" s="3"/>
    </row>
    <row r="81" spans="2:19" x14ac:dyDescent="0.35">
      <c r="B81" s="1" t="s">
        <v>197</v>
      </c>
      <c r="C81" s="237">
        <f t="shared" si="43"/>
        <v>25.75</v>
      </c>
      <c r="D81" s="237">
        <f t="shared" si="44"/>
        <v>0</v>
      </c>
      <c r="E81" s="237">
        <f t="shared" si="45"/>
        <v>0</v>
      </c>
      <c r="F81" s="237">
        <f t="shared" si="46"/>
        <v>0</v>
      </c>
      <c r="G81" s="237">
        <f t="shared" si="47"/>
        <v>0</v>
      </c>
      <c r="H81" s="232"/>
      <c r="R81" s="3"/>
      <c r="S81" s="3"/>
    </row>
    <row r="82" spans="2:19" x14ac:dyDescent="0.35">
      <c r="B82" s="231" t="s">
        <v>147</v>
      </c>
      <c r="C82" s="237">
        <f t="shared" si="43"/>
        <v>31.939</v>
      </c>
      <c r="D82" s="237">
        <f t="shared" si="44"/>
        <v>56.413000000000004</v>
      </c>
      <c r="E82" s="237">
        <f t="shared" si="45"/>
        <v>15.652999999999999</v>
      </c>
      <c r="F82" s="237">
        <f t="shared" si="46"/>
        <v>3.9320000000000004</v>
      </c>
      <c r="G82" s="237">
        <f t="shared" si="47"/>
        <v>-0.74299999999999988</v>
      </c>
      <c r="R82" s="3"/>
      <c r="S82" s="3"/>
    </row>
    <row r="83" spans="2:19" x14ac:dyDescent="0.35">
      <c r="B83" s="44" t="s">
        <v>1173</v>
      </c>
      <c r="C83" s="237">
        <f t="shared" si="43"/>
        <v>1.02</v>
      </c>
      <c r="D83" s="237">
        <f t="shared" si="44"/>
        <v>1.5299999999999998</v>
      </c>
      <c r="E83" s="237">
        <f t="shared" si="45"/>
        <v>0</v>
      </c>
      <c r="F83" s="237">
        <f t="shared" si="46"/>
        <v>0</v>
      </c>
      <c r="G83" s="237">
        <f t="shared" si="47"/>
        <v>0</v>
      </c>
      <c r="R83" s="3"/>
      <c r="S83" s="3"/>
    </row>
    <row r="84" spans="2:19" x14ac:dyDescent="0.35">
      <c r="B84" s="44" t="s">
        <v>1174</v>
      </c>
      <c r="C84" s="237">
        <f t="shared" si="43"/>
        <v>0.67999999999999994</v>
      </c>
      <c r="D84" s="237">
        <f t="shared" si="44"/>
        <v>1.02</v>
      </c>
      <c r="E84" s="237">
        <f t="shared" si="45"/>
        <v>0</v>
      </c>
      <c r="F84" s="237">
        <f t="shared" si="46"/>
        <v>0</v>
      </c>
      <c r="G84" s="237">
        <f t="shared" si="47"/>
        <v>0</v>
      </c>
      <c r="R84" s="3"/>
      <c r="S84" s="3"/>
    </row>
    <row r="85" spans="2:19" x14ac:dyDescent="0.35">
      <c r="B85" s="44" t="s">
        <v>620</v>
      </c>
      <c r="C85" s="237">
        <f t="shared" si="43"/>
        <v>1.6999999999999997</v>
      </c>
      <c r="D85" s="237">
        <f t="shared" si="44"/>
        <v>2.5499999999999998</v>
      </c>
      <c r="E85" s="237">
        <f t="shared" si="45"/>
        <v>0</v>
      </c>
      <c r="F85" s="237">
        <f t="shared" si="46"/>
        <v>0</v>
      </c>
      <c r="G85" s="237">
        <f t="shared" si="47"/>
        <v>0</v>
      </c>
      <c r="R85" s="3"/>
      <c r="S85" s="3"/>
    </row>
    <row r="86" spans="2:19" x14ac:dyDescent="0.35">
      <c r="C86" s="229">
        <v>2021</v>
      </c>
      <c r="D86" s="229">
        <v>2022</v>
      </c>
      <c r="E86" s="229">
        <v>2023</v>
      </c>
      <c r="F86" s="229">
        <v>2024</v>
      </c>
      <c r="G86" s="229">
        <v>2025</v>
      </c>
      <c r="R86" s="3"/>
      <c r="S86" s="3"/>
    </row>
    <row r="87" spans="2:19" x14ac:dyDescent="0.35">
      <c r="B87" s="44" t="s">
        <v>1183</v>
      </c>
      <c r="C87" s="236">
        <f>SUM(C83:C85)</f>
        <v>3.3999999999999995</v>
      </c>
      <c r="D87" s="236">
        <f t="shared" ref="D87:G87" si="48">SUM(D83:D85)</f>
        <v>5.0999999999999996</v>
      </c>
      <c r="E87" s="236">
        <f t="shared" si="48"/>
        <v>0</v>
      </c>
      <c r="F87" s="236">
        <f t="shared" si="48"/>
        <v>0</v>
      </c>
      <c r="G87" s="236">
        <f t="shared" si="48"/>
        <v>0</v>
      </c>
      <c r="R87" s="3"/>
      <c r="S87" s="3"/>
    </row>
    <row r="90" spans="2:19" x14ac:dyDescent="0.35">
      <c r="B90" s="44" t="s">
        <v>1079</v>
      </c>
      <c r="C90" s="237">
        <v>26.636000000000024</v>
      </c>
      <c r="D90" s="237">
        <v>98.978999999999999</v>
      </c>
      <c r="E90" s="237">
        <v>2.1159999999999997</v>
      </c>
      <c r="F90" s="237">
        <v>2.1789999999999998</v>
      </c>
      <c r="G90" s="237">
        <v>2.33</v>
      </c>
      <c r="H90" s="237"/>
      <c r="I90" s="237"/>
      <c r="J90" s="237"/>
      <c r="K90" s="237"/>
      <c r="L90" s="237"/>
      <c r="M90" s="237"/>
    </row>
    <row r="91" spans="2:19" x14ac:dyDescent="0.35">
      <c r="B91" s="44" t="s">
        <v>1080</v>
      </c>
      <c r="C91" s="237">
        <v>47.722000000000016</v>
      </c>
      <c r="D91" s="237">
        <v>52.756999999999998</v>
      </c>
      <c r="E91" s="237">
        <v>12</v>
      </c>
      <c r="F91" s="237">
        <v>4.2219999999999995</v>
      </c>
      <c r="G91" s="237">
        <v>2.3719999999999999</v>
      </c>
      <c r="H91" s="237"/>
      <c r="I91" s="237"/>
      <c r="J91" s="237"/>
      <c r="K91" s="237"/>
      <c r="L91" s="237"/>
      <c r="M91" s="237"/>
    </row>
    <row r="92" spans="2:19" x14ac:dyDescent="0.35">
      <c r="B92" s="44" t="s">
        <v>71</v>
      </c>
      <c r="C92" s="237">
        <v>81.842999999999989</v>
      </c>
      <c r="D92" s="237">
        <v>110.24799999999999</v>
      </c>
      <c r="E92" s="237">
        <v>12.726000000000001</v>
      </c>
      <c r="F92" s="237">
        <v>1.365</v>
      </c>
      <c r="G92" s="237">
        <v>-0.90100000000000025</v>
      </c>
      <c r="H92" s="237"/>
      <c r="I92" s="237"/>
      <c r="J92" s="237"/>
      <c r="K92" s="237"/>
      <c r="L92" s="237"/>
      <c r="M92" s="237"/>
    </row>
    <row r="93" spans="2:19" x14ac:dyDescent="0.35">
      <c r="B93" s="44" t="s">
        <v>169</v>
      </c>
      <c r="C93" s="237">
        <v>7.798</v>
      </c>
      <c r="D93" s="237">
        <v>7.9489999999999998</v>
      </c>
      <c r="E93" s="237">
        <v>4.7519999999999998</v>
      </c>
      <c r="F93" s="237">
        <v>4.637999999999999</v>
      </c>
      <c r="G93" s="237">
        <v>1.8800000000000001</v>
      </c>
      <c r="H93" s="237"/>
      <c r="I93" s="237"/>
      <c r="J93" s="237"/>
      <c r="K93" s="237"/>
      <c r="L93" s="237"/>
      <c r="M93" s="237"/>
    </row>
    <row r="94" spans="2:19" x14ac:dyDescent="0.35">
      <c r="B94" s="44" t="s">
        <v>457</v>
      </c>
      <c r="C94" s="237">
        <v>283.95749999999998</v>
      </c>
      <c r="D94" s="237">
        <v>77.092500000000001</v>
      </c>
      <c r="E94" s="237">
        <v>1</v>
      </c>
      <c r="F94" s="237">
        <v>0</v>
      </c>
      <c r="G94" s="237">
        <v>0</v>
      </c>
      <c r="H94" s="237"/>
      <c r="I94" s="237"/>
      <c r="J94" s="237"/>
      <c r="K94" s="237"/>
      <c r="L94" s="237"/>
      <c r="M94" s="237"/>
    </row>
    <row r="95" spans="2:19" x14ac:dyDescent="0.35">
      <c r="B95" s="44" t="s">
        <v>188</v>
      </c>
      <c r="C95" s="237">
        <v>12.347</v>
      </c>
      <c r="D95" s="237">
        <v>46.79</v>
      </c>
      <c r="E95" s="237">
        <v>38.595999999999997</v>
      </c>
      <c r="F95" s="237">
        <v>31.911000000000001</v>
      </c>
      <c r="G95" s="237">
        <v>23.099</v>
      </c>
      <c r="H95" s="237"/>
      <c r="I95" s="237"/>
      <c r="J95" s="237"/>
      <c r="K95" s="237"/>
      <c r="L95" s="237"/>
      <c r="M95" s="237"/>
    </row>
    <row r="96" spans="2:19" x14ac:dyDescent="0.35">
      <c r="B96" s="44" t="s">
        <v>473</v>
      </c>
      <c r="C96" s="237">
        <v>2.286</v>
      </c>
      <c r="D96" s="237">
        <v>4.6049999999999995</v>
      </c>
      <c r="E96" s="237">
        <v>1.349</v>
      </c>
      <c r="F96" s="237">
        <v>0.441</v>
      </c>
      <c r="G96" s="237">
        <v>0.313</v>
      </c>
      <c r="H96" s="237"/>
      <c r="I96" s="237"/>
      <c r="J96" s="237"/>
      <c r="K96" s="237"/>
      <c r="L96" s="237"/>
      <c r="M96" s="237"/>
    </row>
    <row r="97" spans="2:13" x14ac:dyDescent="0.35">
      <c r="B97" s="44" t="s">
        <v>197</v>
      </c>
      <c r="C97" s="237">
        <v>25.75</v>
      </c>
      <c r="D97" s="237">
        <v>0</v>
      </c>
      <c r="E97" s="237">
        <v>0</v>
      </c>
      <c r="F97" s="237">
        <v>0</v>
      </c>
      <c r="G97" s="237">
        <v>0</v>
      </c>
      <c r="H97" s="237"/>
      <c r="I97" s="237"/>
      <c r="J97" s="237"/>
      <c r="K97" s="237"/>
      <c r="L97" s="237"/>
      <c r="M97" s="237"/>
    </row>
    <row r="98" spans="2:13" x14ac:dyDescent="0.35">
      <c r="B98" s="44" t="s">
        <v>147</v>
      </c>
      <c r="C98" s="237">
        <v>60.441000000000003</v>
      </c>
      <c r="D98" s="237">
        <v>91.678999999999988</v>
      </c>
      <c r="E98" s="237">
        <v>41.220000000000006</v>
      </c>
      <c r="F98" s="237">
        <v>14.004000000000003</v>
      </c>
      <c r="G98" s="237">
        <v>3.8530000000000006</v>
      </c>
      <c r="H98" s="237"/>
      <c r="I98" s="237"/>
      <c r="J98" s="237"/>
      <c r="K98" s="237"/>
      <c r="L98" s="237"/>
      <c r="M98" s="237"/>
    </row>
    <row r="99" spans="2:13" x14ac:dyDescent="0.35">
      <c r="C99" s="229">
        <v>3.4</v>
      </c>
      <c r="D99" s="229">
        <v>5.0999999999999996</v>
      </c>
      <c r="E99" s="229">
        <v>0</v>
      </c>
      <c r="F99" s="229">
        <v>0</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81640625" defaultRowHeight="14.5" x14ac:dyDescent="0.35"/>
  <cols>
    <col min="1" max="1" width="30" style="44" bestFit="1" customWidth="1"/>
    <col min="2" max="16384" width="10.81640625" style="44"/>
  </cols>
  <sheetData>
    <row r="1" spans="1:23" x14ac:dyDescent="0.35">
      <c r="B1" s="44" t="s">
        <v>884</v>
      </c>
      <c r="C1" s="44" t="s">
        <v>885</v>
      </c>
      <c r="D1" s="44" t="s">
        <v>352</v>
      </c>
      <c r="E1" s="44" t="s">
        <v>353</v>
      </c>
      <c r="F1" s="44" t="s">
        <v>354</v>
      </c>
      <c r="G1" s="44" t="s">
        <v>355</v>
      </c>
      <c r="H1" s="44" t="s">
        <v>356</v>
      </c>
      <c r="I1" s="44" t="s">
        <v>218</v>
      </c>
      <c r="J1" s="44" t="s">
        <v>219</v>
      </c>
      <c r="K1" s="44" t="s">
        <v>220</v>
      </c>
      <c r="L1" s="44" t="s">
        <v>221</v>
      </c>
      <c r="M1" s="44" t="s">
        <v>222</v>
      </c>
      <c r="N1" s="44" t="s">
        <v>223</v>
      </c>
      <c r="O1" s="44" t="s">
        <v>224</v>
      </c>
      <c r="P1" s="44" t="s">
        <v>225</v>
      </c>
      <c r="Q1" s="44" t="s">
        <v>226</v>
      </c>
      <c r="R1" s="44" t="s">
        <v>227</v>
      </c>
      <c r="S1" s="44" t="s">
        <v>228</v>
      </c>
      <c r="T1" s="44" t="s">
        <v>229</v>
      </c>
      <c r="U1" s="44" t="s">
        <v>213</v>
      </c>
      <c r="V1" s="44" t="s">
        <v>214</v>
      </c>
      <c r="W1" s="44" t="s">
        <v>215</v>
      </c>
    </row>
    <row r="2" spans="1:23" x14ac:dyDescent="0.35">
      <c r="A2" s="44" t="s">
        <v>131</v>
      </c>
      <c r="B2" s="180">
        <v>112.989</v>
      </c>
      <c r="C2" s="180">
        <v>113.38</v>
      </c>
      <c r="D2" s="180">
        <v>112.86</v>
      </c>
      <c r="E2" s="180">
        <v>113.83799999999999</v>
      </c>
      <c r="F2" s="180">
        <v>114.41500000000001</v>
      </c>
      <c r="G2" s="180">
        <v>115.613</v>
      </c>
      <c r="H2" s="180">
        <v>116.079929684229</v>
      </c>
      <c r="I2" s="180">
        <v>116.665860886253</v>
      </c>
      <c r="J2" s="180">
        <v>117.173130068039</v>
      </c>
      <c r="K2" s="180">
        <v>117.776205556525</v>
      </c>
      <c r="L2" s="180">
        <v>118.328856673063</v>
      </c>
      <c r="M2" s="180">
        <v>118.891592663992</v>
      </c>
      <c r="N2" s="180">
        <v>119.478532353454</v>
      </c>
      <c r="O2" s="180">
        <v>120.061438093161</v>
      </c>
      <c r="P2" s="180">
        <v>120.658462657013</v>
      </c>
      <c r="Q2" s="180">
        <v>121.265572095255</v>
      </c>
      <c r="R2" s="180">
        <v>121.88982581995801</v>
      </c>
      <c r="S2" s="180">
        <v>122.528198368807</v>
      </c>
      <c r="T2" s="180">
        <v>123.170604867411</v>
      </c>
      <c r="U2" s="180">
        <v>123.820070778088</v>
      </c>
      <c r="V2" s="180">
        <v>124.47558761339801</v>
      </c>
      <c r="W2" s="180">
        <v>125.131104448709</v>
      </c>
    </row>
    <row r="3" spans="1:23" x14ac:dyDescent="0.35">
      <c r="A3" s="44" t="s">
        <v>207</v>
      </c>
      <c r="B3" s="181">
        <v>3.4368838919380802E-3</v>
      </c>
      <c r="C3" s="181">
        <v>3.4605138553309698E-3</v>
      </c>
      <c r="D3" s="181">
        <v>-4.5863467983771099E-3</v>
      </c>
      <c r="E3" s="181">
        <v>8.6656034024454893E-3</v>
      </c>
      <c r="F3" s="181">
        <v>5.0686062650433499E-3</v>
      </c>
      <c r="G3" s="181">
        <v>1.04706550714504E-2</v>
      </c>
      <c r="H3" s="181">
        <v>4.0387299371946704E-3</v>
      </c>
      <c r="I3" s="181">
        <v>5.0476529716862997E-3</v>
      </c>
      <c r="J3" s="181">
        <v>4.3480515888107999E-3</v>
      </c>
      <c r="K3" s="181">
        <v>5.1468752958592203E-3</v>
      </c>
      <c r="L3" s="181">
        <v>4.6923834396541703E-3</v>
      </c>
      <c r="M3" s="181">
        <v>4.7556953286800301E-3</v>
      </c>
      <c r="N3" s="181">
        <v>4.9367636206325604E-3</v>
      </c>
      <c r="O3" s="181">
        <v>4.8787487444397204E-3</v>
      </c>
      <c r="P3" s="181">
        <v>4.97265877649067E-3</v>
      </c>
      <c r="Q3" s="181">
        <v>5.03163578312149E-3</v>
      </c>
      <c r="R3" s="181">
        <v>5.1478231943116199E-3</v>
      </c>
      <c r="S3" s="181">
        <v>5.23729150119134E-3</v>
      </c>
      <c r="T3" s="181">
        <v>5.2429278089169999E-3</v>
      </c>
      <c r="U3" s="181">
        <v>5.2728969820035098E-3</v>
      </c>
      <c r="V3" s="181">
        <v>5.2941080649626703E-3</v>
      </c>
      <c r="W3" s="181">
        <v>5.26622808438937E-3</v>
      </c>
    </row>
    <row r="4" spans="1:23" x14ac:dyDescent="0.35">
      <c r="A4" s="44" t="s">
        <v>134</v>
      </c>
      <c r="B4" s="180">
        <v>110.529</v>
      </c>
      <c r="C4" s="180">
        <v>110.88200000000001</v>
      </c>
      <c r="D4" s="180">
        <v>110.435</v>
      </c>
      <c r="E4" s="180">
        <v>111.431</v>
      </c>
      <c r="F4" s="180">
        <v>111.83499999999999</v>
      </c>
      <c r="G4" s="180">
        <v>112.864</v>
      </c>
      <c r="H4" s="180">
        <v>113.331748734778</v>
      </c>
      <c r="I4" s="180">
        <v>113.915555194576</v>
      </c>
      <c r="J4" s="180">
        <v>114.364746923467</v>
      </c>
      <c r="K4" s="180">
        <v>114.924235646865</v>
      </c>
      <c r="L4" s="180">
        <v>115.440791354819</v>
      </c>
      <c r="M4" s="180">
        <v>115.96851279450701</v>
      </c>
      <c r="N4" s="180">
        <v>116.52210368492899</v>
      </c>
      <c r="O4" s="180">
        <v>117.071115307263</v>
      </c>
      <c r="P4" s="180">
        <v>117.63129076657199</v>
      </c>
      <c r="Q4" s="180">
        <v>118.20059915499699</v>
      </c>
      <c r="R4" s="180">
        <v>118.776332952822</v>
      </c>
      <c r="S4" s="180">
        <v>119.374397493133</v>
      </c>
      <c r="T4" s="180">
        <v>119.981640842685</v>
      </c>
      <c r="U4" s="180">
        <v>120.594864779056</v>
      </c>
      <c r="V4" s="180">
        <v>121.219127553946</v>
      </c>
      <c r="W4" s="180">
        <v>121.837226137653</v>
      </c>
    </row>
    <row r="5" spans="1:23" x14ac:dyDescent="0.35">
      <c r="A5" s="44" t="s">
        <v>208</v>
      </c>
      <c r="B5" s="181">
        <v>3.82351872706788E-3</v>
      </c>
      <c r="C5" s="181">
        <v>3.1937319617476598E-3</v>
      </c>
      <c r="D5" s="181">
        <v>-4.0313125665121198E-3</v>
      </c>
      <c r="E5" s="181">
        <v>9.0188798840946695E-3</v>
      </c>
      <c r="F5" s="181">
        <v>3.6255620069818302E-3</v>
      </c>
      <c r="G5" s="181">
        <v>9.2010551258552304E-3</v>
      </c>
      <c r="H5" s="181">
        <v>4.1443572332882104E-3</v>
      </c>
      <c r="I5" s="181">
        <v>5.1513054930816303E-3</v>
      </c>
      <c r="J5" s="181">
        <v>3.9431992244038901E-3</v>
      </c>
      <c r="K5" s="181">
        <v>4.8921432386195302E-3</v>
      </c>
      <c r="L5" s="181">
        <v>4.49474999808697E-3</v>
      </c>
      <c r="M5" s="181">
        <v>4.5713602054786601E-3</v>
      </c>
      <c r="N5" s="181">
        <v>4.7736310234707301E-3</v>
      </c>
      <c r="O5" s="181">
        <v>4.7116521670327299E-3</v>
      </c>
      <c r="P5" s="181">
        <v>4.7849160558435201E-3</v>
      </c>
      <c r="Q5" s="181">
        <v>4.8397699686470999E-3</v>
      </c>
      <c r="R5" s="181">
        <v>4.87081962308911E-3</v>
      </c>
      <c r="S5" s="181">
        <v>5.0352164058453698E-3</v>
      </c>
      <c r="T5" s="181">
        <v>5.0868809585997701E-3</v>
      </c>
      <c r="U5" s="181">
        <v>5.11098141402422E-3</v>
      </c>
      <c r="V5" s="181">
        <v>5.1765286692269097E-3</v>
      </c>
      <c r="W5" s="181">
        <v>5.0990185804744596E-3</v>
      </c>
    </row>
    <row r="6" spans="1:23" x14ac:dyDescent="0.35">
      <c r="A6" s="44" t="s">
        <v>135</v>
      </c>
      <c r="B6" s="180">
        <v>111.28100000000001</v>
      </c>
      <c r="C6" s="180">
        <v>111.205</v>
      </c>
      <c r="D6" s="180">
        <v>110.901</v>
      </c>
      <c r="E6" s="180">
        <v>111.373</v>
      </c>
      <c r="F6" s="180">
        <v>112.102</v>
      </c>
      <c r="G6" s="180">
        <v>113.15</v>
      </c>
      <c r="H6" s="180">
        <v>113.740871678471</v>
      </c>
      <c r="I6" s="180">
        <v>114.281152336175</v>
      </c>
      <c r="J6" s="180">
        <v>114.807363360671</v>
      </c>
      <c r="K6" s="180">
        <v>115.391332330529</v>
      </c>
      <c r="L6" s="180">
        <v>115.906636484177</v>
      </c>
      <c r="M6" s="180">
        <v>116.47813120061301</v>
      </c>
      <c r="N6" s="180">
        <v>117.06948406540501</v>
      </c>
      <c r="O6" s="180">
        <v>117.660979705042</v>
      </c>
      <c r="P6" s="180">
        <v>118.263437866774</v>
      </c>
      <c r="Q6" s="180">
        <v>118.87469011020799</v>
      </c>
      <c r="R6" s="180">
        <v>119.499263080446</v>
      </c>
      <c r="S6" s="180">
        <v>120.12606865428199</v>
      </c>
      <c r="T6" s="180">
        <v>120.750798876066</v>
      </c>
      <c r="U6" s="180">
        <v>121.383984751452</v>
      </c>
      <c r="V6" s="180">
        <v>122.03331038248599</v>
      </c>
      <c r="W6" s="180">
        <v>122.676475823877</v>
      </c>
    </row>
    <row r="7" spans="1:23" x14ac:dyDescent="0.35">
      <c r="A7" s="44" t="s">
        <v>209</v>
      </c>
      <c r="B7" s="181">
        <v>3.24555314142505E-3</v>
      </c>
      <c r="C7" s="181">
        <v>-6.8295576064203401E-4</v>
      </c>
      <c r="D7" s="181">
        <v>-2.7336900319230302E-3</v>
      </c>
      <c r="E7" s="181">
        <v>4.2560481871218902E-3</v>
      </c>
      <c r="F7" s="181">
        <v>6.5455720865918998E-3</v>
      </c>
      <c r="G7" s="181">
        <v>9.3486289272271001E-3</v>
      </c>
      <c r="H7" s="181">
        <v>5.2220210205149399E-3</v>
      </c>
      <c r="I7" s="181">
        <v>4.7501012585042801E-3</v>
      </c>
      <c r="J7" s="181">
        <v>4.6045302636466001E-3</v>
      </c>
      <c r="K7" s="181">
        <v>5.08651146376282E-3</v>
      </c>
      <c r="L7" s="181">
        <v>4.4657093669009402E-3</v>
      </c>
      <c r="M7" s="181">
        <v>4.93064706017576E-3</v>
      </c>
      <c r="N7" s="181">
        <v>5.07694327421948E-3</v>
      </c>
      <c r="O7" s="181">
        <v>5.0525176937379302E-3</v>
      </c>
      <c r="P7" s="181">
        <v>5.1202885038195102E-3</v>
      </c>
      <c r="Q7" s="181">
        <v>5.1685648114068198E-3</v>
      </c>
      <c r="R7" s="181">
        <v>5.2540449919040704E-3</v>
      </c>
      <c r="S7" s="181">
        <v>5.2452672734406604E-3</v>
      </c>
      <c r="T7" s="181">
        <v>5.2006215535225202E-3</v>
      </c>
      <c r="U7" s="181">
        <v>5.2437406731884496E-3</v>
      </c>
      <c r="V7" s="181">
        <v>5.3493517482039498E-3</v>
      </c>
      <c r="W7" s="181">
        <v>5.2704088693051902E-3</v>
      </c>
    </row>
    <row r="8" spans="1:23" x14ac:dyDescent="0.35">
      <c r="A8" s="44" t="s">
        <v>136</v>
      </c>
      <c r="B8" s="180">
        <v>115.81100000000001</v>
      </c>
      <c r="C8" s="180">
        <v>116.688</v>
      </c>
      <c r="D8" s="180">
        <v>115.96899999999999</v>
      </c>
      <c r="E8" s="180">
        <v>116.889</v>
      </c>
      <c r="F8" s="180">
        <v>117.727</v>
      </c>
      <c r="G8" s="180">
        <v>119.875</v>
      </c>
      <c r="H8" s="180">
        <v>120.76873975873001</v>
      </c>
      <c r="I8" s="180">
        <v>121.552279732736</v>
      </c>
      <c r="J8" s="180">
        <v>122.340256590244</v>
      </c>
      <c r="K8" s="180">
        <v>123.25721026709</v>
      </c>
      <c r="L8" s="180">
        <v>124.206114070071</v>
      </c>
      <c r="M8" s="180">
        <v>125.17969366017699</v>
      </c>
      <c r="N8" s="180">
        <v>126.18181722618</v>
      </c>
      <c r="O8" s="180">
        <v>127.184679442917</v>
      </c>
      <c r="P8" s="180">
        <v>128.20678945908199</v>
      </c>
      <c r="Q8" s="180">
        <v>129.23804458913099</v>
      </c>
      <c r="R8" s="180">
        <v>130.283856199566</v>
      </c>
      <c r="S8" s="180">
        <v>131.336805862246</v>
      </c>
      <c r="T8" s="180">
        <v>132.40388083176001</v>
      </c>
      <c r="U8" s="180">
        <v>133.47650409411</v>
      </c>
      <c r="V8" s="180">
        <v>134.564804617167</v>
      </c>
      <c r="W8" s="180">
        <v>135.654176919939</v>
      </c>
    </row>
    <row r="9" spans="1:23" x14ac:dyDescent="0.35">
      <c r="A9" s="44" t="s">
        <v>210</v>
      </c>
      <c r="B9" s="181">
        <v>4.7630615467371103E-3</v>
      </c>
      <c r="C9" s="181">
        <v>7.57268307846393E-3</v>
      </c>
      <c r="D9" s="181">
        <v>-6.1617304264364198E-3</v>
      </c>
      <c r="E9" s="181">
        <v>7.9331545499228308E-3</v>
      </c>
      <c r="F9" s="181">
        <v>7.1691947060887901E-3</v>
      </c>
      <c r="G9" s="181">
        <v>1.8245602113363901E-2</v>
      </c>
      <c r="H9" s="181">
        <v>7.4555975702150796E-3</v>
      </c>
      <c r="I9" s="181">
        <v>6.4879369907486798E-3</v>
      </c>
      <c r="J9" s="181">
        <v>6.4826168562215304E-3</v>
      </c>
      <c r="K9" s="181">
        <v>7.4951099695452798E-3</v>
      </c>
      <c r="L9" s="181">
        <v>7.6985662820430196E-3</v>
      </c>
      <c r="M9" s="181">
        <v>7.8384192066154306E-3</v>
      </c>
      <c r="N9" s="181">
        <v>8.0054802556355203E-3</v>
      </c>
      <c r="O9" s="181">
        <v>7.9477553801552397E-3</v>
      </c>
      <c r="P9" s="181">
        <v>8.0364240460568705E-3</v>
      </c>
      <c r="Q9" s="181">
        <v>8.0436857860606299E-3</v>
      </c>
      <c r="R9" s="181">
        <v>8.0921342764015396E-3</v>
      </c>
      <c r="S9" s="181">
        <v>8.0819657430741803E-3</v>
      </c>
      <c r="T9" s="181">
        <v>8.1247214937825198E-3</v>
      </c>
      <c r="U9" s="181">
        <v>8.1011467006266696E-3</v>
      </c>
      <c r="V9" s="181">
        <v>8.1534988531763997E-3</v>
      </c>
      <c r="W9" s="181">
        <v>8.0955217515532602E-3</v>
      </c>
    </row>
    <row r="10" spans="1:23" x14ac:dyDescent="0.35">
      <c r="A10" s="44" t="s">
        <v>137</v>
      </c>
      <c r="B10" s="180">
        <v>115.65</v>
      </c>
      <c r="C10" s="180">
        <v>116.628</v>
      </c>
      <c r="D10" s="180">
        <v>115.81100000000001</v>
      </c>
      <c r="E10" s="180">
        <v>116.685</v>
      </c>
      <c r="F10" s="180">
        <v>117.64700000000001</v>
      </c>
      <c r="G10" s="180">
        <v>119.90600000000001</v>
      </c>
      <c r="H10" s="180">
        <v>120.799970882254</v>
      </c>
      <c r="I10" s="180">
        <v>121.583713481823</v>
      </c>
      <c r="J10" s="180">
        <v>122.37189411228201</v>
      </c>
      <c r="K10" s="180">
        <v>123.28908491583501</v>
      </c>
      <c r="L10" s="180">
        <v>124.23823410791201</v>
      </c>
      <c r="M10" s="180">
        <v>125.21206546833901</v>
      </c>
      <c r="N10" s="180">
        <v>126.214448186213</v>
      </c>
      <c r="O10" s="180">
        <v>127.217569745839</v>
      </c>
      <c r="P10" s="180">
        <v>128.23994408242501</v>
      </c>
      <c r="Q10" s="180">
        <v>129.27146589784601</v>
      </c>
      <c r="R10" s="180">
        <v>130.31754795799901</v>
      </c>
      <c r="S10" s="180">
        <v>131.37076991631699</v>
      </c>
      <c r="T10" s="180">
        <v>132.43812083431101</v>
      </c>
      <c r="U10" s="180">
        <v>133.51102147994499</v>
      </c>
      <c r="V10" s="180">
        <v>134.599603440468</v>
      </c>
      <c r="W10" s="180">
        <v>135.68925745787101</v>
      </c>
    </row>
    <row r="11" spans="1:23" x14ac:dyDescent="0.35">
      <c r="A11" s="44" t="s">
        <v>211</v>
      </c>
      <c r="B11" s="181">
        <v>5.5909640282765204E-3</v>
      </c>
      <c r="C11" s="181">
        <v>8.4565499351492192E-3</v>
      </c>
      <c r="D11" s="181">
        <v>-7.0051788592789804E-3</v>
      </c>
      <c r="E11" s="181">
        <v>7.5467788033951599E-3</v>
      </c>
      <c r="F11" s="181">
        <v>8.2444187341990105E-3</v>
      </c>
      <c r="G11" s="181">
        <v>1.9201509600754701E-2</v>
      </c>
      <c r="H11" s="181">
        <v>7.4555975702150796E-3</v>
      </c>
      <c r="I11" s="181">
        <v>6.4879369907486798E-3</v>
      </c>
      <c r="J11" s="181">
        <v>6.4826168562215304E-3</v>
      </c>
      <c r="K11" s="181">
        <v>7.4951099695452798E-3</v>
      </c>
      <c r="L11" s="181">
        <v>7.6985662820430196E-3</v>
      </c>
      <c r="M11" s="181">
        <v>7.8384192066154306E-3</v>
      </c>
      <c r="N11" s="181">
        <v>8.0054802556355203E-3</v>
      </c>
      <c r="O11" s="181">
        <v>7.9477553801552397E-3</v>
      </c>
      <c r="P11" s="181">
        <v>8.0364240460568705E-3</v>
      </c>
      <c r="Q11" s="181">
        <v>8.0436857860606299E-3</v>
      </c>
      <c r="R11" s="181">
        <v>8.0921342764015396E-3</v>
      </c>
      <c r="S11" s="181">
        <v>8.0819657430741803E-3</v>
      </c>
      <c r="T11" s="181">
        <v>8.1247214937825198E-3</v>
      </c>
      <c r="U11" s="181">
        <v>8.1011467006266696E-3</v>
      </c>
      <c r="V11" s="181">
        <v>8.1534988531763997E-3</v>
      </c>
      <c r="W11" s="181">
        <v>8.0955217515532602E-3</v>
      </c>
    </row>
    <row r="12" spans="1:23" x14ac:dyDescent="0.35">
      <c r="A12" s="44" t="s">
        <v>138</v>
      </c>
      <c r="B12" s="180">
        <v>116.521</v>
      </c>
      <c r="C12" s="180">
        <v>116.961</v>
      </c>
      <c r="D12" s="180">
        <v>116.655</v>
      </c>
      <c r="E12" s="180">
        <v>117.77500000000001</v>
      </c>
      <c r="F12" s="180">
        <v>118.093</v>
      </c>
      <c r="G12" s="180">
        <v>119.773</v>
      </c>
      <c r="H12" s="180">
        <v>120.66597928777701</v>
      </c>
      <c r="I12" s="180">
        <v>121.448852558323</v>
      </c>
      <c r="J12" s="180">
        <v>122.236158937087</v>
      </c>
      <c r="K12" s="180">
        <v>123.152332390575</v>
      </c>
      <c r="L12" s="180">
        <v>124.100428784272</v>
      </c>
      <c r="M12" s="180">
        <v>125.073179968804</v>
      </c>
      <c r="N12" s="180">
        <v>126.074450841554</v>
      </c>
      <c r="O12" s="180">
        <v>127.07645973653</v>
      </c>
      <c r="P12" s="180">
        <v>128.09770005324401</v>
      </c>
      <c r="Q12" s="180">
        <v>129.12807770238999</v>
      </c>
      <c r="R12" s="180">
        <v>130.172999446011</v>
      </c>
      <c r="S12" s="180">
        <v>131.22505316820701</v>
      </c>
      <c r="T12" s="180">
        <v>132.29122017820501</v>
      </c>
      <c r="U12" s="180">
        <v>133.36293076007399</v>
      </c>
      <c r="V12" s="180">
        <v>134.45030526308199</v>
      </c>
      <c r="W12" s="180">
        <v>135.53875063384299</v>
      </c>
    </row>
    <row r="13" spans="1:23" x14ac:dyDescent="0.35">
      <c r="A13" s="44" t="s">
        <v>212</v>
      </c>
      <c r="B13" s="181">
        <v>1.11692484814108E-3</v>
      </c>
      <c r="C13" s="181">
        <v>3.7761433561331898E-3</v>
      </c>
      <c r="D13" s="181">
        <v>-2.6162567009515602E-3</v>
      </c>
      <c r="E13" s="181">
        <v>9.6009600960096399E-3</v>
      </c>
      <c r="F13" s="181">
        <v>2.7000636807472701E-3</v>
      </c>
      <c r="G13" s="181">
        <v>1.42260760586994E-2</v>
      </c>
      <c r="H13" s="181">
        <v>7.4555975702150796E-3</v>
      </c>
      <c r="I13" s="181">
        <v>6.4879369907486798E-3</v>
      </c>
      <c r="J13" s="181">
        <v>6.4826168562215304E-3</v>
      </c>
      <c r="K13" s="181">
        <v>7.4951099695452798E-3</v>
      </c>
      <c r="L13" s="181">
        <v>7.6985662820430196E-3</v>
      </c>
      <c r="M13" s="181">
        <v>7.8384192066154306E-3</v>
      </c>
      <c r="N13" s="181">
        <v>8.0054802556355203E-3</v>
      </c>
      <c r="O13" s="181">
        <v>7.9477553801552397E-3</v>
      </c>
      <c r="P13" s="181">
        <v>8.0364240460568705E-3</v>
      </c>
      <c r="Q13" s="181">
        <v>8.0436857860606299E-3</v>
      </c>
      <c r="R13" s="181">
        <v>8.0921342764015396E-3</v>
      </c>
      <c r="S13" s="181">
        <v>8.0819657430741803E-3</v>
      </c>
      <c r="T13" s="181">
        <v>8.1247214937825198E-3</v>
      </c>
      <c r="U13" s="181">
        <v>8.1011467006266696E-3</v>
      </c>
      <c r="V13" s="181">
        <v>8.1534988531763997E-3</v>
      </c>
      <c r="W13" s="181">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20"/>
  <sheetViews>
    <sheetView zoomScale="53" zoomScaleNormal="55" workbookViewId="0">
      <pane ySplit="1" topLeftCell="A3" activePane="bottomLeft" state="frozen"/>
      <selection pane="bottomLeft" activeCell="E8" sqref="E8"/>
    </sheetView>
  </sheetViews>
  <sheetFormatPr defaultColWidth="8.453125" defaultRowHeight="14.5" x14ac:dyDescent="0.35"/>
  <cols>
    <col min="1" max="1" width="30.81640625" style="1" customWidth="1"/>
    <col min="2" max="2" width="109.453125" style="25" customWidth="1"/>
    <col min="3" max="3" width="47" style="1" customWidth="1"/>
    <col min="4" max="4" width="18.81640625" style="1" customWidth="1"/>
    <col min="5" max="5" width="58.81640625" style="1" customWidth="1"/>
    <col min="6" max="6" width="33.1796875" style="1" customWidth="1"/>
    <col min="7" max="16384" width="8.453125" style="1"/>
  </cols>
  <sheetData>
    <row r="1" spans="1:6" s="30" customFormat="1" ht="47.5" customHeight="1" x14ac:dyDescent="0.35">
      <c r="A1" s="33" t="s">
        <v>43</v>
      </c>
      <c r="B1" s="33" t="s">
        <v>44</v>
      </c>
      <c r="C1" s="33" t="s">
        <v>45</v>
      </c>
      <c r="D1" s="33" t="s">
        <v>46</v>
      </c>
      <c r="E1" s="33" t="s">
        <v>47</v>
      </c>
      <c r="F1" s="33" t="s">
        <v>48</v>
      </c>
    </row>
    <row r="2" spans="1:6" s="30" customFormat="1" ht="16.5" customHeight="1" x14ac:dyDescent="0.35">
      <c r="A2" s="28" t="s">
        <v>49</v>
      </c>
      <c r="B2" s="32"/>
      <c r="C2" s="31"/>
      <c r="D2" s="31"/>
      <c r="E2" s="31"/>
      <c r="F2" s="31"/>
    </row>
    <row r="3" spans="1:6" ht="124.5" customHeight="1" x14ac:dyDescent="0.35">
      <c r="A3" s="25" t="s">
        <v>97</v>
      </c>
      <c r="B3" s="25" t="s">
        <v>51</v>
      </c>
      <c r="C3" s="25" t="s">
        <v>98</v>
      </c>
      <c r="D3" s="1" t="s">
        <v>99</v>
      </c>
    </row>
    <row r="4" spans="1:6" ht="80.25" customHeight="1" x14ac:dyDescent="0.35">
      <c r="A4" s="25" t="s">
        <v>56</v>
      </c>
      <c r="B4" s="477" t="s">
        <v>57</v>
      </c>
      <c r="C4" s="477" t="s">
        <v>58</v>
      </c>
      <c r="D4" s="1" t="s">
        <v>99</v>
      </c>
    </row>
    <row r="5" spans="1:6" ht="63.75" customHeight="1" x14ac:dyDescent="0.35">
      <c r="A5" s="1" t="s">
        <v>100</v>
      </c>
      <c r="B5" s="25" t="s">
        <v>101</v>
      </c>
      <c r="C5" s="29" t="s">
        <v>61</v>
      </c>
      <c r="D5" s="1" t="s">
        <v>99</v>
      </c>
      <c r="E5" s="1" t="s">
        <v>102</v>
      </c>
    </row>
    <row r="6" spans="1:6" ht="148" customHeight="1" x14ac:dyDescent="0.35">
      <c r="A6" s="1" t="s">
        <v>62</v>
      </c>
      <c r="B6" s="25" t="s">
        <v>63</v>
      </c>
      <c r="C6" s="25" t="s">
        <v>1193</v>
      </c>
      <c r="D6" s="1" t="s">
        <v>99</v>
      </c>
    </row>
    <row r="7" spans="1:6" s="951" customFormat="1" ht="148" customHeight="1" x14ac:dyDescent="0.35">
      <c r="A7" s="951" t="s">
        <v>1250</v>
      </c>
      <c r="B7" s="25" t="s">
        <v>1267</v>
      </c>
      <c r="C7" s="25" t="s">
        <v>1266</v>
      </c>
      <c r="D7" s="951" t="s">
        <v>99</v>
      </c>
    </row>
    <row r="8" spans="1:6" ht="61.5" customHeight="1" x14ac:dyDescent="0.35">
      <c r="A8" s="1" t="s">
        <v>103</v>
      </c>
      <c r="B8" s="25" t="s">
        <v>104</v>
      </c>
      <c r="C8" s="25" t="s">
        <v>105</v>
      </c>
      <c r="D8" s="1" t="s">
        <v>99</v>
      </c>
    </row>
    <row r="9" spans="1:6" ht="54" customHeight="1" x14ac:dyDescent="0.35">
      <c r="A9" s="1" t="s">
        <v>64</v>
      </c>
      <c r="B9" s="25" t="s">
        <v>65</v>
      </c>
      <c r="C9" s="1" t="s">
        <v>66</v>
      </c>
    </row>
    <row r="10" spans="1:6" s="476" customFormat="1" ht="43" customHeight="1" x14ac:dyDescent="0.35">
      <c r="A10" s="473" t="s">
        <v>1257</v>
      </c>
      <c r="B10" s="479"/>
      <c r="C10" s="480"/>
      <c r="D10" s="480"/>
      <c r="E10" s="475" t="s">
        <v>67</v>
      </c>
      <c r="F10" s="480"/>
    </row>
    <row r="11" spans="1:6" x14ac:dyDescent="0.35">
      <c r="A11" s="28" t="s">
        <v>78</v>
      </c>
      <c r="B11" s="27"/>
      <c r="C11" s="26"/>
      <c r="D11" s="26"/>
      <c r="E11" s="26"/>
      <c r="F11" s="26"/>
    </row>
    <row r="12" spans="1:6" s="986" customFormat="1" ht="29" x14ac:dyDescent="0.35">
      <c r="B12" s="985" t="s">
        <v>1259</v>
      </c>
    </row>
    <row r="13" spans="1:6" ht="304.5" x14ac:dyDescent="0.35">
      <c r="A13" s="1" t="s">
        <v>79</v>
      </c>
      <c r="B13" s="25" t="s">
        <v>80</v>
      </c>
      <c r="C13" s="1" t="s">
        <v>81</v>
      </c>
    </row>
    <row r="14" spans="1:6" ht="43.5" x14ac:dyDescent="0.35">
      <c r="A14" s="1" t="s">
        <v>82</v>
      </c>
      <c r="B14" s="25" t="s">
        <v>83</v>
      </c>
      <c r="C14" s="1" t="s">
        <v>84</v>
      </c>
    </row>
    <row r="15" spans="1:6" ht="43.5" x14ac:dyDescent="0.35">
      <c r="B15" s="985" t="s">
        <v>1258</v>
      </c>
      <c r="D15" s="26"/>
      <c r="E15" s="26"/>
      <c r="F15" s="26"/>
    </row>
    <row r="16" spans="1:6" x14ac:dyDescent="0.35">
      <c r="A16" s="28" t="s">
        <v>85</v>
      </c>
      <c r="B16" s="27"/>
      <c r="C16" s="26"/>
    </row>
    <row r="17" spans="1:3" ht="29" x14ac:dyDescent="0.35">
      <c r="A17" s="1" t="s">
        <v>86</v>
      </c>
      <c r="B17" s="25" t="s">
        <v>106</v>
      </c>
      <c r="C17" s="1" t="s">
        <v>87</v>
      </c>
    </row>
    <row r="18" spans="1:3" ht="72.5" x14ac:dyDescent="0.35">
      <c r="A18" s="1" t="s">
        <v>88</v>
      </c>
      <c r="B18" s="25" t="s">
        <v>89</v>
      </c>
      <c r="C18" s="1" t="s">
        <v>90</v>
      </c>
    </row>
    <row r="19" spans="1:3" ht="29" x14ac:dyDescent="0.35">
      <c r="A19" s="1" t="s">
        <v>91</v>
      </c>
      <c r="B19" s="25" t="s">
        <v>92</v>
      </c>
      <c r="C19" s="25" t="s">
        <v>93</v>
      </c>
    </row>
    <row r="20" spans="1:3" ht="101.5" x14ac:dyDescent="0.35">
      <c r="A20" s="1" t="s">
        <v>94</v>
      </c>
      <c r="B20" s="25" t="s">
        <v>95</v>
      </c>
      <c r="C20" s="1" t="s">
        <v>96</v>
      </c>
    </row>
  </sheetData>
  <conditionalFormatting sqref="D11:D132">
    <cfRule type="containsText" dxfId="6" priority="4" operator="containsText" text="Yes">
      <formula>NOT(ISERROR(SEARCH("Yes",D11)))</formula>
    </cfRule>
  </conditionalFormatting>
  <conditionalFormatting sqref="D3:D9">
    <cfRule type="containsText" dxfId="5" priority="3" operator="containsText" text="Yes">
      <formula>NOT(ISERROR(SEARCH("Yes",D3)))</formula>
    </cfRule>
  </conditionalFormatting>
  <conditionalFormatting sqref="D10">
    <cfRule type="containsText" dxfId="4" priority="2" operator="containsText" text="Yes">
      <formula>NOT(ISERROR(SEARCH("Yes",D10)))</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defaultColWidth="8.453125" defaultRowHeight="14.5" x14ac:dyDescent="0.35"/>
  <cols>
    <col min="1" max="1" width="23.81640625" customWidth="1"/>
    <col min="2" max="2" width="79.453125" customWidth="1"/>
    <col min="3" max="3" width="33.453125" customWidth="1"/>
    <col min="5" max="5" width="14.81640625" customWidth="1"/>
  </cols>
  <sheetData>
    <row r="1" spans="1:5" s="30" customFormat="1" ht="47.5" customHeight="1" x14ac:dyDescent="0.35">
      <c r="A1" s="33" t="s">
        <v>107</v>
      </c>
      <c r="B1" s="33" t="s">
        <v>44</v>
      </c>
      <c r="C1" s="33" t="s">
        <v>45</v>
      </c>
      <c r="D1" s="33" t="s">
        <v>46</v>
      </c>
      <c r="E1" s="33" t="s">
        <v>47</v>
      </c>
    </row>
    <row r="2" spans="1:5" ht="79.5" customHeight="1" x14ac:dyDescent="0.35">
      <c r="A2" s="1" t="s">
        <v>108</v>
      </c>
      <c r="B2" s="1" t="s">
        <v>109</v>
      </c>
      <c r="C2" s="1" t="s">
        <v>110</v>
      </c>
    </row>
    <row r="3" spans="1:5" ht="63.75" customHeight="1" x14ac:dyDescent="0.35">
      <c r="A3" s="1" t="s">
        <v>111</v>
      </c>
      <c r="B3" s="1" t="s">
        <v>112</v>
      </c>
      <c r="C3" s="1" t="s">
        <v>113</v>
      </c>
    </row>
    <row r="4" spans="1:5" ht="63.75" customHeight="1" x14ac:dyDescent="0.35">
      <c r="A4" s="1" t="s">
        <v>114</v>
      </c>
      <c r="B4" s="477" t="s">
        <v>57</v>
      </c>
      <c r="C4" s="477" t="s">
        <v>58</v>
      </c>
    </row>
    <row r="5" spans="1:5" ht="137.25" customHeight="1" x14ac:dyDescent="0.35">
      <c r="A5" t="s">
        <v>115</v>
      </c>
      <c r="B5" s="25" t="s">
        <v>116</v>
      </c>
    </row>
    <row r="6" spans="1:5" ht="29.25" customHeight="1" x14ac:dyDescent="0.35">
      <c r="A6" t="s">
        <v>117</v>
      </c>
      <c r="B6" s="539" t="s">
        <v>118</v>
      </c>
      <c r="C6" t="s">
        <v>119</v>
      </c>
    </row>
    <row r="7" spans="1:5" ht="43.5" x14ac:dyDescent="0.35">
      <c r="A7" s="1" t="s">
        <v>120</v>
      </c>
      <c r="B7" s="539" t="s">
        <v>121</v>
      </c>
      <c r="C7" t="s">
        <v>122</v>
      </c>
    </row>
    <row r="9" spans="1:5" x14ac:dyDescent="0.35">
      <c r="B9" s="538"/>
    </row>
    <row r="10" spans="1:5" x14ac:dyDescent="0.35">
      <c r="B10" s="5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opLeftCell="A12" zoomScale="68" workbookViewId="0">
      <selection activeCell="G14" sqref="G14"/>
    </sheetView>
  </sheetViews>
  <sheetFormatPr defaultColWidth="8.453125" defaultRowHeight="14.5" x14ac:dyDescent="0.35"/>
  <cols>
    <col min="1" max="1" width="15.1796875" style="447" customWidth="1"/>
    <col min="2" max="2" width="28.453125" style="447" customWidth="1"/>
    <col min="3" max="3" width="25.1796875" style="447" customWidth="1"/>
    <col min="4" max="4" width="11.1796875" style="447" customWidth="1"/>
    <col min="5" max="5" width="15.1796875" style="447" customWidth="1"/>
    <col min="6" max="6" width="12.453125" style="447" customWidth="1"/>
    <col min="7" max="7" width="11.81640625" style="447" bestFit="1" customWidth="1"/>
    <col min="8" max="16384" width="8.453125" style="447"/>
  </cols>
  <sheetData>
    <row r="1" spans="1:11" s="452" customFormat="1" x14ac:dyDescent="0.35">
      <c r="A1" s="452" t="s">
        <v>123</v>
      </c>
      <c r="B1" s="452" t="s">
        <v>124</v>
      </c>
      <c r="C1" s="452" t="s">
        <v>125</v>
      </c>
      <c r="D1" s="452" t="s">
        <v>126</v>
      </c>
      <c r="E1" s="452" t="s">
        <v>127</v>
      </c>
      <c r="F1" s="452" t="s">
        <v>128</v>
      </c>
    </row>
    <row r="2" spans="1:11" x14ac:dyDescent="0.35">
      <c r="C2" s="447" t="str">
        <f>'Haver Pivoted'!A1</f>
        <v>name</v>
      </c>
      <c r="D2" s="453" t="s">
        <v>219</v>
      </c>
      <c r="E2" s="453" t="s">
        <v>1271</v>
      </c>
      <c r="F2" s="453"/>
      <c r="H2" s="454"/>
    </row>
    <row r="3" spans="1:11" x14ac:dyDescent="0.35">
      <c r="B3" s="447" t="s">
        <v>129</v>
      </c>
      <c r="C3" s="447" t="str">
        <f>'Haver Pivoted'!A2</f>
        <v>gdp</v>
      </c>
      <c r="D3" s="447">
        <v>23992.400000000001</v>
      </c>
      <c r="E3" s="447">
        <f>'Haver Pivoted'!HA2</f>
        <v>24008.5</v>
      </c>
      <c r="F3" s="447">
        <f>E3-D3</f>
        <v>16.099999999998545</v>
      </c>
      <c r="G3" s="455">
        <f>F3/D3</f>
        <v>6.7104583117981291E-4</v>
      </c>
      <c r="H3" s="456"/>
    </row>
    <row r="4" spans="1:11" x14ac:dyDescent="0.35">
      <c r="B4" s="447" t="s">
        <v>130</v>
      </c>
      <c r="C4" s="447" t="str">
        <f>'Haver Pivoted'!A3</f>
        <v>gdph</v>
      </c>
      <c r="D4" s="447">
        <v>19806</v>
      </c>
      <c r="E4" s="447">
        <f>'Haver Pivoted'!HA3</f>
        <v>19810.599999999999</v>
      </c>
      <c r="F4" s="447">
        <f t="shared" ref="F4:F67" si="0">E4-D4</f>
        <v>4.5999999999985448</v>
      </c>
      <c r="G4" s="455">
        <f t="shared" ref="G4:G67" si="1">F4/D4</f>
        <v>2.3225285267083434E-4</v>
      </c>
      <c r="H4" s="456"/>
    </row>
    <row r="5" spans="1:11" x14ac:dyDescent="0.35">
      <c r="B5" s="447" t="s">
        <v>131</v>
      </c>
      <c r="C5" s="447" t="str">
        <f>'Haver Pivoted'!A4</f>
        <v>jgdp</v>
      </c>
      <c r="D5" s="447">
        <v>121.277</v>
      </c>
      <c r="E5" s="447">
        <f>'Haver Pivoted'!HA4</f>
        <v>121.32899999999999</v>
      </c>
      <c r="F5" s="447">
        <f t="shared" si="0"/>
        <v>5.1999999999992497E-2</v>
      </c>
      <c r="G5" s="455">
        <f t="shared" si="1"/>
        <v>4.2877050058949756E-4</v>
      </c>
      <c r="H5" s="457"/>
    </row>
    <row r="6" spans="1:11" x14ac:dyDescent="0.35">
      <c r="B6" s="447" t="s">
        <v>132</v>
      </c>
      <c r="C6" s="447" t="str">
        <f>'Haver Pivoted'!A5</f>
        <v>c</v>
      </c>
      <c r="D6" s="447">
        <v>16347.8</v>
      </c>
      <c r="E6" s="447">
        <f>'Haver Pivoted'!HA5</f>
        <v>16335.5</v>
      </c>
      <c r="F6" s="447">
        <f t="shared" si="0"/>
        <v>-12.299999999999272</v>
      </c>
      <c r="G6" s="455">
        <f t="shared" si="1"/>
        <v>-7.5239481765126026E-4</v>
      </c>
    </row>
    <row r="7" spans="1:11" x14ac:dyDescent="0.35">
      <c r="B7" s="447" t="s">
        <v>133</v>
      </c>
      <c r="C7" s="447" t="str">
        <f>'Haver Pivoted'!A6</f>
        <v>ch</v>
      </c>
      <c r="D7" s="447">
        <v>13842.7</v>
      </c>
      <c r="E7" s="447">
        <f>'Haver Pivoted'!HA6</f>
        <v>13836.7</v>
      </c>
      <c r="F7" s="447">
        <f t="shared" si="0"/>
        <v>-6</v>
      </c>
      <c r="G7" s="455">
        <f t="shared" si="1"/>
        <v>-4.334414528957501E-4</v>
      </c>
      <c r="K7" s="457"/>
    </row>
    <row r="8" spans="1:11" x14ac:dyDescent="0.35">
      <c r="B8" s="447" t="s">
        <v>134</v>
      </c>
      <c r="C8" s="447" t="str">
        <f>'Haver Pivoted'!A7</f>
        <v>jc</v>
      </c>
      <c r="D8" s="447">
        <v>118.117</v>
      </c>
      <c r="E8" s="447">
        <f>'Haver Pivoted'!HA7</f>
        <v>118.078</v>
      </c>
      <c r="F8" s="447">
        <f t="shared" si="0"/>
        <v>-3.9000000000001478E-2</v>
      </c>
      <c r="G8" s="455">
        <f t="shared" si="1"/>
        <v>-3.3018109162949851E-4</v>
      </c>
    </row>
    <row r="9" spans="1:11" x14ac:dyDescent="0.35">
      <c r="B9" s="447" t="s">
        <v>135</v>
      </c>
      <c r="C9" s="447" t="str">
        <f>'Haver Pivoted'!A8</f>
        <v>jgf</v>
      </c>
      <c r="D9" s="447">
        <v>118.151</v>
      </c>
      <c r="E9" s="447">
        <f>'Haver Pivoted'!HA8</f>
        <v>118.294</v>
      </c>
      <c r="F9" s="447">
        <f t="shared" si="0"/>
        <v>0.14300000000000068</v>
      </c>
      <c r="G9" s="455">
        <f t="shared" si="1"/>
        <v>1.2103156130714144E-3</v>
      </c>
    </row>
    <row r="10" spans="1:11" x14ac:dyDescent="0.35">
      <c r="B10" s="447" t="s">
        <v>136</v>
      </c>
      <c r="C10" s="447" t="str">
        <f>'Haver Pivoted'!A9</f>
        <v>jgs</v>
      </c>
      <c r="D10" s="447">
        <v>126.175</v>
      </c>
      <c r="E10" s="447">
        <f>'Haver Pivoted'!HA9</f>
        <v>126.182</v>
      </c>
      <c r="F10" s="447">
        <f t="shared" si="0"/>
        <v>7.0000000000050022E-3</v>
      </c>
      <c r="G10" s="455">
        <f t="shared" si="1"/>
        <v>5.5478502080483471E-5</v>
      </c>
    </row>
    <row r="11" spans="1:11" x14ac:dyDescent="0.35">
      <c r="B11" s="447" t="s">
        <v>137</v>
      </c>
      <c r="C11" s="447" t="str">
        <f>'Haver Pivoted'!A10</f>
        <v>jgse</v>
      </c>
      <c r="D11" s="447">
        <v>125.721</v>
      </c>
      <c r="E11" s="447">
        <f>'Haver Pivoted'!HA10</f>
        <v>125.69199999999999</v>
      </c>
      <c r="F11" s="447">
        <f t="shared" si="0"/>
        <v>-2.9000000000010573E-2</v>
      </c>
      <c r="G11" s="455">
        <f t="shared" si="1"/>
        <v>-2.3066949833369581E-4</v>
      </c>
    </row>
    <row r="12" spans="1:11" x14ac:dyDescent="0.35">
      <c r="B12" s="447" t="s">
        <v>138</v>
      </c>
      <c r="C12" s="447" t="str">
        <f>'Haver Pivoted'!A11</f>
        <v>jgsi</v>
      </c>
      <c r="D12" s="447">
        <v>128.322</v>
      </c>
      <c r="E12" s="447">
        <f>'Haver Pivoted'!HA11</f>
        <v>128.50299999999999</v>
      </c>
      <c r="F12" s="447">
        <f t="shared" si="0"/>
        <v>0.18099999999998317</v>
      </c>
      <c r="G12" s="455">
        <f t="shared" si="1"/>
        <v>1.4105141752776857E-3</v>
      </c>
    </row>
    <row r="13" spans="1:11" x14ac:dyDescent="0.35">
      <c r="A13" s="447" t="s">
        <v>74</v>
      </c>
      <c r="B13" s="447" t="s">
        <v>74</v>
      </c>
      <c r="C13" s="447" t="str">
        <f>'Haver Pivoted'!A12</f>
        <v>yptmr</v>
      </c>
      <c r="D13" s="447">
        <v>847.9</v>
      </c>
      <c r="E13" s="447">
        <f>'Haver Pivoted'!HA12</f>
        <v>847.9</v>
      </c>
      <c r="F13" s="447">
        <f t="shared" si="0"/>
        <v>0</v>
      </c>
      <c r="G13" s="455">
        <f t="shared" si="1"/>
        <v>0</v>
      </c>
      <c r="I13" s="458"/>
    </row>
    <row r="14" spans="1:11" x14ac:dyDescent="0.35">
      <c r="A14" s="447" t="s">
        <v>73</v>
      </c>
      <c r="B14" s="447" t="s">
        <v>139</v>
      </c>
      <c r="C14" s="447" t="str">
        <f>'Haver Pivoted'!A13</f>
        <v>yptmd</v>
      </c>
      <c r="D14" s="447">
        <v>792.2</v>
      </c>
      <c r="E14" s="447">
        <f>'Haver Pivoted'!HA13</f>
        <v>781.6</v>
      </c>
      <c r="F14" s="447">
        <f t="shared" si="0"/>
        <v>-10.600000000000023</v>
      </c>
      <c r="G14" s="455">
        <f t="shared" si="1"/>
        <v>-1.3380459479929338E-2</v>
      </c>
    </row>
    <row r="15" spans="1:11" x14ac:dyDescent="0.35">
      <c r="A15" s="447" t="s">
        <v>72</v>
      </c>
      <c r="B15" s="447" t="s">
        <v>140</v>
      </c>
      <c r="C15" s="447" t="str">
        <f>'Haver Pivoted'!A14</f>
        <v>yptu</v>
      </c>
      <c r="D15" s="447">
        <v>37.6</v>
      </c>
      <c r="E15" s="447">
        <f>'Haver Pivoted'!HA14</f>
        <v>37.6</v>
      </c>
      <c r="F15" s="447">
        <f t="shared" si="0"/>
        <v>0</v>
      </c>
      <c r="G15" s="455">
        <f t="shared" si="1"/>
        <v>0</v>
      </c>
    </row>
    <row r="16" spans="1:11" x14ac:dyDescent="0.35">
      <c r="B16" s="447" t="s">
        <v>76</v>
      </c>
      <c r="C16" s="447" t="str">
        <f>'Haver Pivoted'!A15</f>
        <v>gtfp</v>
      </c>
      <c r="D16" s="447">
        <v>3888.3</v>
      </c>
      <c r="E16" s="447">
        <f>'Haver Pivoted'!HA15</f>
        <v>3877</v>
      </c>
      <c r="F16" s="447">
        <f t="shared" si="0"/>
        <v>-11.300000000000182</v>
      </c>
      <c r="G16" s="455">
        <f t="shared" si="1"/>
        <v>-2.9061543605174963E-3</v>
      </c>
    </row>
    <row r="17" spans="1:7" x14ac:dyDescent="0.35">
      <c r="B17" s="447" t="s">
        <v>141</v>
      </c>
      <c r="C17" s="447" t="str">
        <f>'Haver Pivoted'!A16</f>
        <v>ypog</v>
      </c>
      <c r="D17" s="447">
        <v>117.5</v>
      </c>
      <c r="E17" s="447">
        <f>'Haver Pivoted'!HA16</f>
        <v>117.5</v>
      </c>
      <c r="F17" s="447">
        <f t="shared" si="0"/>
        <v>0</v>
      </c>
      <c r="G17" s="455">
        <f t="shared" si="1"/>
        <v>0</v>
      </c>
    </row>
    <row r="18" spans="1:7" x14ac:dyDescent="0.35">
      <c r="B18" s="447" t="s">
        <v>142</v>
      </c>
      <c r="C18" s="447" t="str">
        <f>'Haver Pivoted'!A17</f>
        <v>yptx</v>
      </c>
      <c r="D18" s="447">
        <v>2715.9</v>
      </c>
      <c r="E18" s="447">
        <f>'Haver Pivoted'!HA17</f>
        <v>2744.4</v>
      </c>
      <c r="F18" s="447">
        <f t="shared" si="0"/>
        <v>28.5</v>
      </c>
      <c r="G18" s="455">
        <f t="shared" si="1"/>
        <v>1.049375897492544E-2</v>
      </c>
    </row>
    <row r="19" spans="1:7" x14ac:dyDescent="0.35">
      <c r="B19" s="447" t="s">
        <v>143</v>
      </c>
      <c r="C19" s="447" t="str">
        <f>'Haver Pivoted'!A18</f>
        <v>ytpi</v>
      </c>
      <c r="D19" s="447">
        <v>1696.3</v>
      </c>
      <c r="E19" s="447">
        <f>'Haver Pivoted'!HA18</f>
        <v>1694.7</v>
      </c>
      <c r="F19" s="447">
        <f t="shared" si="0"/>
        <v>-1.5999999999999091</v>
      </c>
      <c r="G19" s="455">
        <f t="shared" si="1"/>
        <v>-9.4322938159518315E-4</v>
      </c>
    </row>
    <row r="20" spans="1:7" x14ac:dyDescent="0.35">
      <c r="B20" s="447" t="s">
        <v>144</v>
      </c>
      <c r="C20" s="447" t="str">
        <f>'Haver Pivoted'!A19</f>
        <v>yctlg</v>
      </c>
      <c r="D20" s="447">
        <v>360</v>
      </c>
      <c r="E20" s="447">
        <f>'Haver Pivoted'!HA19</f>
        <v>360</v>
      </c>
      <c r="F20" s="447">
        <f t="shared" si="0"/>
        <v>0</v>
      </c>
      <c r="G20" s="455">
        <f t="shared" si="1"/>
        <v>0</v>
      </c>
    </row>
    <row r="21" spans="1:7" x14ac:dyDescent="0.35">
      <c r="B21" s="447" t="s">
        <v>145</v>
      </c>
      <c r="C21" s="447" t="str">
        <f>'Haver Pivoted'!A20</f>
        <v>g</v>
      </c>
      <c r="D21" s="447">
        <v>4128.3999999999996</v>
      </c>
      <c r="E21" s="447">
        <f>'Haver Pivoted'!HA20</f>
        <v>4134</v>
      </c>
      <c r="F21" s="447">
        <f t="shared" si="0"/>
        <v>5.6000000000003638</v>
      </c>
      <c r="G21" s="455">
        <f t="shared" si="1"/>
        <v>1.3564577075865624E-3</v>
      </c>
    </row>
    <row r="22" spans="1:7" x14ac:dyDescent="0.35">
      <c r="B22" s="447" t="s">
        <v>146</v>
      </c>
      <c r="C22" s="447" t="str">
        <f>'Haver Pivoted'!A21</f>
        <v>grcsi</v>
      </c>
      <c r="D22" s="447">
        <v>1645.8</v>
      </c>
      <c r="E22" s="447">
        <f>'Haver Pivoted'!HA21</f>
        <v>1652.8</v>
      </c>
      <c r="F22" s="447">
        <f t="shared" si="0"/>
        <v>7</v>
      </c>
      <c r="G22" s="455">
        <f t="shared" si="1"/>
        <v>4.2532506987483292E-3</v>
      </c>
    </row>
    <row r="23" spans="1:7" x14ac:dyDescent="0.35">
      <c r="B23" s="447" t="s">
        <v>134</v>
      </c>
      <c r="C23" s="447" t="str">
        <f>'Haver Pivoted'!A22</f>
        <v>dc</v>
      </c>
      <c r="D23" s="447">
        <v>118.09699999999999</v>
      </c>
      <c r="E23" s="447">
        <f>'Haver Pivoted'!HA22</f>
        <v>118.059</v>
      </c>
      <c r="F23" s="447">
        <f t="shared" si="0"/>
        <v>-3.7999999999996703E-2</v>
      </c>
      <c r="G23" s="455">
        <f t="shared" si="1"/>
        <v>-3.2176939295660943E-4</v>
      </c>
    </row>
    <row r="24" spans="1:7" x14ac:dyDescent="0.35">
      <c r="A24" s="447" t="s">
        <v>147</v>
      </c>
      <c r="B24" s="447" t="s">
        <v>148</v>
      </c>
      <c r="C24" s="447" t="str">
        <f>'Haver Pivoted'!A23</f>
        <v>gf</v>
      </c>
      <c r="D24" s="447">
        <v>1566.1</v>
      </c>
      <c r="E24" s="447">
        <f>'Haver Pivoted'!HA23</f>
        <v>1566.1</v>
      </c>
      <c r="F24" s="447">
        <f t="shared" si="0"/>
        <v>0</v>
      </c>
      <c r="G24" s="455">
        <f t="shared" si="1"/>
        <v>0</v>
      </c>
    </row>
    <row r="25" spans="1:7" x14ac:dyDescent="0.35">
      <c r="A25" s="447" t="s">
        <v>147</v>
      </c>
      <c r="B25" s="447" t="s">
        <v>149</v>
      </c>
      <c r="C25" s="447" t="str">
        <f>'Haver Pivoted'!A24</f>
        <v>gs</v>
      </c>
      <c r="D25" s="447">
        <v>2562.3000000000002</v>
      </c>
      <c r="E25" s="447">
        <f>'Haver Pivoted'!HA24</f>
        <v>2567.9</v>
      </c>
      <c r="F25" s="447">
        <f t="shared" si="0"/>
        <v>5.5999999999999091</v>
      </c>
      <c r="G25" s="455">
        <f t="shared" si="1"/>
        <v>2.1855364321117388E-3</v>
      </c>
    </row>
    <row r="26" spans="1:7" x14ac:dyDescent="0.35">
      <c r="B26" s="447" t="s">
        <v>150</v>
      </c>
      <c r="C26" s="447" t="str">
        <f>'Haver Pivoted'!A25</f>
        <v>gfh</v>
      </c>
      <c r="D26" s="447">
        <v>1325.6</v>
      </c>
      <c r="E26" s="447">
        <f>'Haver Pivoted'!HA25</f>
        <v>1323.9</v>
      </c>
      <c r="F26" s="447">
        <f t="shared" si="0"/>
        <v>-1.6999999999998181</v>
      </c>
      <c r="G26" s="455">
        <f t="shared" si="1"/>
        <v>-1.2824381412189336E-3</v>
      </c>
    </row>
    <row r="27" spans="1:7" x14ac:dyDescent="0.35">
      <c r="B27" s="447" t="s">
        <v>151</v>
      </c>
      <c r="C27" s="447" t="str">
        <f>'Haver Pivoted'!A26</f>
        <v>gsh</v>
      </c>
      <c r="D27" s="447">
        <v>2030.7</v>
      </c>
      <c r="E27" s="447">
        <f>'Haver Pivoted'!HA26</f>
        <v>2035.1</v>
      </c>
      <c r="F27" s="447">
        <f t="shared" si="0"/>
        <v>4.3999999999998636</v>
      </c>
      <c r="G27" s="455">
        <f t="shared" si="1"/>
        <v>2.1667405328211274E-3</v>
      </c>
    </row>
    <row r="28" spans="1:7" x14ac:dyDescent="0.35">
      <c r="A28" s="447" t="s">
        <v>77</v>
      </c>
      <c r="B28" s="447" t="s">
        <v>152</v>
      </c>
      <c r="C28" s="447" t="s">
        <v>153</v>
      </c>
      <c r="D28" s="447">
        <v>2088.1999999999998</v>
      </c>
      <c r="E28" s="447">
        <f>'Haver Pivoted'!HA27</f>
        <v>2115.4</v>
      </c>
      <c r="F28" s="447">
        <f t="shared" si="0"/>
        <v>27.200000000000273</v>
      </c>
      <c r="G28" s="455">
        <f t="shared" si="1"/>
        <v>1.3025572263193312E-2</v>
      </c>
    </row>
    <row r="29" spans="1:7" x14ac:dyDescent="0.35">
      <c r="A29" s="447" t="s">
        <v>77</v>
      </c>
      <c r="B29" s="447" t="s">
        <v>154</v>
      </c>
      <c r="C29" s="447" t="s">
        <v>155</v>
      </c>
      <c r="D29" s="447">
        <v>178.7</v>
      </c>
      <c r="E29" s="447">
        <f>'Haver Pivoted'!HA28</f>
        <v>178.4</v>
      </c>
      <c r="F29" s="447">
        <f t="shared" si="0"/>
        <v>-0.29999999999998295</v>
      </c>
      <c r="G29" s="455">
        <f t="shared" si="1"/>
        <v>-1.6787912702852991E-3</v>
      </c>
    </row>
    <row r="30" spans="1:7" x14ac:dyDescent="0.35">
      <c r="A30" s="447" t="s">
        <v>77</v>
      </c>
      <c r="B30" s="447" t="s">
        <v>156</v>
      </c>
      <c r="C30" s="447" t="s">
        <v>157</v>
      </c>
      <c r="D30" s="447">
        <v>269.13333333333298</v>
      </c>
      <c r="E30" s="447">
        <f>'Haver Pivoted'!HA29</f>
        <v>269.13333333333298</v>
      </c>
      <c r="F30" s="447">
        <f t="shared" si="0"/>
        <v>0</v>
      </c>
      <c r="G30" s="455">
        <f t="shared" si="1"/>
        <v>0</v>
      </c>
    </row>
    <row r="31" spans="1:7" x14ac:dyDescent="0.35">
      <c r="A31" s="447" t="s">
        <v>77</v>
      </c>
      <c r="B31" s="447" t="s">
        <v>158</v>
      </c>
      <c r="C31" s="447" t="s">
        <v>159</v>
      </c>
      <c r="D31" s="447">
        <v>1623</v>
      </c>
      <c r="E31" s="447">
        <f>'Haver Pivoted'!HA30</f>
        <v>1630</v>
      </c>
      <c r="F31" s="447">
        <f t="shared" si="0"/>
        <v>7</v>
      </c>
      <c r="G31" s="455">
        <f t="shared" si="1"/>
        <v>4.3130006161429448E-3</v>
      </c>
    </row>
    <row r="32" spans="1:7" x14ac:dyDescent="0.35">
      <c r="A32" s="447" t="s">
        <v>160</v>
      </c>
      <c r="B32" s="447" t="s">
        <v>161</v>
      </c>
      <c r="C32" s="447" t="str">
        <f>'Haver Pivoted'!A31</f>
        <v>gftfp</v>
      </c>
      <c r="D32" s="447">
        <v>2939.7</v>
      </c>
      <c r="E32" s="447">
        <f>'Haver Pivoted'!HA31</f>
        <v>2939.1</v>
      </c>
      <c r="F32" s="447">
        <f t="shared" si="0"/>
        <v>-0.59999999999990905</v>
      </c>
      <c r="G32" s="455">
        <f t="shared" si="1"/>
        <v>-2.0410245943460527E-4</v>
      </c>
    </row>
    <row r="33" spans="1:10" x14ac:dyDescent="0.35">
      <c r="A33" s="447" t="s">
        <v>70</v>
      </c>
      <c r="B33" s="446" t="s">
        <v>162</v>
      </c>
      <c r="C33" s="447" t="str">
        <f>'Haver Pivoted'!A32</f>
        <v>gfeg</v>
      </c>
      <c r="D33" s="447">
        <v>892</v>
      </c>
      <c r="E33" s="447">
        <f>'Haver Pivoted'!HA32</f>
        <v>897.9</v>
      </c>
      <c r="F33" s="447">
        <f t="shared" si="0"/>
        <v>5.8999999999999773</v>
      </c>
      <c r="G33" s="455">
        <f t="shared" si="1"/>
        <v>6.6143497757847275E-3</v>
      </c>
    </row>
    <row r="34" spans="1:10" x14ac:dyDescent="0.35">
      <c r="A34" s="447" t="s">
        <v>77</v>
      </c>
      <c r="B34" s="447" t="s">
        <v>163</v>
      </c>
      <c r="C34" s="447" t="str">
        <f>'Haver Pivoted'!A33</f>
        <v>gsrpt</v>
      </c>
      <c r="D34" s="447">
        <v>627.70000000000005</v>
      </c>
      <c r="E34" s="447">
        <f>'Haver Pivoted'!HA33</f>
        <v>629</v>
      </c>
      <c r="F34" s="447">
        <f t="shared" si="0"/>
        <v>1.2999999999999545</v>
      </c>
      <c r="G34" s="455">
        <f t="shared" si="1"/>
        <v>2.0710530508203828E-3</v>
      </c>
    </row>
    <row r="35" spans="1:10" x14ac:dyDescent="0.35">
      <c r="A35" s="447" t="s">
        <v>77</v>
      </c>
      <c r="B35" s="447" t="s">
        <v>164</v>
      </c>
      <c r="C35" s="447" t="str">
        <f>'Haver Pivoted'!A34</f>
        <v>gsrpri</v>
      </c>
      <c r="D35" s="447">
        <v>1517.6</v>
      </c>
      <c r="E35" s="447">
        <f>'Haver Pivoted'!HA34</f>
        <v>1516.3</v>
      </c>
      <c r="F35" s="447">
        <f t="shared" si="0"/>
        <v>-1.2999999999999545</v>
      </c>
      <c r="G35" s="455">
        <f t="shared" si="1"/>
        <v>-8.5661570901420306E-4</v>
      </c>
    </row>
    <row r="36" spans="1:10" x14ac:dyDescent="0.35">
      <c r="A36" s="447" t="s">
        <v>77</v>
      </c>
      <c r="B36" s="447" t="s">
        <v>165</v>
      </c>
      <c r="C36" s="447" t="str">
        <f>'Haver Pivoted'!A35</f>
        <v>gsrcp</v>
      </c>
      <c r="D36" s="447">
        <v>90.9</v>
      </c>
      <c r="E36" s="447">
        <f>'Haver Pivoted'!HA35</f>
        <v>90.9</v>
      </c>
      <c r="F36" s="447">
        <f t="shared" si="0"/>
        <v>0</v>
      </c>
      <c r="G36" s="455">
        <f t="shared" si="1"/>
        <v>0</v>
      </c>
    </row>
    <row r="37" spans="1:10" x14ac:dyDescent="0.35">
      <c r="A37" s="447" t="s">
        <v>77</v>
      </c>
      <c r="B37" s="447" t="s">
        <v>166</v>
      </c>
      <c r="C37" s="447" t="str">
        <f>'Haver Pivoted'!A36</f>
        <v>gsrs</v>
      </c>
      <c r="D37" s="447">
        <v>22.8</v>
      </c>
      <c r="E37" s="447">
        <f>'Haver Pivoted'!HA36</f>
        <v>22.8</v>
      </c>
      <c r="F37" s="447">
        <f t="shared" si="0"/>
        <v>0</v>
      </c>
      <c r="G37" s="455">
        <f t="shared" si="1"/>
        <v>0</v>
      </c>
    </row>
    <row r="38" spans="1:10" x14ac:dyDescent="0.35">
      <c r="A38" s="447" t="s">
        <v>76</v>
      </c>
      <c r="B38" s="447" t="s">
        <v>167</v>
      </c>
      <c r="C38" s="447" t="str">
        <f>'Haver Pivoted'!A37</f>
        <v>gstfp</v>
      </c>
      <c r="D38" s="447">
        <v>948.5</v>
      </c>
      <c r="E38" s="447">
        <f>'Haver Pivoted'!HA37</f>
        <v>937.9</v>
      </c>
      <c r="F38" s="447">
        <f t="shared" si="0"/>
        <v>-10.600000000000023</v>
      </c>
      <c r="G38" s="455">
        <f t="shared" si="1"/>
        <v>-1.1175540326831863E-2</v>
      </c>
    </row>
    <row r="39" spans="1:10" x14ac:dyDescent="0.35">
      <c r="B39" s="447" t="s">
        <v>168</v>
      </c>
      <c r="C39" s="447" t="str">
        <f>'Haver Pivoted'!A38</f>
        <v>gset</v>
      </c>
      <c r="D39" s="447">
        <v>3480.1</v>
      </c>
      <c r="E39" s="447">
        <f>'Haver Pivoted'!HA38</f>
        <v>3474.5</v>
      </c>
      <c r="F39" s="447">
        <f t="shared" si="0"/>
        <v>-5.5999999999999091</v>
      </c>
      <c r="G39" s="455">
        <f t="shared" si="1"/>
        <v>-1.6091491623803653E-3</v>
      </c>
    </row>
    <row r="40" spans="1:10" x14ac:dyDescent="0.35">
      <c r="B40" s="447" t="s">
        <v>169</v>
      </c>
      <c r="C40" s="447" t="str">
        <f>'Haver Pivoted'!A39</f>
        <v>gfeghhx</v>
      </c>
      <c r="D40" s="447">
        <v>590.80200000000002</v>
      </c>
      <c r="E40" s="447">
        <f>'Haver Pivoted'!HA39</f>
        <v>592.49800000000005</v>
      </c>
      <c r="F40" s="447">
        <f t="shared" si="0"/>
        <v>1.6960000000000264</v>
      </c>
      <c r="G40" s="455">
        <f t="shared" si="1"/>
        <v>2.8706741006293587E-3</v>
      </c>
    </row>
    <row r="41" spans="1:10" x14ac:dyDescent="0.35">
      <c r="A41" s="447" t="s">
        <v>170</v>
      </c>
      <c r="B41" s="447" t="s">
        <v>171</v>
      </c>
      <c r="C41" s="447" t="str">
        <f>'Haver Pivoted'!A40</f>
        <v>gfeghdx</v>
      </c>
      <c r="D41" s="447">
        <v>541.83500000000004</v>
      </c>
      <c r="E41" s="447">
        <f>'Haver Pivoted'!HA40</f>
        <v>541.89200000000005</v>
      </c>
      <c r="F41" s="447">
        <f t="shared" si="0"/>
        <v>5.7000000000016371E-2</v>
      </c>
      <c r="G41" s="455">
        <f t="shared" si="1"/>
        <v>1.0519807690536117E-4</v>
      </c>
    </row>
    <row r="42" spans="1:10" x14ac:dyDescent="0.35">
      <c r="A42" s="447" t="s">
        <v>70</v>
      </c>
      <c r="B42" s="447" t="s">
        <v>172</v>
      </c>
      <c r="C42" s="447" t="str">
        <f>'Haver Pivoted'!A41</f>
        <v>gfeigx</v>
      </c>
      <c r="D42" s="447">
        <v>74.370999999999995</v>
      </c>
      <c r="E42" s="447">
        <f>'Haver Pivoted'!HA41</f>
        <v>73.727000000000004</v>
      </c>
      <c r="F42" s="447">
        <f t="shared" si="0"/>
        <v>-0.64399999999999125</v>
      </c>
      <c r="G42" s="455">
        <f t="shared" si="1"/>
        <v>-8.6592892390850093E-3</v>
      </c>
    </row>
    <row r="43" spans="1:10" x14ac:dyDescent="0.35">
      <c r="B43" s="447" t="s">
        <v>173</v>
      </c>
      <c r="C43" s="447" t="str">
        <f>'Haver Pivoted'!A42</f>
        <v>gfsub</v>
      </c>
      <c r="D43" s="447">
        <v>305.2</v>
      </c>
      <c r="E43" s="447">
        <f>'Haver Pivoted'!HA42</f>
        <v>304.5</v>
      </c>
      <c r="F43" s="447">
        <f t="shared" si="0"/>
        <v>-0.69999999999998863</v>
      </c>
      <c r="G43" s="455">
        <f t="shared" si="1"/>
        <v>-2.293577981651339E-3</v>
      </c>
      <c r="I43" s="459"/>
      <c r="J43" s="456"/>
    </row>
    <row r="44" spans="1:10" x14ac:dyDescent="0.35">
      <c r="B44" s="447" t="s">
        <v>174</v>
      </c>
      <c r="C44" s="447" t="str">
        <f>'Haver Pivoted'!A43</f>
        <v>gssub</v>
      </c>
      <c r="D44" s="447">
        <v>0.6</v>
      </c>
      <c r="E44" s="447">
        <f>'Haver Pivoted'!HA43</f>
        <v>0.6</v>
      </c>
      <c r="F44" s="447">
        <f t="shared" si="0"/>
        <v>0</v>
      </c>
      <c r="G44" s="455">
        <f t="shared" si="1"/>
        <v>0</v>
      </c>
      <c r="I44" s="448"/>
      <c r="J44" s="456"/>
    </row>
    <row r="45" spans="1:10" x14ac:dyDescent="0.35">
      <c r="B45" s="447" t="s">
        <v>71</v>
      </c>
      <c r="C45" s="447" t="str">
        <f>'Haver Pivoted'!A44</f>
        <v>gsub</v>
      </c>
      <c r="D45" s="447">
        <v>305.8</v>
      </c>
      <c r="E45" s="447">
        <f>'Haver Pivoted'!HA44</f>
        <v>305.2</v>
      </c>
      <c r="F45" s="447">
        <f t="shared" si="0"/>
        <v>-0.60000000000002274</v>
      </c>
      <c r="G45" s="455">
        <f t="shared" si="1"/>
        <v>-1.9620667102682233E-3</v>
      </c>
      <c r="I45" s="448"/>
      <c r="J45" s="457"/>
    </row>
    <row r="46" spans="1:10" x14ac:dyDescent="0.35">
      <c r="A46" s="447" t="s">
        <v>75</v>
      </c>
      <c r="B46" s="447" t="s">
        <v>75</v>
      </c>
      <c r="C46" s="447" t="str">
        <f>'Haver Pivoted'!A45</f>
        <v>gftfpe</v>
      </c>
      <c r="D46" s="447">
        <v>14.2</v>
      </c>
      <c r="E46" s="447">
        <f>'Haver Pivoted'!HA45</f>
        <v>14.2</v>
      </c>
      <c r="F46" s="447">
        <f t="shared" si="0"/>
        <v>0</v>
      </c>
      <c r="G46" s="455">
        <f t="shared" si="1"/>
        <v>0</v>
      </c>
      <c r="I46" s="448"/>
      <c r="J46" s="457"/>
    </row>
    <row r="47" spans="1:10" x14ac:dyDescent="0.35">
      <c r="B47" s="447" t="s">
        <v>175</v>
      </c>
      <c r="C47" s="447" t="str">
        <f>'Haver Pivoted'!A46</f>
        <v>gftfpr</v>
      </c>
      <c r="D47" s="447">
        <v>14.6</v>
      </c>
      <c r="E47" s="447">
        <f>'Haver Pivoted'!HA46</f>
        <v>14.6</v>
      </c>
      <c r="F47" s="447">
        <f t="shared" si="0"/>
        <v>0</v>
      </c>
      <c r="G47" s="455">
        <f t="shared" si="1"/>
        <v>0</v>
      </c>
      <c r="I47" s="448"/>
      <c r="J47" s="457"/>
    </row>
    <row r="48" spans="1:10" x14ac:dyDescent="0.35">
      <c r="A48" s="447" t="s">
        <v>69</v>
      </c>
      <c r="B48" s="447" t="s">
        <v>176</v>
      </c>
      <c r="C48" s="447" t="str">
        <f>'Haver Pivoted'!A47</f>
        <v>gftfpp</v>
      </c>
      <c r="D48" s="447">
        <v>2</v>
      </c>
      <c r="E48" s="447">
        <f>'Haver Pivoted'!HA47</f>
        <v>2</v>
      </c>
      <c r="F48" s="447">
        <f t="shared" si="0"/>
        <v>0</v>
      </c>
      <c r="G48" s="455">
        <f t="shared" si="1"/>
        <v>0</v>
      </c>
      <c r="J48" s="457"/>
    </row>
    <row r="49" spans="1:9" x14ac:dyDescent="0.35">
      <c r="A49" s="447" t="s">
        <v>68</v>
      </c>
      <c r="B49" s="447" t="s">
        <v>177</v>
      </c>
      <c r="C49" s="447" t="str">
        <f>'Haver Pivoted'!A48</f>
        <v>gftfpv</v>
      </c>
      <c r="D49" s="447">
        <v>64.400000000000006</v>
      </c>
      <c r="E49" s="447">
        <f>'Haver Pivoted'!HA48</f>
        <v>64.400000000000006</v>
      </c>
      <c r="F49" s="447">
        <f t="shared" si="0"/>
        <v>0</v>
      </c>
      <c r="G49" s="455">
        <f t="shared" si="1"/>
        <v>0</v>
      </c>
      <c r="H49" s="449"/>
      <c r="I49" s="449"/>
    </row>
    <row r="50" spans="1:9" x14ac:dyDescent="0.35">
      <c r="A50" s="447" t="s">
        <v>178</v>
      </c>
      <c r="B50" s="267" t="s">
        <v>179</v>
      </c>
      <c r="C50" s="447" t="str">
        <f>'Haver Pivoted'!A49</f>
        <v>gfsubp</v>
      </c>
      <c r="D50" s="447">
        <v>28.6</v>
      </c>
      <c r="E50" s="447">
        <f>'Haver Pivoted'!HA49</f>
        <v>28.6</v>
      </c>
      <c r="F50" s="447">
        <f t="shared" si="0"/>
        <v>0</v>
      </c>
      <c r="G50" s="455">
        <f t="shared" si="1"/>
        <v>0</v>
      </c>
      <c r="H50" s="95"/>
      <c r="I50" s="106"/>
    </row>
    <row r="51" spans="1:9" x14ac:dyDescent="0.35">
      <c r="A51" s="447" t="s">
        <v>71</v>
      </c>
      <c r="B51" s="267" t="s">
        <v>180</v>
      </c>
      <c r="C51" s="447" t="str">
        <f>'Haver Pivoted'!A50</f>
        <v>gfsubg</v>
      </c>
      <c r="D51" s="447">
        <v>0</v>
      </c>
      <c r="E51" s="447">
        <f>'Haver Pivoted'!HA50</f>
        <v>0</v>
      </c>
      <c r="F51" s="447">
        <f t="shared" si="0"/>
        <v>0</v>
      </c>
      <c r="G51" s="455" t="e">
        <f t="shared" si="1"/>
        <v>#DIV/0!</v>
      </c>
      <c r="H51" s="94"/>
      <c r="I51" s="495"/>
    </row>
    <row r="52" spans="1:9" x14ac:dyDescent="0.35">
      <c r="A52" s="447" t="s">
        <v>71</v>
      </c>
      <c r="B52" s="267" t="s">
        <v>181</v>
      </c>
      <c r="C52" s="447" t="str">
        <f>'Haver Pivoted'!A51</f>
        <v>gfsube</v>
      </c>
      <c r="D52" s="447">
        <v>62.9</v>
      </c>
      <c r="E52" s="447">
        <f>'Haver Pivoted'!HA51</f>
        <v>62.9</v>
      </c>
      <c r="F52" s="447">
        <f t="shared" si="0"/>
        <v>0</v>
      </c>
      <c r="G52" s="455">
        <f t="shared" si="1"/>
        <v>0</v>
      </c>
      <c r="H52" s="248"/>
      <c r="I52" s="106"/>
    </row>
    <row r="53" spans="1:9" x14ac:dyDescent="0.35">
      <c r="A53" s="447" t="s">
        <v>71</v>
      </c>
      <c r="B53" s="267" t="s">
        <v>182</v>
      </c>
      <c r="C53" s="447" t="str">
        <f>'Haver Pivoted'!A52</f>
        <v>gfsubs</v>
      </c>
      <c r="D53" s="447">
        <v>15.7</v>
      </c>
      <c r="E53" s="447">
        <f>'Haver Pivoted'!HA52</f>
        <v>15.7</v>
      </c>
      <c r="F53" s="447">
        <f t="shared" si="0"/>
        <v>0</v>
      </c>
      <c r="G53" s="455">
        <f t="shared" si="1"/>
        <v>0</v>
      </c>
      <c r="H53" s="248"/>
      <c r="I53" s="106"/>
    </row>
    <row r="54" spans="1:9" x14ac:dyDescent="0.35">
      <c r="A54" s="447" t="s">
        <v>71</v>
      </c>
      <c r="B54" s="267" t="s">
        <v>183</v>
      </c>
      <c r="C54" s="447" t="str">
        <f>'Haver Pivoted'!A53</f>
        <v>gfsubf</v>
      </c>
      <c r="D54" s="447">
        <v>1.2</v>
      </c>
      <c r="E54" s="447">
        <f>'Haver Pivoted'!HA53</f>
        <v>1.2</v>
      </c>
      <c r="F54" s="447">
        <f t="shared" si="0"/>
        <v>0</v>
      </c>
      <c r="G54" s="455">
        <f t="shared" si="1"/>
        <v>0</v>
      </c>
      <c r="H54" s="95"/>
      <c r="I54" s="106"/>
    </row>
    <row r="55" spans="1:9" x14ac:dyDescent="0.35">
      <c r="A55" s="447" t="s">
        <v>184</v>
      </c>
      <c r="B55" s="267" t="s">
        <v>185</v>
      </c>
      <c r="C55" s="447" t="str">
        <f>'Haver Pivoted'!A54</f>
        <v>gfsubv</v>
      </c>
      <c r="D55" s="447">
        <v>38.700000000000003</v>
      </c>
      <c r="E55" s="447">
        <f>'Haver Pivoted'!HA54</f>
        <v>38.700000000000003</v>
      </c>
      <c r="F55" s="447">
        <f t="shared" si="0"/>
        <v>0</v>
      </c>
      <c r="G55" s="455">
        <f t="shared" si="1"/>
        <v>0</v>
      </c>
      <c r="H55"/>
      <c r="I55"/>
    </row>
    <row r="56" spans="1:9" x14ac:dyDescent="0.35">
      <c r="A56" s="447" t="s">
        <v>71</v>
      </c>
      <c r="B56" s="267" t="s">
        <v>186</v>
      </c>
      <c r="C56" s="447" t="str">
        <f>'Haver Pivoted'!A55</f>
        <v>gfsubk</v>
      </c>
      <c r="D56" s="447">
        <v>8</v>
      </c>
      <c r="E56" s="447">
        <f>'Haver Pivoted'!HA55</f>
        <v>8</v>
      </c>
      <c r="F56" s="447">
        <f t="shared" si="0"/>
        <v>0</v>
      </c>
      <c r="G56" s="455">
        <f t="shared" si="1"/>
        <v>0</v>
      </c>
      <c r="H56" s="95"/>
      <c r="I56" s="106"/>
    </row>
    <row r="57" spans="1:9" x14ac:dyDescent="0.35">
      <c r="A57" s="447" t="s">
        <v>70</v>
      </c>
      <c r="B57" s="446" t="s">
        <v>187</v>
      </c>
      <c r="C57" s="447" t="str">
        <f>'Haver Pivoted'!A56</f>
        <v>gfegc</v>
      </c>
      <c r="D57" s="447">
        <v>9.1999999999999993</v>
      </c>
      <c r="E57" s="447">
        <f>'Haver Pivoted'!HA56</f>
        <v>9.1999999999999993</v>
      </c>
      <c r="F57" s="447">
        <f t="shared" si="0"/>
        <v>0</v>
      </c>
      <c r="G57" s="455"/>
      <c r="H57" s="95"/>
      <c r="I57" s="106"/>
    </row>
    <row r="58" spans="1:9" x14ac:dyDescent="0.35">
      <c r="A58" s="447" t="s">
        <v>70</v>
      </c>
      <c r="B58" s="446" t="s">
        <v>188</v>
      </c>
      <c r="C58" s="447" t="str">
        <f>'Haver Pivoted'!A57</f>
        <v>gfege</v>
      </c>
      <c r="D58" s="447">
        <v>87.2</v>
      </c>
      <c r="E58" s="447">
        <f>'Haver Pivoted'!HA57</f>
        <v>87.2</v>
      </c>
      <c r="F58" s="447">
        <f t="shared" si="0"/>
        <v>0</v>
      </c>
      <c r="G58" s="455">
        <f t="shared" si="1"/>
        <v>0</v>
      </c>
      <c r="H58" s="95"/>
      <c r="I58" s="106"/>
    </row>
    <row r="59" spans="1:9" x14ac:dyDescent="0.35">
      <c r="A59" s="447" t="s">
        <v>189</v>
      </c>
      <c r="B59" s="446" t="s">
        <v>190</v>
      </c>
      <c r="C59" s="447" t="str">
        <f>'Haver Pivoted'!A58</f>
        <v>gfegv</v>
      </c>
      <c r="D59" s="447">
        <v>25.8</v>
      </c>
      <c r="E59" s="447">
        <f>'Haver Pivoted'!HA58</f>
        <v>25.8</v>
      </c>
      <c r="F59" s="447">
        <f t="shared" si="0"/>
        <v>0</v>
      </c>
      <c r="G59" s="455">
        <f t="shared" si="1"/>
        <v>0</v>
      </c>
    </row>
    <row r="60" spans="1:9" x14ac:dyDescent="0.35">
      <c r="A60" s="447" t="s">
        <v>72</v>
      </c>
      <c r="B60" s="447" t="s">
        <v>191</v>
      </c>
      <c r="C60" s="447" t="str">
        <f>'Haver Pivoted'!A59</f>
        <v>yptue</v>
      </c>
      <c r="D60" s="447">
        <v>3.5</v>
      </c>
      <c r="E60" s="447">
        <f>'Haver Pivoted'!HA59</f>
        <v>3.5</v>
      </c>
      <c r="F60" s="447">
        <f t="shared" si="0"/>
        <v>0</v>
      </c>
      <c r="G60" s="455">
        <f t="shared" si="1"/>
        <v>0</v>
      </c>
    </row>
    <row r="61" spans="1:9" x14ac:dyDescent="0.35">
      <c r="A61" s="447" t="s">
        <v>72</v>
      </c>
      <c r="B61" s="447" t="s">
        <v>192</v>
      </c>
      <c r="C61" s="447" t="str">
        <f>'Haver Pivoted'!A60</f>
        <v>yptup</v>
      </c>
      <c r="D61" s="447">
        <v>2.4</v>
      </c>
      <c r="E61" s="447">
        <f>'Haver Pivoted'!HA60</f>
        <v>2.4</v>
      </c>
      <c r="F61" s="447">
        <f t="shared" si="0"/>
        <v>0</v>
      </c>
      <c r="G61" s="455">
        <f t="shared" si="1"/>
        <v>0</v>
      </c>
    </row>
    <row r="62" spans="1:9" x14ac:dyDescent="0.35">
      <c r="A62" s="447" t="s">
        <v>72</v>
      </c>
      <c r="B62" s="447" t="s">
        <v>193</v>
      </c>
      <c r="C62" s="447" t="str">
        <f>'Haver Pivoted'!A61</f>
        <v>yptuc</v>
      </c>
      <c r="D62" s="447">
        <v>0</v>
      </c>
      <c r="E62" s="447">
        <f>'Haver Pivoted'!HA61</f>
        <v>0</v>
      </c>
      <c r="F62" s="447">
        <f t="shared" si="0"/>
        <v>0</v>
      </c>
      <c r="G62" s="455" t="e">
        <f t="shared" si="1"/>
        <v>#DIV/0!</v>
      </c>
    </row>
    <row r="63" spans="1:9" x14ac:dyDescent="0.35">
      <c r="B63" s="447" t="s">
        <v>194</v>
      </c>
      <c r="C63" s="447" t="str">
        <f>'Haver Pivoted'!A62</f>
        <v>gftfpu</v>
      </c>
      <c r="D63" s="447">
        <v>8.1999999999999993</v>
      </c>
      <c r="E63" s="447">
        <f>'Haver Pivoted'!HA62</f>
        <v>8.1999999999999993</v>
      </c>
      <c r="F63" s="447">
        <f t="shared" si="0"/>
        <v>0</v>
      </c>
      <c r="G63" s="455">
        <f t="shared" si="1"/>
        <v>0</v>
      </c>
      <c r="H63" s="446"/>
      <c r="I63" s="446"/>
    </row>
    <row r="64" spans="1:9" x14ac:dyDescent="0.35">
      <c r="A64" s="447" t="s">
        <v>72</v>
      </c>
      <c r="B64" s="450" t="s">
        <v>195</v>
      </c>
      <c r="C64" s="447" t="str">
        <f>'Haver Pivoted'!A63</f>
        <v>yptub</v>
      </c>
      <c r="D64" s="447">
        <v>2.4</v>
      </c>
      <c r="E64" s="447">
        <f>'Haver Pivoted'!HA63</f>
        <v>2.4</v>
      </c>
      <c r="F64" s="447">
        <f t="shared" si="0"/>
        <v>0</v>
      </c>
      <c r="G64" s="455">
        <f t="shared" si="1"/>
        <v>0</v>
      </c>
      <c r="H64" s="446"/>
      <c r="I64" s="446"/>
    </row>
    <row r="65" spans="1:9" x14ac:dyDescent="0.35">
      <c r="A65" s="447" t="s">
        <v>72</v>
      </c>
      <c r="B65" s="447" t="s">
        <v>196</v>
      </c>
      <c r="C65" s="447" t="str">
        <f>'Haver Pivoted'!A64</f>
        <v>yptol</v>
      </c>
      <c r="D65" s="447">
        <v>0</v>
      </c>
      <c r="E65" s="447">
        <f>'Haver Pivoted'!HA64</f>
        <v>0</v>
      </c>
      <c r="F65" s="447">
        <f t="shared" si="0"/>
        <v>0</v>
      </c>
      <c r="G65" s="455" t="e">
        <f t="shared" si="1"/>
        <v>#DIV/0!</v>
      </c>
      <c r="H65" s="446"/>
      <c r="I65" s="446"/>
    </row>
    <row r="66" spans="1:9" x14ac:dyDescent="0.35">
      <c r="B66" s="447" t="s">
        <v>197</v>
      </c>
      <c r="C66" s="447" t="str">
        <f>'Haver Pivoted'!A65</f>
        <v>gfctp</v>
      </c>
      <c r="D66" s="447">
        <v>90.9</v>
      </c>
      <c r="E66" s="447">
        <f>'Haver Pivoted'!HA65</f>
        <v>90.5</v>
      </c>
      <c r="F66" s="447">
        <f t="shared" si="0"/>
        <v>-0.40000000000000568</v>
      </c>
      <c r="G66" s="455">
        <f t="shared" si="1"/>
        <v>-4.4004400440044627E-3</v>
      </c>
      <c r="H66" s="451"/>
      <c r="I66" s="451"/>
    </row>
    <row r="67" spans="1:9" x14ac:dyDescent="0.35">
      <c r="A67" s="447" t="s">
        <v>76</v>
      </c>
      <c r="B67" s="421" t="s">
        <v>198</v>
      </c>
      <c r="C67" s="447" t="str">
        <f>'Haver Pivoted'!A66</f>
        <v>gftffx</v>
      </c>
      <c r="D67" s="447">
        <v>143.268</v>
      </c>
      <c r="E67" s="447">
        <f>'Haver Pivoted'!HA66</f>
        <v>142.57300000000001</v>
      </c>
      <c r="F67" s="447">
        <f t="shared" si="0"/>
        <v>-0.69499999999999318</v>
      </c>
      <c r="G67" s="455">
        <f t="shared" si="1"/>
        <v>-4.8510483848451377E-3</v>
      </c>
      <c r="H67" s="451"/>
      <c r="I67" s="451"/>
    </row>
    <row r="68" spans="1:9" x14ac:dyDescent="0.35">
      <c r="B68" s="447" t="s">
        <v>199</v>
      </c>
      <c r="C68" s="447" t="str">
        <f>'Haver Pivoted'!A67</f>
        <v>cpiu</v>
      </c>
      <c r="D68" s="447">
        <v>278.59866666666699</v>
      </c>
      <c r="E68" s="447">
        <f>'Haver Pivoted'!HA67</f>
        <v>278.41333333333301</v>
      </c>
      <c r="F68" s="447">
        <f t="shared" ref="F68:F81" si="2">E68-D68</f>
        <v>-0.18533333333397195</v>
      </c>
      <c r="G68" s="455">
        <f t="shared" ref="G68:G81" si="3">F68/D68</f>
        <v>-6.6523410018941851E-4</v>
      </c>
      <c r="H68" s="451"/>
      <c r="I68" s="451"/>
    </row>
    <row r="69" spans="1:9" x14ac:dyDescent="0.35">
      <c r="C69" s="447" t="str">
        <f>'Haver Pivoted'!A68</f>
        <v>pcw</v>
      </c>
      <c r="D69" s="447">
        <v>273.75766666666698</v>
      </c>
      <c r="E69" s="447">
        <f>'Haver Pivoted'!HA68</f>
        <v>273.53666666666697</v>
      </c>
      <c r="F69" s="447">
        <f t="shared" si="2"/>
        <v>-0.22100000000000364</v>
      </c>
      <c r="G69" s="455">
        <f t="shared" si="3"/>
        <v>-8.0728332722494246E-4</v>
      </c>
    </row>
    <row r="70" spans="1:9" x14ac:dyDescent="0.35">
      <c r="B70" s="447" t="s">
        <v>200</v>
      </c>
      <c r="C70" s="447" t="str">
        <f>'Haver Pivoted'!A69</f>
        <v>gdppothq</v>
      </c>
      <c r="D70" s="447">
        <v>19898.3</v>
      </c>
      <c r="E70" s="447">
        <f>'Haver Pivoted'!HA69</f>
        <v>19898.3</v>
      </c>
      <c r="F70" s="447">
        <f t="shared" si="2"/>
        <v>0</v>
      </c>
      <c r="G70" s="455">
        <f t="shared" si="3"/>
        <v>0</v>
      </c>
    </row>
    <row r="71" spans="1:9" x14ac:dyDescent="0.35">
      <c r="B71" s="447" t="s">
        <v>201</v>
      </c>
      <c r="C71" s="447" t="str">
        <f>'Haver Pivoted'!A70</f>
        <v>gdppotq</v>
      </c>
      <c r="D71" s="447">
        <v>23461.3</v>
      </c>
      <c r="E71" s="447">
        <f>'Haver Pivoted'!HA70</f>
        <v>23461.3</v>
      </c>
      <c r="F71" s="447">
        <f t="shared" si="2"/>
        <v>0</v>
      </c>
      <c r="G71" s="455">
        <f t="shared" si="3"/>
        <v>0</v>
      </c>
    </row>
    <row r="72" spans="1:9" x14ac:dyDescent="0.35">
      <c r="B72" s="447" t="s">
        <v>202</v>
      </c>
      <c r="C72" s="447" t="str">
        <f>'Haver Pivoted'!A71</f>
        <v>recessq</v>
      </c>
      <c r="D72" s="447">
        <v>-1</v>
      </c>
      <c r="E72" s="447">
        <f>'Haver Pivoted'!HA71</f>
        <v>-1</v>
      </c>
      <c r="F72" s="447">
        <f t="shared" si="2"/>
        <v>0</v>
      </c>
      <c r="G72" s="455">
        <f t="shared" si="3"/>
        <v>0</v>
      </c>
    </row>
    <row r="73" spans="1:9" x14ac:dyDescent="0.35">
      <c r="A73" s="447" t="s">
        <v>203</v>
      </c>
      <c r="B73" s="447" t="s">
        <v>204</v>
      </c>
      <c r="C73" s="447" t="str">
        <f>'Haver Pivoted'!A72</f>
        <v>lasgova</v>
      </c>
      <c r="D73" s="447">
        <v>5035.3333333333303</v>
      </c>
      <c r="E73" s="447">
        <f>'Haver Pivoted'!HA72</f>
        <v>5220.6666666666697</v>
      </c>
      <c r="F73" s="447">
        <f t="shared" si="2"/>
        <v>185.3333333333394</v>
      </c>
      <c r="G73" s="455">
        <f t="shared" si="3"/>
        <v>3.6806566927050081E-2</v>
      </c>
    </row>
    <row r="74" spans="1:9" x14ac:dyDescent="0.35">
      <c r="A74" s="447" t="s">
        <v>203</v>
      </c>
      <c r="B74" s="447" t="s">
        <v>205</v>
      </c>
      <c r="C74" s="447" t="str">
        <f>'Haver Pivoted'!A73</f>
        <v>lalgova</v>
      </c>
      <c r="D74" s="447">
        <v>14007.666666666701</v>
      </c>
      <c r="E74" s="447">
        <f>'Haver Pivoted'!HA73</f>
        <v>14009.333333333299</v>
      </c>
      <c r="F74" s="447">
        <f t="shared" si="2"/>
        <v>1.6666666665987577</v>
      </c>
      <c r="G74" s="455">
        <f t="shared" si="3"/>
        <v>1.1898246198025512E-4</v>
      </c>
    </row>
    <row r="75" spans="1:9" x14ac:dyDescent="0.35">
      <c r="A75" s="447" t="s">
        <v>203</v>
      </c>
      <c r="B75" s="447" t="s">
        <v>206</v>
      </c>
      <c r="C75" s="447" t="str">
        <f>'Haver Pivoted'!A74</f>
        <v>cpgs</v>
      </c>
      <c r="D75" s="447">
        <v>321085.44444444397</v>
      </c>
      <c r="E75" s="447">
        <f>'Haver Pivoted'!HA74</f>
        <v>324549.66666666698</v>
      </c>
      <c r="F75" s="447">
        <f t="shared" si="2"/>
        <v>3464.2222222230048</v>
      </c>
      <c r="G75" s="455">
        <f t="shared" si="3"/>
        <v>1.0789097675283764E-2</v>
      </c>
    </row>
    <row r="76" spans="1:9" x14ac:dyDescent="0.35">
      <c r="B76" s="447" t="s">
        <v>207</v>
      </c>
      <c r="C76" s="447" t="str">
        <f>'Haver Pivoted'!A75</f>
        <v>jgdp_growth</v>
      </c>
      <c r="D76" s="447">
        <v>1.6921154797541402E-2</v>
      </c>
      <c r="E76" s="447">
        <f>'Haver Pivoted'!HA75</f>
        <v>1.7357180590143999E-2</v>
      </c>
      <c r="F76" s="447">
        <f t="shared" si="2"/>
        <v>4.3602579260259774E-4</v>
      </c>
      <c r="G76" s="455">
        <f t="shared" si="3"/>
        <v>2.5768087215061179E-2</v>
      </c>
    </row>
    <row r="77" spans="1:9" x14ac:dyDescent="0.35">
      <c r="B77" s="447" t="s">
        <v>208</v>
      </c>
      <c r="C77" s="447" t="str">
        <f>'Haver Pivoted'!A76</f>
        <v>jc_growth</v>
      </c>
      <c r="D77" s="447">
        <v>1.5824281672213801E-2</v>
      </c>
      <c r="E77" s="447">
        <f>'Haver Pivoted'!HA76</f>
        <v>1.54888757019875E-2</v>
      </c>
      <c r="F77" s="447">
        <f t="shared" si="2"/>
        <v>-3.3540597022630077E-4</v>
      </c>
      <c r="G77" s="455">
        <f t="shared" si="3"/>
        <v>-2.1195652173914937E-2</v>
      </c>
    </row>
    <row r="78" spans="1:9" x14ac:dyDescent="0.35">
      <c r="B78" s="447" t="s">
        <v>209</v>
      </c>
      <c r="C78" s="447" t="str">
        <f>'Haver Pivoted'!A77</f>
        <v>jgf_growth</v>
      </c>
      <c r="D78" s="447">
        <v>1.2928336891197901E-2</v>
      </c>
      <c r="E78" s="447">
        <f>'Haver Pivoted'!HA77</f>
        <v>1.4154299872259701E-2</v>
      </c>
      <c r="F78" s="447">
        <f t="shared" si="2"/>
        <v>1.2259629810618001E-3</v>
      </c>
      <c r="G78" s="455">
        <f t="shared" si="3"/>
        <v>9.4827586206891148E-2</v>
      </c>
    </row>
    <row r="79" spans="1:9" x14ac:dyDescent="0.35">
      <c r="B79" s="447" t="s">
        <v>210</v>
      </c>
      <c r="C79" s="447" t="str">
        <f>'Haver Pivoted'!A78</f>
        <v>jgs_growth</v>
      </c>
      <c r="D79" s="447">
        <v>2.1320857043410701E-2</v>
      </c>
      <c r="E79" s="447">
        <f>'Haver Pivoted'!HA78</f>
        <v>2.13775183947029E-2</v>
      </c>
      <c r="F79" s="447">
        <f t="shared" si="2"/>
        <v>5.6661351292199708E-5</v>
      </c>
      <c r="G79" s="455">
        <f t="shared" si="3"/>
        <v>2.657555049350661E-3</v>
      </c>
    </row>
    <row r="80" spans="1:9" x14ac:dyDescent="0.35">
      <c r="B80" s="447" t="s">
        <v>211</v>
      </c>
      <c r="C80" s="447" t="str">
        <f>'Haver Pivoted'!A79</f>
        <v>jgse_growth</v>
      </c>
      <c r="D80" s="447">
        <v>1.9709467844368299E-2</v>
      </c>
      <c r="E80" s="447">
        <f>'Haver Pivoted'!HA79</f>
        <v>1.9474251972974501E-2</v>
      </c>
      <c r="F80" s="447">
        <f t="shared" si="2"/>
        <v>-2.3521587139379782E-4</v>
      </c>
      <c r="G80" s="455">
        <f t="shared" si="3"/>
        <v>-1.1934156378606002E-2</v>
      </c>
    </row>
    <row r="81" spans="2:7" x14ac:dyDescent="0.35">
      <c r="B81" s="447" t="s">
        <v>212</v>
      </c>
      <c r="C81" s="447" t="str">
        <f>'Haver Pivoted'!A80</f>
        <v>jgsi_growth</v>
      </c>
      <c r="D81" s="447">
        <v>2.8963194611498801E-2</v>
      </c>
      <c r="E81" s="447">
        <f>'Haver Pivoted'!HA80</f>
        <v>3.0414561783337301E-2</v>
      </c>
      <c r="F81" s="447">
        <f t="shared" si="2"/>
        <v>1.4513671718385003E-3</v>
      </c>
      <c r="G81" s="455">
        <f t="shared" si="3"/>
        <v>5.0110741971201161E-2</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Q99"/>
  <sheetViews>
    <sheetView topLeftCell="A50" zoomScale="74" zoomScaleNormal="133" workbookViewId="0">
      <selection activeCell="E54" sqref="E54"/>
    </sheetView>
  </sheetViews>
  <sheetFormatPr defaultColWidth="8.81640625" defaultRowHeight="14.5" x14ac:dyDescent="0.35"/>
  <cols>
    <col min="2" max="2" width="26.453125" customWidth="1"/>
    <col min="3" max="3" width="20.1796875" customWidth="1"/>
    <col min="4" max="14" width="9.453125" bestFit="1" customWidth="1"/>
  </cols>
  <sheetData>
    <row r="2" spans="2:17" x14ac:dyDescent="0.35">
      <c r="B2" s="1280" t="s">
        <v>1272</v>
      </c>
      <c r="C2" s="1280"/>
      <c r="D2" s="1280"/>
      <c r="E2" s="1280"/>
      <c r="F2" s="1280"/>
      <c r="G2" s="1280"/>
      <c r="H2" s="1280"/>
      <c r="I2" s="1280"/>
      <c r="J2" s="1280"/>
      <c r="K2" s="1280"/>
      <c r="L2" s="1280"/>
      <c r="M2" s="1280"/>
      <c r="N2" s="1280"/>
      <c r="O2" s="1280"/>
      <c r="P2" s="1280"/>
      <c r="Q2" s="1280"/>
    </row>
    <row r="3" spans="2:17" x14ac:dyDescent="0.35">
      <c r="B3" t="str">
        <f>forecast!A1</f>
        <v>name</v>
      </c>
      <c r="C3" t="str">
        <f>forecast!B1</f>
        <v>variable</v>
      </c>
      <c r="D3" t="str">
        <f>forecast!C1</f>
        <v>2021 Q4</v>
      </c>
      <c r="E3" t="str">
        <f>forecast!D1</f>
        <v>2022 Q1</v>
      </c>
      <c r="F3" t="str">
        <f>forecast!E1</f>
        <v>2022 Q2</v>
      </c>
      <c r="G3" t="str">
        <f>forecast!F1</f>
        <v>2022 Q3</v>
      </c>
      <c r="H3" t="str">
        <f>forecast!G1</f>
        <v>2022 Q4</v>
      </c>
      <c r="I3" t="str">
        <f>forecast!H1</f>
        <v>2023 Q1</v>
      </c>
      <c r="J3" t="str">
        <f>forecast!I1</f>
        <v>2023 Q2</v>
      </c>
      <c r="K3" t="str">
        <f>forecast!J1</f>
        <v>2023 Q3</v>
      </c>
      <c r="L3" t="str">
        <f>forecast!K1</f>
        <v>2023 Q4</v>
      </c>
      <c r="M3" t="str">
        <f>forecast!L1</f>
        <v>2024 Q1</v>
      </c>
      <c r="N3" t="str">
        <f>forecast!M1</f>
        <v>2024 Q2</v>
      </c>
      <c r="O3" t="s">
        <v>213</v>
      </c>
      <c r="P3" t="s">
        <v>214</v>
      </c>
      <c r="Q3" t="s">
        <v>215</v>
      </c>
    </row>
    <row r="4" spans="2:17" x14ac:dyDescent="0.35">
      <c r="B4" t="str">
        <f>forecast!A2</f>
        <v>Consumption Grants</v>
      </c>
      <c r="C4" t="str">
        <f>forecast!B2</f>
        <v>consumption_grants</v>
      </c>
      <c r="D4" s="205">
        <f>forecast!C2</f>
        <v>411.7578519999999</v>
      </c>
      <c r="E4" s="205">
        <f>forecast!D2</f>
        <v>413.69450107314532</v>
      </c>
      <c r="F4" s="205">
        <f>forecast!E2</f>
        <v>409.13739468602427</v>
      </c>
      <c r="G4" s="205">
        <f>forecast!F2</f>
        <v>420.40956498748409</v>
      </c>
      <c r="H4" s="205">
        <f>forecast!G2</f>
        <v>433.62605166666657</v>
      </c>
      <c r="I4" s="205">
        <f>forecast!H2</f>
        <v>446.20583784571585</v>
      </c>
      <c r="J4" s="205">
        <f>forecast!I2</f>
        <v>430.43178303346525</v>
      </c>
      <c r="K4" s="205">
        <f>forecast!J2</f>
        <v>429.18397014698337</v>
      </c>
      <c r="L4" s="205">
        <f>forecast!K2</f>
        <v>433.17429653333318</v>
      </c>
      <c r="M4" s="205">
        <f>forecast!L2</f>
        <v>424.68827699154451</v>
      </c>
      <c r="N4" s="205">
        <f>forecast!M2</f>
        <v>406.74941359480385</v>
      </c>
      <c r="O4" s="205">
        <f>forecast!N2</f>
        <v>411.13189671286278</v>
      </c>
      <c r="P4" s="205">
        <f>forecast!O2</f>
        <v>414.7345147346665</v>
      </c>
      <c r="Q4" s="205">
        <f>forecast!P2</f>
        <v>397.82440859120618</v>
      </c>
    </row>
    <row r="5" spans="2:17" x14ac:dyDescent="0.35">
      <c r="B5" t="str">
        <f>forecast!A3</f>
        <v>Investment Grants</v>
      </c>
      <c r="C5" t="str">
        <f>forecast!B3</f>
        <v>investment_grants</v>
      </c>
      <c r="D5" s="205">
        <f>forecast!C3</f>
        <v>73.727000000000004</v>
      </c>
      <c r="E5" s="205">
        <f>forecast!D3</f>
        <v>75.34842857142857</v>
      </c>
      <c r="F5" s="205">
        <f>forecast!E3</f>
        <v>75.34842857142857</v>
      </c>
      <c r="G5" s="205">
        <f>forecast!F3</f>
        <v>75.34842857142857</v>
      </c>
      <c r="H5" s="205">
        <f>forecast!G3</f>
        <v>75.34842857142857</v>
      </c>
      <c r="I5" s="205">
        <f>forecast!H3</f>
        <v>75.34842857142857</v>
      </c>
      <c r="J5" s="205">
        <f>forecast!I3</f>
        <v>75.34842857142857</v>
      </c>
      <c r="K5" s="205">
        <f>forecast!J3</f>
        <v>75.34842857142857</v>
      </c>
      <c r="L5" s="205">
        <f>forecast!K3</f>
        <v>75.34842857142857</v>
      </c>
      <c r="M5" s="205">
        <f>forecast!L3</f>
        <v>75.34842857142857</v>
      </c>
      <c r="N5" s="205">
        <f>forecast!M3</f>
        <v>75.34842857142857</v>
      </c>
      <c r="O5" s="205">
        <f>forecast!N3</f>
        <v>75.34842857142857</v>
      </c>
      <c r="P5" s="205">
        <f>forecast!O3</f>
        <v>75.34842857142857</v>
      </c>
      <c r="Q5" s="205">
        <f>forecast!P3</f>
        <v>75.34842857142857</v>
      </c>
    </row>
    <row r="6" spans="2:17" x14ac:dyDescent="0.35">
      <c r="B6" t="str">
        <f>forecast!A4</f>
        <v>Federal Purchases (NIPA Consistent)</v>
      </c>
      <c r="C6" t="str">
        <f>forecast!B4</f>
        <v>federal_purchases</v>
      </c>
      <c r="D6" s="205">
        <f>forecast!C4</f>
        <v>1566.1</v>
      </c>
      <c r="E6" s="205">
        <f>forecast!D4</f>
        <v>1581.5599290855093</v>
      </c>
      <c r="F6" s="205">
        <f>forecast!E4</f>
        <v>1583.5248720379802</v>
      </c>
      <c r="G6" s="205">
        <f>forecast!F4</f>
        <v>1582.8727126533195</v>
      </c>
      <c r="H6" s="205">
        <f>forecast!G4</f>
        <v>1588.027519520851</v>
      </c>
      <c r="I6" s="205">
        <f>forecast!H4</f>
        <v>1592.251576383934</v>
      </c>
      <c r="J6" s="205">
        <f>forecast!I4</f>
        <v>1598.153611441021</v>
      </c>
      <c r="K6" s="205">
        <f>forecast!J4</f>
        <v>1605.7100280337543</v>
      </c>
      <c r="L6" s="205">
        <f>forecast!K4</f>
        <v>1618.3920198588592</v>
      </c>
      <c r="M6" s="205">
        <f>forecast!L4</f>
        <v>1627.1535708739329</v>
      </c>
      <c r="N6" s="205">
        <f>forecast!M4</f>
        <v>1635.9629178902574</v>
      </c>
      <c r="O6" s="205">
        <f>forecast!N4</f>
        <v>1645.2195196989578</v>
      </c>
      <c r="P6" s="205">
        <f>forecast!O4</f>
        <v>1657.1274200548846</v>
      </c>
      <c r="Q6" s="205">
        <f>forecast!P4</f>
        <v>1667.2940198640481</v>
      </c>
    </row>
    <row r="7" spans="2:17" x14ac:dyDescent="0.35">
      <c r="B7" t="str">
        <f>forecast!A5</f>
        <v>State Purchases (NIPA Consistent)</v>
      </c>
      <c r="C7" t="str">
        <f>forecast!B5</f>
        <v>state_purchases</v>
      </c>
      <c r="D7" s="205">
        <f>forecast!C5</f>
        <v>2567.9</v>
      </c>
      <c r="E7" s="205">
        <f>forecast!D5</f>
        <v>2605.5809695765001</v>
      </c>
      <c r="F7" s="205">
        <f>forecast!E5</f>
        <v>2656.1984105052829</v>
      </c>
      <c r="G7" s="205">
        <f>forecast!F5</f>
        <v>2701.5092375006589</v>
      </c>
      <c r="H7" s="205">
        <f>forecast!G5</f>
        <v>2737.9125457306081</v>
      </c>
      <c r="I7" s="205">
        <f>forecast!H5</f>
        <v>2771.512850338022</v>
      </c>
      <c r="J7" s="205">
        <f>forecast!I5</f>
        <v>2805.5255057604654</v>
      </c>
      <c r="K7" s="205">
        <f>forecast!J5</f>
        <v>2839.9555724638071</v>
      </c>
      <c r="L7" s="205">
        <f>forecast!K5</f>
        <v>2874.8081730171398</v>
      </c>
      <c r="M7" s="205">
        <f>forecast!L5</f>
        <v>2910.0884928549244</v>
      </c>
      <c r="N7" s="205">
        <f>forecast!M5</f>
        <v>2910.0884928549244</v>
      </c>
      <c r="O7" s="205">
        <f>forecast!N5</f>
        <v>2910.0884928549244</v>
      </c>
      <c r="P7" s="205">
        <f>forecast!O5</f>
        <v>2910.0884928549244</v>
      </c>
      <c r="Q7" s="205">
        <f>forecast!P5</f>
        <v>2910.0884928549244</v>
      </c>
    </row>
    <row r="8" spans="2:17" x14ac:dyDescent="0.35">
      <c r="B8" t="str">
        <f>forecast!A6</f>
        <v>Non-ARP Subsidies + ARP Provider Relief and PPP</v>
      </c>
      <c r="C8" t="str">
        <f>forecast!B6</f>
        <v>federal_subsidies</v>
      </c>
      <c r="D8" s="205">
        <f>forecast!C6</f>
        <v>194.25200000000001</v>
      </c>
      <c r="E8" s="205">
        <f>forecast!D6</f>
        <v>65.463342901474022</v>
      </c>
      <c r="F8" s="205">
        <f>forecast!E6</f>
        <v>31.64100000000002</v>
      </c>
      <c r="G8" s="205">
        <f>forecast!F6</f>
        <v>31.64100000000002</v>
      </c>
      <c r="H8" s="205">
        <f>forecast!G6</f>
        <v>85.260000000000019</v>
      </c>
      <c r="I8" s="205">
        <f>forecast!H6</f>
        <v>82.260000000000019</v>
      </c>
      <c r="J8" s="205">
        <f>forecast!I6</f>
        <v>82.260000000000019</v>
      </c>
      <c r="K8" s="205">
        <f>forecast!J6</f>
        <v>82.260000000000019</v>
      </c>
      <c r="L8" s="205">
        <f>forecast!K6</f>
        <v>84.935000000000016</v>
      </c>
      <c r="M8" s="205">
        <f>forecast!L6</f>
        <v>84.935000000000016</v>
      </c>
      <c r="N8" s="205">
        <f>forecast!M6</f>
        <v>84.935000000000016</v>
      </c>
      <c r="O8" s="205">
        <f>forecast!N6</f>
        <v>84.935000000000016</v>
      </c>
      <c r="P8" s="205">
        <f>forecast!O6</f>
        <v>77.001000000000005</v>
      </c>
      <c r="Q8" s="205">
        <f>forecast!P6</f>
        <v>77.001000000000005</v>
      </c>
    </row>
    <row r="9" spans="2:17" x14ac:dyDescent="0.35">
      <c r="B9" t="str">
        <f>forecast!A7</f>
        <v>ARP Subsidies less Provider Relief and PPP</v>
      </c>
      <c r="C9" t="str">
        <f>forecast!B7</f>
        <v>federal_aid_to_small_businesses_arp</v>
      </c>
      <c r="D9" s="205">
        <f>forecast!C7</f>
        <v>110.24799999999999</v>
      </c>
      <c r="E9" s="205">
        <f>forecast!D7</f>
        <v>110.24799999999999</v>
      </c>
      <c r="F9" s="205">
        <f>forecast!E7</f>
        <v>110.24799999999999</v>
      </c>
      <c r="G9" s="205">
        <f>forecast!F7</f>
        <v>110.24799999999999</v>
      </c>
      <c r="H9" s="205">
        <f>forecast!G7</f>
        <v>12.726000000000001</v>
      </c>
      <c r="I9" s="205">
        <f>forecast!H7</f>
        <v>12.726000000000001</v>
      </c>
      <c r="J9" s="205">
        <f>forecast!I7</f>
        <v>12.726000000000001</v>
      </c>
      <c r="K9" s="205">
        <f>forecast!J7</f>
        <v>12.726000000000001</v>
      </c>
      <c r="L9" s="205">
        <f>forecast!K7</f>
        <v>1.365</v>
      </c>
      <c r="M9" s="205">
        <f>forecast!L7</f>
        <v>1.365</v>
      </c>
      <c r="N9" s="205">
        <f>forecast!M7</f>
        <v>1.365</v>
      </c>
      <c r="O9" s="205">
        <f>forecast!N7</f>
        <v>1.365</v>
      </c>
      <c r="P9" s="205">
        <f>forecast!O7</f>
        <v>-0.90100000000000025</v>
      </c>
      <c r="Q9" s="205">
        <f>forecast!P7</f>
        <v>-0.90100000000000025</v>
      </c>
    </row>
    <row r="10" spans="2:17" x14ac:dyDescent="0.35">
      <c r="B10" t="str">
        <f>forecast!A8</f>
        <v>Federal UI</v>
      </c>
      <c r="C10" t="str">
        <f>forecast!B8</f>
        <v>federal_ui</v>
      </c>
      <c r="D10" s="205">
        <f>forecast!C8</f>
        <v>10.7</v>
      </c>
      <c r="E10" s="205">
        <f>forecast!D8</f>
        <v>0</v>
      </c>
      <c r="F10" s="205">
        <f>forecast!E8</f>
        <v>0</v>
      </c>
      <c r="G10" s="205">
        <f>forecast!F8</f>
        <v>0</v>
      </c>
      <c r="H10" s="205">
        <f>forecast!G8</f>
        <v>0</v>
      </c>
      <c r="I10" s="205">
        <f>forecast!H8</f>
        <v>0</v>
      </c>
      <c r="J10" s="205">
        <f>forecast!I8</f>
        <v>0</v>
      </c>
      <c r="K10" s="205">
        <f>forecast!J8</f>
        <v>0</v>
      </c>
      <c r="L10" s="205">
        <f>forecast!K8</f>
        <v>0</v>
      </c>
      <c r="M10" s="205">
        <f>forecast!L8</f>
        <v>0</v>
      </c>
      <c r="N10" s="205">
        <f>forecast!M8</f>
        <v>0</v>
      </c>
      <c r="O10" s="205">
        <f>forecast!N8</f>
        <v>0</v>
      </c>
      <c r="P10" s="205">
        <f>forecast!O8</f>
        <v>0</v>
      </c>
      <c r="Q10" s="205">
        <f>forecast!P8</f>
        <v>0</v>
      </c>
    </row>
    <row r="11" spans="2:17" x14ac:dyDescent="0.35">
      <c r="B11" t="str">
        <f>forecast!A9</f>
        <v>State UI</v>
      </c>
      <c r="C11" t="str">
        <f>forecast!B9</f>
        <v>state_ui</v>
      </c>
      <c r="D11" s="205">
        <f>forecast!C9</f>
        <v>26.900000000000002</v>
      </c>
      <c r="E11" s="205">
        <f>forecast!D9</f>
        <v>26.078173228346458</v>
      </c>
      <c r="F11" s="205">
        <f>forecast!E9</f>
        <v>24.267188976377952</v>
      </c>
      <c r="G11" s="205">
        <f>forecast!F9</f>
        <v>23.396645669291338</v>
      </c>
      <c r="H11" s="205">
        <f>forecast!G9</f>
        <v>23.110700787401573</v>
      </c>
      <c r="I11" s="205">
        <f>forecast!H9</f>
        <v>23.269559055118108</v>
      </c>
      <c r="J11" s="205">
        <f>forecast!I9</f>
        <v>23.625401574803146</v>
      </c>
      <c r="K11" s="205">
        <f>forecast!J9</f>
        <v>23.987598425196847</v>
      </c>
      <c r="L11" s="205">
        <f>forecast!K9</f>
        <v>24.368858267716533</v>
      </c>
      <c r="M11" s="205">
        <f>forecast!L9</f>
        <v>24.845433070866143</v>
      </c>
      <c r="N11" s="205">
        <f>forecast!M9</f>
        <v>25.239401574803146</v>
      </c>
      <c r="O11" s="205">
        <f>forecast!N9</f>
        <v>25.550763779527557</v>
      </c>
      <c r="P11" s="205">
        <f>forecast!O9</f>
        <v>25.938377952755904</v>
      </c>
      <c r="Q11" s="205">
        <f>forecast!P9</f>
        <v>26.313283464566929</v>
      </c>
    </row>
    <row r="12" spans="2:17" x14ac:dyDescent="0.35">
      <c r="B12" t="str">
        <f>forecast!A10</f>
        <v>Federal Medicaid</v>
      </c>
      <c r="C12" t="str">
        <f>forecast!B10</f>
        <v>medicaid_grants</v>
      </c>
      <c r="D12" s="205">
        <f>forecast!C10</f>
        <v>541.89200000000005</v>
      </c>
      <c r="E12" s="205">
        <f>forecast!D10</f>
        <v>547.23148218163385</v>
      </c>
      <c r="F12" s="205">
        <f>forecast!E10</f>
        <v>552.62357645196425</v>
      </c>
      <c r="G12" s="205">
        <f>forecast!F10</f>
        <v>547.75681469557503</v>
      </c>
      <c r="H12" s="205">
        <f>forecast!G10</f>
        <v>538.27340937660483</v>
      </c>
      <c r="I12" s="205">
        <f>forecast!H10</f>
        <v>531.15127856643676</v>
      </c>
      <c r="J12" s="205">
        <f>forecast!I10</f>
        <v>524.1233837827815</v>
      </c>
      <c r="K12" s="205">
        <f>forecast!J10</f>
        <v>517.18847814757271</v>
      </c>
      <c r="L12" s="205">
        <f>forecast!K10</f>
        <v>524.30763931553338</v>
      </c>
      <c r="M12" s="205">
        <f>forecast!L10</f>
        <v>531.52479658719096</v>
      </c>
      <c r="N12" s="205">
        <f>forecast!M10</f>
        <v>538.84129889061626</v>
      </c>
      <c r="O12" s="205">
        <f>forecast!N10</f>
        <v>546.25851372203601</v>
      </c>
      <c r="P12" s="205">
        <f>forecast!O10</f>
        <v>553.77782740142572</v>
      </c>
      <c r="Q12" s="205">
        <f>forecast!P10</f>
        <v>561.40064533162126</v>
      </c>
    </row>
    <row r="13" spans="2:17" x14ac:dyDescent="0.35">
      <c r="B13" t="str">
        <f>forecast!A11</f>
        <v>Total Medicaid</v>
      </c>
      <c r="C13" t="str">
        <f>forecast!B11</f>
        <v>medicaid</v>
      </c>
      <c r="D13" s="205">
        <f>forecast!C11</f>
        <v>781.6</v>
      </c>
      <c r="E13" s="205">
        <f>forecast!D11</f>
        <v>789.30142255867406</v>
      </c>
      <c r="F13" s="205">
        <f>forecast!E11</f>
        <v>797.07873036482408</v>
      </c>
      <c r="G13" s="205">
        <f>forecast!F11</f>
        <v>804.93267114664457</v>
      </c>
      <c r="H13" s="205">
        <f>forecast!G11</f>
        <v>794.28225506177091</v>
      </c>
      <c r="I13" s="205">
        <f>forecast!H11</f>
        <v>783.77275928843005</v>
      </c>
      <c r="J13" s="205">
        <f>forecast!I11</f>
        <v>773.40231924837042</v>
      </c>
      <c r="K13" s="205">
        <f>forecast!J11</f>
        <v>763.16909503439035</v>
      </c>
      <c r="L13" s="205">
        <f>forecast!K11</f>
        <v>773.67420877052098</v>
      </c>
      <c r="M13" s="205">
        <f>forecast!L11</f>
        <v>784.3239266518234</v>
      </c>
      <c r="N13" s="205">
        <f>forecast!M11</f>
        <v>795.1202391716256</v>
      </c>
      <c r="O13" s="205">
        <f>forecast!N11</f>
        <v>806.06516422263394</v>
      </c>
      <c r="P13" s="205">
        <f>forecast!O11</f>
        <v>817.16074747408879</v>
      </c>
      <c r="Q13" s="205">
        <f>forecast!P11</f>
        <v>828.40906275411191</v>
      </c>
    </row>
    <row r="14" spans="2:17" x14ac:dyDescent="0.35">
      <c r="B14" t="str">
        <f>forecast!A12</f>
        <v>Medicare</v>
      </c>
      <c r="C14" t="str">
        <f>forecast!B12</f>
        <v>medicare</v>
      </c>
      <c r="D14" s="205">
        <f>forecast!C12</f>
        <v>847.9</v>
      </c>
      <c r="E14" s="205">
        <f>forecast!D12</f>
        <v>866.42251386976341</v>
      </c>
      <c r="F14" s="205">
        <f>forecast!E12</f>
        <v>885.98384993645391</v>
      </c>
      <c r="G14" s="205">
        <f>forecast!F12</f>
        <v>891.9940782631304</v>
      </c>
      <c r="H14" s="205">
        <f>forecast!G12</f>
        <v>912.46350000000018</v>
      </c>
      <c r="I14" s="205">
        <f>forecast!H12</f>
        <v>913.49872505427743</v>
      </c>
      <c r="J14" s="205">
        <f>forecast!I12</f>
        <v>930.85198901383683</v>
      </c>
      <c r="K14" s="205">
        <f>forecast!J12</f>
        <v>948.52922950174764</v>
      </c>
      <c r="L14" s="205">
        <f>forecast!K12</f>
        <v>966.53649499345318</v>
      </c>
      <c r="M14" s="205">
        <f>forecast!L12</f>
        <v>984.61753767556024</v>
      </c>
      <c r="N14" s="205">
        <f>forecast!M12</f>
        <v>1003.0313151783463</v>
      </c>
      <c r="O14" s="205">
        <f>forecast!N12</f>
        <v>1021.783950625507</v>
      </c>
      <c r="P14" s="205">
        <f>forecast!O12</f>
        <v>1040.8816798209916</v>
      </c>
      <c r="Q14" s="205">
        <f>forecast!P12</f>
        <v>1060.3308533225904</v>
      </c>
    </row>
    <row r="15" spans="2:17" x14ac:dyDescent="0.35">
      <c r="B15" t="str">
        <f>forecast!A13</f>
        <v>Non-ARP Rebate Checks</v>
      </c>
      <c r="C15" t="str">
        <f>forecast!B13</f>
        <v>rebate_checks</v>
      </c>
      <c r="D15" s="205">
        <f>forecast!C13</f>
        <v>0</v>
      </c>
      <c r="E15" s="205">
        <f>forecast!D13</f>
        <v>0</v>
      </c>
      <c r="F15" s="205">
        <f>forecast!E13</f>
        <v>0</v>
      </c>
      <c r="G15" s="205">
        <f>forecast!F13</f>
        <v>0</v>
      </c>
      <c r="H15" s="205">
        <f>forecast!G13</f>
        <v>0</v>
      </c>
      <c r="I15" s="205">
        <f>forecast!H13</f>
        <v>0</v>
      </c>
      <c r="J15" s="205">
        <f>forecast!I13</f>
        <v>0</v>
      </c>
      <c r="K15" s="205">
        <f>forecast!J13</f>
        <v>0</v>
      </c>
      <c r="L15" s="205">
        <f>forecast!K13</f>
        <v>0</v>
      </c>
      <c r="M15" s="205">
        <f>forecast!L13</f>
        <v>0</v>
      </c>
      <c r="N15" s="205">
        <f>forecast!M13</f>
        <v>0</v>
      </c>
      <c r="O15" s="205">
        <f>forecast!N13</f>
        <v>0</v>
      </c>
      <c r="P15" s="205">
        <f>forecast!O13</f>
        <v>0</v>
      </c>
      <c r="Q15" s="205">
        <f>forecast!P13</f>
        <v>0</v>
      </c>
    </row>
    <row r="16" spans="2:17" x14ac:dyDescent="0.35">
      <c r="B16" t="str">
        <f>forecast!A14</f>
        <v>ARP Rebate Checks</v>
      </c>
      <c r="C16" t="str">
        <f>forecast!B14</f>
        <v>rebate_checks_arp</v>
      </c>
      <c r="D16" s="205">
        <f>forecast!C14</f>
        <v>14.2</v>
      </c>
      <c r="E16" s="205">
        <f>forecast!D14</f>
        <v>14.93</v>
      </c>
      <c r="F16" s="205">
        <f>forecast!E14</f>
        <v>0</v>
      </c>
      <c r="G16" s="205">
        <f>forecast!F14</f>
        <v>0</v>
      </c>
      <c r="H16" s="205">
        <f>forecast!G14</f>
        <v>0</v>
      </c>
      <c r="I16" s="205">
        <f>forecast!H14</f>
        <v>0</v>
      </c>
      <c r="J16" s="205">
        <f>forecast!I14</f>
        <v>0</v>
      </c>
      <c r="K16" s="205">
        <f>forecast!J14</f>
        <v>0</v>
      </c>
      <c r="L16" s="205">
        <f>forecast!K14</f>
        <v>0</v>
      </c>
      <c r="M16" s="205">
        <f>forecast!L14</f>
        <v>0</v>
      </c>
      <c r="N16" s="205">
        <f>forecast!M14</f>
        <v>0</v>
      </c>
      <c r="O16" s="205">
        <f>forecast!N14</f>
        <v>0</v>
      </c>
      <c r="P16" s="205">
        <f>forecast!O14</f>
        <v>0</v>
      </c>
      <c r="Q16" s="205">
        <f>forecast!P14</f>
        <v>0</v>
      </c>
    </row>
    <row r="17" spans="2:17" x14ac:dyDescent="0.35">
      <c r="B17" t="str">
        <f>forecast!A15</f>
        <v>ARP Other Vulnerable</v>
      </c>
      <c r="C17" t="str">
        <f>forecast!B15</f>
        <v>federal_other_vulnerable_arp</v>
      </c>
      <c r="D17" s="205">
        <f>forecast!C15</f>
        <v>52.756999999999998</v>
      </c>
      <c r="E17" s="205">
        <f>forecast!D15</f>
        <v>52.756999999999998</v>
      </c>
      <c r="F17" s="205">
        <f>forecast!E15</f>
        <v>52.756999999999998</v>
      </c>
      <c r="G17" s="205">
        <f>forecast!F15</f>
        <v>52.756999999999998</v>
      </c>
      <c r="H17" s="205">
        <f>forecast!G15</f>
        <v>12</v>
      </c>
      <c r="I17" s="205">
        <f>forecast!H15</f>
        <v>12</v>
      </c>
      <c r="J17" s="205">
        <f>forecast!I15</f>
        <v>12</v>
      </c>
      <c r="K17" s="205">
        <f>forecast!J15</f>
        <v>12</v>
      </c>
      <c r="L17" s="205">
        <f>forecast!K15</f>
        <v>4.2219999999999995</v>
      </c>
      <c r="M17" s="205">
        <f>forecast!L15</f>
        <v>4.2219999999999995</v>
      </c>
      <c r="N17" s="205">
        <f>forecast!M15</f>
        <v>4.2219999999999995</v>
      </c>
      <c r="O17" s="205">
        <f>forecast!N15</f>
        <v>4.2219999999999995</v>
      </c>
      <c r="P17" s="205">
        <f>forecast!O15</f>
        <v>2.3719999999999999</v>
      </c>
      <c r="Q17" s="205">
        <f>forecast!P15</f>
        <v>2.3719999999999999</v>
      </c>
    </row>
    <row r="18" spans="2:17" x14ac:dyDescent="0.35">
      <c r="B18" t="str">
        <f>forecast!A16</f>
        <v xml:space="preserve">ARP Other Direct Aid plus Provider Relief </v>
      </c>
      <c r="C18" t="str">
        <f>forecast!B16</f>
        <v>federal_other_direct_aid_arp</v>
      </c>
      <c r="D18" s="205">
        <f>forecast!C16</f>
        <v>84.119000000000014</v>
      </c>
      <c r="E18" s="205">
        <f>forecast!D16</f>
        <v>67.681761830876653</v>
      </c>
      <c r="F18" s="205">
        <f>forecast!E16</f>
        <v>19.719000000000005</v>
      </c>
      <c r="G18" s="205">
        <f>forecast!F16</f>
        <v>19.719000000000005</v>
      </c>
      <c r="H18" s="205">
        <f>forecast!G16</f>
        <v>1.4159999999999999</v>
      </c>
      <c r="I18" s="205">
        <f>forecast!H16</f>
        <v>1.4159999999999999</v>
      </c>
      <c r="J18" s="205">
        <f>forecast!I16</f>
        <v>1.4159999999999999</v>
      </c>
      <c r="K18" s="205">
        <f>forecast!J16</f>
        <v>1.4159999999999999</v>
      </c>
      <c r="L18" s="205">
        <f>forecast!K16</f>
        <v>1.4790000000000001</v>
      </c>
      <c r="M18" s="205">
        <f>forecast!L16</f>
        <v>1.4790000000000001</v>
      </c>
      <c r="N18" s="205">
        <f>forecast!M16</f>
        <v>1.4790000000000001</v>
      </c>
      <c r="O18" s="205">
        <f>forecast!N16</f>
        <v>1.4790000000000001</v>
      </c>
      <c r="P18" s="205">
        <f>forecast!O16</f>
        <v>1.63</v>
      </c>
      <c r="Q18" s="205">
        <f>forecast!P16</f>
        <v>1.63</v>
      </c>
    </row>
    <row r="19" spans="2:17" x14ac:dyDescent="0.35">
      <c r="B19" t="str">
        <f>forecast!A17</f>
        <v>Other Federal Social Benefits (including all SNAP)</v>
      </c>
      <c r="C19" t="str">
        <f>forecast!B17</f>
        <v>federal_social_benefits</v>
      </c>
      <c r="D19" s="205">
        <f>forecast!C17</f>
        <v>1902.5239999999999</v>
      </c>
      <c r="E19" s="205">
        <f>forecast!D17</f>
        <v>1812.7994400000011</v>
      </c>
      <c r="F19" s="205">
        <f>forecast!E17</f>
        <v>1814.8994400000013</v>
      </c>
      <c r="G19" s="205">
        <f>forecast!F17</f>
        <v>1757.9994400000014</v>
      </c>
      <c r="H19" s="205">
        <f>forecast!G17</f>
        <v>1821.5994400000016</v>
      </c>
      <c r="I19" s="205">
        <f>forecast!H17</f>
        <v>1875.3784000000016</v>
      </c>
      <c r="J19" s="205">
        <f>forecast!I17</f>
        <v>1882.4784000000018</v>
      </c>
      <c r="K19" s="205">
        <f>forecast!J17</f>
        <v>1889.5784000000019</v>
      </c>
      <c r="L19" s="205">
        <f>forecast!K17</f>
        <v>1918.3784000000021</v>
      </c>
      <c r="M19" s="205">
        <f>forecast!L17</f>
        <v>1949.4578800000022</v>
      </c>
      <c r="N19" s="205">
        <f>forecast!M17</f>
        <v>1956.5578800000023</v>
      </c>
      <c r="O19" s="205">
        <f>forecast!N17</f>
        <v>1963.6578800000025</v>
      </c>
      <c r="P19" s="205">
        <f>forecast!O17</f>
        <v>1990.2578800000026</v>
      </c>
      <c r="Q19" s="205">
        <f>forecast!P17</f>
        <v>2021.9773600000028</v>
      </c>
    </row>
    <row r="20" spans="2:17" x14ac:dyDescent="0.35">
      <c r="B20" t="str">
        <f>forecast!A18</f>
        <v>State Social Benefits ex Medicaid</v>
      </c>
      <c r="C20" t="str">
        <f>forecast!B18</f>
        <v>state_social_benefits</v>
      </c>
      <c r="D20" s="205">
        <f>forecast!C18</f>
        <v>156.29999999999995</v>
      </c>
      <c r="E20" s="205">
        <f>forecast!D18</f>
        <v>158.18464098059994</v>
      </c>
      <c r="F20" s="205">
        <f>forecast!E18</f>
        <v>160.09200666769868</v>
      </c>
      <c r="G20" s="205">
        <f>forecast!F18</f>
        <v>162.02237107225676</v>
      </c>
      <c r="H20" s="205">
        <f>forecast!G18</f>
        <v>163.97601150921614</v>
      </c>
      <c r="I20" s="205">
        <f>forecast!H18</f>
        <v>165.95320863733897</v>
      </c>
      <c r="J20" s="205">
        <f>forecast!I18</f>
        <v>167.95424649952699</v>
      </c>
      <c r="K20" s="205">
        <f>forecast!J18</f>
        <v>169.97941256362679</v>
      </c>
      <c r="L20" s="205">
        <f>forecast!K18</f>
        <v>172.02899776372738</v>
      </c>
      <c r="M20" s="205">
        <f>forecast!L18</f>
        <v>174.10329654195553</v>
      </c>
      <c r="N20" s="205">
        <f>forecast!M18</f>
        <v>176.20260689077523</v>
      </c>
      <c r="O20" s="205">
        <f>forecast!N18</f>
        <v>178.32723039579699</v>
      </c>
      <c r="P20" s="205">
        <f>forecast!O18</f>
        <v>180.47747227910352</v>
      </c>
      <c r="Q20" s="205">
        <f>forecast!P18</f>
        <v>182.65364144309771</v>
      </c>
    </row>
    <row r="21" spans="2:17" x14ac:dyDescent="0.35">
      <c r="B21" t="str">
        <f>forecast!A19</f>
        <v>Federal Non-Corporate Taxes</v>
      </c>
      <c r="C21" t="str">
        <f>forecast!B19</f>
        <v>federal_non_corporate_taxes</v>
      </c>
      <c r="D21" s="205">
        <f>forecast!C19</f>
        <v>3923.8</v>
      </c>
      <c r="E21" s="205">
        <f>forecast!D19</f>
        <v>4012.8098876498461</v>
      </c>
      <c r="F21" s="205">
        <f>forecast!E19</f>
        <v>4104.3735166704901</v>
      </c>
      <c r="G21" s="205">
        <f>forecast!F19</f>
        <v>4198.5720649772393</v>
      </c>
      <c r="H21" s="205">
        <f>forecast!G19</f>
        <v>4204.1793060948057</v>
      </c>
      <c r="I21" s="205">
        <f>forecast!H19</f>
        <v>4210.0859766955145</v>
      </c>
      <c r="J21" s="205">
        <f>forecast!I19</f>
        <v>4216.2941220398188</v>
      </c>
      <c r="K21" s="205">
        <f>forecast!J19</f>
        <v>4222.8058188455034</v>
      </c>
      <c r="L21" s="205">
        <f>forecast!K19</f>
        <v>4276.1552362200655</v>
      </c>
      <c r="M21" s="205">
        <f>forecast!L19</f>
        <v>4330.2935240142588</v>
      </c>
      <c r="N21" s="205">
        <f>forecast!M19</f>
        <v>4385.2334250354806</v>
      </c>
      <c r="O21" s="205">
        <f>forecast!N19</f>
        <v>4440.9878966900988</v>
      </c>
      <c r="P21" s="205">
        <f>forecast!O19</f>
        <v>4463.7505076580401</v>
      </c>
      <c r="Q21" s="205">
        <f>forecast!P19</f>
        <v>4486.6700499017925</v>
      </c>
    </row>
    <row r="22" spans="2:17" x14ac:dyDescent="0.35">
      <c r="B22" t="str">
        <f>forecast!A20</f>
        <v>State Non-Corporate Taxes</v>
      </c>
      <c r="C22" t="str">
        <f>forecast!B20</f>
        <v>state_non_corporate_taxes</v>
      </c>
      <c r="D22" s="205">
        <f>forecast!C20</f>
        <v>2168.1</v>
      </c>
      <c r="E22" s="205">
        <f>forecast!D20</f>
        <v>2176.0715403598851</v>
      </c>
      <c r="F22" s="205">
        <f>forecast!E20</f>
        <v>2204.3430708273008</v>
      </c>
      <c r="G22" s="205">
        <f>forecast!F20</f>
        <v>2233.7399283732711</v>
      </c>
      <c r="H22" s="205">
        <f>forecast!G20</f>
        <v>2260.6964876121165</v>
      </c>
      <c r="I22" s="205">
        <f>forecast!H20</f>
        <v>2284.8926226705953</v>
      </c>
      <c r="J22" s="205">
        <f>forecast!I20</f>
        <v>2307.7570737226092</v>
      </c>
      <c r="K22" s="205">
        <f>forecast!J20</f>
        <v>2330.5186506254895</v>
      </c>
      <c r="L22" s="205">
        <f>forecast!K20</f>
        <v>2352.1299403450034</v>
      </c>
      <c r="M22" s="205">
        <f>forecast!L20</f>
        <v>2372.747247882266</v>
      </c>
      <c r="N22" s="205">
        <f>forecast!M20</f>
        <v>2393.3293480101656</v>
      </c>
      <c r="O22" s="205">
        <f>forecast!N20</f>
        <v>2414.8094926401063</v>
      </c>
      <c r="P22" s="205">
        <f>forecast!O20</f>
        <v>2435.37712703121</v>
      </c>
      <c r="Q22" s="205">
        <f>forecast!P20</f>
        <v>2457.2991989127577</v>
      </c>
    </row>
    <row r="23" spans="2:17" x14ac:dyDescent="0.35">
      <c r="B23" t="str">
        <f>forecast!A21</f>
        <v>Federal Corporate Taxes</v>
      </c>
      <c r="C23" t="str">
        <f>forecast!B21</f>
        <v>federal_corporate_taxes</v>
      </c>
      <c r="D23" s="205">
        <f>forecast!C21</f>
        <v>289.69529922036321</v>
      </c>
      <c r="E23" s="205">
        <f>forecast!D21</f>
        <v>293.54098072884148</v>
      </c>
      <c r="F23" s="205">
        <f>forecast!E21</f>
        <v>297.43771334620709</v>
      </c>
      <c r="G23" s="205">
        <f>forecast!F21</f>
        <v>301.38617477177365</v>
      </c>
      <c r="H23" s="205">
        <f>forecast!G21</f>
        <v>314.06441008216342</v>
      </c>
      <c r="I23" s="205">
        <f>forecast!H21</f>
        <v>327.27597327564979</v>
      </c>
      <c r="J23" s="205">
        <f>forecast!I21</f>
        <v>341.04329954324515</v>
      </c>
      <c r="K23" s="205">
        <f>forecast!J21</f>
        <v>355.3897678439734</v>
      </c>
      <c r="L23" s="205">
        <f>forecast!K21</f>
        <v>347.31135812971303</v>
      </c>
      <c r="M23" s="205">
        <f>forecast!L21</f>
        <v>339.41657976732688</v>
      </c>
      <c r="N23" s="205">
        <f>forecast!M21</f>
        <v>331.7012586093548</v>
      </c>
      <c r="O23" s="205">
        <f>forecast!N21</f>
        <v>324.16131539140986</v>
      </c>
      <c r="P23" s="205">
        <f>forecast!O21</f>
        <v>324.99901192464716</v>
      </c>
      <c r="Q23" s="205">
        <f>forecast!P21</f>
        <v>325.83887323032485</v>
      </c>
    </row>
    <row r="24" spans="2:17" x14ac:dyDescent="0.35">
      <c r="B24" t="str">
        <f>forecast!A22</f>
        <v>State Corporate Taxes</v>
      </c>
      <c r="C24" t="str">
        <f>forecast!B22</f>
        <v>state_corporate_taxes</v>
      </c>
      <c r="D24" s="205">
        <f>forecast!C22</f>
        <v>121.26270000000001</v>
      </c>
      <c r="E24" s="205">
        <f>forecast!D22</f>
        <v>119.04620000000001</v>
      </c>
      <c r="F24" s="205">
        <f>forecast!E22</f>
        <v>121.1015</v>
      </c>
      <c r="G24" s="205">
        <f>forecast!F22</f>
        <v>121.6657</v>
      </c>
      <c r="H24" s="205">
        <f>forecast!G22</f>
        <v>121.58510000000001</v>
      </c>
      <c r="I24" s="205">
        <f>forecast!H22</f>
        <v>120.98060000000001</v>
      </c>
      <c r="J24" s="205">
        <f>forecast!I22</f>
        <v>119.93280000000001</v>
      </c>
      <c r="K24" s="205">
        <f>forecast!J22</f>
        <v>119.28800000000001</v>
      </c>
      <c r="L24" s="205">
        <f>forecast!K22</f>
        <v>119.28800000000001</v>
      </c>
      <c r="M24" s="205">
        <f>forecast!L22</f>
        <v>119.11068</v>
      </c>
      <c r="N24" s="205">
        <f>forecast!M22</f>
        <v>119.69503</v>
      </c>
      <c r="O24" s="205">
        <f>forecast!N22</f>
        <v>120.19072000000001</v>
      </c>
      <c r="P24" s="205">
        <f>forecast!O22</f>
        <v>120.87179000000002</v>
      </c>
      <c r="Q24" s="205">
        <f>forecast!P22</f>
        <v>121.19822000000001</v>
      </c>
    </row>
    <row r="27" spans="2:17" x14ac:dyDescent="0.35">
      <c r="B27" s="1280" t="s">
        <v>1273</v>
      </c>
      <c r="C27" s="1280"/>
      <c r="D27" s="1280"/>
      <c r="E27" s="1280"/>
      <c r="F27" s="1280"/>
      <c r="G27" s="1280"/>
      <c r="H27" s="1280"/>
      <c r="I27" s="1280"/>
      <c r="J27" s="1280"/>
      <c r="K27" s="1280"/>
      <c r="L27" s="1280"/>
      <c r="M27" s="1280"/>
      <c r="N27" s="1280"/>
      <c r="O27" s="1280"/>
      <c r="P27" s="1280"/>
      <c r="Q27" s="1280"/>
    </row>
    <row r="28" spans="2:17" x14ac:dyDescent="0.35">
      <c r="B28" t="s">
        <v>216</v>
      </c>
      <c r="C28" t="s">
        <v>217</v>
      </c>
      <c r="D28" t="s">
        <v>219</v>
      </c>
      <c r="E28" t="s">
        <v>220</v>
      </c>
      <c r="F28" t="s">
        <v>221</v>
      </c>
      <c r="G28" t="s">
        <v>222</v>
      </c>
      <c r="H28" t="s">
        <v>223</v>
      </c>
      <c r="I28" t="s">
        <v>224</v>
      </c>
      <c r="J28" t="s">
        <v>225</v>
      </c>
      <c r="K28" t="s">
        <v>226</v>
      </c>
      <c r="L28" t="s">
        <v>227</v>
      </c>
      <c r="M28" t="s">
        <v>228</v>
      </c>
      <c r="N28" t="s">
        <v>229</v>
      </c>
      <c r="O28" t="s">
        <v>213</v>
      </c>
      <c r="P28" t="s">
        <v>214</v>
      </c>
      <c r="Q28" t="s">
        <v>215</v>
      </c>
    </row>
    <row r="29" spans="2:17" x14ac:dyDescent="0.35">
      <c r="B29" t="s">
        <v>230</v>
      </c>
      <c r="C29" t="s">
        <v>231</v>
      </c>
      <c r="D29" s="892">
        <v>405.91485199999994</v>
      </c>
      <c r="E29" s="892">
        <v>385.44506792382589</v>
      </c>
      <c r="F29" s="892">
        <v>411.18488684396038</v>
      </c>
      <c r="G29" s="892">
        <v>414.39213715034253</v>
      </c>
      <c r="H29" s="892">
        <v>427.5493316666666</v>
      </c>
      <c r="I29" s="892">
        <v>440.06924145307164</v>
      </c>
      <c r="J29" s="892">
        <v>424.23472026173738</v>
      </c>
      <c r="K29" s="892">
        <v>422.92584519635625</v>
      </c>
      <c r="L29" s="892">
        <v>426.85450773333321</v>
      </c>
      <c r="M29" s="892">
        <v>418.30621674319457</v>
      </c>
      <c r="N29" s="892">
        <v>400.30446831220689</v>
      </c>
      <c r="O29" s="892">
        <v>404.62344676421048</v>
      </c>
      <c r="P29" s="892">
        <v>408.16193438266657</v>
      </c>
      <c r="Q29" s="892">
        <v>391.18706593292222</v>
      </c>
    </row>
    <row r="30" spans="2:17" x14ac:dyDescent="0.35">
      <c r="B30" t="s">
        <v>172</v>
      </c>
      <c r="C30" t="s">
        <v>232</v>
      </c>
      <c r="D30" s="892">
        <v>74.370999999999995</v>
      </c>
      <c r="E30" s="892">
        <v>75.34842857142857</v>
      </c>
      <c r="F30" s="892">
        <v>75.34842857142857</v>
      </c>
      <c r="G30" s="892">
        <v>75.34842857142857</v>
      </c>
      <c r="H30" s="892">
        <v>75.34842857142857</v>
      </c>
      <c r="I30" s="892">
        <v>75.34842857142857</v>
      </c>
      <c r="J30" s="892">
        <v>75.34842857142857</v>
      </c>
      <c r="K30" s="892">
        <v>75.34842857142857</v>
      </c>
      <c r="L30" s="892">
        <v>75.34842857142857</v>
      </c>
      <c r="M30" s="892">
        <v>75.34842857142857</v>
      </c>
      <c r="N30" s="892">
        <v>75.34842857142857</v>
      </c>
      <c r="O30" s="892">
        <v>75.34842857142857</v>
      </c>
      <c r="P30" s="892">
        <v>75.34842857142857</v>
      </c>
      <c r="Q30" s="892">
        <v>75.34842857142857</v>
      </c>
    </row>
    <row r="31" spans="2:17" x14ac:dyDescent="0.35">
      <c r="B31" t="s">
        <v>233</v>
      </c>
      <c r="C31" t="s">
        <v>234</v>
      </c>
      <c r="D31" s="892">
        <v>1566.1</v>
      </c>
      <c r="E31" s="892">
        <v>1581.5599290855093</v>
      </c>
      <c r="F31" s="892">
        <v>1583.5248720379802</v>
      </c>
      <c r="G31" s="892">
        <v>1582.8727126533195</v>
      </c>
      <c r="H31" s="892">
        <v>1588.027519520851</v>
      </c>
      <c r="I31" s="892">
        <v>1592.251576383934</v>
      </c>
      <c r="J31" s="892">
        <v>1598.153611441021</v>
      </c>
      <c r="K31" s="892">
        <v>1605.7100280337543</v>
      </c>
      <c r="L31" s="892">
        <v>1618.3920198588592</v>
      </c>
      <c r="M31" s="892">
        <v>1627.1535708739329</v>
      </c>
      <c r="N31" s="892">
        <v>1635.9629178902574</v>
      </c>
      <c r="O31" s="892">
        <v>1645.2195196989578</v>
      </c>
      <c r="P31" s="892">
        <v>1657.1274200548846</v>
      </c>
      <c r="Q31" s="892">
        <v>1667.2940198640481</v>
      </c>
    </row>
    <row r="32" spans="2:17" x14ac:dyDescent="0.35">
      <c r="B32" t="s">
        <v>235</v>
      </c>
      <c r="C32" t="s">
        <v>236</v>
      </c>
      <c r="D32" s="892">
        <v>2562.3000000000002</v>
      </c>
      <c r="E32" s="892">
        <v>2599.8987960379559</v>
      </c>
      <c r="F32" s="892">
        <v>2650.4058519559512</v>
      </c>
      <c r="G32" s="892">
        <v>2695.6178664464892</v>
      </c>
      <c r="H32" s="892">
        <v>2731.9417874237856</v>
      </c>
      <c r="I32" s="892">
        <v>2765.4688174855391</v>
      </c>
      <c r="J32" s="892">
        <v>2799.40729911992</v>
      </c>
      <c r="K32" s="892">
        <v>2833.7622817570837</v>
      </c>
      <c r="L32" s="892">
        <v>2868.5388767949762</v>
      </c>
      <c r="M32" s="892">
        <v>2903.7422583598172</v>
      </c>
      <c r="N32" s="892">
        <v>2903.7422583598172</v>
      </c>
      <c r="O32" s="892">
        <v>2903.7422583598172</v>
      </c>
      <c r="P32" s="892">
        <v>2903.7422583598172</v>
      </c>
      <c r="Q32" s="892">
        <v>2903.7422583598172</v>
      </c>
    </row>
    <row r="33" spans="2:17" x14ac:dyDescent="0.35">
      <c r="B33" t="s">
        <v>237</v>
      </c>
      <c r="C33" t="s">
        <v>238</v>
      </c>
      <c r="D33" s="892">
        <v>194.952</v>
      </c>
      <c r="E33" s="892">
        <v>53.454033359193204</v>
      </c>
      <c r="F33" s="892">
        <v>43.650309542280866</v>
      </c>
      <c r="G33" s="892">
        <v>31.64100000000002</v>
      </c>
      <c r="H33" s="892">
        <v>85.260000000000019</v>
      </c>
      <c r="I33" s="892">
        <v>82.260000000000019</v>
      </c>
      <c r="J33" s="892">
        <v>82.260000000000019</v>
      </c>
      <c r="K33" s="892">
        <v>82.260000000000019</v>
      </c>
      <c r="L33" s="892">
        <v>84.935000000000016</v>
      </c>
      <c r="M33" s="892">
        <v>84.935000000000016</v>
      </c>
      <c r="N33" s="892">
        <v>84.935000000000016</v>
      </c>
      <c r="O33" s="892">
        <v>84.935000000000016</v>
      </c>
      <c r="P33" s="892">
        <v>77.001000000000005</v>
      </c>
      <c r="Q33" s="892">
        <v>77.001000000000005</v>
      </c>
    </row>
    <row r="34" spans="2:17" x14ac:dyDescent="0.35">
      <c r="B34" t="s">
        <v>239</v>
      </c>
      <c r="C34" t="s">
        <v>240</v>
      </c>
      <c r="D34" s="892">
        <v>110.24799999999999</v>
      </c>
      <c r="E34" s="892">
        <v>110.24799999999999</v>
      </c>
      <c r="F34" s="892">
        <v>110.24799999999999</v>
      </c>
      <c r="G34" s="892">
        <v>110.24799999999999</v>
      </c>
      <c r="H34" s="892">
        <v>12.726000000000001</v>
      </c>
      <c r="I34" s="892">
        <v>12.726000000000001</v>
      </c>
      <c r="J34" s="892">
        <v>12.726000000000001</v>
      </c>
      <c r="K34" s="892">
        <v>12.726000000000001</v>
      </c>
      <c r="L34" s="892">
        <v>1.365</v>
      </c>
      <c r="M34" s="892">
        <v>1.365</v>
      </c>
      <c r="N34" s="892">
        <v>1.365</v>
      </c>
      <c r="O34" s="892">
        <v>1.365</v>
      </c>
      <c r="P34" s="892">
        <v>-0.90100000000000025</v>
      </c>
      <c r="Q34" s="892">
        <v>-0.90100000000000025</v>
      </c>
    </row>
    <row r="35" spans="2:17" x14ac:dyDescent="0.35">
      <c r="B35" t="s">
        <v>241</v>
      </c>
      <c r="C35" t="s">
        <v>242</v>
      </c>
      <c r="D35" s="892">
        <v>10.7</v>
      </c>
      <c r="E35" s="892">
        <v>0</v>
      </c>
      <c r="F35" s="892">
        <v>0</v>
      </c>
      <c r="G35" s="892">
        <v>0</v>
      </c>
      <c r="H35" s="892">
        <v>0</v>
      </c>
      <c r="I35" s="892">
        <v>0</v>
      </c>
      <c r="J35" s="892">
        <v>0</v>
      </c>
      <c r="K35" s="892">
        <v>0</v>
      </c>
      <c r="L35" s="892">
        <v>0</v>
      </c>
      <c r="M35" s="892">
        <v>0</v>
      </c>
      <c r="N35" s="892">
        <v>0</v>
      </c>
      <c r="O35" s="892">
        <v>0</v>
      </c>
      <c r="P35" s="892">
        <v>0</v>
      </c>
      <c r="Q35" s="892">
        <v>0</v>
      </c>
    </row>
    <row r="36" spans="2:17" x14ac:dyDescent="0.35">
      <c r="B36" t="s">
        <v>243</v>
      </c>
      <c r="C36" t="s">
        <v>244</v>
      </c>
      <c r="D36" s="892">
        <v>26.900000000000002</v>
      </c>
      <c r="E36" s="892">
        <v>26.078173228346458</v>
      </c>
      <c r="F36" s="892">
        <v>24.267188976377952</v>
      </c>
      <c r="G36" s="892">
        <v>23.396645669291338</v>
      </c>
      <c r="H36" s="892">
        <v>23.110700787401573</v>
      </c>
      <c r="I36" s="892">
        <v>23.269559055118108</v>
      </c>
      <c r="J36" s="892">
        <v>23.625401574803146</v>
      </c>
      <c r="K36" s="892">
        <v>23.987598425196847</v>
      </c>
      <c r="L36" s="892">
        <v>24.368858267716533</v>
      </c>
      <c r="M36" s="892">
        <v>24.845433070866143</v>
      </c>
      <c r="N36" s="892">
        <v>25.239401574803146</v>
      </c>
      <c r="O36" s="892">
        <v>25.550763779527557</v>
      </c>
      <c r="P36" s="892">
        <v>25.938377952755904</v>
      </c>
      <c r="Q36" s="892">
        <v>26.313283464566929</v>
      </c>
    </row>
    <row r="37" spans="2:17" x14ac:dyDescent="0.35">
      <c r="B37" t="s">
        <v>245</v>
      </c>
      <c r="C37" t="s">
        <v>246</v>
      </c>
      <c r="D37" s="892">
        <v>541.83500000000004</v>
      </c>
      <c r="E37" s="892">
        <v>549.35708601986221</v>
      </c>
      <c r="F37" s="892">
        <v>556.98359825451337</v>
      </c>
      <c r="G37" s="892">
        <v>561.72067102985159</v>
      </c>
      <c r="H37" s="892">
        <v>552.02775785232939</v>
      </c>
      <c r="I37" s="892">
        <v>544.72363724413992</v>
      </c>
      <c r="J37" s="892">
        <v>537.51616064904601</v>
      </c>
      <c r="K37" s="892">
        <v>530.40404932785793</v>
      </c>
      <c r="L37" s="892">
        <v>537.70512441141102</v>
      </c>
      <c r="M37" s="892">
        <v>545.10669966543469</v>
      </c>
      <c r="N37" s="892">
        <v>552.61015848677778</v>
      </c>
      <c r="O37" s="892">
        <v>560.21690331491197</v>
      </c>
      <c r="P37" s="892">
        <v>567.92835589405604</v>
      </c>
      <c r="Q37" s="892">
        <v>575.74595753890765</v>
      </c>
    </row>
    <row r="38" spans="2:17" x14ac:dyDescent="0.35">
      <c r="B38" t="s">
        <v>247</v>
      </c>
      <c r="C38" t="s">
        <v>248</v>
      </c>
      <c r="D38" s="892">
        <v>792.2</v>
      </c>
      <c r="E38" s="892">
        <v>803.19780661074833</v>
      </c>
      <c r="F38" s="892">
        <v>814.34829152274301</v>
      </c>
      <c r="G38" s="892">
        <v>825.65357430986796</v>
      </c>
      <c r="H38" s="892">
        <v>814.72899089615623</v>
      </c>
      <c r="I38" s="892">
        <v>803.94895542176994</v>
      </c>
      <c r="J38" s="892">
        <v>793.31155530972819</v>
      </c>
      <c r="K38" s="892">
        <v>782.8149032891921</v>
      </c>
      <c r="L38" s="892">
        <v>793.59044392218959</v>
      </c>
      <c r="M38" s="892">
        <v>804.51431115889068</v>
      </c>
      <c r="N38" s="892">
        <v>815.58854673270946</v>
      </c>
      <c r="O38" s="892">
        <v>826.8152204817643</v>
      </c>
      <c r="P38" s="892">
        <v>838.19643073574275</v>
      </c>
      <c r="Q38" s="892">
        <v>849.7343047080908</v>
      </c>
    </row>
    <row r="39" spans="2:17" x14ac:dyDescent="0.35">
      <c r="B39" t="s">
        <v>74</v>
      </c>
      <c r="C39" t="s">
        <v>249</v>
      </c>
      <c r="D39" s="892">
        <v>847.9</v>
      </c>
      <c r="E39" s="892">
        <v>846.88090535292895</v>
      </c>
      <c r="F39" s="892">
        <v>862.75313989296569</v>
      </c>
      <c r="G39" s="892">
        <v>864.92215084498832</v>
      </c>
      <c r="H39" s="892">
        <v>881.39348728518314</v>
      </c>
      <c r="I39" s="892">
        <v>898.14736293954718</v>
      </c>
      <c r="J39" s="892">
        <v>915.21402485035151</v>
      </c>
      <c r="K39" s="892">
        <v>932.59931257640858</v>
      </c>
      <c r="L39" s="892">
        <v>950.30917469809549</v>
      </c>
      <c r="M39" s="892">
        <v>968.09159552506367</v>
      </c>
      <c r="N39" s="892">
        <v>986.20125580990646</v>
      </c>
      <c r="O39" s="892">
        <v>1004.6441775483819</v>
      </c>
      <c r="P39" s="892">
        <v>1023.4264935555032</v>
      </c>
      <c r="Q39" s="892">
        <v>1042.55444950488</v>
      </c>
    </row>
    <row r="40" spans="2:17" x14ac:dyDescent="0.35">
      <c r="B40" t="s">
        <v>250</v>
      </c>
      <c r="C40" t="s">
        <v>251</v>
      </c>
      <c r="D40" s="892">
        <v>0</v>
      </c>
      <c r="E40" s="892">
        <v>0</v>
      </c>
      <c r="F40" s="892">
        <v>0</v>
      </c>
      <c r="G40" s="892">
        <v>0</v>
      </c>
      <c r="H40" s="892">
        <v>0</v>
      </c>
      <c r="I40" s="892">
        <v>0</v>
      </c>
      <c r="J40" s="892">
        <v>0</v>
      </c>
      <c r="K40" s="892">
        <v>0</v>
      </c>
      <c r="L40" s="892">
        <v>0</v>
      </c>
      <c r="M40" s="892">
        <v>0</v>
      </c>
      <c r="N40" s="892">
        <v>0</v>
      </c>
      <c r="O40" s="892">
        <v>0</v>
      </c>
      <c r="P40" s="892">
        <v>0</v>
      </c>
      <c r="Q40" s="892">
        <v>0</v>
      </c>
    </row>
    <row r="41" spans="2:17" x14ac:dyDescent="0.35">
      <c r="B41" t="s">
        <v>252</v>
      </c>
      <c r="C41" t="s">
        <v>253</v>
      </c>
      <c r="D41" s="892">
        <v>14.2</v>
      </c>
      <c r="E41" s="892">
        <v>14.93</v>
      </c>
      <c r="F41" s="892">
        <v>0</v>
      </c>
      <c r="G41" s="892">
        <v>0</v>
      </c>
      <c r="H41" s="892">
        <v>0</v>
      </c>
      <c r="I41" s="892">
        <v>0</v>
      </c>
      <c r="J41" s="892">
        <v>0</v>
      </c>
      <c r="K41" s="892">
        <v>0</v>
      </c>
      <c r="L41" s="892">
        <v>0</v>
      </c>
      <c r="M41" s="892">
        <v>0</v>
      </c>
      <c r="N41" s="892">
        <v>0</v>
      </c>
      <c r="O41" s="892">
        <v>0</v>
      </c>
      <c r="P41" s="892">
        <v>0</v>
      </c>
      <c r="Q41" s="892">
        <v>0</v>
      </c>
    </row>
    <row r="42" spans="2:17" x14ac:dyDescent="0.35">
      <c r="B42" t="s">
        <v>254</v>
      </c>
      <c r="C42" t="s">
        <v>255</v>
      </c>
      <c r="D42" s="892">
        <v>52.756999999999998</v>
      </c>
      <c r="E42" s="892">
        <v>52.756999999999998</v>
      </c>
      <c r="F42" s="892">
        <v>52.756999999999998</v>
      </c>
      <c r="G42" s="892">
        <v>52.756999999999998</v>
      </c>
      <c r="H42" s="892">
        <v>12</v>
      </c>
      <c r="I42" s="892">
        <v>12</v>
      </c>
      <c r="J42" s="892">
        <v>12</v>
      </c>
      <c r="K42" s="892">
        <v>12</v>
      </c>
      <c r="L42" s="892">
        <v>4.2219999999999995</v>
      </c>
      <c r="M42" s="892">
        <v>4.2219999999999995</v>
      </c>
      <c r="N42" s="892">
        <v>4.2219999999999995</v>
      </c>
      <c r="O42" s="892">
        <v>4.2219999999999995</v>
      </c>
      <c r="P42" s="892">
        <v>2.3719999999999999</v>
      </c>
      <c r="Q42" s="892">
        <v>2.3719999999999999</v>
      </c>
    </row>
    <row r="43" spans="2:17" x14ac:dyDescent="0.35">
      <c r="B43" t="s">
        <v>256</v>
      </c>
      <c r="C43" t="s">
        <v>257</v>
      </c>
      <c r="D43" s="892">
        <v>84.119000000000014</v>
      </c>
      <c r="E43" s="892">
        <v>47.697277734678053</v>
      </c>
      <c r="F43" s="892">
        <v>39.703484096198608</v>
      </c>
      <c r="G43" s="892">
        <v>19.719000000000005</v>
      </c>
      <c r="H43" s="892">
        <v>1.4159999999999999</v>
      </c>
      <c r="I43" s="892">
        <v>1.4159999999999999</v>
      </c>
      <c r="J43" s="892">
        <v>1.4159999999999999</v>
      </c>
      <c r="K43" s="892">
        <v>1.4159999999999999</v>
      </c>
      <c r="L43" s="892">
        <v>1.4790000000000001</v>
      </c>
      <c r="M43" s="892">
        <v>1.4790000000000001</v>
      </c>
      <c r="N43" s="892">
        <v>1.4790000000000001</v>
      </c>
      <c r="O43" s="892">
        <v>1.4790000000000001</v>
      </c>
      <c r="P43" s="892">
        <v>1.63</v>
      </c>
      <c r="Q43" s="892">
        <v>1.63</v>
      </c>
    </row>
    <row r="44" spans="2:17" x14ac:dyDescent="0.35">
      <c r="B44" t="s">
        <v>258</v>
      </c>
      <c r="C44" t="s">
        <v>259</v>
      </c>
      <c r="D44" s="892">
        <v>1903.1239999999998</v>
      </c>
      <c r="E44" s="892">
        <v>1812.7967400000011</v>
      </c>
      <c r="F44" s="892">
        <v>1814.8967400000013</v>
      </c>
      <c r="G44" s="892">
        <v>1757.9967400000014</v>
      </c>
      <c r="H44" s="892">
        <v>1821.5967400000015</v>
      </c>
      <c r="I44" s="892">
        <v>1875.3739000000016</v>
      </c>
      <c r="J44" s="892">
        <v>1882.4739000000018</v>
      </c>
      <c r="K44" s="892">
        <v>1889.5739000000019</v>
      </c>
      <c r="L44" s="892">
        <v>1918.3739000000021</v>
      </c>
      <c r="M44" s="892">
        <v>1949.4524800000022</v>
      </c>
      <c r="N44" s="892">
        <v>1956.5524800000023</v>
      </c>
      <c r="O44" s="892">
        <v>1963.6524800000025</v>
      </c>
      <c r="P44" s="892">
        <v>1990.2524800000026</v>
      </c>
      <c r="Q44" s="892">
        <v>2021.9710600000028</v>
      </c>
    </row>
    <row r="45" spans="2:17" x14ac:dyDescent="0.35">
      <c r="B45" t="s">
        <v>260</v>
      </c>
      <c r="C45" t="s">
        <v>261</v>
      </c>
      <c r="D45" s="892">
        <v>156.29999999999995</v>
      </c>
      <c r="E45" s="892">
        <v>158.18464098059994</v>
      </c>
      <c r="F45" s="892">
        <v>160.09200666769868</v>
      </c>
      <c r="G45" s="892">
        <v>162.02237107225676</v>
      </c>
      <c r="H45" s="892">
        <v>163.97601150921614</v>
      </c>
      <c r="I45" s="892">
        <v>165.95320863733897</v>
      </c>
      <c r="J45" s="892">
        <v>167.95424649952699</v>
      </c>
      <c r="K45" s="892">
        <v>169.97941256362679</v>
      </c>
      <c r="L45" s="892">
        <v>172.02899776372738</v>
      </c>
      <c r="M45" s="892">
        <v>174.10329654195553</v>
      </c>
      <c r="N45" s="892">
        <v>176.20260689077523</v>
      </c>
      <c r="O45" s="892">
        <v>178.32723039579699</v>
      </c>
      <c r="P45" s="892">
        <v>180.47747227910352</v>
      </c>
      <c r="Q45" s="892">
        <v>182.65364144309771</v>
      </c>
    </row>
    <row r="46" spans="2:17" x14ac:dyDescent="0.35">
      <c r="B46" t="s">
        <v>262</v>
      </c>
      <c r="C46" t="s">
        <v>263</v>
      </c>
      <c r="D46" s="892">
        <v>3889.8999999999996</v>
      </c>
      <c r="E46" s="892">
        <v>3977.9342362205571</v>
      </c>
      <c r="F46" s="892">
        <v>4068.4911109642435</v>
      </c>
      <c r="G46" s="892">
        <v>4161.6507762778638</v>
      </c>
      <c r="H46" s="892">
        <v>4167.3511848088046</v>
      </c>
      <c r="I46" s="892">
        <v>4173.3490536153295</v>
      </c>
      <c r="J46" s="892">
        <v>4179.6464231700356</v>
      </c>
      <c r="K46" s="892">
        <v>4186.2453652443965</v>
      </c>
      <c r="L46" s="892">
        <v>4239.0374345641858</v>
      </c>
      <c r="M46" s="892">
        <v>4292.6091959450223</v>
      </c>
      <c r="N46" s="892">
        <v>4346.9732358964266</v>
      </c>
      <c r="O46" s="892">
        <v>4402.142352829519</v>
      </c>
      <c r="P46" s="892">
        <v>4424.7482573164207</v>
      </c>
      <c r="Q46" s="892">
        <v>4447.5102503599692</v>
      </c>
    </row>
    <row r="47" spans="2:17" x14ac:dyDescent="0.35">
      <c r="B47" t="s">
        <v>264</v>
      </c>
      <c r="C47" t="s">
        <v>265</v>
      </c>
      <c r="D47" s="892">
        <v>2168.1</v>
      </c>
      <c r="E47" s="892">
        <v>2177.1656004628185</v>
      </c>
      <c r="F47" s="892">
        <v>2205.4520291257131</v>
      </c>
      <c r="G47" s="892">
        <v>2234.8629089928727</v>
      </c>
      <c r="H47" s="892">
        <v>2261.8324692095039</v>
      </c>
      <c r="I47" s="892">
        <v>2286.0407183355132</v>
      </c>
      <c r="J47" s="892">
        <v>2308.9168554484731</v>
      </c>
      <c r="K47" s="892">
        <v>2331.6898845853843</v>
      </c>
      <c r="L47" s="892">
        <v>2353.3121380725288</v>
      </c>
      <c r="M47" s="892">
        <v>2373.9401845171797</v>
      </c>
      <c r="N47" s="892">
        <v>2394.5326513052864</v>
      </c>
      <c r="O47" s="892">
        <v>2416.0237371469866</v>
      </c>
      <c r="P47" s="892">
        <v>2436.6023390284777</v>
      </c>
      <c r="Q47" s="892">
        <v>2458.5358818348159</v>
      </c>
    </row>
    <row r="48" spans="2:17" x14ac:dyDescent="0.35">
      <c r="B48" t="s">
        <v>266</v>
      </c>
      <c r="C48" t="s">
        <v>267</v>
      </c>
      <c r="D48" s="892">
        <v>289.69529922036321</v>
      </c>
      <c r="E48" s="892">
        <v>293.54098072884148</v>
      </c>
      <c r="F48" s="892">
        <v>297.43771334620709</v>
      </c>
      <c r="G48" s="892">
        <v>301.38617477177365</v>
      </c>
      <c r="H48" s="892">
        <v>314.06441008216342</v>
      </c>
      <c r="I48" s="892">
        <v>327.27597327564979</v>
      </c>
      <c r="J48" s="892">
        <v>341.04329954324515</v>
      </c>
      <c r="K48" s="892">
        <v>355.3897678439734</v>
      </c>
      <c r="L48" s="892">
        <v>347.31135812971303</v>
      </c>
      <c r="M48" s="892">
        <v>339.41657976732688</v>
      </c>
      <c r="N48" s="892">
        <v>331.7012586093548</v>
      </c>
      <c r="O48" s="892">
        <v>324.16131539140986</v>
      </c>
      <c r="P48" s="892">
        <v>324.99901192464716</v>
      </c>
      <c r="Q48" s="892">
        <v>325.83887323032485</v>
      </c>
    </row>
    <row r="49" spans="2:17" x14ac:dyDescent="0.35">
      <c r="B49" t="s">
        <v>268</v>
      </c>
      <c r="C49" t="s">
        <v>269</v>
      </c>
      <c r="D49" s="892">
        <v>121.26270000000001</v>
      </c>
      <c r="E49" s="892">
        <v>119.04620000000001</v>
      </c>
      <c r="F49" s="892">
        <v>121.1015</v>
      </c>
      <c r="G49" s="892">
        <v>121.6657</v>
      </c>
      <c r="H49" s="892">
        <v>121.58510000000001</v>
      </c>
      <c r="I49" s="892">
        <v>120.98060000000001</v>
      </c>
      <c r="J49" s="892">
        <v>119.93280000000001</v>
      </c>
      <c r="K49" s="892">
        <v>119.28800000000001</v>
      </c>
      <c r="L49" s="892">
        <v>119.28800000000001</v>
      </c>
      <c r="M49" s="892">
        <v>119.11068</v>
      </c>
      <c r="N49" s="892">
        <v>119.69503</v>
      </c>
      <c r="O49" s="892">
        <v>120.19072000000001</v>
      </c>
      <c r="P49" s="892">
        <v>120.87179000000002</v>
      </c>
      <c r="Q49" s="892">
        <v>121.19822000000001</v>
      </c>
    </row>
    <row r="52" spans="2:17" x14ac:dyDescent="0.35">
      <c r="B52" s="1280" t="s">
        <v>270</v>
      </c>
      <c r="C52" s="1280"/>
      <c r="D52" s="1280"/>
      <c r="E52" s="1280"/>
      <c r="F52" s="1280"/>
      <c r="G52" s="1280"/>
      <c r="H52" s="1280"/>
      <c r="I52" s="1280"/>
      <c r="J52" s="1280"/>
      <c r="K52" s="1280"/>
      <c r="L52" s="1280"/>
      <c r="M52" s="1280"/>
      <c r="N52" s="1280"/>
      <c r="O52" s="1280"/>
      <c r="P52" s="1280"/>
      <c r="Q52" s="1280"/>
    </row>
    <row r="53" spans="2:17" x14ac:dyDescent="0.35">
      <c r="B53" t="s">
        <v>216</v>
      </c>
      <c r="C53" t="s">
        <v>217</v>
      </c>
      <c r="D53" t="s">
        <v>219</v>
      </c>
      <c r="E53" t="s">
        <v>220</v>
      </c>
      <c r="F53" t="s">
        <v>221</v>
      </c>
      <c r="G53" t="s">
        <v>222</v>
      </c>
      <c r="H53" t="s">
        <v>223</v>
      </c>
      <c r="I53" t="s">
        <v>224</v>
      </c>
      <c r="J53" t="s">
        <v>225</v>
      </c>
      <c r="K53" t="s">
        <v>226</v>
      </c>
      <c r="L53" t="s">
        <v>227</v>
      </c>
      <c r="M53" t="s">
        <v>228</v>
      </c>
      <c r="N53" t="s">
        <v>229</v>
      </c>
      <c r="O53" t="s">
        <v>213</v>
      </c>
      <c r="P53" t="s">
        <v>214</v>
      </c>
      <c r="Q53" t="s">
        <v>215</v>
      </c>
    </row>
    <row r="54" spans="2:17" x14ac:dyDescent="0.35">
      <c r="B54" t="s">
        <v>230</v>
      </c>
      <c r="C54" t="s">
        <v>231</v>
      </c>
      <c r="D54" s="205">
        <f t="shared" ref="D54:M54" si="0">D4-D29</f>
        <v>5.8429999999999609</v>
      </c>
      <c r="E54" s="205">
        <f t="shared" si="0"/>
        <v>28.24943314931943</v>
      </c>
      <c r="F54" s="205">
        <f t="shared" si="0"/>
        <v>-2.0474921579361194</v>
      </c>
      <c r="G54" s="205">
        <f t="shared" si="0"/>
        <v>6.0174278371415539</v>
      </c>
      <c r="H54" s="205">
        <f t="shared" si="0"/>
        <v>6.0767199999999661</v>
      </c>
      <c r="I54" s="205">
        <f t="shared" si="0"/>
        <v>6.1365963926442078</v>
      </c>
      <c r="J54" s="205">
        <f t="shared" si="0"/>
        <v>6.1970627717278717</v>
      </c>
      <c r="K54" s="205">
        <f t="shared" si="0"/>
        <v>6.2581249506271206</v>
      </c>
      <c r="L54" s="205">
        <f t="shared" si="0"/>
        <v>6.3197887999999693</v>
      </c>
      <c r="M54" s="205">
        <f t="shared" si="0"/>
        <v>6.3820602483499442</v>
      </c>
      <c r="N54" s="205">
        <f t="shared" ref="N54:Q54" si="1">N4-N29</f>
        <v>6.4449452825969615</v>
      </c>
      <c r="O54" s="205">
        <f t="shared" si="1"/>
        <v>6.5084499486522986</v>
      </c>
      <c r="P54" s="205">
        <f t="shared" si="1"/>
        <v>6.5725803519999317</v>
      </c>
      <c r="Q54" s="205">
        <f t="shared" si="1"/>
        <v>6.6373426582839556</v>
      </c>
    </row>
    <row r="55" spans="2:17" x14ac:dyDescent="0.35">
      <c r="B55" t="s">
        <v>172</v>
      </c>
      <c r="C55" t="s">
        <v>232</v>
      </c>
      <c r="D55" s="205">
        <f t="shared" ref="D55:M55" si="2">D5-D30</f>
        <v>-0.64399999999999125</v>
      </c>
      <c r="E55" s="205">
        <f t="shared" si="2"/>
        <v>0</v>
      </c>
      <c r="F55" s="205">
        <f t="shared" si="2"/>
        <v>0</v>
      </c>
      <c r="G55" s="205">
        <f t="shared" si="2"/>
        <v>0</v>
      </c>
      <c r="H55" s="205">
        <f t="shared" si="2"/>
        <v>0</v>
      </c>
      <c r="I55" s="205">
        <f t="shared" si="2"/>
        <v>0</v>
      </c>
      <c r="J55" s="205">
        <f t="shared" si="2"/>
        <v>0</v>
      </c>
      <c r="K55" s="205">
        <f t="shared" si="2"/>
        <v>0</v>
      </c>
      <c r="L55" s="205">
        <f t="shared" si="2"/>
        <v>0</v>
      </c>
      <c r="M55" s="205">
        <f t="shared" si="2"/>
        <v>0</v>
      </c>
      <c r="N55" s="205">
        <f t="shared" ref="N55:Q55" si="3">N5-N30</f>
        <v>0</v>
      </c>
      <c r="O55" s="205">
        <f t="shared" si="3"/>
        <v>0</v>
      </c>
      <c r="P55" s="205">
        <f t="shared" si="3"/>
        <v>0</v>
      </c>
      <c r="Q55" s="205">
        <f t="shared" si="3"/>
        <v>0</v>
      </c>
    </row>
    <row r="56" spans="2:17" x14ac:dyDescent="0.35">
      <c r="B56" t="s">
        <v>233</v>
      </c>
      <c r="C56" t="s">
        <v>234</v>
      </c>
      <c r="D56" s="205">
        <f t="shared" ref="D56:M74" si="4">D6-D31</f>
        <v>0</v>
      </c>
      <c r="E56" s="205">
        <f t="shared" si="4"/>
        <v>0</v>
      </c>
      <c r="F56" s="205">
        <f t="shared" si="4"/>
        <v>0</v>
      </c>
      <c r="G56" s="205">
        <f t="shared" si="4"/>
        <v>0</v>
      </c>
      <c r="H56" s="205">
        <f t="shared" si="4"/>
        <v>0</v>
      </c>
      <c r="I56" s="205">
        <f t="shared" si="4"/>
        <v>0</v>
      </c>
      <c r="J56" s="205">
        <f t="shared" si="4"/>
        <v>0</v>
      </c>
      <c r="K56" s="205">
        <f t="shared" si="4"/>
        <v>0</v>
      </c>
      <c r="L56" s="205">
        <f t="shared" si="4"/>
        <v>0</v>
      </c>
      <c r="M56" s="205">
        <f t="shared" si="4"/>
        <v>0</v>
      </c>
      <c r="N56" s="205">
        <f t="shared" ref="N56:Q56" si="5">N6-N31</f>
        <v>0</v>
      </c>
      <c r="O56" s="205">
        <f t="shared" si="5"/>
        <v>0</v>
      </c>
      <c r="P56" s="205">
        <f t="shared" si="5"/>
        <v>0</v>
      </c>
      <c r="Q56" s="205">
        <f t="shared" si="5"/>
        <v>0</v>
      </c>
    </row>
    <row r="57" spans="2:17" x14ac:dyDescent="0.35">
      <c r="B57" t="s">
        <v>235</v>
      </c>
      <c r="C57" t="s">
        <v>236</v>
      </c>
      <c r="D57" s="205">
        <f t="shared" si="4"/>
        <v>5.5999999999999091</v>
      </c>
      <c r="E57" s="205">
        <f t="shared" si="4"/>
        <v>5.682173538544248</v>
      </c>
      <c r="F57" s="205">
        <f t="shared" si="4"/>
        <v>5.7925585493317158</v>
      </c>
      <c r="G57" s="205">
        <f t="shared" si="4"/>
        <v>5.8913710541696673</v>
      </c>
      <c r="H57" s="205">
        <f t="shared" si="4"/>
        <v>5.9707583068225176</v>
      </c>
      <c r="I57" s="205">
        <f t="shared" si="4"/>
        <v>6.0440328524828146</v>
      </c>
      <c r="J57" s="205">
        <f t="shared" si="4"/>
        <v>6.1182066405453952</v>
      </c>
      <c r="K57" s="205">
        <f t="shared" si="4"/>
        <v>6.1932907067234737</v>
      </c>
      <c r="L57" s="205">
        <f t="shared" si="4"/>
        <v>6.2692962221635753</v>
      </c>
      <c r="M57" s="205">
        <f t="shared" si="4"/>
        <v>6.3462344951071827</v>
      </c>
      <c r="N57" s="205">
        <f t="shared" ref="N57:Q57" si="6">N7-N32</f>
        <v>6.3462344951071827</v>
      </c>
      <c r="O57" s="205">
        <f t="shared" si="6"/>
        <v>6.3462344951071827</v>
      </c>
      <c r="P57" s="205">
        <f t="shared" si="6"/>
        <v>6.3462344951071827</v>
      </c>
      <c r="Q57" s="205">
        <f t="shared" si="6"/>
        <v>6.3462344951071827</v>
      </c>
    </row>
    <row r="58" spans="2:17" x14ac:dyDescent="0.35">
      <c r="B58" t="s">
        <v>237</v>
      </c>
      <c r="C58" t="s">
        <v>238</v>
      </c>
      <c r="D58" s="205">
        <f t="shared" si="4"/>
        <v>-0.69999999999998863</v>
      </c>
      <c r="E58" s="205">
        <f t="shared" si="4"/>
        <v>12.009309542280818</v>
      </c>
      <c r="F58" s="205">
        <f t="shared" si="4"/>
        <v>-12.009309542280846</v>
      </c>
      <c r="G58" s="205">
        <f t="shared" si="4"/>
        <v>0</v>
      </c>
      <c r="H58" s="205">
        <f t="shared" si="4"/>
        <v>0</v>
      </c>
      <c r="I58" s="205">
        <f t="shared" si="4"/>
        <v>0</v>
      </c>
      <c r="J58" s="205">
        <f t="shared" si="4"/>
        <v>0</v>
      </c>
      <c r="K58" s="205">
        <f t="shared" si="4"/>
        <v>0</v>
      </c>
      <c r="L58" s="205">
        <f t="shared" si="4"/>
        <v>0</v>
      </c>
      <c r="M58" s="205">
        <f t="shared" si="4"/>
        <v>0</v>
      </c>
      <c r="N58" s="205">
        <f t="shared" ref="N58:Q58" si="7">N8-N33</f>
        <v>0</v>
      </c>
      <c r="O58" s="205">
        <f t="shared" si="7"/>
        <v>0</v>
      </c>
      <c r="P58" s="205">
        <f t="shared" si="7"/>
        <v>0</v>
      </c>
      <c r="Q58" s="205">
        <f t="shared" si="7"/>
        <v>0</v>
      </c>
    </row>
    <row r="59" spans="2:17" x14ac:dyDescent="0.35">
      <c r="B59" t="s">
        <v>239</v>
      </c>
      <c r="C59" t="s">
        <v>240</v>
      </c>
      <c r="D59" s="205">
        <f t="shared" si="4"/>
        <v>0</v>
      </c>
      <c r="E59" s="205">
        <f t="shared" si="4"/>
        <v>0</v>
      </c>
      <c r="F59" s="205">
        <f t="shared" si="4"/>
        <v>0</v>
      </c>
      <c r="G59" s="205">
        <f t="shared" si="4"/>
        <v>0</v>
      </c>
      <c r="H59" s="205">
        <f t="shared" si="4"/>
        <v>0</v>
      </c>
      <c r="I59" s="205">
        <f t="shared" si="4"/>
        <v>0</v>
      </c>
      <c r="J59" s="205">
        <f t="shared" si="4"/>
        <v>0</v>
      </c>
      <c r="K59" s="205">
        <f t="shared" si="4"/>
        <v>0</v>
      </c>
      <c r="L59" s="205">
        <f t="shared" si="4"/>
        <v>0</v>
      </c>
      <c r="M59" s="205">
        <f t="shared" si="4"/>
        <v>0</v>
      </c>
      <c r="N59" s="205">
        <f t="shared" ref="N59:Q59" si="8">N9-N34</f>
        <v>0</v>
      </c>
      <c r="O59" s="205">
        <f t="shared" si="8"/>
        <v>0</v>
      </c>
      <c r="P59" s="205">
        <f t="shared" si="8"/>
        <v>0</v>
      </c>
      <c r="Q59" s="205">
        <f t="shared" si="8"/>
        <v>0</v>
      </c>
    </row>
    <row r="60" spans="2:17" x14ac:dyDescent="0.35">
      <c r="B60" t="s">
        <v>241</v>
      </c>
      <c r="C60" t="s">
        <v>242</v>
      </c>
      <c r="D60" s="205">
        <f t="shared" si="4"/>
        <v>0</v>
      </c>
      <c r="E60" s="205">
        <f t="shared" si="4"/>
        <v>0</v>
      </c>
      <c r="F60" s="205">
        <f t="shared" si="4"/>
        <v>0</v>
      </c>
      <c r="G60" s="205">
        <f t="shared" si="4"/>
        <v>0</v>
      </c>
      <c r="H60" s="205">
        <f t="shared" si="4"/>
        <v>0</v>
      </c>
      <c r="I60" s="205">
        <f t="shared" si="4"/>
        <v>0</v>
      </c>
      <c r="J60" s="205">
        <f t="shared" si="4"/>
        <v>0</v>
      </c>
      <c r="K60" s="205">
        <f t="shared" si="4"/>
        <v>0</v>
      </c>
      <c r="L60" s="205">
        <f t="shared" si="4"/>
        <v>0</v>
      </c>
      <c r="M60" s="205">
        <f t="shared" si="4"/>
        <v>0</v>
      </c>
      <c r="N60" s="205">
        <f t="shared" ref="N60:Q60" si="9">N10-N35</f>
        <v>0</v>
      </c>
      <c r="O60" s="205">
        <f t="shared" si="9"/>
        <v>0</v>
      </c>
      <c r="P60" s="205">
        <f t="shared" si="9"/>
        <v>0</v>
      </c>
      <c r="Q60" s="205">
        <f t="shared" si="9"/>
        <v>0</v>
      </c>
    </row>
    <row r="61" spans="2:17" x14ac:dyDescent="0.35">
      <c r="B61" t="s">
        <v>243</v>
      </c>
      <c r="C61" t="s">
        <v>244</v>
      </c>
      <c r="D61" s="205">
        <f t="shared" si="4"/>
        <v>0</v>
      </c>
      <c r="E61" s="205">
        <f t="shared" si="4"/>
        <v>0</v>
      </c>
      <c r="F61" s="205">
        <f t="shared" si="4"/>
        <v>0</v>
      </c>
      <c r="G61" s="205">
        <f t="shared" si="4"/>
        <v>0</v>
      </c>
      <c r="H61" s="205">
        <f t="shared" si="4"/>
        <v>0</v>
      </c>
      <c r="I61" s="205">
        <f t="shared" si="4"/>
        <v>0</v>
      </c>
      <c r="J61" s="205">
        <f t="shared" si="4"/>
        <v>0</v>
      </c>
      <c r="K61" s="205">
        <f t="shared" si="4"/>
        <v>0</v>
      </c>
      <c r="L61" s="205">
        <f t="shared" si="4"/>
        <v>0</v>
      </c>
      <c r="M61" s="205">
        <f t="shared" si="4"/>
        <v>0</v>
      </c>
      <c r="N61" s="205">
        <f t="shared" ref="N61:Q61" si="10">N11-N36</f>
        <v>0</v>
      </c>
      <c r="O61" s="205">
        <f t="shared" si="10"/>
        <v>0</v>
      </c>
      <c r="P61" s="205">
        <f t="shared" si="10"/>
        <v>0</v>
      </c>
      <c r="Q61" s="205">
        <f t="shared" si="10"/>
        <v>0</v>
      </c>
    </row>
    <row r="62" spans="2:17" x14ac:dyDescent="0.35">
      <c r="B62" t="s">
        <v>245</v>
      </c>
      <c r="C62" t="s">
        <v>246</v>
      </c>
      <c r="D62" s="205">
        <f t="shared" si="4"/>
        <v>5.7000000000016371E-2</v>
      </c>
      <c r="E62" s="205">
        <f t="shared" si="4"/>
        <v>-2.1256038382283577</v>
      </c>
      <c r="F62" s="205">
        <f t="shared" si="4"/>
        <v>-4.3600218025491131</v>
      </c>
      <c r="G62" s="205">
        <f t="shared" si="4"/>
        <v>-13.963856334276556</v>
      </c>
      <c r="H62" s="205">
        <f t="shared" si="4"/>
        <v>-13.754348475724555</v>
      </c>
      <c r="I62" s="205">
        <f t="shared" si="4"/>
        <v>-13.572358677703164</v>
      </c>
      <c r="J62" s="205">
        <f t="shared" si="4"/>
        <v>-13.392776866264512</v>
      </c>
      <c r="K62" s="205">
        <f t="shared" si="4"/>
        <v>-13.215571180285224</v>
      </c>
      <c r="L62" s="205">
        <f t="shared" si="4"/>
        <v>-13.397485095877641</v>
      </c>
      <c r="M62" s="205">
        <f t="shared" si="4"/>
        <v>-13.581903078243727</v>
      </c>
      <c r="N62" s="205">
        <f t="shared" ref="N62:Q62" si="11">N12-N37</f>
        <v>-13.768859596161519</v>
      </c>
      <c r="O62" s="205">
        <f t="shared" si="11"/>
        <v>-13.95838959287596</v>
      </c>
      <c r="P62" s="205">
        <f t="shared" si="11"/>
        <v>-14.150528492630315</v>
      </c>
      <c r="Q62" s="205">
        <f t="shared" si="11"/>
        <v>-14.345312207286383</v>
      </c>
    </row>
    <row r="63" spans="2:17" x14ac:dyDescent="0.35">
      <c r="B63" t="s">
        <v>247</v>
      </c>
      <c r="C63" t="s">
        <v>248</v>
      </c>
      <c r="D63" s="205">
        <f t="shared" si="4"/>
        <v>-10.600000000000023</v>
      </c>
      <c r="E63" s="205">
        <f t="shared" si="4"/>
        <v>-13.896384052074268</v>
      </c>
      <c r="F63" s="205">
        <f t="shared" si="4"/>
        <v>-17.269561157918929</v>
      </c>
      <c r="G63" s="205">
        <f t="shared" si="4"/>
        <v>-20.720903163223397</v>
      </c>
      <c r="H63" s="205">
        <f t="shared" si="4"/>
        <v>-20.446735834385322</v>
      </c>
      <c r="I63" s="205">
        <f t="shared" si="4"/>
        <v>-20.176196133339886</v>
      </c>
      <c r="J63" s="205">
        <f t="shared" si="4"/>
        <v>-19.909236061357774</v>
      </c>
      <c r="K63" s="205">
        <f t="shared" si="4"/>
        <v>-19.64580825480175</v>
      </c>
      <c r="L63" s="205">
        <f t="shared" si="4"/>
        <v>-19.916235151668616</v>
      </c>
      <c r="M63" s="205">
        <f t="shared" si="4"/>
        <v>-20.190384507067279</v>
      </c>
      <c r="N63" s="205">
        <f t="shared" ref="N63:Q63" si="12">N13-N38</f>
        <v>-20.468307561083861</v>
      </c>
      <c r="O63" s="205">
        <f t="shared" si="12"/>
        <v>-20.750056259130361</v>
      </c>
      <c r="P63" s="205">
        <f t="shared" si="12"/>
        <v>-21.035683261653958</v>
      </c>
      <c r="Q63" s="205">
        <f t="shared" si="12"/>
        <v>-21.325241953978889</v>
      </c>
    </row>
    <row r="64" spans="2:17" x14ac:dyDescent="0.35">
      <c r="B64" t="s">
        <v>74</v>
      </c>
      <c r="C64" t="s">
        <v>249</v>
      </c>
      <c r="D64" s="205">
        <f t="shared" si="4"/>
        <v>0</v>
      </c>
      <c r="E64" s="205">
        <f t="shared" si="4"/>
        <v>19.541608516834458</v>
      </c>
      <c r="F64" s="205">
        <f t="shared" si="4"/>
        <v>23.230710043488216</v>
      </c>
      <c r="G64" s="205">
        <f t="shared" si="4"/>
        <v>27.071927418142081</v>
      </c>
      <c r="H64" s="205">
        <f t="shared" si="4"/>
        <v>31.07001271481704</v>
      </c>
      <c r="I64" s="205">
        <f t="shared" si="4"/>
        <v>15.35136211473025</v>
      </c>
      <c r="J64" s="205">
        <f t="shared" si="4"/>
        <v>15.637964163485321</v>
      </c>
      <c r="K64" s="205">
        <f t="shared" si="4"/>
        <v>15.929916925339057</v>
      </c>
      <c r="L64" s="205">
        <f t="shared" si="4"/>
        <v>16.227320295357686</v>
      </c>
      <c r="M64" s="205">
        <f t="shared" si="4"/>
        <v>16.525942150496576</v>
      </c>
      <c r="N64" s="205">
        <f t="shared" ref="N64:Q64" si="13">N14-N39</f>
        <v>16.830059368439834</v>
      </c>
      <c r="O64" s="205">
        <f t="shared" si="13"/>
        <v>17.139773077125142</v>
      </c>
      <c r="P64" s="205">
        <f t="shared" si="13"/>
        <v>17.455186265488464</v>
      </c>
      <c r="Q64" s="205">
        <f t="shared" si="13"/>
        <v>17.776403817710388</v>
      </c>
    </row>
    <row r="65" spans="2:17" x14ac:dyDescent="0.35">
      <c r="B65" t="s">
        <v>250</v>
      </c>
      <c r="C65" t="s">
        <v>251</v>
      </c>
      <c r="D65" s="205">
        <f t="shared" si="4"/>
        <v>0</v>
      </c>
      <c r="E65" s="205">
        <f t="shared" si="4"/>
        <v>0</v>
      </c>
      <c r="F65" s="205">
        <f t="shared" si="4"/>
        <v>0</v>
      </c>
      <c r="G65" s="205">
        <f t="shared" si="4"/>
        <v>0</v>
      </c>
      <c r="H65" s="205">
        <f t="shared" si="4"/>
        <v>0</v>
      </c>
      <c r="I65" s="205">
        <f t="shared" si="4"/>
        <v>0</v>
      </c>
      <c r="J65" s="205">
        <f t="shared" si="4"/>
        <v>0</v>
      </c>
      <c r="K65" s="205">
        <f t="shared" si="4"/>
        <v>0</v>
      </c>
      <c r="L65" s="205">
        <f t="shared" si="4"/>
        <v>0</v>
      </c>
      <c r="M65" s="205">
        <f t="shared" si="4"/>
        <v>0</v>
      </c>
      <c r="N65" s="205">
        <f t="shared" ref="N65:Q65" si="14">N15-N40</f>
        <v>0</v>
      </c>
      <c r="O65" s="205">
        <f t="shared" si="14"/>
        <v>0</v>
      </c>
      <c r="P65" s="205">
        <f t="shared" si="14"/>
        <v>0</v>
      </c>
      <c r="Q65" s="205">
        <f t="shared" si="14"/>
        <v>0</v>
      </c>
    </row>
    <row r="66" spans="2:17" x14ac:dyDescent="0.35">
      <c r="B66" t="s">
        <v>252</v>
      </c>
      <c r="C66" t="s">
        <v>253</v>
      </c>
      <c r="D66" s="205">
        <f t="shared" si="4"/>
        <v>0</v>
      </c>
      <c r="E66" s="205">
        <f t="shared" si="4"/>
        <v>0</v>
      </c>
      <c r="F66" s="205">
        <f t="shared" si="4"/>
        <v>0</v>
      </c>
      <c r="G66" s="205">
        <f t="shared" si="4"/>
        <v>0</v>
      </c>
      <c r="H66" s="205">
        <f t="shared" si="4"/>
        <v>0</v>
      </c>
      <c r="I66" s="205">
        <f t="shared" si="4"/>
        <v>0</v>
      </c>
      <c r="J66" s="205">
        <f t="shared" si="4"/>
        <v>0</v>
      </c>
      <c r="K66" s="205">
        <f t="shared" si="4"/>
        <v>0</v>
      </c>
      <c r="L66" s="205">
        <f t="shared" si="4"/>
        <v>0</v>
      </c>
      <c r="M66" s="205">
        <f t="shared" si="4"/>
        <v>0</v>
      </c>
      <c r="N66" s="205">
        <f t="shared" ref="N66:Q66" si="15">N16-N41</f>
        <v>0</v>
      </c>
      <c r="O66" s="205">
        <f t="shared" si="15"/>
        <v>0</v>
      </c>
      <c r="P66" s="205">
        <f t="shared" si="15"/>
        <v>0</v>
      </c>
      <c r="Q66" s="205">
        <f t="shared" si="15"/>
        <v>0</v>
      </c>
    </row>
    <row r="67" spans="2:17" x14ac:dyDescent="0.35">
      <c r="B67" t="s">
        <v>254</v>
      </c>
      <c r="C67" t="s">
        <v>255</v>
      </c>
      <c r="D67" s="205">
        <f t="shared" si="4"/>
        <v>0</v>
      </c>
      <c r="E67" s="205">
        <f t="shared" si="4"/>
        <v>0</v>
      </c>
      <c r="F67" s="205">
        <f t="shared" si="4"/>
        <v>0</v>
      </c>
      <c r="G67" s="205">
        <f t="shared" si="4"/>
        <v>0</v>
      </c>
      <c r="H67" s="205">
        <f t="shared" si="4"/>
        <v>0</v>
      </c>
      <c r="I67" s="205">
        <f t="shared" si="4"/>
        <v>0</v>
      </c>
      <c r="J67" s="205">
        <f t="shared" si="4"/>
        <v>0</v>
      </c>
      <c r="K67" s="205">
        <f t="shared" si="4"/>
        <v>0</v>
      </c>
      <c r="L67" s="205">
        <f t="shared" si="4"/>
        <v>0</v>
      </c>
      <c r="M67" s="205">
        <f t="shared" si="4"/>
        <v>0</v>
      </c>
      <c r="N67" s="205">
        <f t="shared" ref="N67:Q67" si="16">N17-N42</f>
        <v>0</v>
      </c>
      <c r="O67" s="205">
        <f t="shared" si="16"/>
        <v>0</v>
      </c>
      <c r="P67" s="205">
        <f t="shared" si="16"/>
        <v>0</v>
      </c>
      <c r="Q67" s="205">
        <f t="shared" si="16"/>
        <v>0</v>
      </c>
    </row>
    <row r="68" spans="2:17" x14ac:dyDescent="0.35">
      <c r="B68" t="s">
        <v>1256</v>
      </c>
      <c r="C68" t="s">
        <v>257</v>
      </c>
      <c r="D68" s="205">
        <f t="shared" si="4"/>
        <v>0</v>
      </c>
      <c r="E68" s="205">
        <f t="shared" si="4"/>
        <v>19.984484096198599</v>
      </c>
      <c r="F68" s="205">
        <f t="shared" si="4"/>
        <v>-19.984484096198603</v>
      </c>
      <c r="G68" s="205">
        <f t="shared" si="4"/>
        <v>0</v>
      </c>
      <c r="H68" s="205">
        <f t="shared" si="4"/>
        <v>0</v>
      </c>
      <c r="I68" s="205">
        <f t="shared" si="4"/>
        <v>0</v>
      </c>
      <c r="J68" s="205">
        <f t="shared" si="4"/>
        <v>0</v>
      </c>
      <c r="K68" s="205">
        <f t="shared" si="4"/>
        <v>0</v>
      </c>
      <c r="L68" s="205">
        <f t="shared" si="4"/>
        <v>0</v>
      </c>
      <c r="M68" s="205">
        <f t="shared" si="4"/>
        <v>0</v>
      </c>
      <c r="N68" s="205">
        <f t="shared" ref="N68:Q68" si="17">N18-N43</f>
        <v>0</v>
      </c>
      <c r="O68" s="205">
        <f t="shared" si="17"/>
        <v>0</v>
      </c>
      <c r="P68" s="205">
        <f t="shared" si="17"/>
        <v>0</v>
      </c>
      <c r="Q68" s="205">
        <f t="shared" si="17"/>
        <v>0</v>
      </c>
    </row>
    <row r="69" spans="2:17" x14ac:dyDescent="0.35">
      <c r="B69" t="s">
        <v>258</v>
      </c>
      <c r="C69" t="s">
        <v>259</v>
      </c>
      <c r="D69" s="205">
        <f t="shared" si="4"/>
        <v>-0.59999999999990905</v>
      </c>
      <c r="E69" s="205">
        <f t="shared" si="4"/>
        <v>2.7000000000043656E-3</v>
      </c>
      <c r="F69" s="205">
        <f t="shared" si="4"/>
        <v>2.7000000000043656E-3</v>
      </c>
      <c r="G69" s="205">
        <f t="shared" si="4"/>
        <v>2.7000000000043656E-3</v>
      </c>
      <c r="H69" s="205">
        <f t="shared" si="4"/>
        <v>2.7000000000043656E-3</v>
      </c>
      <c r="I69" s="205">
        <f t="shared" si="4"/>
        <v>4.500000000007276E-3</v>
      </c>
      <c r="J69" s="205">
        <f t="shared" si="4"/>
        <v>4.500000000007276E-3</v>
      </c>
      <c r="K69" s="205">
        <f t="shared" si="4"/>
        <v>4.500000000007276E-3</v>
      </c>
      <c r="L69" s="205">
        <f t="shared" si="4"/>
        <v>4.500000000007276E-3</v>
      </c>
      <c r="M69" s="205">
        <f t="shared" si="4"/>
        <v>5.4000000000087311E-3</v>
      </c>
      <c r="N69" s="205">
        <f t="shared" ref="N69:Q69" si="18">N19-N44</f>
        <v>5.4000000000087311E-3</v>
      </c>
      <c r="O69" s="205">
        <f t="shared" si="18"/>
        <v>5.4000000000087311E-3</v>
      </c>
      <c r="P69" s="205">
        <f t="shared" si="18"/>
        <v>5.4000000000087311E-3</v>
      </c>
      <c r="Q69" s="205">
        <f t="shared" si="18"/>
        <v>6.3000000000101863E-3</v>
      </c>
    </row>
    <row r="70" spans="2:17" x14ac:dyDescent="0.35">
      <c r="B70" t="s">
        <v>260</v>
      </c>
      <c r="C70" t="s">
        <v>261</v>
      </c>
      <c r="D70" s="205">
        <f t="shared" si="4"/>
        <v>0</v>
      </c>
      <c r="E70" s="205">
        <f t="shared" si="4"/>
        <v>0</v>
      </c>
      <c r="F70" s="205">
        <f t="shared" si="4"/>
        <v>0</v>
      </c>
      <c r="G70" s="205">
        <f t="shared" si="4"/>
        <v>0</v>
      </c>
      <c r="H70" s="205">
        <f t="shared" si="4"/>
        <v>0</v>
      </c>
      <c r="I70" s="205">
        <f t="shared" si="4"/>
        <v>0</v>
      </c>
      <c r="J70" s="205">
        <f t="shared" si="4"/>
        <v>0</v>
      </c>
      <c r="K70" s="205">
        <f t="shared" si="4"/>
        <v>0</v>
      </c>
      <c r="L70" s="205">
        <f t="shared" si="4"/>
        <v>0</v>
      </c>
      <c r="M70" s="205">
        <f t="shared" si="4"/>
        <v>0</v>
      </c>
      <c r="N70" s="205">
        <f t="shared" ref="N70:Q70" si="19">N20-N45</f>
        <v>0</v>
      </c>
      <c r="O70" s="205">
        <f t="shared" si="19"/>
        <v>0</v>
      </c>
      <c r="P70" s="205">
        <f t="shared" si="19"/>
        <v>0</v>
      </c>
      <c r="Q70" s="205">
        <f t="shared" si="19"/>
        <v>0</v>
      </c>
    </row>
    <row r="71" spans="2:17" x14ac:dyDescent="0.35">
      <c r="B71" t="s">
        <v>262</v>
      </c>
      <c r="C71" t="s">
        <v>263</v>
      </c>
      <c r="D71" s="205">
        <f t="shared" si="4"/>
        <v>33.900000000000546</v>
      </c>
      <c r="E71" s="205">
        <f t="shared" si="4"/>
        <v>34.875651429289064</v>
      </c>
      <c r="F71" s="205">
        <f t="shared" si="4"/>
        <v>35.882405706246573</v>
      </c>
      <c r="G71" s="205">
        <f t="shared" si="4"/>
        <v>36.921288699375509</v>
      </c>
      <c r="H71" s="205">
        <f t="shared" si="4"/>
        <v>36.828121286001078</v>
      </c>
      <c r="I71" s="205">
        <f t="shared" si="4"/>
        <v>36.736923080185079</v>
      </c>
      <c r="J71" s="205">
        <f t="shared" si="4"/>
        <v>36.647698869783198</v>
      </c>
      <c r="K71" s="205">
        <f t="shared" si="4"/>
        <v>36.560453601106929</v>
      </c>
      <c r="L71" s="205">
        <f t="shared" si="4"/>
        <v>37.117801655879703</v>
      </c>
      <c r="M71" s="205">
        <f t="shared" si="4"/>
        <v>37.684328069236471</v>
      </c>
      <c r="N71" s="205">
        <f t="shared" ref="N71:Q71" si="20">N21-N46</f>
        <v>38.260189139054091</v>
      </c>
      <c r="O71" s="205">
        <f t="shared" si="20"/>
        <v>38.84554386057971</v>
      </c>
      <c r="P71" s="205">
        <f t="shared" si="20"/>
        <v>39.002250341619401</v>
      </c>
      <c r="Q71" s="205">
        <f t="shared" si="20"/>
        <v>39.159799541823304</v>
      </c>
    </row>
    <row r="72" spans="2:17" x14ac:dyDescent="0.35">
      <c r="B72" t="s">
        <v>264</v>
      </c>
      <c r="C72" t="s">
        <v>265</v>
      </c>
      <c r="D72" s="205">
        <f t="shared" si="4"/>
        <v>0</v>
      </c>
      <c r="E72" s="205">
        <f t="shared" si="4"/>
        <v>-1.0940601029333266</v>
      </c>
      <c r="F72" s="205">
        <f t="shared" si="4"/>
        <v>-1.1089582984122899</v>
      </c>
      <c r="G72" s="205">
        <f t="shared" si="4"/>
        <v>-1.1229806196015488</v>
      </c>
      <c r="H72" s="205">
        <f t="shared" si="4"/>
        <v>-1.1359815973873992</v>
      </c>
      <c r="I72" s="205">
        <f t="shared" si="4"/>
        <v>-1.1480956649179461</v>
      </c>
      <c r="J72" s="205">
        <f t="shared" si="4"/>
        <v>-1.1597817258639225</v>
      </c>
      <c r="K72" s="205">
        <f t="shared" si="4"/>
        <v>-1.1712339598948347</v>
      </c>
      <c r="L72" s="205">
        <f t="shared" si="4"/>
        <v>-1.182197727525363</v>
      </c>
      <c r="M72" s="205">
        <f t="shared" si="4"/>
        <v>-1.1929366349136217</v>
      </c>
      <c r="N72" s="205">
        <f t="shared" ref="N72:Q72" si="21">N22-N47</f>
        <v>-1.2033032951208043</v>
      </c>
      <c r="O72" s="205">
        <f t="shared" si="21"/>
        <v>-1.2142445068802772</v>
      </c>
      <c r="P72" s="205">
        <f t="shared" si="21"/>
        <v>-1.2252119972677065</v>
      </c>
      <c r="Q72" s="205">
        <f t="shared" si="21"/>
        <v>-1.2366829220582076</v>
      </c>
    </row>
    <row r="73" spans="2:17" x14ac:dyDescent="0.35">
      <c r="B73" t="s">
        <v>266</v>
      </c>
      <c r="C73" t="s">
        <v>267</v>
      </c>
      <c r="D73" s="205">
        <f t="shared" si="4"/>
        <v>0</v>
      </c>
      <c r="E73" s="205">
        <f t="shared" si="4"/>
        <v>0</v>
      </c>
      <c r="F73" s="205">
        <f t="shared" si="4"/>
        <v>0</v>
      </c>
      <c r="G73" s="205">
        <f t="shared" si="4"/>
        <v>0</v>
      </c>
      <c r="H73" s="205">
        <f t="shared" si="4"/>
        <v>0</v>
      </c>
      <c r="I73" s="205">
        <f t="shared" si="4"/>
        <v>0</v>
      </c>
      <c r="J73" s="205">
        <f t="shared" si="4"/>
        <v>0</v>
      </c>
      <c r="K73" s="205">
        <f t="shared" si="4"/>
        <v>0</v>
      </c>
      <c r="L73" s="205">
        <f t="shared" si="4"/>
        <v>0</v>
      </c>
      <c r="M73" s="205">
        <f t="shared" si="4"/>
        <v>0</v>
      </c>
      <c r="N73" s="205">
        <f t="shared" ref="N73:Q73" si="22">N23-N48</f>
        <v>0</v>
      </c>
      <c r="O73" s="205">
        <f t="shared" si="22"/>
        <v>0</v>
      </c>
      <c r="P73" s="205">
        <f t="shared" si="22"/>
        <v>0</v>
      </c>
      <c r="Q73" s="205">
        <f t="shared" si="22"/>
        <v>0</v>
      </c>
    </row>
    <row r="74" spans="2:17" x14ac:dyDescent="0.35">
      <c r="B74" t="s">
        <v>268</v>
      </c>
      <c r="C74" t="s">
        <v>269</v>
      </c>
      <c r="D74" s="205">
        <f t="shared" si="4"/>
        <v>0</v>
      </c>
      <c r="E74" s="205">
        <f t="shared" si="4"/>
        <v>0</v>
      </c>
      <c r="F74" s="205">
        <f t="shared" si="4"/>
        <v>0</v>
      </c>
      <c r="G74" s="205">
        <f t="shared" si="4"/>
        <v>0</v>
      </c>
      <c r="H74" s="205">
        <f t="shared" si="4"/>
        <v>0</v>
      </c>
      <c r="I74" s="205">
        <f t="shared" si="4"/>
        <v>0</v>
      </c>
      <c r="J74" s="205">
        <f t="shared" si="4"/>
        <v>0</v>
      </c>
      <c r="K74" s="205">
        <f t="shared" si="4"/>
        <v>0</v>
      </c>
      <c r="L74" s="205">
        <f t="shared" si="4"/>
        <v>0</v>
      </c>
      <c r="M74" s="205">
        <f t="shared" si="4"/>
        <v>0</v>
      </c>
      <c r="N74" s="205">
        <f t="shared" ref="N74:Q74" si="23">N24-N49</f>
        <v>0</v>
      </c>
      <c r="O74" s="205">
        <f t="shared" si="23"/>
        <v>0</v>
      </c>
      <c r="P74" s="205">
        <f t="shared" si="23"/>
        <v>0</v>
      </c>
      <c r="Q74" s="205">
        <f t="shared" si="23"/>
        <v>0</v>
      </c>
    </row>
    <row r="77" spans="2:17" x14ac:dyDescent="0.35">
      <c r="B77" s="1280" t="s">
        <v>271</v>
      </c>
      <c r="C77" s="1280"/>
      <c r="D77" s="1280"/>
      <c r="E77" s="1280"/>
      <c r="F77" s="1280"/>
      <c r="G77" s="1280"/>
      <c r="H77" s="1280"/>
      <c r="I77" s="1280"/>
      <c r="J77" s="1280"/>
      <c r="K77" s="1280"/>
      <c r="L77" s="1280"/>
      <c r="M77" s="1280"/>
      <c r="N77" s="1280"/>
      <c r="O77" s="1280"/>
      <c r="P77" s="1280"/>
      <c r="Q77" s="1280"/>
    </row>
    <row r="78" spans="2:17" x14ac:dyDescent="0.35">
      <c r="B78" t="s">
        <v>216</v>
      </c>
      <c r="C78" t="s">
        <v>217</v>
      </c>
      <c r="D78" t="s">
        <v>219</v>
      </c>
      <c r="E78" t="s">
        <v>220</v>
      </c>
      <c r="F78" t="s">
        <v>221</v>
      </c>
      <c r="G78" t="s">
        <v>222</v>
      </c>
      <c r="H78" t="s">
        <v>223</v>
      </c>
      <c r="I78" t="s">
        <v>224</v>
      </c>
      <c r="J78" t="s">
        <v>225</v>
      </c>
      <c r="K78" t="s">
        <v>226</v>
      </c>
      <c r="L78" t="s">
        <v>227</v>
      </c>
      <c r="M78" t="s">
        <v>228</v>
      </c>
      <c r="N78" t="s">
        <v>229</v>
      </c>
      <c r="O78" t="s">
        <v>213</v>
      </c>
      <c r="P78" t="s">
        <v>214</v>
      </c>
      <c r="Q78" t="s">
        <v>215</v>
      </c>
    </row>
    <row r="79" spans="2:17" x14ac:dyDescent="0.35">
      <c r="B79" t="s">
        <v>230</v>
      </c>
      <c r="C79" t="s">
        <v>231</v>
      </c>
      <c r="D79" s="689">
        <f t="shared" ref="D79:M79" si="24">(D4/D29-1)</f>
        <v>1.4394644520176358E-2</v>
      </c>
      <c r="E79" s="689">
        <f t="shared" si="24"/>
        <v>7.3290425796555425E-2</v>
      </c>
      <c r="F79" s="689">
        <f t="shared" si="24"/>
        <v>-4.9794927378085108E-3</v>
      </c>
      <c r="G79" s="689">
        <f t="shared" si="24"/>
        <v>1.4521095594433042E-2</v>
      </c>
      <c r="H79" s="689">
        <f t="shared" si="24"/>
        <v>1.4212909598786627E-2</v>
      </c>
      <c r="I79" s="689">
        <f t="shared" si="24"/>
        <v>1.3944615561818585E-2</v>
      </c>
      <c r="J79" s="689">
        <f t="shared" si="24"/>
        <v>1.4607627513147703E-2</v>
      </c>
      <c r="K79" s="689">
        <f t="shared" si="24"/>
        <v>1.4797215686172205E-2</v>
      </c>
      <c r="L79" s="689">
        <f t="shared" si="24"/>
        <v>1.4805486847401683E-2</v>
      </c>
      <c r="M79" s="689">
        <f t="shared" si="24"/>
        <v>1.5256909873438529E-2</v>
      </c>
      <c r="N79" s="689">
        <f t="shared" ref="N79:Q79" si="25">(N4/N29-1)</f>
        <v>1.6100108274510694E-2</v>
      </c>
      <c r="O79" s="689">
        <f t="shared" si="25"/>
        <v>1.6085202181684188E-2</v>
      </c>
      <c r="P79" s="689">
        <f t="shared" si="25"/>
        <v>1.6102874370048204E-2</v>
      </c>
      <c r="Q79" s="689">
        <f t="shared" si="25"/>
        <v>1.696718331536573E-2</v>
      </c>
    </row>
    <row r="80" spans="2:17" x14ac:dyDescent="0.35">
      <c r="B80" t="s">
        <v>172</v>
      </c>
      <c r="C80" t="s">
        <v>232</v>
      </c>
      <c r="D80" s="689">
        <f t="shared" ref="D80:M99" si="26">(D5/D30-1)</f>
        <v>-8.6592892390849885E-3</v>
      </c>
      <c r="E80" s="689">
        <f t="shared" si="26"/>
        <v>0</v>
      </c>
      <c r="F80" s="689">
        <f t="shared" si="26"/>
        <v>0</v>
      </c>
      <c r="G80" s="689">
        <f t="shared" si="26"/>
        <v>0</v>
      </c>
      <c r="H80" s="689">
        <f t="shared" si="26"/>
        <v>0</v>
      </c>
      <c r="I80" s="689">
        <f t="shared" si="26"/>
        <v>0</v>
      </c>
      <c r="J80" s="689">
        <f t="shared" si="26"/>
        <v>0</v>
      </c>
      <c r="K80" s="689">
        <f t="shared" si="26"/>
        <v>0</v>
      </c>
      <c r="L80" s="689">
        <f t="shared" si="26"/>
        <v>0</v>
      </c>
      <c r="M80" s="689">
        <f t="shared" si="26"/>
        <v>0</v>
      </c>
      <c r="N80" s="689">
        <f t="shared" ref="N80:Q80" si="27">(N5/N30-1)</f>
        <v>0</v>
      </c>
      <c r="O80" s="689">
        <f t="shared" si="27"/>
        <v>0</v>
      </c>
      <c r="P80" s="689">
        <f t="shared" si="27"/>
        <v>0</v>
      </c>
      <c r="Q80" s="689">
        <f t="shared" si="27"/>
        <v>0</v>
      </c>
    </row>
    <row r="81" spans="2:17" x14ac:dyDescent="0.35">
      <c r="B81" t="s">
        <v>233</v>
      </c>
      <c r="C81" t="s">
        <v>234</v>
      </c>
      <c r="D81" s="689">
        <f t="shared" si="26"/>
        <v>0</v>
      </c>
      <c r="E81" s="689">
        <f t="shared" si="26"/>
        <v>0</v>
      </c>
      <c r="F81" s="689">
        <f t="shared" si="26"/>
        <v>0</v>
      </c>
      <c r="G81" s="689">
        <f t="shared" si="26"/>
        <v>0</v>
      </c>
      <c r="H81" s="689">
        <f t="shared" si="26"/>
        <v>0</v>
      </c>
      <c r="I81" s="689">
        <f t="shared" si="26"/>
        <v>0</v>
      </c>
      <c r="J81" s="689">
        <f t="shared" si="26"/>
        <v>0</v>
      </c>
      <c r="K81" s="689">
        <f t="shared" si="26"/>
        <v>0</v>
      </c>
      <c r="L81" s="689">
        <f t="shared" si="26"/>
        <v>0</v>
      </c>
      <c r="M81" s="689">
        <f t="shared" si="26"/>
        <v>0</v>
      </c>
      <c r="N81" s="689">
        <f t="shared" ref="N81:Q81" si="28">(N6/N31-1)</f>
        <v>0</v>
      </c>
      <c r="O81" s="689">
        <f t="shared" si="28"/>
        <v>0</v>
      </c>
      <c r="P81" s="689">
        <f t="shared" si="28"/>
        <v>0</v>
      </c>
      <c r="Q81" s="689">
        <f t="shared" si="28"/>
        <v>0</v>
      </c>
    </row>
    <row r="82" spans="2:17" x14ac:dyDescent="0.35">
      <c r="B82" t="s">
        <v>235</v>
      </c>
      <c r="C82" t="s">
        <v>236</v>
      </c>
      <c r="D82" s="689">
        <f t="shared" si="26"/>
        <v>2.1855364321117232E-3</v>
      </c>
      <c r="E82" s="689">
        <f t="shared" si="26"/>
        <v>2.1855364321117232E-3</v>
      </c>
      <c r="F82" s="689">
        <f t="shared" si="26"/>
        <v>2.1855364321117232E-3</v>
      </c>
      <c r="G82" s="689">
        <f t="shared" si="26"/>
        <v>2.1855364321115012E-3</v>
      </c>
      <c r="H82" s="689">
        <f t="shared" si="26"/>
        <v>2.1855364321115012E-3</v>
      </c>
      <c r="I82" s="689">
        <f t="shared" si="26"/>
        <v>2.1855364321115012E-3</v>
      </c>
      <c r="J82" s="689">
        <f t="shared" si="26"/>
        <v>2.1855364321115012E-3</v>
      </c>
      <c r="K82" s="689">
        <f t="shared" si="26"/>
        <v>2.1855364321115012E-3</v>
      </c>
      <c r="L82" s="689">
        <f t="shared" si="26"/>
        <v>2.1855364321115012E-3</v>
      </c>
      <c r="M82" s="689">
        <f t="shared" si="26"/>
        <v>2.1855364321115012E-3</v>
      </c>
      <c r="N82" s="689">
        <f t="shared" ref="N82:Q82" si="29">(N7/N32-1)</f>
        <v>2.1855364321115012E-3</v>
      </c>
      <c r="O82" s="689">
        <f t="shared" si="29"/>
        <v>2.1855364321115012E-3</v>
      </c>
      <c r="P82" s="689">
        <f t="shared" si="29"/>
        <v>2.1855364321115012E-3</v>
      </c>
      <c r="Q82" s="689">
        <f t="shared" si="29"/>
        <v>2.1855364321115012E-3</v>
      </c>
    </row>
    <row r="83" spans="2:17" x14ac:dyDescent="0.35">
      <c r="B83" t="s">
        <v>237</v>
      </c>
      <c r="C83" t="s">
        <v>238</v>
      </c>
      <c r="D83" s="689">
        <f t="shared" si="26"/>
        <v>-3.5906274364971846E-3</v>
      </c>
      <c r="E83" s="689">
        <f t="shared" si="26"/>
        <v>0.22466610632694972</v>
      </c>
      <c r="F83" s="689">
        <f t="shared" si="26"/>
        <v>-0.27512541533407242</v>
      </c>
      <c r="G83" s="689">
        <f t="shared" si="26"/>
        <v>0</v>
      </c>
      <c r="H83" s="689">
        <f t="shared" si="26"/>
        <v>0</v>
      </c>
      <c r="I83" s="689">
        <f t="shared" si="26"/>
        <v>0</v>
      </c>
      <c r="J83" s="689">
        <f t="shared" si="26"/>
        <v>0</v>
      </c>
      <c r="K83" s="689">
        <f t="shared" si="26"/>
        <v>0</v>
      </c>
      <c r="L83" s="689">
        <f t="shared" si="26"/>
        <v>0</v>
      </c>
      <c r="M83" s="689">
        <f t="shared" si="26"/>
        <v>0</v>
      </c>
      <c r="N83" s="689">
        <f t="shared" ref="N83:Q83" si="30">(N8/N33-1)</f>
        <v>0</v>
      </c>
      <c r="O83" s="689">
        <f t="shared" si="30"/>
        <v>0</v>
      </c>
      <c r="P83" s="689">
        <f t="shared" si="30"/>
        <v>0</v>
      </c>
      <c r="Q83" s="689">
        <f t="shared" si="30"/>
        <v>0</v>
      </c>
    </row>
    <row r="84" spans="2:17" x14ac:dyDescent="0.35">
      <c r="B84" t="s">
        <v>239</v>
      </c>
      <c r="C84" t="s">
        <v>240</v>
      </c>
      <c r="D84" s="689">
        <f t="shared" si="26"/>
        <v>0</v>
      </c>
      <c r="E84" s="689">
        <f t="shared" si="26"/>
        <v>0</v>
      </c>
      <c r="F84" s="689">
        <f t="shared" si="26"/>
        <v>0</v>
      </c>
      <c r="G84" s="689">
        <f t="shared" si="26"/>
        <v>0</v>
      </c>
      <c r="H84" s="689">
        <f t="shared" si="26"/>
        <v>0</v>
      </c>
      <c r="I84" s="689">
        <f t="shared" si="26"/>
        <v>0</v>
      </c>
      <c r="J84" s="689">
        <f t="shared" si="26"/>
        <v>0</v>
      </c>
      <c r="K84" s="689">
        <f t="shared" si="26"/>
        <v>0</v>
      </c>
      <c r="L84" s="689">
        <f t="shared" si="26"/>
        <v>0</v>
      </c>
      <c r="M84" s="689">
        <f t="shared" si="26"/>
        <v>0</v>
      </c>
      <c r="N84" s="689">
        <f t="shared" ref="N84:Q84" si="31">(N9/N34-1)</f>
        <v>0</v>
      </c>
      <c r="O84" s="689">
        <f t="shared" si="31"/>
        <v>0</v>
      </c>
      <c r="P84" s="689">
        <f t="shared" si="31"/>
        <v>0</v>
      </c>
      <c r="Q84" s="689">
        <f t="shared" si="31"/>
        <v>0</v>
      </c>
    </row>
    <row r="85" spans="2:17" x14ac:dyDescent="0.35">
      <c r="B85" t="s">
        <v>241</v>
      </c>
      <c r="C85" t="s">
        <v>242</v>
      </c>
      <c r="D85" s="689">
        <f t="shared" si="26"/>
        <v>0</v>
      </c>
      <c r="E85" s="689" t="e">
        <f t="shared" si="26"/>
        <v>#DIV/0!</v>
      </c>
      <c r="F85" s="689" t="e">
        <f t="shared" si="26"/>
        <v>#DIV/0!</v>
      </c>
      <c r="G85" s="689" t="e">
        <f t="shared" si="26"/>
        <v>#DIV/0!</v>
      </c>
      <c r="H85" s="689" t="e">
        <f t="shared" si="26"/>
        <v>#DIV/0!</v>
      </c>
      <c r="I85" s="689" t="e">
        <f t="shared" si="26"/>
        <v>#DIV/0!</v>
      </c>
      <c r="J85" s="689" t="e">
        <f t="shared" si="26"/>
        <v>#DIV/0!</v>
      </c>
      <c r="K85" s="689" t="e">
        <f t="shared" si="26"/>
        <v>#DIV/0!</v>
      </c>
      <c r="L85" s="689" t="e">
        <f t="shared" si="26"/>
        <v>#DIV/0!</v>
      </c>
      <c r="M85" s="689" t="e">
        <f t="shared" si="26"/>
        <v>#DIV/0!</v>
      </c>
      <c r="N85" s="689" t="e">
        <f t="shared" ref="N85:Q85" si="32">(N10/N35-1)</f>
        <v>#DIV/0!</v>
      </c>
      <c r="O85" s="689" t="e">
        <f t="shared" si="32"/>
        <v>#DIV/0!</v>
      </c>
      <c r="P85" s="689" t="e">
        <f t="shared" si="32"/>
        <v>#DIV/0!</v>
      </c>
      <c r="Q85" s="689" t="e">
        <f t="shared" si="32"/>
        <v>#DIV/0!</v>
      </c>
    </row>
    <row r="86" spans="2:17" x14ac:dyDescent="0.35">
      <c r="B86" t="s">
        <v>243</v>
      </c>
      <c r="C86" t="s">
        <v>244</v>
      </c>
      <c r="D86" s="689">
        <f t="shared" si="26"/>
        <v>0</v>
      </c>
      <c r="E86" s="689">
        <f t="shared" si="26"/>
        <v>0</v>
      </c>
      <c r="F86" s="689">
        <f t="shared" si="26"/>
        <v>0</v>
      </c>
      <c r="G86" s="689">
        <f t="shared" si="26"/>
        <v>0</v>
      </c>
      <c r="H86" s="689">
        <f t="shared" si="26"/>
        <v>0</v>
      </c>
      <c r="I86" s="689">
        <f t="shared" si="26"/>
        <v>0</v>
      </c>
      <c r="J86" s="689">
        <f t="shared" si="26"/>
        <v>0</v>
      </c>
      <c r="K86" s="689">
        <f t="shared" si="26"/>
        <v>0</v>
      </c>
      <c r="L86" s="689">
        <f t="shared" si="26"/>
        <v>0</v>
      </c>
      <c r="M86" s="689">
        <f t="shared" si="26"/>
        <v>0</v>
      </c>
      <c r="N86" s="689">
        <f t="shared" ref="N86:Q86" si="33">(N11/N36-1)</f>
        <v>0</v>
      </c>
      <c r="O86" s="689">
        <f t="shared" si="33"/>
        <v>0</v>
      </c>
      <c r="P86" s="689">
        <f t="shared" si="33"/>
        <v>0</v>
      </c>
      <c r="Q86" s="689">
        <f t="shared" si="33"/>
        <v>0</v>
      </c>
    </row>
    <row r="87" spans="2:17" x14ac:dyDescent="0.35">
      <c r="B87" t="s">
        <v>245</v>
      </c>
      <c r="C87" t="s">
        <v>246</v>
      </c>
      <c r="D87" s="689">
        <f t="shared" si="26"/>
        <v>1.05198076905344E-4</v>
      </c>
      <c r="E87" s="689">
        <f t="shared" si="26"/>
        <v>-3.8692571595435599E-3</v>
      </c>
      <c r="F87" s="689">
        <f t="shared" si="26"/>
        <v>-7.8279177631309649E-3</v>
      </c>
      <c r="G87" s="689">
        <f t="shared" si="26"/>
        <v>-2.4859075078500159E-2</v>
      </c>
      <c r="H87" s="689">
        <f t="shared" si="26"/>
        <v>-2.4916045035916379E-2</v>
      </c>
      <c r="I87" s="689">
        <f t="shared" si="26"/>
        <v>-2.4916045035916379E-2</v>
      </c>
      <c r="J87" s="689">
        <f t="shared" si="26"/>
        <v>-2.4916045035916379E-2</v>
      </c>
      <c r="K87" s="689">
        <f t="shared" si="26"/>
        <v>-2.4916045035916157E-2</v>
      </c>
      <c r="L87" s="689">
        <f t="shared" si="26"/>
        <v>-2.4916045035916157E-2</v>
      </c>
      <c r="M87" s="689">
        <f t="shared" si="26"/>
        <v>-2.4916045035916379E-2</v>
      </c>
      <c r="N87" s="689">
        <f t="shared" ref="N87:Q87" si="34">(N12/N37-1)</f>
        <v>-2.491604503591649E-2</v>
      </c>
      <c r="O87" s="689">
        <f t="shared" si="34"/>
        <v>-2.4916045035916379E-2</v>
      </c>
      <c r="P87" s="689">
        <f t="shared" si="34"/>
        <v>-2.491604503591649E-2</v>
      </c>
      <c r="Q87" s="689">
        <f t="shared" si="34"/>
        <v>-2.4916045035916712E-2</v>
      </c>
    </row>
    <row r="88" spans="2:17" x14ac:dyDescent="0.35">
      <c r="B88" t="s">
        <v>247</v>
      </c>
      <c r="C88" t="s">
        <v>248</v>
      </c>
      <c r="D88" s="689">
        <f t="shared" si="26"/>
        <v>-1.3380459479929385E-2</v>
      </c>
      <c r="E88" s="689">
        <f t="shared" si="26"/>
        <v>-1.730132221191294E-2</v>
      </c>
      <c r="F88" s="689">
        <f t="shared" si="26"/>
        <v>-2.1206603289639969E-2</v>
      </c>
      <c r="G88" s="689">
        <f t="shared" si="26"/>
        <v>-2.5096364635183943E-2</v>
      </c>
      <c r="H88" s="689">
        <f t="shared" si="26"/>
        <v>-2.5096364635183832E-2</v>
      </c>
      <c r="I88" s="689">
        <f t="shared" si="26"/>
        <v>-2.5096364635183832E-2</v>
      </c>
      <c r="J88" s="689">
        <f t="shared" si="26"/>
        <v>-2.5096364635183832E-2</v>
      </c>
      <c r="K88" s="689">
        <f t="shared" si="26"/>
        <v>-2.5096364635183832E-2</v>
      </c>
      <c r="L88" s="689">
        <f t="shared" si="26"/>
        <v>-2.5096364635183721E-2</v>
      </c>
      <c r="M88" s="689">
        <f t="shared" si="26"/>
        <v>-2.5096364635183832E-2</v>
      </c>
      <c r="N88" s="689">
        <f t="shared" ref="N88:Q88" si="35">(N13/N38-1)</f>
        <v>-2.5096364635183943E-2</v>
      </c>
      <c r="O88" s="689">
        <f t="shared" si="35"/>
        <v>-2.5096364635183943E-2</v>
      </c>
      <c r="P88" s="689">
        <f t="shared" si="35"/>
        <v>-2.5096364635184054E-2</v>
      </c>
      <c r="Q88" s="689">
        <f t="shared" si="35"/>
        <v>-2.5096364635184165E-2</v>
      </c>
    </row>
    <row r="89" spans="2:17" x14ac:dyDescent="0.35">
      <c r="B89" t="s">
        <v>74</v>
      </c>
      <c r="C89" t="s">
        <v>249</v>
      </c>
      <c r="D89" s="689">
        <f t="shared" si="26"/>
        <v>0</v>
      </c>
      <c r="E89" s="689">
        <f t="shared" si="26"/>
        <v>2.3074801183161187E-2</v>
      </c>
      <c r="F89" s="689">
        <f t="shared" si="26"/>
        <v>2.6926253837071146E-2</v>
      </c>
      <c r="G89" s="689">
        <f t="shared" si="26"/>
        <v>3.1299842872209993E-2</v>
      </c>
      <c r="H89" s="689">
        <f t="shared" si="26"/>
        <v>3.5251012360571377E-2</v>
      </c>
      <c r="I89" s="689">
        <f t="shared" si="26"/>
        <v>1.7092253173785155E-2</v>
      </c>
      <c r="J89" s="689">
        <f t="shared" si="26"/>
        <v>1.7086674525166101E-2</v>
      </c>
      <c r="K89" s="689">
        <f t="shared" si="26"/>
        <v>1.7081201659189471E-2</v>
      </c>
      <c r="L89" s="689">
        <f t="shared" si="26"/>
        <v>1.7075832505261124E-2</v>
      </c>
      <c r="M89" s="689">
        <f t="shared" si="26"/>
        <v>1.7070639004497679E-2</v>
      </c>
      <c r="N89" s="689">
        <f t="shared" ref="N89:Q89" si="36">(N14/N39-1)</f>
        <v>1.7065542422797231E-2</v>
      </c>
      <c r="O89" s="689">
        <f t="shared" si="36"/>
        <v>1.7060540896132181E-2</v>
      </c>
      <c r="P89" s="689">
        <f t="shared" si="36"/>
        <v>1.7055632598338422E-2</v>
      </c>
      <c r="Q89" s="689">
        <f t="shared" si="36"/>
        <v>1.7050815740273784E-2</v>
      </c>
    </row>
    <row r="90" spans="2:17" x14ac:dyDescent="0.35">
      <c r="B90" t="s">
        <v>250</v>
      </c>
      <c r="C90" t="s">
        <v>251</v>
      </c>
      <c r="D90" s="689" t="e">
        <f t="shared" si="26"/>
        <v>#DIV/0!</v>
      </c>
      <c r="E90" s="689" t="e">
        <f t="shared" si="26"/>
        <v>#DIV/0!</v>
      </c>
      <c r="F90" s="689" t="e">
        <f t="shared" si="26"/>
        <v>#DIV/0!</v>
      </c>
      <c r="G90" s="689" t="e">
        <f t="shared" si="26"/>
        <v>#DIV/0!</v>
      </c>
      <c r="H90" s="689" t="e">
        <f t="shared" si="26"/>
        <v>#DIV/0!</v>
      </c>
      <c r="I90" s="689" t="e">
        <f t="shared" si="26"/>
        <v>#DIV/0!</v>
      </c>
      <c r="J90" s="689" t="e">
        <f t="shared" si="26"/>
        <v>#DIV/0!</v>
      </c>
      <c r="K90" s="689" t="e">
        <f t="shared" si="26"/>
        <v>#DIV/0!</v>
      </c>
      <c r="L90" s="689" t="e">
        <f t="shared" si="26"/>
        <v>#DIV/0!</v>
      </c>
      <c r="M90" s="689" t="e">
        <f t="shared" si="26"/>
        <v>#DIV/0!</v>
      </c>
      <c r="N90" s="689" t="e">
        <f t="shared" ref="N90:Q90" si="37">(N15/N40-1)</f>
        <v>#DIV/0!</v>
      </c>
      <c r="O90" s="689" t="e">
        <f t="shared" si="37"/>
        <v>#DIV/0!</v>
      </c>
      <c r="P90" s="689" t="e">
        <f t="shared" si="37"/>
        <v>#DIV/0!</v>
      </c>
      <c r="Q90" s="689" t="e">
        <f t="shared" si="37"/>
        <v>#DIV/0!</v>
      </c>
    </row>
    <row r="91" spans="2:17" x14ac:dyDescent="0.35">
      <c r="B91" t="s">
        <v>252</v>
      </c>
      <c r="C91" t="s">
        <v>253</v>
      </c>
      <c r="D91" s="689">
        <f t="shared" si="26"/>
        <v>0</v>
      </c>
      <c r="E91" s="689">
        <f t="shared" si="26"/>
        <v>0</v>
      </c>
      <c r="F91" s="689" t="e">
        <f t="shared" si="26"/>
        <v>#DIV/0!</v>
      </c>
      <c r="G91" s="689" t="e">
        <f t="shared" si="26"/>
        <v>#DIV/0!</v>
      </c>
      <c r="H91" s="689" t="e">
        <f t="shared" si="26"/>
        <v>#DIV/0!</v>
      </c>
      <c r="I91" s="689" t="e">
        <f t="shared" si="26"/>
        <v>#DIV/0!</v>
      </c>
      <c r="J91" s="689" t="e">
        <f t="shared" si="26"/>
        <v>#DIV/0!</v>
      </c>
      <c r="K91" s="689" t="e">
        <f t="shared" si="26"/>
        <v>#DIV/0!</v>
      </c>
      <c r="L91" s="689" t="e">
        <f t="shared" si="26"/>
        <v>#DIV/0!</v>
      </c>
      <c r="M91" s="689" t="e">
        <f t="shared" si="26"/>
        <v>#DIV/0!</v>
      </c>
      <c r="N91" s="689" t="e">
        <f t="shared" ref="N91:Q91" si="38">(N16/N41-1)</f>
        <v>#DIV/0!</v>
      </c>
      <c r="O91" s="689" t="e">
        <f t="shared" si="38"/>
        <v>#DIV/0!</v>
      </c>
      <c r="P91" s="689" t="e">
        <f t="shared" si="38"/>
        <v>#DIV/0!</v>
      </c>
      <c r="Q91" s="689" t="e">
        <f t="shared" si="38"/>
        <v>#DIV/0!</v>
      </c>
    </row>
    <row r="92" spans="2:17" x14ac:dyDescent="0.35">
      <c r="B92" t="s">
        <v>254</v>
      </c>
      <c r="C92" t="s">
        <v>255</v>
      </c>
      <c r="D92" s="689">
        <f t="shared" si="26"/>
        <v>0</v>
      </c>
      <c r="E92" s="689">
        <f t="shared" si="26"/>
        <v>0</v>
      </c>
      <c r="F92" s="689">
        <f t="shared" si="26"/>
        <v>0</v>
      </c>
      <c r="G92" s="689">
        <f t="shared" si="26"/>
        <v>0</v>
      </c>
      <c r="H92" s="689">
        <f t="shared" si="26"/>
        <v>0</v>
      </c>
      <c r="I92" s="689">
        <f t="shared" si="26"/>
        <v>0</v>
      </c>
      <c r="J92" s="689">
        <f t="shared" si="26"/>
        <v>0</v>
      </c>
      <c r="K92" s="689">
        <f t="shared" si="26"/>
        <v>0</v>
      </c>
      <c r="L92" s="689">
        <f t="shared" si="26"/>
        <v>0</v>
      </c>
      <c r="M92" s="689">
        <f t="shared" si="26"/>
        <v>0</v>
      </c>
      <c r="N92" s="689">
        <f t="shared" ref="N92:Q92" si="39">(N17/N42-1)</f>
        <v>0</v>
      </c>
      <c r="O92" s="689">
        <f t="shared" si="39"/>
        <v>0</v>
      </c>
      <c r="P92" s="689">
        <f t="shared" si="39"/>
        <v>0</v>
      </c>
      <c r="Q92" s="689">
        <f t="shared" si="39"/>
        <v>0</v>
      </c>
    </row>
    <row r="93" spans="2:17" x14ac:dyDescent="0.35">
      <c r="B93" t="s">
        <v>256</v>
      </c>
      <c r="C93" t="s">
        <v>257</v>
      </c>
      <c r="D93" s="689">
        <f t="shared" si="26"/>
        <v>0</v>
      </c>
      <c r="E93" s="689">
        <f t="shared" si="26"/>
        <v>0.418985842491153</v>
      </c>
      <c r="F93" s="689">
        <f t="shared" si="26"/>
        <v>-0.50334333500248185</v>
      </c>
      <c r="G93" s="689">
        <f t="shared" si="26"/>
        <v>0</v>
      </c>
      <c r="H93" s="689">
        <f t="shared" si="26"/>
        <v>0</v>
      </c>
      <c r="I93" s="689">
        <f t="shared" si="26"/>
        <v>0</v>
      </c>
      <c r="J93" s="689">
        <f t="shared" si="26"/>
        <v>0</v>
      </c>
      <c r="K93" s="689">
        <f t="shared" si="26"/>
        <v>0</v>
      </c>
      <c r="L93" s="689">
        <f t="shared" si="26"/>
        <v>0</v>
      </c>
      <c r="M93" s="689">
        <f t="shared" si="26"/>
        <v>0</v>
      </c>
      <c r="N93" s="689">
        <f t="shared" ref="N93:Q93" si="40">(N18/N43-1)</f>
        <v>0</v>
      </c>
      <c r="O93" s="689">
        <f t="shared" si="40"/>
        <v>0</v>
      </c>
      <c r="P93" s="689">
        <f t="shared" si="40"/>
        <v>0</v>
      </c>
      <c r="Q93" s="689">
        <f t="shared" si="40"/>
        <v>0</v>
      </c>
    </row>
    <row r="94" spans="2:17" x14ac:dyDescent="0.35">
      <c r="B94" t="s">
        <v>258</v>
      </c>
      <c r="C94" t="s">
        <v>259</v>
      </c>
      <c r="D94" s="689">
        <f t="shared" si="26"/>
        <v>-3.152711016202181E-4</v>
      </c>
      <c r="E94" s="689">
        <f t="shared" si="26"/>
        <v>1.4894113280483623E-6</v>
      </c>
      <c r="F94" s="689">
        <f t="shared" si="26"/>
        <v>1.4876879441683144E-6</v>
      </c>
      <c r="G94" s="689">
        <f t="shared" si="26"/>
        <v>1.5358390255126864E-6</v>
      </c>
      <c r="H94" s="689">
        <f t="shared" si="26"/>
        <v>1.4822160914196303E-6</v>
      </c>
      <c r="I94" s="689">
        <f t="shared" si="26"/>
        <v>2.3995215034933182E-6</v>
      </c>
      <c r="J94" s="689">
        <f t="shared" si="26"/>
        <v>2.3904713897238139E-6</v>
      </c>
      <c r="K94" s="689">
        <f t="shared" si="26"/>
        <v>2.3814892871065751E-6</v>
      </c>
      <c r="L94" s="689">
        <f t="shared" si="26"/>
        <v>2.3457366680190717E-6</v>
      </c>
      <c r="M94" s="689">
        <f t="shared" si="26"/>
        <v>2.770008530772472E-6</v>
      </c>
      <c r="N94" s="689">
        <f t="shared" ref="N94:Q94" si="41">(N19/N44-1)</f>
        <v>2.7599566354563621E-6</v>
      </c>
      <c r="O94" s="689">
        <f t="shared" si="41"/>
        <v>2.7499774297723434E-6</v>
      </c>
      <c r="P94" s="689">
        <f t="shared" si="41"/>
        <v>2.7132236006810473E-6</v>
      </c>
      <c r="Q94" s="689">
        <f t="shared" si="41"/>
        <v>3.1157715976171119E-6</v>
      </c>
    </row>
    <row r="95" spans="2:17" x14ac:dyDescent="0.35">
      <c r="B95" t="s">
        <v>260</v>
      </c>
      <c r="C95" t="s">
        <v>261</v>
      </c>
      <c r="D95" s="689">
        <f t="shared" si="26"/>
        <v>0</v>
      </c>
      <c r="E95" s="689">
        <f t="shared" si="26"/>
        <v>0</v>
      </c>
      <c r="F95" s="689">
        <f t="shared" si="26"/>
        <v>0</v>
      </c>
      <c r="G95" s="689">
        <f t="shared" si="26"/>
        <v>0</v>
      </c>
      <c r="H95" s="689">
        <f t="shared" si="26"/>
        <v>0</v>
      </c>
      <c r="I95" s="689">
        <f t="shared" si="26"/>
        <v>0</v>
      </c>
      <c r="J95" s="689">
        <f t="shared" si="26"/>
        <v>0</v>
      </c>
      <c r="K95" s="689">
        <f t="shared" si="26"/>
        <v>0</v>
      </c>
      <c r="L95" s="689">
        <f t="shared" si="26"/>
        <v>0</v>
      </c>
      <c r="M95" s="689">
        <f t="shared" si="26"/>
        <v>0</v>
      </c>
      <c r="N95" s="689">
        <f t="shared" ref="N95:Q95" si="42">(N20/N45-1)</f>
        <v>0</v>
      </c>
      <c r="O95" s="689">
        <f t="shared" si="42"/>
        <v>0</v>
      </c>
      <c r="P95" s="689">
        <f t="shared" si="42"/>
        <v>0</v>
      </c>
      <c r="Q95" s="689">
        <f t="shared" si="42"/>
        <v>0</v>
      </c>
    </row>
    <row r="96" spans="2:17" x14ac:dyDescent="0.35">
      <c r="B96" t="s">
        <v>262</v>
      </c>
      <c r="C96" t="s">
        <v>263</v>
      </c>
      <c r="D96" s="689">
        <f t="shared" si="26"/>
        <v>8.7148769891258748E-3</v>
      </c>
      <c r="E96" s="689">
        <f t="shared" si="26"/>
        <v>8.7672770232682939E-3</v>
      </c>
      <c r="F96" s="689">
        <f t="shared" si="26"/>
        <v>8.8195856221846558E-3</v>
      </c>
      <c r="G96" s="689">
        <f t="shared" si="26"/>
        <v>8.8717892692566913E-3</v>
      </c>
      <c r="H96" s="689">
        <f t="shared" si="26"/>
        <v>8.8372972789647619E-3</v>
      </c>
      <c r="I96" s="689">
        <f t="shared" si="26"/>
        <v>8.802743937356583E-3</v>
      </c>
      <c r="J96" s="689">
        <f t="shared" si="26"/>
        <v>8.7681337508898061E-3</v>
      </c>
      <c r="K96" s="689">
        <f t="shared" si="26"/>
        <v>8.7334712639264289E-3</v>
      </c>
      <c r="L96" s="689">
        <f t="shared" si="26"/>
        <v>8.7561863344798319E-3</v>
      </c>
      <c r="M96" s="689">
        <f t="shared" si="26"/>
        <v>8.7788863017939089E-3</v>
      </c>
      <c r="N96" s="689">
        <f t="shared" ref="N96:Q96" si="43">(N21/N46-1)</f>
        <v>8.8015699804888659E-3</v>
      </c>
      <c r="O96" s="689">
        <f t="shared" si="43"/>
        <v>8.8242361893662302E-3</v>
      </c>
      <c r="P96" s="689">
        <f t="shared" si="43"/>
        <v>8.8145693434940053E-3</v>
      </c>
      <c r="Q96" s="689">
        <f t="shared" si="43"/>
        <v>8.8048812340912885E-3</v>
      </c>
    </row>
    <row r="97" spans="2:17" x14ac:dyDescent="0.35">
      <c r="B97" t="s">
        <v>264</v>
      </c>
      <c r="C97" t="s">
        <v>265</v>
      </c>
      <c r="D97" s="689">
        <f t="shared" si="26"/>
        <v>0</v>
      </c>
      <c r="E97" s="689">
        <f t="shared" si="26"/>
        <v>-5.0251579517002209E-4</v>
      </c>
      <c r="F97" s="689">
        <f t="shared" si="26"/>
        <v>-5.0282585327954266E-4</v>
      </c>
      <c r="G97" s="689">
        <f t="shared" si="26"/>
        <v>-5.0248300022470715E-4</v>
      </c>
      <c r="H97" s="689">
        <f t="shared" si="26"/>
        <v>-5.0223949512251398E-4</v>
      </c>
      <c r="I97" s="689">
        <f t="shared" si="26"/>
        <v>-5.0222012919953762E-4</v>
      </c>
      <c r="J97" s="689">
        <f t="shared" si="26"/>
        <v>-5.0230553912200548E-4</v>
      </c>
      <c r="K97" s="689">
        <f t="shared" si="26"/>
        <v>-5.0231120683663644E-4</v>
      </c>
      <c r="L97" s="689">
        <f t="shared" si="26"/>
        <v>-5.0235483359795108E-4</v>
      </c>
      <c r="M97" s="689">
        <f t="shared" si="26"/>
        <v>-5.025133500389245E-4</v>
      </c>
      <c r="N97" s="689">
        <f t="shared" ref="N97:Q97" si="44">(N22/N47-1)</f>
        <v>-5.0252114727478148E-4</v>
      </c>
      <c r="O97" s="689">
        <f t="shared" si="44"/>
        <v>-5.0257970905287497E-4</v>
      </c>
      <c r="P97" s="689">
        <f t="shared" si="44"/>
        <v>-5.0283625589730985E-4</v>
      </c>
      <c r="Q97" s="689">
        <f t="shared" si="44"/>
        <v>-5.0301601501756554E-4</v>
      </c>
    </row>
    <row r="98" spans="2:17" x14ac:dyDescent="0.35">
      <c r="B98" t="s">
        <v>266</v>
      </c>
      <c r="C98" t="s">
        <v>267</v>
      </c>
      <c r="D98" s="689">
        <f t="shared" si="26"/>
        <v>0</v>
      </c>
      <c r="E98" s="689">
        <f>(E23/E48-1)</f>
        <v>0</v>
      </c>
      <c r="F98" s="689">
        <f t="shared" si="26"/>
        <v>0</v>
      </c>
      <c r="G98" s="689">
        <f t="shared" si="26"/>
        <v>0</v>
      </c>
      <c r="H98" s="689">
        <f t="shared" si="26"/>
        <v>0</v>
      </c>
      <c r="I98" s="689">
        <f t="shared" si="26"/>
        <v>0</v>
      </c>
      <c r="J98" s="689">
        <f t="shared" si="26"/>
        <v>0</v>
      </c>
      <c r="K98" s="689">
        <f t="shared" si="26"/>
        <v>0</v>
      </c>
      <c r="L98" s="689">
        <f t="shared" si="26"/>
        <v>0</v>
      </c>
      <c r="M98" s="689">
        <f t="shared" si="26"/>
        <v>0</v>
      </c>
      <c r="N98" s="689">
        <f t="shared" ref="N98:Q98" si="45">(N23/N48-1)</f>
        <v>0</v>
      </c>
      <c r="O98" s="689">
        <f t="shared" si="45"/>
        <v>0</v>
      </c>
      <c r="P98" s="689">
        <f t="shared" si="45"/>
        <v>0</v>
      </c>
      <c r="Q98" s="689">
        <f t="shared" si="45"/>
        <v>0</v>
      </c>
    </row>
    <row r="99" spans="2:17" x14ac:dyDescent="0.35">
      <c r="B99" t="s">
        <v>268</v>
      </c>
      <c r="C99" t="s">
        <v>269</v>
      </c>
      <c r="D99" s="689">
        <f t="shared" si="26"/>
        <v>0</v>
      </c>
      <c r="E99" s="689">
        <f t="shared" si="26"/>
        <v>0</v>
      </c>
      <c r="F99" s="689">
        <f t="shared" si="26"/>
        <v>0</v>
      </c>
      <c r="G99" s="689">
        <f t="shared" si="26"/>
        <v>0</v>
      </c>
      <c r="H99" s="689">
        <f t="shared" si="26"/>
        <v>0</v>
      </c>
      <c r="I99" s="689">
        <f t="shared" si="26"/>
        <v>0</v>
      </c>
      <c r="J99" s="689">
        <f t="shared" si="26"/>
        <v>0</v>
      </c>
      <c r="K99" s="689">
        <f t="shared" si="26"/>
        <v>0</v>
      </c>
      <c r="L99" s="689">
        <f t="shared" si="26"/>
        <v>0</v>
      </c>
      <c r="M99" s="689">
        <f t="shared" si="26"/>
        <v>0</v>
      </c>
      <c r="N99" s="689">
        <f t="shared" ref="N99:Q99" si="46">(N24/N49-1)</f>
        <v>0</v>
      </c>
      <c r="O99" s="689">
        <f t="shared" si="46"/>
        <v>0</v>
      </c>
      <c r="P99" s="689">
        <f t="shared" si="46"/>
        <v>0</v>
      </c>
      <c r="Q99" s="689">
        <f t="shared" si="46"/>
        <v>0</v>
      </c>
    </row>
  </sheetData>
  <mergeCells count="4">
    <mergeCell ref="B2:Q2"/>
    <mergeCell ref="B77:Q77"/>
    <mergeCell ref="B52:Q52"/>
    <mergeCell ref="B27:Q27"/>
  </mergeCells>
  <conditionalFormatting sqref="D54:Q74 D79:Q99">
    <cfRule type="cellIs" dxfId="1" priority="3" operator="lessThan">
      <formula>0</formula>
    </cfRule>
    <cfRule type="cellIs" dxfId="0"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topLeftCell="B1" zoomScaleNormal="100" workbookViewId="0">
      <selection activeCell="H15" sqref="H15"/>
    </sheetView>
  </sheetViews>
  <sheetFormatPr defaultColWidth="8.81640625" defaultRowHeight="14.5" x14ac:dyDescent="0.35"/>
  <cols>
    <col min="1" max="1" width="41.1796875" customWidth="1"/>
    <col min="2" max="2" width="23.453125" customWidth="1"/>
    <col min="3" max="12" width="10.453125" bestFit="1" customWidth="1"/>
  </cols>
  <sheetData>
    <row r="1" spans="1:17" s="266" customFormat="1" x14ac:dyDescent="0.35">
      <c r="A1" s="266" t="s">
        <v>216</v>
      </c>
      <c r="B1" s="266" t="s">
        <v>217</v>
      </c>
      <c r="C1" s="269" t="s">
        <v>219</v>
      </c>
      <c r="D1" s="269" t="s">
        <v>220</v>
      </c>
      <c r="E1" s="269" t="s">
        <v>221</v>
      </c>
      <c r="F1" s="269" t="s">
        <v>222</v>
      </c>
      <c r="G1" s="269" t="s">
        <v>223</v>
      </c>
      <c r="H1" s="269" t="s">
        <v>224</v>
      </c>
      <c r="I1" s="269" t="s">
        <v>225</v>
      </c>
      <c r="J1" s="269" t="s">
        <v>226</v>
      </c>
      <c r="K1" s="269" t="s">
        <v>227</v>
      </c>
      <c r="L1" s="269" t="s">
        <v>228</v>
      </c>
      <c r="M1" s="269" t="s">
        <v>229</v>
      </c>
      <c r="N1" s="269" t="s">
        <v>213</v>
      </c>
      <c r="O1" s="269" t="s">
        <v>214</v>
      </c>
      <c r="P1" s="269" t="s">
        <v>215</v>
      </c>
      <c r="Q1" s="921"/>
    </row>
    <row r="2" spans="1:17" x14ac:dyDescent="0.35">
      <c r="A2" t="s">
        <v>230</v>
      </c>
      <c r="B2" t="s">
        <v>231</v>
      </c>
      <c r="C2" s="205">
        <f>Grants!P89</f>
        <v>411.7578519999999</v>
      </c>
      <c r="D2" s="205">
        <f>Grants!Q89</f>
        <v>413.69450107314532</v>
      </c>
      <c r="E2" s="205">
        <f>Grants!R89</f>
        <v>409.13739468602427</v>
      </c>
      <c r="F2" s="205">
        <f>Grants!S89</f>
        <v>420.40956498748409</v>
      </c>
      <c r="G2" s="205">
        <f>Grants!T89</f>
        <v>433.62605166666657</v>
      </c>
      <c r="H2" s="205">
        <f>Grants!U89</f>
        <v>446.20583784571585</v>
      </c>
      <c r="I2" s="205">
        <f>Grants!V89</f>
        <v>430.43178303346525</v>
      </c>
      <c r="J2" s="205">
        <f>Grants!W89</f>
        <v>429.18397014698337</v>
      </c>
      <c r="K2" s="205">
        <f>Grants!X89</f>
        <v>433.17429653333318</v>
      </c>
      <c r="L2" s="205">
        <f>Grants!Y89</f>
        <v>424.68827699154451</v>
      </c>
      <c r="M2" s="205">
        <f>Grants!Z89</f>
        <v>406.74941359480385</v>
      </c>
      <c r="N2" s="205">
        <f>Grants!AA89</f>
        <v>411.13189671286278</v>
      </c>
      <c r="O2" s="205">
        <f>Grants!AB89</f>
        <v>414.7345147346665</v>
      </c>
      <c r="P2" s="205">
        <f>Grants!AC89</f>
        <v>397.82440859120618</v>
      </c>
      <c r="Q2" s="892"/>
    </row>
    <row r="3" spans="1:17" x14ac:dyDescent="0.35">
      <c r="A3" t="s">
        <v>172</v>
      </c>
      <c r="B3" t="s">
        <v>232</v>
      </c>
      <c r="C3" s="205">
        <f>Grants!P108</f>
        <v>73.727000000000004</v>
      </c>
      <c r="D3" s="205">
        <f>Grants!Q108</f>
        <v>75.34842857142857</v>
      </c>
      <c r="E3" s="205">
        <f>Grants!R108</f>
        <v>75.34842857142857</v>
      </c>
      <c r="F3" s="205">
        <f>Grants!S108</f>
        <v>75.34842857142857</v>
      </c>
      <c r="G3" s="205">
        <f>Grants!T108</f>
        <v>75.34842857142857</v>
      </c>
      <c r="H3" s="205">
        <f>Grants!U108</f>
        <v>75.34842857142857</v>
      </c>
      <c r="I3" s="205">
        <f>Grants!V108</f>
        <v>75.34842857142857</v>
      </c>
      <c r="J3" s="205">
        <f>Grants!W108</f>
        <v>75.34842857142857</v>
      </c>
      <c r="K3" s="205">
        <f>Grants!X108</f>
        <v>75.34842857142857</v>
      </c>
      <c r="L3" s="205">
        <f>Grants!Y108</f>
        <v>75.34842857142857</v>
      </c>
      <c r="M3" s="205">
        <f>Grants!Z108</f>
        <v>75.34842857142857</v>
      </c>
      <c r="N3" s="205">
        <f>Grants!AA108</f>
        <v>75.34842857142857</v>
      </c>
      <c r="O3" s="205">
        <f>Grants!AB108</f>
        <v>75.34842857142857</v>
      </c>
      <c r="P3" s="205">
        <f>Grants!AC108</f>
        <v>75.34842857142857</v>
      </c>
      <c r="Q3" s="892"/>
    </row>
    <row r="4" spans="1:17" x14ac:dyDescent="0.35">
      <c r="A4" t="s">
        <v>233</v>
      </c>
      <c r="B4" t="s">
        <v>234</v>
      </c>
      <c r="C4" s="205">
        <f>'Federal and State Purchases'!P14</f>
        <v>1566.1</v>
      </c>
      <c r="D4" s="205">
        <f>'Federal and State Purchases'!Q14</f>
        <v>1581.5599290855093</v>
      </c>
      <c r="E4" s="205">
        <f>'Federal and State Purchases'!R14</f>
        <v>1583.5248720379802</v>
      </c>
      <c r="F4" s="205">
        <f>'Federal and State Purchases'!S14</f>
        <v>1582.8727126533195</v>
      </c>
      <c r="G4" s="205">
        <f>'Federal and State Purchases'!T14</f>
        <v>1588.027519520851</v>
      </c>
      <c r="H4" s="205">
        <f>'Federal and State Purchases'!U14</f>
        <v>1592.251576383934</v>
      </c>
      <c r="I4" s="205">
        <f>'Federal and State Purchases'!V14</f>
        <v>1598.153611441021</v>
      </c>
      <c r="J4" s="205">
        <f>'Federal and State Purchases'!W14</f>
        <v>1605.7100280337543</v>
      </c>
      <c r="K4" s="205">
        <f>'Federal and State Purchases'!X14</f>
        <v>1618.3920198588592</v>
      </c>
      <c r="L4" s="205">
        <f>'Federal and State Purchases'!Y14</f>
        <v>1627.1535708739329</v>
      </c>
      <c r="M4" s="205">
        <f>'Federal and State Purchases'!Z14</f>
        <v>1635.9629178902574</v>
      </c>
      <c r="N4" s="205">
        <f>'Federal and State Purchases'!AA14</f>
        <v>1645.2195196989578</v>
      </c>
      <c r="O4" s="205">
        <f>'Federal and State Purchases'!AB14</f>
        <v>1657.1274200548846</v>
      </c>
      <c r="P4" s="205">
        <f>'Federal and State Purchases'!AC14</f>
        <v>1667.2940198640481</v>
      </c>
      <c r="Q4" s="892"/>
    </row>
    <row r="5" spans="1:17" x14ac:dyDescent="0.35">
      <c r="A5" t="s">
        <v>235</v>
      </c>
      <c r="B5" t="s">
        <v>236</v>
      </c>
      <c r="C5" s="205">
        <f>'Federal and State Purchases'!P35</f>
        <v>2567.9</v>
      </c>
      <c r="D5" s="205">
        <f>'Federal and State Purchases'!Q35</f>
        <v>2605.5809695765001</v>
      </c>
      <c r="E5" s="205">
        <f>'Federal and State Purchases'!R35</f>
        <v>2656.1984105052829</v>
      </c>
      <c r="F5" s="205">
        <f>'Federal and State Purchases'!S35</f>
        <v>2701.5092375006589</v>
      </c>
      <c r="G5" s="205">
        <f>'Federal and State Purchases'!T35</f>
        <v>2737.9125457306081</v>
      </c>
      <c r="H5" s="205">
        <f>'Federal and State Purchases'!U35</f>
        <v>2771.512850338022</v>
      </c>
      <c r="I5" s="205">
        <f>'Federal and State Purchases'!V35</f>
        <v>2805.5255057604654</v>
      </c>
      <c r="J5" s="205">
        <f>'Federal and State Purchases'!W35</f>
        <v>2839.9555724638071</v>
      </c>
      <c r="K5" s="205">
        <f>'Federal and State Purchases'!X35</f>
        <v>2874.8081730171398</v>
      </c>
      <c r="L5" s="205">
        <f>'Federal and State Purchases'!Y35</f>
        <v>2910.0884928549244</v>
      </c>
      <c r="M5" s="205">
        <f>'Federal and State Purchases'!Z35</f>
        <v>2910.0884928549244</v>
      </c>
      <c r="N5" s="205">
        <f>'Federal and State Purchases'!AA35</f>
        <v>2910.0884928549244</v>
      </c>
      <c r="O5" s="205">
        <f>'Federal and State Purchases'!AB35</f>
        <v>2910.0884928549244</v>
      </c>
      <c r="P5" s="205">
        <f>'Federal and State Purchases'!AC35</f>
        <v>2910.0884928549244</v>
      </c>
      <c r="Q5" s="892"/>
    </row>
    <row r="6" spans="1:17" x14ac:dyDescent="0.35">
      <c r="A6" t="s">
        <v>237</v>
      </c>
      <c r="B6" t="s">
        <v>238</v>
      </c>
      <c r="C6" s="205">
        <f>Subsidies!P44</f>
        <v>194.25200000000001</v>
      </c>
      <c r="D6" s="205">
        <f>Subsidies!Q44</f>
        <v>65.463342901474022</v>
      </c>
      <c r="E6" s="205">
        <f>Subsidies!R44</f>
        <v>31.64100000000002</v>
      </c>
      <c r="F6" s="205">
        <f>Subsidies!S44</f>
        <v>31.64100000000002</v>
      </c>
      <c r="G6" s="205">
        <f>Subsidies!T44</f>
        <v>85.260000000000019</v>
      </c>
      <c r="H6" s="205">
        <f>Subsidies!U44</f>
        <v>82.260000000000019</v>
      </c>
      <c r="I6" s="205">
        <f>Subsidies!V44</f>
        <v>82.260000000000019</v>
      </c>
      <c r="J6" s="205">
        <f>Subsidies!W44</f>
        <v>82.260000000000019</v>
      </c>
      <c r="K6" s="205">
        <f>Subsidies!X44</f>
        <v>84.935000000000016</v>
      </c>
      <c r="L6" s="205">
        <f>Subsidies!Y44</f>
        <v>84.935000000000016</v>
      </c>
      <c r="M6" s="205">
        <f>Subsidies!Z44</f>
        <v>84.935000000000016</v>
      </c>
      <c r="N6" s="205">
        <f>Subsidies!AA44</f>
        <v>84.935000000000016</v>
      </c>
      <c r="O6" s="205">
        <f>Subsidies!AB44</f>
        <v>77.001000000000005</v>
      </c>
      <c r="P6" s="205">
        <f>Subsidies!AC44</f>
        <v>77.001000000000005</v>
      </c>
      <c r="Q6" s="892"/>
    </row>
    <row r="7" spans="1:17" x14ac:dyDescent="0.35">
      <c r="A7" t="s">
        <v>239</v>
      </c>
      <c r="B7" t="s">
        <v>240</v>
      </c>
      <c r="C7" s="205">
        <f>Subsidies!P43</f>
        <v>110.24799999999999</v>
      </c>
      <c r="D7" s="205">
        <f>Subsidies!Q43</f>
        <v>110.24799999999999</v>
      </c>
      <c r="E7" s="205">
        <f>Subsidies!R43</f>
        <v>110.24799999999999</v>
      </c>
      <c r="F7" s="205">
        <f>Subsidies!S43</f>
        <v>110.24799999999999</v>
      </c>
      <c r="G7" s="205">
        <f>Subsidies!T43</f>
        <v>12.726000000000001</v>
      </c>
      <c r="H7" s="205">
        <f>Subsidies!U43</f>
        <v>12.726000000000001</v>
      </c>
      <c r="I7" s="205">
        <f>Subsidies!V43</f>
        <v>12.726000000000001</v>
      </c>
      <c r="J7" s="205">
        <f>Subsidies!W43</f>
        <v>12.726000000000001</v>
      </c>
      <c r="K7" s="205">
        <f>Subsidies!X43</f>
        <v>1.365</v>
      </c>
      <c r="L7" s="205">
        <f>Subsidies!Y43</f>
        <v>1.365</v>
      </c>
      <c r="M7" s="205">
        <f>Subsidies!Z43</f>
        <v>1.365</v>
      </c>
      <c r="N7" s="205">
        <f>Subsidies!AA43</f>
        <v>1.365</v>
      </c>
      <c r="O7" s="205">
        <f>Subsidies!AB43</f>
        <v>-0.90100000000000025</v>
      </c>
      <c r="P7" s="205">
        <f>Subsidies!AC43</f>
        <v>-0.90100000000000025</v>
      </c>
      <c r="Q7" s="892"/>
    </row>
    <row r="8" spans="1:17" x14ac:dyDescent="0.35">
      <c r="A8" t="s">
        <v>241</v>
      </c>
      <c r="B8" t="s">
        <v>242</v>
      </c>
      <c r="C8" s="205">
        <f>'Unemployment Insurance'!P19</f>
        <v>10.7</v>
      </c>
      <c r="D8" s="205">
        <f>'Unemployment Insurance'!Q19</f>
        <v>0</v>
      </c>
      <c r="E8" s="205">
        <f>'Unemployment Insurance'!R19</f>
        <v>0</v>
      </c>
      <c r="F8" s="205">
        <f>'Unemployment Insurance'!S19</f>
        <v>0</v>
      </c>
      <c r="G8" s="205">
        <f>'Unemployment Insurance'!T19</f>
        <v>0</v>
      </c>
      <c r="H8" s="205">
        <f>'Unemployment Insurance'!U19</f>
        <v>0</v>
      </c>
      <c r="I8" s="205">
        <f>'Unemployment Insurance'!V19</f>
        <v>0</v>
      </c>
      <c r="J8" s="205">
        <f>'Unemployment Insurance'!W19</f>
        <v>0</v>
      </c>
      <c r="K8" s="205">
        <f>'Unemployment Insurance'!X19</f>
        <v>0</v>
      </c>
      <c r="L8" s="205">
        <f>'Unemployment Insurance'!Y19</f>
        <v>0</v>
      </c>
      <c r="M8" s="205">
        <f>'Unemployment Insurance'!Z19</f>
        <v>0</v>
      </c>
      <c r="N8" s="205">
        <f>'Unemployment Insurance'!AA19</f>
        <v>0</v>
      </c>
      <c r="O8" s="205">
        <f>'Unemployment Insurance'!AB19</f>
        <v>0</v>
      </c>
      <c r="P8" s="205">
        <f>'Unemployment Insurance'!AC19</f>
        <v>0</v>
      </c>
      <c r="Q8" s="892"/>
    </row>
    <row r="9" spans="1:17" x14ac:dyDescent="0.35">
      <c r="A9" t="s">
        <v>243</v>
      </c>
      <c r="B9" t="s">
        <v>244</v>
      </c>
      <c r="C9" s="205">
        <f>'Unemployment Insurance'!P20</f>
        <v>26.900000000000002</v>
      </c>
      <c r="D9" s="205">
        <f>'Unemployment Insurance'!Q20</f>
        <v>26.078173228346458</v>
      </c>
      <c r="E9" s="205">
        <f>'Unemployment Insurance'!R20</f>
        <v>24.267188976377952</v>
      </c>
      <c r="F9" s="205">
        <f>'Unemployment Insurance'!S20</f>
        <v>23.396645669291338</v>
      </c>
      <c r="G9" s="205">
        <f>'Unemployment Insurance'!T20</f>
        <v>23.110700787401573</v>
      </c>
      <c r="H9" s="205">
        <f>'Unemployment Insurance'!U20</f>
        <v>23.269559055118108</v>
      </c>
      <c r="I9" s="205">
        <f>'Unemployment Insurance'!V20</f>
        <v>23.625401574803146</v>
      </c>
      <c r="J9" s="205">
        <f>'Unemployment Insurance'!W20</f>
        <v>23.987598425196847</v>
      </c>
      <c r="K9" s="205">
        <f>'Unemployment Insurance'!X20</f>
        <v>24.368858267716533</v>
      </c>
      <c r="L9" s="205">
        <f>'Unemployment Insurance'!Y20</f>
        <v>24.845433070866143</v>
      </c>
      <c r="M9" s="205">
        <f>'Unemployment Insurance'!Z20</f>
        <v>25.239401574803146</v>
      </c>
      <c r="N9" s="205">
        <f>'Unemployment Insurance'!AA20</f>
        <v>25.550763779527557</v>
      </c>
      <c r="O9" s="205">
        <f>'Unemployment Insurance'!AB20</f>
        <v>25.938377952755904</v>
      </c>
      <c r="P9" s="205">
        <f>'Unemployment Insurance'!AC20</f>
        <v>26.313283464566929</v>
      </c>
      <c r="Q9" s="892"/>
    </row>
    <row r="10" spans="1:17" s="878" customFormat="1" x14ac:dyDescent="0.35">
      <c r="A10" s="878" t="s">
        <v>245</v>
      </c>
      <c r="B10" s="878" t="s">
        <v>246</v>
      </c>
      <c r="C10" s="879">
        <f>Medicaid!P27</f>
        <v>541.89200000000005</v>
      </c>
      <c r="D10" s="879">
        <f>Medicaid!Q27</f>
        <v>547.23148218163385</v>
      </c>
      <c r="E10" s="879">
        <f>Medicaid!R27</f>
        <v>552.62357645196425</v>
      </c>
      <c r="F10" s="879">
        <f>Medicaid!S27</f>
        <v>547.75681469557503</v>
      </c>
      <c r="G10" s="879">
        <f>Medicaid!T27</f>
        <v>538.27340937660483</v>
      </c>
      <c r="H10" s="879">
        <f>Medicaid!U27</f>
        <v>531.15127856643676</v>
      </c>
      <c r="I10" s="879">
        <f>Medicaid!V27</f>
        <v>524.1233837827815</v>
      </c>
      <c r="J10" s="879">
        <f>Medicaid!W27</f>
        <v>517.18847814757271</v>
      </c>
      <c r="K10" s="879">
        <f>Medicaid!X27</f>
        <v>524.30763931553338</v>
      </c>
      <c r="L10" s="879">
        <f>Medicaid!Y27</f>
        <v>531.52479658719096</v>
      </c>
      <c r="M10" s="879">
        <f>Medicaid!Z27</f>
        <v>538.84129889061626</v>
      </c>
      <c r="N10" s="879">
        <f>Medicaid!AA27</f>
        <v>546.25851372203601</v>
      </c>
      <c r="O10" s="879">
        <f>Medicaid!AB27</f>
        <v>553.77782740142572</v>
      </c>
      <c r="P10" s="879">
        <f>Medicaid!AC27</f>
        <v>561.40064533162126</v>
      </c>
      <c r="Q10" s="879"/>
    </row>
    <row r="11" spans="1:17" s="878" customFormat="1" x14ac:dyDescent="0.35">
      <c r="A11" s="878" t="s">
        <v>247</v>
      </c>
      <c r="B11" s="878" t="s">
        <v>248</v>
      </c>
      <c r="C11" s="879">
        <f>Medicaid!P26</f>
        <v>781.6</v>
      </c>
      <c r="D11" s="879">
        <f>Medicaid!Q26</f>
        <v>789.30142255867406</v>
      </c>
      <c r="E11" s="879">
        <f>Medicaid!R26</f>
        <v>797.07873036482408</v>
      </c>
      <c r="F11" s="879">
        <f>Medicaid!S26</f>
        <v>804.93267114664457</v>
      </c>
      <c r="G11" s="879">
        <f>Medicaid!T26</f>
        <v>794.28225506177091</v>
      </c>
      <c r="H11" s="879">
        <f>Medicaid!U26</f>
        <v>783.77275928843005</v>
      </c>
      <c r="I11" s="879">
        <f>Medicaid!V26</f>
        <v>773.40231924837042</v>
      </c>
      <c r="J11" s="879">
        <f>Medicaid!W26</f>
        <v>763.16909503439035</v>
      </c>
      <c r="K11" s="879">
        <f>Medicaid!X26</f>
        <v>773.67420877052098</v>
      </c>
      <c r="L11" s="879">
        <f>Medicaid!Y26</f>
        <v>784.3239266518234</v>
      </c>
      <c r="M11" s="879">
        <f>Medicaid!Z26</f>
        <v>795.1202391716256</v>
      </c>
      <c r="N11" s="879">
        <f>Medicaid!AA26</f>
        <v>806.06516422263394</v>
      </c>
      <c r="O11" s="879">
        <f>Medicaid!AB26</f>
        <v>817.16074747408879</v>
      </c>
      <c r="P11" s="879">
        <f>Medicaid!AC26</f>
        <v>828.40906275411191</v>
      </c>
      <c r="Q11" s="879"/>
    </row>
    <row r="12" spans="1:17" x14ac:dyDescent="0.35">
      <c r="A12" t="s">
        <v>74</v>
      </c>
      <c r="B12" t="s">
        <v>249</v>
      </c>
      <c r="C12" s="205">
        <f>Medicare!P10</f>
        <v>847.9</v>
      </c>
      <c r="D12" s="205">
        <f>Medicare!Q10</f>
        <v>866.42251386976341</v>
      </c>
      <c r="E12" s="205">
        <f>Medicare!R10</f>
        <v>885.98384993645391</v>
      </c>
      <c r="F12" s="205">
        <f>Medicare!S10</f>
        <v>891.9940782631304</v>
      </c>
      <c r="G12" s="205">
        <f>Medicare!T10</f>
        <v>912.46350000000018</v>
      </c>
      <c r="H12" s="205">
        <f>Medicare!U10</f>
        <v>913.49872505427743</v>
      </c>
      <c r="I12" s="205">
        <f>Medicare!V10</f>
        <v>930.85198901383683</v>
      </c>
      <c r="J12" s="205">
        <f>Medicare!W10</f>
        <v>948.52922950174764</v>
      </c>
      <c r="K12" s="205">
        <f>Medicare!X10</f>
        <v>966.53649499345318</v>
      </c>
      <c r="L12" s="205">
        <f>Medicare!Y10</f>
        <v>984.61753767556024</v>
      </c>
      <c r="M12" s="205">
        <f>Medicare!Z10</f>
        <v>1003.0313151783463</v>
      </c>
      <c r="N12" s="205">
        <f>Medicare!AA10</f>
        <v>1021.783950625507</v>
      </c>
      <c r="O12" s="205">
        <f>Medicare!AB10</f>
        <v>1040.8816798209916</v>
      </c>
      <c r="P12" s="205">
        <f>Medicare!AC10</f>
        <v>1060.3308533225904</v>
      </c>
      <c r="Q12" s="892"/>
    </row>
    <row r="13" spans="1:17" x14ac:dyDescent="0.35">
      <c r="A13" t="s">
        <v>250</v>
      </c>
      <c r="B13" t="s">
        <v>251</v>
      </c>
      <c r="C13" s="205">
        <f>'Rebate Checks'!P11</f>
        <v>0</v>
      </c>
      <c r="D13" s="205">
        <f>'Rebate Checks'!Q11</f>
        <v>0</v>
      </c>
      <c r="E13" s="205">
        <f>'Rebate Checks'!R11</f>
        <v>0</v>
      </c>
      <c r="F13" s="205">
        <f>'Rebate Checks'!S11</f>
        <v>0</v>
      </c>
      <c r="G13" s="205">
        <f>'Rebate Checks'!T11</f>
        <v>0</v>
      </c>
      <c r="H13" s="205">
        <f>'Rebate Checks'!U11</f>
        <v>0</v>
      </c>
      <c r="I13" s="205">
        <f>'Rebate Checks'!V11</f>
        <v>0</v>
      </c>
      <c r="J13" s="205">
        <f>'Rebate Checks'!W11</f>
        <v>0</v>
      </c>
      <c r="K13" s="205">
        <f>'Rebate Checks'!X11</f>
        <v>0</v>
      </c>
      <c r="L13" s="205">
        <f>'Rebate Checks'!Y11</f>
        <v>0</v>
      </c>
      <c r="M13" s="205">
        <f>'Rebate Checks'!Z11</f>
        <v>0</v>
      </c>
      <c r="N13" s="205">
        <f>'Rebate Checks'!AA11</f>
        <v>0</v>
      </c>
      <c r="O13" s="205">
        <f>'Rebate Checks'!AB11</f>
        <v>0</v>
      </c>
      <c r="P13" s="205">
        <f>'Rebate Checks'!AC11</f>
        <v>0</v>
      </c>
      <c r="Q13" s="892"/>
    </row>
    <row r="14" spans="1:17" x14ac:dyDescent="0.35">
      <c r="A14" t="s">
        <v>252</v>
      </c>
      <c r="B14" t="s">
        <v>253</v>
      </c>
      <c r="C14" s="892">
        <f>'Rebate Checks'!P10</f>
        <v>14.2</v>
      </c>
      <c r="D14" s="892">
        <f>'Rebate Checks'!Q10</f>
        <v>14.93</v>
      </c>
      <c r="E14" s="892">
        <f>'Rebate Checks'!R10</f>
        <v>0</v>
      </c>
      <c r="F14" s="892">
        <f>'Rebate Checks'!S10</f>
        <v>0</v>
      </c>
      <c r="G14" s="892">
        <f>'Rebate Checks'!T10</f>
        <v>0</v>
      </c>
      <c r="H14" s="892">
        <f>'Rebate Checks'!U10</f>
        <v>0</v>
      </c>
      <c r="I14" s="892">
        <f>'Rebate Checks'!V10</f>
        <v>0</v>
      </c>
      <c r="J14" s="892">
        <f>'Rebate Checks'!W10</f>
        <v>0</v>
      </c>
      <c r="K14" s="892">
        <f>'Rebate Checks'!X10</f>
        <v>0</v>
      </c>
      <c r="L14" s="892">
        <f>'Rebate Checks'!Y10</f>
        <v>0</v>
      </c>
      <c r="M14" s="892">
        <f>'Rebate Checks'!Z10</f>
        <v>0</v>
      </c>
      <c r="N14" s="892">
        <f>'Rebate Checks'!AA10</f>
        <v>0</v>
      </c>
      <c r="O14" s="892">
        <f>'Rebate Checks'!AB10</f>
        <v>0</v>
      </c>
      <c r="P14" s="892">
        <f>'Rebate Checks'!AC10</f>
        <v>0</v>
      </c>
      <c r="Q14" s="892"/>
    </row>
    <row r="15" spans="1:17" x14ac:dyDescent="0.35">
      <c r="A15" t="s">
        <v>254</v>
      </c>
      <c r="B15" t="s">
        <v>255</v>
      </c>
      <c r="C15" s="205">
        <f>'Social Benefits'!P17</f>
        <v>52.756999999999998</v>
      </c>
      <c r="D15" s="205">
        <f>'Social Benefits'!Q17</f>
        <v>52.756999999999998</v>
      </c>
      <c r="E15" s="205">
        <f>'Social Benefits'!R17</f>
        <v>52.756999999999998</v>
      </c>
      <c r="F15" s="205">
        <f>'Social Benefits'!S17</f>
        <v>52.756999999999998</v>
      </c>
      <c r="G15" s="205">
        <f>'Social Benefits'!T17</f>
        <v>12</v>
      </c>
      <c r="H15" s="205">
        <f>'Social Benefits'!U17</f>
        <v>12</v>
      </c>
      <c r="I15" s="205">
        <f>'Social Benefits'!V17</f>
        <v>12</v>
      </c>
      <c r="J15" s="205">
        <f>'Social Benefits'!W17</f>
        <v>12</v>
      </c>
      <c r="K15" s="205">
        <f>'Social Benefits'!X17</f>
        <v>4.2219999999999995</v>
      </c>
      <c r="L15" s="205">
        <f>'Social Benefits'!Y17</f>
        <v>4.2219999999999995</v>
      </c>
      <c r="M15" s="205">
        <f>'Social Benefits'!Z17</f>
        <v>4.2219999999999995</v>
      </c>
      <c r="N15" s="205">
        <f>'Social Benefits'!AA17</f>
        <v>4.2219999999999995</v>
      </c>
      <c r="O15" s="205">
        <f>'Social Benefits'!AB17</f>
        <v>2.3719999999999999</v>
      </c>
      <c r="P15" s="205">
        <f>'Social Benefits'!AC17</f>
        <v>2.3719999999999999</v>
      </c>
      <c r="Q15" s="892"/>
    </row>
    <row r="16" spans="1:17" x14ac:dyDescent="0.35">
      <c r="A16" t="s">
        <v>1204</v>
      </c>
      <c r="B16" t="s">
        <v>257</v>
      </c>
      <c r="C16" s="205">
        <f>'Social Benefits'!P24</f>
        <v>84.119000000000014</v>
      </c>
      <c r="D16" s="205">
        <f>'Social Benefits'!Q24</f>
        <v>67.681761830876653</v>
      </c>
      <c r="E16" s="205">
        <f>'Social Benefits'!R24</f>
        <v>19.719000000000005</v>
      </c>
      <c r="F16" s="205">
        <f>'Social Benefits'!S24</f>
        <v>19.719000000000005</v>
      </c>
      <c r="G16" s="205">
        <f>'Social Benefits'!T24</f>
        <v>1.4159999999999999</v>
      </c>
      <c r="H16" s="205">
        <f>'Social Benefits'!U24</f>
        <v>1.4159999999999999</v>
      </c>
      <c r="I16" s="205">
        <f>'Social Benefits'!V24</f>
        <v>1.4159999999999999</v>
      </c>
      <c r="J16" s="205">
        <f>'Social Benefits'!W24</f>
        <v>1.4159999999999999</v>
      </c>
      <c r="K16" s="205">
        <f>'Social Benefits'!X24</f>
        <v>1.4790000000000001</v>
      </c>
      <c r="L16" s="205">
        <f>'Social Benefits'!Y24</f>
        <v>1.4790000000000001</v>
      </c>
      <c r="M16" s="205">
        <f>'Social Benefits'!Z24</f>
        <v>1.4790000000000001</v>
      </c>
      <c r="N16" s="205">
        <f>'Social Benefits'!AA24</f>
        <v>1.4790000000000001</v>
      </c>
      <c r="O16" s="205">
        <f>'Social Benefits'!AB24</f>
        <v>1.63</v>
      </c>
      <c r="P16" s="205">
        <f>'Social Benefits'!AC24</f>
        <v>1.63</v>
      </c>
      <c r="Q16" s="892"/>
    </row>
    <row r="17" spans="1:17" x14ac:dyDescent="0.35">
      <c r="A17" t="s">
        <v>258</v>
      </c>
      <c r="B17" t="s">
        <v>259</v>
      </c>
      <c r="C17" s="205">
        <f>'Social Benefits'!P27</f>
        <v>1902.5239999999999</v>
      </c>
      <c r="D17" s="205">
        <f>'Social Benefits'!Q27</f>
        <v>1812.7994400000011</v>
      </c>
      <c r="E17" s="205">
        <f>'Social Benefits'!R27</f>
        <v>1814.8994400000013</v>
      </c>
      <c r="F17" s="205">
        <f>'Social Benefits'!S27</f>
        <v>1757.9994400000014</v>
      </c>
      <c r="G17" s="205">
        <f>'Social Benefits'!T27</f>
        <v>1821.5994400000016</v>
      </c>
      <c r="H17" s="205">
        <f>'Social Benefits'!U27</f>
        <v>1875.3784000000016</v>
      </c>
      <c r="I17" s="205">
        <f>'Social Benefits'!V27</f>
        <v>1882.4784000000018</v>
      </c>
      <c r="J17" s="205">
        <f>'Social Benefits'!W27</f>
        <v>1889.5784000000019</v>
      </c>
      <c r="K17" s="205">
        <f>'Social Benefits'!X27</f>
        <v>1918.3784000000021</v>
      </c>
      <c r="L17" s="205">
        <f>'Social Benefits'!Y27</f>
        <v>1949.4578800000022</v>
      </c>
      <c r="M17" s="205">
        <f>'Social Benefits'!Z27</f>
        <v>1956.5578800000023</v>
      </c>
      <c r="N17" s="205">
        <f>'Social Benefits'!AA27</f>
        <v>1963.6578800000025</v>
      </c>
      <c r="O17" s="205">
        <f>'Social Benefits'!AB27</f>
        <v>1990.2578800000026</v>
      </c>
      <c r="P17" s="205">
        <f>'Social Benefits'!AC27</f>
        <v>2021.9773600000028</v>
      </c>
      <c r="Q17" s="892"/>
    </row>
    <row r="18" spans="1:17" x14ac:dyDescent="0.35">
      <c r="A18" t="s">
        <v>260</v>
      </c>
      <c r="B18" t="s">
        <v>261</v>
      </c>
      <c r="C18" s="205">
        <f>'Social Benefits'!P31</f>
        <v>156.29999999999995</v>
      </c>
      <c r="D18" s="205">
        <f>'Social Benefits'!Q31</f>
        <v>158.18464098059994</v>
      </c>
      <c r="E18" s="205">
        <f>'Social Benefits'!R31</f>
        <v>160.09200666769868</v>
      </c>
      <c r="F18" s="205">
        <f>'Social Benefits'!S31</f>
        <v>162.02237107225676</v>
      </c>
      <c r="G18" s="205">
        <f>'Social Benefits'!T31</f>
        <v>163.97601150921614</v>
      </c>
      <c r="H18" s="205">
        <f>'Social Benefits'!U31</f>
        <v>165.95320863733897</v>
      </c>
      <c r="I18" s="205">
        <f>'Social Benefits'!V31</f>
        <v>167.95424649952699</v>
      </c>
      <c r="J18" s="205">
        <f>'Social Benefits'!W31</f>
        <v>169.97941256362679</v>
      </c>
      <c r="K18" s="205">
        <f>'Social Benefits'!X31</f>
        <v>172.02899776372738</v>
      </c>
      <c r="L18" s="205">
        <f>'Social Benefits'!Y31</f>
        <v>174.10329654195553</v>
      </c>
      <c r="M18" s="205">
        <f>'Social Benefits'!Z31</f>
        <v>176.20260689077523</v>
      </c>
      <c r="N18" s="205">
        <f>'Social Benefits'!AA31</f>
        <v>178.32723039579699</v>
      </c>
      <c r="O18" s="205">
        <f>'Social Benefits'!AB31</f>
        <v>180.47747227910352</v>
      </c>
      <c r="P18" s="205">
        <f>'Social Benefits'!AC31</f>
        <v>182.65364144309771</v>
      </c>
      <c r="Q18" s="892"/>
    </row>
    <row r="19" spans="1:17" x14ac:dyDescent="0.35">
      <c r="A19" t="s">
        <v>262</v>
      </c>
      <c r="B19" t="s">
        <v>263</v>
      </c>
      <c r="C19" s="205">
        <f>Taxes!P9</f>
        <v>3923.8</v>
      </c>
      <c r="D19" s="205">
        <f>Taxes!Q9</f>
        <v>4012.8098876498461</v>
      </c>
      <c r="E19" s="205">
        <f>Taxes!R9</f>
        <v>4104.3735166704901</v>
      </c>
      <c r="F19" s="205">
        <f>Taxes!S9</f>
        <v>4198.5720649772393</v>
      </c>
      <c r="G19" s="205">
        <f>Taxes!T9</f>
        <v>4204.1793060948057</v>
      </c>
      <c r="H19" s="205">
        <f>Taxes!U9</f>
        <v>4210.0859766955145</v>
      </c>
      <c r="I19" s="205">
        <f>Taxes!V9</f>
        <v>4216.2941220398188</v>
      </c>
      <c r="J19" s="205">
        <f>Taxes!W9</f>
        <v>4222.8058188455034</v>
      </c>
      <c r="K19" s="205">
        <f>Taxes!X9</f>
        <v>4276.1552362200655</v>
      </c>
      <c r="L19" s="205">
        <f>Taxes!Y9</f>
        <v>4330.2935240142588</v>
      </c>
      <c r="M19" s="205">
        <f>Taxes!Z9</f>
        <v>4385.2334250354806</v>
      </c>
      <c r="N19" s="205">
        <f>Taxes!AA9</f>
        <v>4440.9878966900988</v>
      </c>
      <c r="O19" s="205">
        <f>Taxes!AB9</f>
        <v>4463.7505076580401</v>
      </c>
      <c r="P19" s="205">
        <f>Taxes!AC9</f>
        <v>4486.6700499017925</v>
      </c>
      <c r="Q19" s="892"/>
    </row>
    <row r="20" spans="1:17" x14ac:dyDescent="0.35">
      <c r="A20" t="s">
        <v>264</v>
      </c>
      <c r="B20" t="s">
        <v>265</v>
      </c>
      <c r="C20" s="205">
        <f>Taxes!P16</f>
        <v>2168.1</v>
      </c>
      <c r="D20" s="205">
        <f>Taxes!Q16</f>
        <v>2176.0715403598851</v>
      </c>
      <c r="E20" s="205">
        <f>Taxes!R16</f>
        <v>2204.3430708273008</v>
      </c>
      <c r="F20" s="205">
        <f>Taxes!S16</f>
        <v>2233.7399283732711</v>
      </c>
      <c r="G20" s="205">
        <f>Taxes!T16</f>
        <v>2260.6964876121165</v>
      </c>
      <c r="H20" s="205">
        <f>Taxes!U16</f>
        <v>2284.8926226705953</v>
      </c>
      <c r="I20" s="205">
        <f>Taxes!V16</f>
        <v>2307.7570737226092</v>
      </c>
      <c r="J20" s="205">
        <f>Taxes!W16</f>
        <v>2330.5186506254895</v>
      </c>
      <c r="K20" s="205">
        <f>Taxes!X16</f>
        <v>2352.1299403450034</v>
      </c>
      <c r="L20" s="205">
        <f>Taxes!Y16</f>
        <v>2372.747247882266</v>
      </c>
      <c r="M20" s="205">
        <f>Taxes!Z16</f>
        <v>2393.3293480101656</v>
      </c>
      <c r="N20" s="205">
        <f>Taxes!AA16</f>
        <v>2414.8094926401063</v>
      </c>
      <c r="O20" s="205">
        <f>Taxes!AB16</f>
        <v>2435.37712703121</v>
      </c>
      <c r="P20" s="205">
        <f>Taxes!AC16</f>
        <v>2457.2991989127577</v>
      </c>
      <c r="Q20" s="892"/>
    </row>
    <row r="21" spans="1:17" x14ac:dyDescent="0.35">
      <c r="A21" t="s">
        <v>266</v>
      </c>
      <c r="B21" t="s">
        <v>267</v>
      </c>
      <c r="C21" s="205">
        <f>Taxes!P13</f>
        <v>289.69529922036321</v>
      </c>
      <c r="D21" s="205">
        <f>Taxes!Q13</f>
        <v>293.54098072884148</v>
      </c>
      <c r="E21" s="205">
        <f>Taxes!R13</f>
        <v>297.43771334620709</v>
      </c>
      <c r="F21" s="205">
        <f>Taxes!S13</f>
        <v>301.38617477177365</v>
      </c>
      <c r="G21" s="205">
        <f>Taxes!T13</f>
        <v>314.06441008216342</v>
      </c>
      <c r="H21" s="205">
        <f>Taxes!U13</f>
        <v>327.27597327564979</v>
      </c>
      <c r="I21" s="205">
        <f>Taxes!V13</f>
        <v>341.04329954324515</v>
      </c>
      <c r="J21" s="205">
        <f>Taxes!W13</f>
        <v>355.3897678439734</v>
      </c>
      <c r="K21" s="205">
        <f>Taxes!X13</f>
        <v>347.31135812971303</v>
      </c>
      <c r="L21" s="205">
        <f>Taxes!Y13</f>
        <v>339.41657976732688</v>
      </c>
      <c r="M21" s="205">
        <f>Taxes!Z13</f>
        <v>331.7012586093548</v>
      </c>
      <c r="N21" s="205">
        <f>Taxes!AA13</f>
        <v>324.16131539140986</v>
      </c>
      <c r="O21" s="205">
        <f>Taxes!AB13</f>
        <v>324.99901192464716</v>
      </c>
      <c r="P21" s="205">
        <f>Taxes!AC13</f>
        <v>325.83887323032485</v>
      </c>
      <c r="Q21" s="892"/>
    </row>
    <row r="22" spans="1:17" x14ac:dyDescent="0.35">
      <c r="A22" t="s">
        <v>268</v>
      </c>
      <c r="B22" t="s">
        <v>269</v>
      </c>
      <c r="C22" s="205">
        <f>Taxes!P21</f>
        <v>121.26270000000001</v>
      </c>
      <c r="D22" s="205">
        <f>Taxes!Q21</f>
        <v>119.04620000000001</v>
      </c>
      <c r="E22" s="205">
        <f>Taxes!R21</f>
        <v>121.1015</v>
      </c>
      <c r="F22" s="205">
        <f>Taxes!S21</f>
        <v>121.6657</v>
      </c>
      <c r="G22" s="205">
        <f>Taxes!T21</f>
        <v>121.58510000000001</v>
      </c>
      <c r="H22" s="205">
        <f>Taxes!U21</f>
        <v>120.98060000000001</v>
      </c>
      <c r="I22" s="205">
        <f>Taxes!V21</f>
        <v>119.93280000000001</v>
      </c>
      <c r="J22" s="205">
        <f>Taxes!W21</f>
        <v>119.28800000000001</v>
      </c>
      <c r="K22" s="205">
        <f>Taxes!X21</f>
        <v>119.28800000000001</v>
      </c>
      <c r="L22" s="205">
        <f>Taxes!Y21</f>
        <v>119.11068</v>
      </c>
      <c r="M22" s="205">
        <f>Taxes!Z21</f>
        <v>119.69503</v>
      </c>
      <c r="N22" s="205">
        <f>Taxes!AA21</f>
        <v>120.19072000000001</v>
      </c>
      <c r="O22" s="205">
        <f>Taxes!AB21</f>
        <v>120.87179000000002</v>
      </c>
      <c r="P22" s="205">
        <f>Taxes!AC21</f>
        <v>121.19822000000001</v>
      </c>
      <c r="Q22" s="892"/>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8EA0C-0216-4F0D-964D-658CF9A95E7B}">
  <dimension ref="A2:J90"/>
  <sheetViews>
    <sheetView tabSelected="1" topLeftCell="A33" zoomScale="60" zoomScaleNormal="70" workbookViewId="0">
      <selection activeCell="E61" sqref="E61"/>
    </sheetView>
  </sheetViews>
  <sheetFormatPr defaultRowHeight="14.5" x14ac:dyDescent="0.35"/>
  <cols>
    <col min="1" max="1" width="6.54296875" style="907" customWidth="1"/>
    <col min="2" max="2" width="65" style="907" customWidth="1"/>
    <col min="3" max="5" width="11.54296875" style="907" bestFit="1" customWidth="1"/>
    <col min="6" max="6" width="12" style="907" bestFit="1" customWidth="1"/>
    <col min="7" max="7" width="11.54296875" style="907" bestFit="1" customWidth="1"/>
    <col min="8" max="9" width="11.54296875" style="907" customWidth="1"/>
    <col min="10" max="10" width="14.08984375" style="907" customWidth="1"/>
    <col min="11" max="11" width="12.90625" style="907" customWidth="1"/>
    <col min="12" max="16384" width="8.7265625" style="907"/>
  </cols>
  <sheetData>
    <row r="2" spans="1:10" x14ac:dyDescent="0.35">
      <c r="A2" s="1294" t="s">
        <v>1276</v>
      </c>
      <c r="B2" s="1294"/>
      <c r="C2" s="1294"/>
      <c r="D2" s="1294"/>
      <c r="E2" s="1294"/>
      <c r="F2" s="1294"/>
      <c r="G2" s="1294"/>
      <c r="H2" s="1294"/>
      <c r="I2" s="1294"/>
    </row>
    <row r="3" spans="1:10" x14ac:dyDescent="0.35">
      <c r="A3" s="1294" t="s">
        <v>1230</v>
      </c>
      <c r="B3" s="1294"/>
      <c r="C3" s="1294"/>
      <c r="D3" s="1294"/>
      <c r="E3" s="1294"/>
      <c r="F3" s="1294"/>
      <c r="G3" s="1294"/>
      <c r="H3" s="1294"/>
      <c r="I3" s="1294"/>
    </row>
    <row r="4" spans="1:10" ht="15" thickBot="1" x14ac:dyDescent="0.4">
      <c r="A4" s="1463"/>
      <c r="B4" s="1463"/>
      <c r="C4" s="1465"/>
      <c r="D4" s="1465"/>
      <c r="E4" s="1465"/>
      <c r="F4" s="1266"/>
      <c r="G4" s="1266"/>
      <c r="H4" s="1266"/>
      <c r="I4" s="1266"/>
    </row>
    <row r="5" spans="1:10" x14ac:dyDescent="0.35">
      <c r="A5" s="1462"/>
      <c r="B5" s="1464"/>
      <c r="C5" s="1466" t="s">
        <v>1231</v>
      </c>
      <c r="D5" s="1467"/>
      <c r="E5" s="1467"/>
      <c r="F5" s="1467"/>
      <c r="G5" s="1467"/>
      <c r="H5" s="1467"/>
      <c r="I5" s="1468"/>
      <c r="J5" s="1497" t="s">
        <v>1277</v>
      </c>
    </row>
    <row r="6" spans="1:10" x14ac:dyDescent="0.35">
      <c r="A6" s="1267" t="s">
        <v>1232</v>
      </c>
      <c r="B6" s="693"/>
      <c r="C6" s="1469">
        <v>2021</v>
      </c>
      <c r="D6" s="1461"/>
      <c r="E6" s="1461"/>
      <c r="F6" s="1461"/>
      <c r="G6" s="1461"/>
      <c r="H6" s="1461"/>
      <c r="I6" s="1502">
        <v>2022</v>
      </c>
      <c r="J6" s="1498"/>
    </row>
    <row r="7" spans="1:10" ht="15" thickBot="1" x14ac:dyDescent="0.4">
      <c r="A7" s="1460"/>
      <c r="B7" s="1459"/>
      <c r="C7" s="1470" t="s">
        <v>1234</v>
      </c>
      <c r="D7" s="1458" t="s">
        <v>277</v>
      </c>
      <c r="E7" s="1458" t="s">
        <v>1235</v>
      </c>
      <c r="F7" s="1458" t="s">
        <v>1236</v>
      </c>
      <c r="G7" s="1458" t="s">
        <v>1248</v>
      </c>
      <c r="H7" s="1458" t="s">
        <v>1275</v>
      </c>
      <c r="I7" s="1503" t="s">
        <v>272</v>
      </c>
      <c r="J7" s="1499"/>
    </row>
    <row r="8" spans="1:10" x14ac:dyDescent="0.35">
      <c r="A8" s="1455">
        <v>1</v>
      </c>
      <c r="B8" s="690" t="s">
        <v>279</v>
      </c>
      <c r="C8" s="1471">
        <v>20835.3</v>
      </c>
      <c r="D8" s="1457">
        <v>20916.3</v>
      </c>
      <c r="E8" s="1456">
        <v>20719.8</v>
      </c>
      <c r="F8" s="1457">
        <v>20843.099999999999</v>
      </c>
      <c r="G8" s="1456">
        <v>20960.5</v>
      </c>
      <c r="H8" s="1456">
        <v>21034.6</v>
      </c>
      <c r="I8" s="1472">
        <v>21043.599999999999</v>
      </c>
      <c r="J8" s="1500"/>
    </row>
    <row r="9" spans="1:10" x14ac:dyDescent="0.35">
      <c r="A9" s="266">
        <v>2</v>
      </c>
      <c r="B9" s="691" t="s">
        <v>280</v>
      </c>
      <c r="C9" s="1473">
        <v>12680.1</v>
      </c>
      <c r="D9" s="1474">
        <v>12743.4</v>
      </c>
      <c r="E9" s="679">
        <v>12846</v>
      </c>
      <c r="F9" s="1474">
        <v>12972.7</v>
      </c>
      <c r="G9" s="679">
        <v>13060.7</v>
      </c>
      <c r="H9" s="679">
        <v>13147.1</v>
      </c>
      <c r="I9" s="1475">
        <v>13207.9</v>
      </c>
      <c r="J9" s="686"/>
    </row>
    <row r="10" spans="1:10" x14ac:dyDescent="0.35">
      <c r="A10" s="1454">
        <v>3</v>
      </c>
      <c r="B10" s="692" t="s">
        <v>281</v>
      </c>
      <c r="C10" s="1476">
        <v>10418.700000000001</v>
      </c>
      <c r="D10" s="1477">
        <v>10475.1</v>
      </c>
      <c r="E10" s="680">
        <v>10567.9</v>
      </c>
      <c r="F10" s="1477">
        <v>10682.8</v>
      </c>
      <c r="G10" s="680">
        <v>10761.3</v>
      </c>
      <c r="H10" s="680">
        <v>10837.5</v>
      </c>
      <c r="I10" s="1478">
        <v>10887.4</v>
      </c>
      <c r="J10" s="686"/>
    </row>
    <row r="11" spans="1:10" x14ac:dyDescent="0.35">
      <c r="A11" s="907">
        <v>4</v>
      </c>
      <c r="B11" s="693" t="s">
        <v>282</v>
      </c>
      <c r="C11" s="1479">
        <v>8868.7999999999993</v>
      </c>
      <c r="D11" s="1480">
        <v>8920.4</v>
      </c>
      <c r="E11" s="681">
        <v>9009.9</v>
      </c>
      <c r="F11" s="1480">
        <v>9120.1</v>
      </c>
      <c r="G11" s="681">
        <v>9196.2999999999993</v>
      </c>
      <c r="H11" s="681">
        <v>9269.2000000000007</v>
      </c>
      <c r="I11" s="1481">
        <v>9312.7999999999993</v>
      </c>
      <c r="J11" s="686"/>
    </row>
    <row r="12" spans="1:10" x14ac:dyDescent="0.35">
      <c r="A12" s="1454">
        <v>5</v>
      </c>
      <c r="B12" s="692" t="s">
        <v>283</v>
      </c>
      <c r="C12" s="1476">
        <v>1549.9</v>
      </c>
      <c r="D12" s="1477">
        <v>1554.8</v>
      </c>
      <c r="E12" s="680">
        <v>1558</v>
      </c>
      <c r="F12" s="1477">
        <v>1562.8</v>
      </c>
      <c r="G12" s="680">
        <v>1565.1</v>
      </c>
      <c r="H12" s="680">
        <v>1568.3</v>
      </c>
      <c r="I12" s="1478">
        <v>1574.6</v>
      </c>
      <c r="J12" s="686"/>
    </row>
    <row r="13" spans="1:10" x14ac:dyDescent="0.35">
      <c r="A13" s="907">
        <v>6</v>
      </c>
      <c r="B13" s="693" t="s">
        <v>284</v>
      </c>
      <c r="C13" s="1479">
        <v>2261.4</v>
      </c>
      <c r="D13" s="1480">
        <v>2268.1999999999998</v>
      </c>
      <c r="E13" s="681">
        <v>2278.1</v>
      </c>
      <c r="F13" s="1480">
        <v>2289.9</v>
      </c>
      <c r="G13" s="681">
        <v>2299.4</v>
      </c>
      <c r="H13" s="681">
        <v>2309.6</v>
      </c>
      <c r="I13" s="1481">
        <v>2320.6</v>
      </c>
      <c r="J13" s="686"/>
    </row>
    <row r="14" spans="1:10" x14ac:dyDescent="0.35">
      <c r="A14" s="1455">
        <v>7</v>
      </c>
      <c r="B14" s="694" t="s">
        <v>285</v>
      </c>
      <c r="C14" s="1482">
        <v>1872.3</v>
      </c>
      <c r="D14" s="1483">
        <v>1868.8</v>
      </c>
      <c r="E14" s="682">
        <v>1859.9</v>
      </c>
      <c r="F14" s="1483">
        <v>1861</v>
      </c>
      <c r="G14" s="682">
        <v>1863.3</v>
      </c>
      <c r="H14" s="682">
        <v>1840</v>
      </c>
      <c r="I14" s="1484">
        <v>1847.9</v>
      </c>
      <c r="J14" s="686"/>
    </row>
    <row r="15" spans="1:10" x14ac:dyDescent="0.35">
      <c r="A15" s="907">
        <v>8</v>
      </c>
      <c r="B15" s="693" t="s">
        <v>286</v>
      </c>
      <c r="C15" s="1479">
        <v>123</v>
      </c>
      <c r="D15" s="1480">
        <v>114.5</v>
      </c>
      <c r="E15" s="681">
        <v>94.4</v>
      </c>
      <c r="F15" s="1480">
        <v>90.9</v>
      </c>
      <c r="G15" s="681">
        <v>89.2</v>
      </c>
      <c r="H15" s="681">
        <v>84.6</v>
      </c>
      <c r="I15" s="1481">
        <v>96.3</v>
      </c>
      <c r="J15" s="686"/>
    </row>
    <row r="16" spans="1:10" x14ac:dyDescent="0.35">
      <c r="A16" s="1454"/>
      <c r="B16" s="695" t="s">
        <v>289</v>
      </c>
      <c r="C16" s="1476" t="s">
        <v>290</v>
      </c>
      <c r="D16" s="1477" t="s">
        <v>290</v>
      </c>
      <c r="E16" s="680" t="s">
        <v>290</v>
      </c>
      <c r="F16" s="1477" t="s">
        <v>290</v>
      </c>
      <c r="G16" s="680" t="s">
        <v>290</v>
      </c>
      <c r="H16" s="680"/>
      <c r="I16" s="1478"/>
      <c r="J16" s="686"/>
    </row>
    <row r="17" spans="1:10" ht="16.5" x14ac:dyDescent="0.35">
      <c r="A17" s="1454">
        <v>9</v>
      </c>
      <c r="B17" s="692" t="s">
        <v>291</v>
      </c>
      <c r="C17" s="1476">
        <v>12.9</v>
      </c>
      <c r="D17" s="1477">
        <v>12.7</v>
      </c>
      <c r="E17" s="680">
        <v>0.5</v>
      </c>
      <c r="F17" s="1477">
        <v>1.1000000000000001</v>
      </c>
      <c r="G17" s="680">
        <v>2.5</v>
      </c>
      <c r="H17" s="680">
        <v>0</v>
      </c>
      <c r="I17" s="1478">
        <v>0.3</v>
      </c>
      <c r="J17" s="686"/>
    </row>
    <row r="18" spans="1:10" ht="16.5" x14ac:dyDescent="0.35">
      <c r="A18" s="1489">
        <v>10</v>
      </c>
      <c r="B18" s="1490" t="s">
        <v>292</v>
      </c>
      <c r="C18" s="1491">
        <v>10.199999999999999</v>
      </c>
      <c r="D18" s="1492">
        <v>6.9</v>
      </c>
      <c r="E18" s="1493">
        <v>3.9</v>
      </c>
      <c r="F18" s="1492">
        <v>1.8</v>
      </c>
      <c r="G18" s="1493">
        <v>0.5</v>
      </c>
      <c r="H18" s="1493">
        <v>0</v>
      </c>
      <c r="I18" s="1494">
        <v>0</v>
      </c>
      <c r="J18" s="686">
        <v>0</v>
      </c>
    </row>
    <row r="19" spans="1:10" x14ac:dyDescent="0.35">
      <c r="A19" s="1454">
        <v>11</v>
      </c>
      <c r="B19" s="692" t="s">
        <v>293</v>
      </c>
      <c r="C19" s="1476">
        <v>1749.2</v>
      </c>
      <c r="D19" s="1477">
        <v>1754.3</v>
      </c>
      <c r="E19" s="680">
        <v>1765.5</v>
      </c>
      <c r="F19" s="1477">
        <v>1770.1</v>
      </c>
      <c r="G19" s="680">
        <v>1774.1</v>
      </c>
      <c r="H19" s="680">
        <v>1755.3</v>
      </c>
      <c r="I19" s="1478">
        <v>1751.6</v>
      </c>
      <c r="J19" s="686"/>
    </row>
    <row r="20" spans="1:10" x14ac:dyDescent="0.35">
      <c r="B20" s="696" t="s">
        <v>294</v>
      </c>
      <c r="C20" s="1479" t="s">
        <v>290</v>
      </c>
      <c r="D20" s="1480" t="s">
        <v>290</v>
      </c>
      <c r="E20" s="681" t="s">
        <v>290</v>
      </c>
      <c r="F20" s="1480" t="s">
        <v>290</v>
      </c>
      <c r="G20" s="681" t="s">
        <v>290</v>
      </c>
      <c r="H20" s="681"/>
      <c r="I20" s="1481" t="s">
        <v>290</v>
      </c>
      <c r="J20" s="686"/>
    </row>
    <row r="21" spans="1:10" ht="16.5" x14ac:dyDescent="0.35">
      <c r="A21" s="1489">
        <v>12</v>
      </c>
      <c r="B21" s="1490" t="s">
        <v>292</v>
      </c>
      <c r="C21" s="1491">
        <v>160.30000000000001</v>
      </c>
      <c r="D21" s="1492">
        <v>108.8</v>
      </c>
      <c r="E21" s="1493">
        <v>61.5</v>
      </c>
      <c r="F21" s="1492">
        <v>28.3</v>
      </c>
      <c r="G21" s="1493">
        <v>7.3</v>
      </c>
      <c r="H21" s="1493">
        <v>0.1</v>
      </c>
      <c r="I21" s="1494">
        <v>0</v>
      </c>
      <c r="J21" s="686">
        <v>0</v>
      </c>
    </row>
    <row r="22" spans="1:10" x14ac:dyDescent="0.35">
      <c r="A22" s="1455">
        <v>13</v>
      </c>
      <c r="B22" s="694" t="s">
        <v>295</v>
      </c>
      <c r="C22" s="1482">
        <v>719.8</v>
      </c>
      <c r="D22" s="1483">
        <v>728.9</v>
      </c>
      <c r="E22" s="682">
        <v>738.1</v>
      </c>
      <c r="F22" s="1483">
        <v>742.4</v>
      </c>
      <c r="G22" s="682">
        <v>747.7</v>
      </c>
      <c r="H22" s="682">
        <v>753</v>
      </c>
      <c r="I22" s="1484">
        <v>750.9</v>
      </c>
      <c r="J22" s="686"/>
    </row>
    <row r="23" spans="1:10" x14ac:dyDescent="0.35">
      <c r="A23" s="266">
        <v>14</v>
      </c>
      <c r="B23" s="691" t="s">
        <v>296</v>
      </c>
      <c r="C23" s="1473">
        <v>2946.7</v>
      </c>
      <c r="D23" s="1474">
        <v>2942.4</v>
      </c>
      <c r="E23" s="679">
        <v>2946.4</v>
      </c>
      <c r="F23" s="1474">
        <v>2973</v>
      </c>
      <c r="G23" s="679">
        <v>2984.9</v>
      </c>
      <c r="H23" s="679">
        <v>3002.3</v>
      </c>
      <c r="I23" s="1475">
        <v>3011.9</v>
      </c>
      <c r="J23" s="686"/>
    </row>
    <row r="24" spans="1:10" x14ac:dyDescent="0.35">
      <c r="A24" s="1454">
        <v>15</v>
      </c>
      <c r="B24" s="692" t="s">
        <v>297</v>
      </c>
      <c r="C24" s="1476">
        <v>1637.8</v>
      </c>
      <c r="D24" s="1477">
        <v>1636</v>
      </c>
      <c r="E24" s="680">
        <v>1635.1</v>
      </c>
      <c r="F24" s="1477">
        <v>1647</v>
      </c>
      <c r="G24" s="680">
        <v>1655.2</v>
      </c>
      <c r="H24" s="680">
        <v>1663.1</v>
      </c>
      <c r="I24" s="1478">
        <v>1668.6</v>
      </c>
      <c r="J24" s="686"/>
    </row>
    <row r="25" spans="1:10" x14ac:dyDescent="0.35">
      <c r="A25" s="907">
        <v>16</v>
      </c>
      <c r="B25" s="693" t="s">
        <v>298</v>
      </c>
      <c r="C25" s="1479">
        <v>1308.9000000000001</v>
      </c>
      <c r="D25" s="1480">
        <v>1306.3</v>
      </c>
      <c r="E25" s="681">
        <v>1311.3</v>
      </c>
      <c r="F25" s="1480">
        <v>1325.9</v>
      </c>
      <c r="G25" s="681">
        <v>1329.7</v>
      </c>
      <c r="H25" s="681">
        <v>1339.3</v>
      </c>
      <c r="I25" s="1481">
        <v>1343.3</v>
      </c>
      <c r="J25" s="686"/>
    </row>
    <row r="26" spans="1:10" x14ac:dyDescent="0.35">
      <c r="A26" s="1455">
        <v>17</v>
      </c>
      <c r="B26" s="694" t="s">
        <v>299</v>
      </c>
      <c r="C26" s="1482">
        <v>4218.8999999999996</v>
      </c>
      <c r="D26" s="1483">
        <v>4242.3999999999996</v>
      </c>
      <c r="E26" s="682">
        <v>3951.2</v>
      </c>
      <c r="F26" s="1483">
        <v>3930.8</v>
      </c>
      <c r="G26" s="682">
        <v>3950.9</v>
      </c>
      <c r="H26" s="682">
        <v>3949.5</v>
      </c>
      <c r="I26" s="1484">
        <v>3897.7</v>
      </c>
      <c r="J26" s="686"/>
    </row>
    <row r="27" spans="1:10" x14ac:dyDescent="0.35">
      <c r="A27" s="907">
        <v>18</v>
      </c>
      <c r="B27" s="693" t="s">
        <v>300</v>
      </c>
      <c r="C27" s="1479">
        <v>4145.3</v>
      </c>
      <c r="D27" s="1480">
        <v>4177.7</v>
      </c>
      <c r="E27" s="681">
        <v>3885.7</v>
      </c>
      <c r="F27" s="1480">
        <v>3864.7</v>
      </c>
      <c r="G27" s="681">
        <v>3884.1</v>
      </c>
      <c r="H27" s="681">
        <v>3882.1</v>
      </c>
      <c r="I27" s="1481">
        <v>3830.3</v>
      </c>
      <c r="J27" s="686"/>
    </row>
    <row r="28" spans="1:10" x14ac:dyDescent="0.35">
      <c r="A28" s="1454">
        <v>19</v>
      </c>
      <c r="B28" s="692" t="s">
        <v>301</v>
      </c>
      <c r="C28" s="1476">
        <v>1113.5999999999999</v>
      </c>
      <c r="D28" s="1477">
        <v>1119.3</v>
      </c>
      <c r="E28" s="680">
        <v>1118.7</v>
      </c>
      <c r="F28" s="1477">
        <v>1129.7</v>
      </c>
      <c r="G28" s="680">
        <v>1126.0999999999999</v>
      </c>
      <c r="H28" s="680">
        <v>1125.0999999999999</v>
      </c>
      <c r="I28" s="1478">
        <v>1193.7</v>
      </c>
      <c r="J28" s="686"/>
    </row>
    <row r="29" spans="1:10" x14ac:dyDescent="0.35">
      <c r="A29" s="1489">
        <v>20</v>
      </c>
      <c r="B29" s="1495" t="s">
        <v>302</v>
      </c>
      <c r="C29" s="1491">
        <v>821.3</v>
      </c>
      <c r="D29" s="1492">
        <v>826.2</v>
      </c>
      <c r="E29" s="1493">
        <v>832.2</v>
      </c>
      <c r="F29" s="1492">
        <v>839.3</v>
      </c>
      <c r="G29" s="1493">
        <v>847.5</v>
      </c>
      <c r="H29" s="1493">
        <v>856.9</v>
      </c>
      <c r="I29" s="1494">
        <v>866.3</v>
      </c>
      <c r="J29" s="686">
        <f>Medicare!Q10</f>
        <v>866.42251386976341</v>
      </c>
    </row>
    <row r="30" spans="1:10" x14ac:dyDescent="0.35">
      <c r="A30" s="1454"/>
      <c r="B30" s="695" t="s">
        <v>303</v>
      </c>
      <c r="C30" s="1476" t="s">
        <v>290</v>
      </c>
      <c r="D30" s="1477" t="s">
        <v>290</v>
      </c>
      <c r="E30" s="680" t="s">
        <v>290</v>
      </c>
      <c r="F30" s="1477" t="s">
        <v>290</v>
      </c>
      <c r="G30" s="680" t="s">
        <v>290</v>
      </c>
      <c r="H30" s="680" t="s">
        <v>290</v>
      </c>
      <c r="I30" s="1478" t="s">
        <v>290</v>
      </c>
      <c r="J30" s="686"/>
    </row>
    <row r="31" spans="1:10" ht="16.5" x14ac:dyDescent="0.35">
      <c r="A31" s="1489">
        <v>21</v>
      </c>
      <c r="B31" s="1495" t="s">
        <v>304</v>
      </c>
      <c r="C31" s="1491">
        <v>14.2</v>
      </c>
      <c r="D31" s="1492">
        <v>14.3</v>
      </c>
      <c r="E31" s="1493">
        <v>14.4</v>
      </c>
      <c r="F31" s="1492">
        <v>14.5</v>
      </c>
      <c r="G31" s="1493">
        <v>14.6</v>
      </c>
      <c r="H31" s="1493">
        <v>14.7</v>
      </c>
      <c r="I31" s="1494">
        <v>14.9</v>
      </c>
      <c r="J31" s="686">
        <f>Medicare!Q14</f>
        <v>14</v>
      </c>
    </row>
    <row r="32" spans="1:10" x14ac:dyDescent="0.35">
      <c r="A32" s="1489">
        <v>22</v>
      </c>
      <c r="B32" s="1495" t="s">
        <v>305</v>
      </c>
      <c r="C32" s="1491">
        <v>763.3</v>
      </c>
      <c r="D32" s="1492">
        <v>777.4</v>
      </c>
      <c r="E32" s="1493">
        <v>784.4</v>
      </c>
      <c r="F32" s="1492">
        <v>782.2</v>
      </c>
      <c r="G32" s="1493">
        <v>781.1</v>
      </c>
      <c r="H32" s="1493">
        <v>781.3</v>
      </c>
      <c r="I32" s="1494">
        <v>785.8</v>
      </c>
      <c r="J32" s="686">
        <f>Medicaid!Q26</f>
        <v>789.30142255867406</v>
      </c>
    </row>
    <row r="33" spans="1:10" x14ac:dyDescent="0.35">
      <c r="A33" s="1489">
        <v>23</v>
      </c>
      <c r="B33" s="1495" t="s">
        <v>306</v>
      </c>
      <c r="C33" s="1491">
        <v>367.8</v>
      </c>
      <c r="D33" s="1492">
        <v>352.3</v>
      </c>
      <c r="E33" s="1493">
        <v>96.9</v>
      </c>
      <c r="F33" s="1492">
        <v>45.1</v>
      </c>
      <c r="G33" s="1493">
        <v>37.299999999999997</v>
      </c>
      <c r="H33" s="1493">
        <v>30.4</v>
      </c>
      <c r="I33" s="1494">
        <v>26.7</v>
      </c>
      <c r="J33" s="1504">
        <f>'Unemployment Insurance'!Q20</f>
        <v>26.078173228346458</v>
      </c>
    </row>
    <row r="34" spans="1:10" ht="16.5" x14ac:dyDescent="0.35">
      <c r="B34" s="697" t="s">
        <v>307</v>
      </c>
      <c r="C34" s="1479" t="s">
        <v>290</v>
      </c>
      <c r="D34" s="1480" t="s">
        <v>290</v>
      </c>
      <c r="E34" s="681" t="s">
        <v>290</v>
      </c>
      <c r="F34" s="1480" t="s">
        <v>290</v>
      </c>
      <c r="G34" s="681" t="s">
        <v>290</v>
      </c>
      <c r="H34" s="681"/>
      <c r="I34" s="1481" t="s">
        <v>290</v>
      </c>
      <c r="J34" s="686"/>
    </row>
    <row r="35" spans="1:10" x14ac:dyDescent="0.35">
      <c r="A35" s="907">
        <v>24</v>
      </c>
      <c r="B35" s="698" t="s">
        <v>308</v>
      </c>
      <c r="C35" s="1479">
        <v>5.8</v>
      </c>
      <c r="D35" s="1480">
        <v>4.8</v>
      </c>
      <c r="E35" s="681">
        <v>6.5</v>
      </c>
      <c r="F35" s="1480">
        <v>2.9</v>
      </c>
      <c r="G35" s="681">
        <v>2.8</v>
      </c>
      <c r="H35" s="681">
        <v>1.4</v>
      </c>
      <c r="I35" s="1481">
        <v>0.8</v>
      </c>
      <c r="J35" s="686"/>
    </row>
    <row r="36" spans="1:10" x14ac:dyDescent="0.35">
      <c r="A36" s="1454">
        <v>25</v>
      </c>
      <c r="B36" s="699" t="s">
        <v>309</v>
      </c>
      <c r="C36" s="1476">
        <v>84.3</v>
      </c>
      <c r="D36" s="1477">
        <v>78.7</v>
      </c>
      <c r="E36" s="680">
        <v>21.4</v>
      </c>
      <c r="F36" s="1477">
        <v>5.4</v>
      </c>
      <c r="G36" s="680">
        <v>2.8</v>
      </c>
      <c r="H36" s="680">
        <v>2.2000000000000002</v>
      </c>
      <c r="I36" s="1478">
        <v>1.3</v>
      </c>
      <c r="J36" s="686"/>
    </row>
    <row r="37" spans="1:10" x14ac:dyDescent="0.35">
      <c r="A37" s="907">
        <v>26</v>
      </c>
      <c r="B37" s="700" t="s">
        <v>310</v>
      </c>
      <c r="C37" s="1479">
        <v>65.599999999999994</v>
      </c>
      <c r="D37" s="1480">
        <v>67.900000000000006</v>
      </c>
      <c r="E37" s="681">
        <v>16.600000000000001</v>
      </c>
      <c r="F37" s="1480">
        <v>3.6</v>
      </c>
      <c r="G37" s="681">
        <v>2.2000000000000002</v>
      </c>
      <c r="H37" s="681">
        <v>1.4</v>
      </c>
      <c r="I37" s="1481">
        <v>1.1000000000000001</v>
      </c>
      <c r="J37" s="686"/>
    </row>
    <row r="38" spans="1:10" x14ac:dyDescent="0.35">
      <c r="A38" s="1454">
        <v>27</v>
      </c>
      <c r="B38" s="699" t="s">
        <v>311</v>
      </c>
      <c r="C38" s="1476">
        <v>167.1</v>
      </c>
      <c r="D38" s="1477">
        <v>159.9</v>
      </c>
      <c r="E38" s="680">
        <v>12.7</v>
      </c>
      <c r="F38" s="1477">
        <v>0</v>
      </c>
      <c r="G38" s="680">
        <v>0</v>
      </c>
      <c r="H38" s="680">
        <v>0</v>
      </c>
      <c r="I38" s="1478">
        <v>0</v>
      </c>
      <c r="J38" s="686"/>
    </row>
    <row r="39" spans="1:10" x14ac:dyDescent="0.35">
      <c r="A39" s="907">
        <v>28</v>
      </c>
      <c r="B39" s="693" t="s">
        <v>312</v>
      </c>
      <c r="C39" s="1479">
        <v>160.4</v>
      </c>
      <c r="D39" s="1480">
        <v>162.19999999999999</v>
      </c>
      <c r="E39" s="681">
        <v>164.4</v>
      </c>
      <c r="F39" s="1480">
        <v>166.7</v>
      </c>
      <c r="G39" s="681">
        <v>169.2</v>
      </c>
      <c r="H39" s="681">
        <v>171.8</v>
      </c>
      <c r="I39" s="1481">
        <v>174.6</v>
      </c>
      <c r="J39" s="686"/>
    </row>
    <row r="40" spans="1:10" x14ac:dyDescent="0.35">
      <c r="A40" s="1454">
        <v>29</v>
      </c>
      <c r="B40" s="692" t="s">
        <v>313</v>
      </c>
      <c r="C40" s="1476">
        <v>919</v>
      </c>
      <c r="D40" s="1477">
        <v>940.3</v>
      </c>
      <c r="E40" s="680">
        <v>889.2</v>
      </c>
      <c r="F40" s="1477">
        <v>901.7</v>
      </c>
      <c r="G40" s="680">
        <v>923</v>
      </c>
      <c r="H40" s="680">
        <v>916.6</v>
      </c>
      <c r="I40" s="1478">
        <v>783.2</v>
      </c>
      <c r="J40" s="1505"/>
    </row>
    <row r="41" spans="1:10" x14ac:dyDescent="0.35">
      <c r="B41" s="697" t="s">
        <v>314</v>
      </c>
      <c r="C41" s="1479" t="s">
        <v>290</v>
      </c>
      <c r="D41" s="1480" t="s">
        <v>290</v>
      </c>
      <c r="E41" s="681" t="s">
        <v>290</v>
      </c>
      <c r="F41" s="1480" t="s">
        <v>290</v>
      </c>
      <c r="G41" s="681" t="s">
        <v>290</v>
      </c>
      <c r="H41" s="681"/>
      <c r="I41" s="1481" t="s">
        <v>290</v>
      </c>
      <c r="J41" s="1505"/>
    </row>
    <row r="42" spans="1:10" ht="16.5" x14ac:dyDescent="0.35">
      <c r="A42" s="1489">
        <v>30</v>
      </c>
      <c r="B42" s="1496" t="s">
        <v>315</v>
      </c>
      <c r="C42" s="1491">
        <v>211.9</v>
      </c>
      <c r="D42" s="1492">
        <v>225.6</v>
      </c>
      <c r="E42" s="1493">
        <v>219.3</v>
      </c>
      <c r="F42" s="1492">
        <v>220.5</v>
      </c>
      <c r="G42" s="1493">
        <v>222.6</v>
      </c>
      <c r="H42" s="1493">
        <v>226.3</v>
      </c>
      <c r="I42" s="1494">
        <v>105.6</v>
      </c>
      <c r="J42" s="1505">
        <f>'Social Benefits'!Q21</f>
        <v>83</v>
      </c>
    </row>
    <row r="43" spans="1:10" ht="16.5" x14ac:dyDescent="0.35">
      <c r="A43" s="1489">
        <v>31</v>
      </c>
      <c r="B43" s="1496" t="s">
        <v>316</v>
      </c>
      <c r="C43" s="1491">
        <v>45.7</v>
      </c>
      <c r="D43" s="1492">
        <v>40.4</v>
      </c>
      <c r="E43" s="1493">
        <v>30.6</v>
      </c>
      <c r="F43" s="1492">
        <v>31.3</v>
      </c>
      <c r="G43" s="1493">
        <v>11.4</v>
      </c>
      <c r="H43" s="1493">
        <v>0</v>
      </c>
      <c r="I43" s="1494">
        <v>0</v>
      </c>
      <c r="J43" s="1505">
        <f>'Rebate Checks'!Q10</f>
        <v>14.93</v>
      </c>
    </row>
    <row r="44" spans="1:10" ht="16.5" x14ac:dyDescent="0.35">
      <c r="A44" s="907">
        <v>32</v>
      </c>
      <c r="B44" s="698" t="s">
        <v>1274</v>
      </c>
      <c r="C44" s="1479">
        <v>0.2</v>
      </c>
      <c r="D44" s="1480">
        <v>0</v>
      </c>
      <c r="E44" s="681">
        <v>0</v>
      </c>
      <c r="F44" s="1480">
        <v>0</v>
      </c>
      <c r="G44" s="681">
        <v>0</v>
      </c>
      <c r="H44" s="681">
        <v>0</v>
      </c>
      <c r="I44" s="1481">
        <v>0</v>
      </c>
      <c r="J44" s="1505"/>
    </row>
    <row r="45" spans="1:10" ht="16.5" x14ac:dyDescent="0.35">
      <c r="A45" s="1489">
        <v>33</v>
      </c>
      <c r="B45" s="1490" t="s">
        <v>318</v>
      </c>
      <c r="C45" s="1491">
        <v>21.7</v>
      </c>
      <c r="D45" s="1492">
        <v>13.5</v>
      </c>
      <c r="E45" s="1493">
        <v>6.8</v>
      </c>
      <c r="F45" s="1492">
        <v>3.4</v>
      </c>
      <c r="G45" s="1493">
        <v>2.6</v>
      </c>
      <c r="H45" s="1493">
        <v>0</v>
      </c>
      <c r="I45" s="1494">
        <v>0</v>
      </c>
      <c r="J45" s="686">
        <v>0</v>
      </c>
    </row>
    <row r="46" spans="1:10" ht="16.5" x14ac:dyDescent="0.35">
      <c r="A46" s="1489">
        <v>34</v>
      </c>
      <c r="B46" s="1495" t="s">
        <v>319</v>
      </c>
      <c r="C46" s="1491">
        <v>36.1</v>
      </c>
      <c r="D46" s="1492">
        <v>49.3</v>
      </c>
      <c r="E46" s="1493">
        <v>26.8</v>
      </c>
      <c r="F46" s="1492">
        <v>37</v>
      </c>
      <c r="G46" s="1493">
        <v>74.400000000000006</v>
      </c>
      <c r="H46" s="1493">
        <v>81.900000000000006</v>
      </c>
      <c r="I46" s="1494">
        <v>65.3</v>
      </c>
      <c r="J46" s="1505">
        <f>'Provider Relief'!Q11</f>
        <v>47.962761830876651</v>
      </c>
    </row>
    <row r="47" spans="1:10" x14ac:dyDescent="0.35">
      <c r="A47" s="1454">
        <v>35</v>
      </c>
      <c r="B47" s="692" t="s">
        <v>320</v>
      </c>
      <c r="C47" s="1476">
        <v>73.599999999999994</v>
      </c>
      <c r="D47" s="1477">
        <v>64.8</v>
      </c>
      <c r="E47" s="680">
        <v>65.400000000000006</v>
      </c>
      <c r="F47" s="1477">
        <v>66.099999999999994</v>
      </c>
      <c r="G47" s="680">
        <v>66.7</v>
      </c>
      <c r="H47" s="680">
        <v>67.400000000000006</v>
      </c>
      <c r="I47" s="1478">
        <v>67.400000000000006</v>
      </c>
      <c r="J47" s="686"/>
    </row>
    <row r="48" spans="1:10" x14ac:dyDescent="0.35">
      <c r="A48" s="266">
        <v>36</v>
      </c>
      <c r="B48" s="691" t="s">
        <v>321</v>
      </c>
      <c r="C48" s="1473">
        <v>1602.5</v>
      </c>
      <c r="D48" s="1474">
        <v>1609.6</v>
      </c>
      <c r="E48" s="679">
        <v>1621.8</v>
      </c>
      <c r="F48" s="1474">
        <v>1636.8</v>
      </c>
      <c r="G48" s="679">
        <v>1647.1</v>
      </c>
      <c r="H48" s="679">
        <v>1657.2</v>
      </c>
      <c r="I48" s="1475">
        <v>1672.6</v>
      </c>
      <c r="J48" s="686"/>
    </row>
    <row r="49" spans="1:10" x14ac:dyDescent="0.35">
      <c r="A49" s="1455">
        <v>37</v>
      </c>
      <c r="B49" s="694" t="s">
        <v>322</v>
      </c>
      <c r="C49" s="1482">
        <v>2609.5</v>
      </c>
      <c r="D49" s="1483">
        <v>2638.7</v>
      </c>
      <c r="E49" s="682">
        <v>2675.1</v>
      </c>
      <c r="F49" s="1483">
        <v>2711</v>
      </c>
      <c r="G49" s="682">
        <v>2744.1</v>
      </c>
      <c r="H49" s="682">
        <v>2778.2</v>
      </c>
      <c r="I49" s="1484">
        <v>2767.4</v>
      </c>
      <c r="J49" s="686"/>
    </row>
    <row r="50" spans="1:10" x14ac:dyDescent="0.35">
      <c r="A50" s="266">
        <v>38</v>
      </c>
      <c r="B50" s="691" t="s">
        <v>323</v>
      </c>
      <c r="C50" s="1473">
        <v>18225.8</v>
      </c>
      <c r="D50" s="1474">
        <v>18277.599999999999</v>
      </c>
      <c r="E50" s="679">
        <v>18044.7</v>
      </c>
      <c r="F50" s="1474">
        <v>18132.2</v>
      </c>
      <c r="G50" s="679">
        <v>18216.400000000001</v>
      </c>
      <c r="H50" s="679">
        <v>18256.400000000001</v>
      </c>
      <c r="I50" s="1475">
        <v>18276.3</v>
      </c>
      <c r="J50" s="686"/>
    </row>
    <row r="51" spans="1:10" x14ac:dyDescent="0.35">
      <c r="A51" s="1455">
        <v>39</v>
      </c>
      <c r="B51" s="694" t="s">
        <v>324</v>
      </c>
      <c r="C51" s="1482">
        <v>16305.3</v>
      </c>
      <c r="D51" s="1483">
        <v>16482.400000000001</v>
      </c>
      <c r="E51" s="682">
        <v>16581</v>
      </c>
      <c r="F51" s="1483">
        <v>16808.900000000001</v>
      </c>
      <c r="G51" s="682">
        <v>16897.400000000001</v>
      </c>
      <c r="H51" s="682">
        <v>16763.2</v>
      </c>
      <c r="I51" s="1484">
        <v>17105.400000000001</v>
      </c>
      <c r="J51" s="686"/>
    </row>
    <row r="52" spans="1:10" x14ac:dyDescent="0.35">
      <c r="A52" s="907">
        <v>40</v>
      </c>
      <c r="B52" s="693" t="s">
        <v>325</v>
      </c>
      <c r="C52" s="1479">
        <v>15814.9</v>
      </c>
      <c r="D52" s="1480">
        <v>15991.1</v>
      </c>
      <c r="E52" s="681">
        <v>16088.9</v>
      </c>
      <c r="F52" s="1480">
        <v>16317.8</v>
      </c>
      <c r="G52" s="681">
        <v>16409.7</v>
      </c>
      <c r="H52" s="681">
        <v>16278.8</v>
      </c>
      <c r="I52" s="1481">
        <v>16616</v>
      </c>
      <c r="J52" s="686"/>
    </row>
    <row r="53" spans="1:10" x14ac:dyDescent="0.35">
      <c r="A53" s="1454">
        <v>41</v>
      </c>
      <c r="B53" s="692" t="s">
        <v>326</v>
      </c>
      <c r="C53" s="1476">
        <v>271</v>
      </c>
      <c r="D53" s="1477">
        <v>271.7</v>
      </c>
      <c r="E53" s="680">
        <v>272.3</v>
      </c>
      <c r="F53" s="1477">
        <v>268.8</v>
      </c>
      <c r="G53" s="680">
        <v>265.2</v>
      </c>
      <c r="H53" s="680">
        <v>261.60000000000002</v>
      </c>
      <c r="I53" s="1478">
        <v>266.3</v>
      </c>
      <c r="J53" s="686"/>
    </row>
    <row r="54" spans="1:10" x14ac:dyDescent="0.35">
      <c r="B54" s="701" t="s">
        <v>327</v>
      </c>
      <c r="C54" s="1479" t="s">
        <v>290</v>
      </c>
      <c r="D54" s="1480" t="s">
        <v>290</v>
      </c>
      <c r="E54" s="681" t="s">
        <v>290</v>
      </c>
      <c r="F54" s="1480" t="s">
        <v>290</v>
      </c>
      <c r="G54" s="681" t="s">
        <v>290</v>
      </c>
      <c r="H54" s="681"/>
      <c r="I54" s="1481" t="s">
        <v>290</v>
      </c>
      <c r="J54" s="686"/>
    </row>
    <row r="55" spans="1:10" ht="16.5" x14ac:dyDescent="0.35">
      <c r="A55" s="907">
        <v>42</v>
      </c>
      <c r="B55" s="702" t="s">
        <v>328</v>
      </c>
      <c r="C55" s="1479">
        <v>-37.799999999999997</v>
      </c>
      <c r="D55" s="1480">
        <v>-37.799999999999997</v>
      </c>
      <c r="E55" s="681">
        <v>-37.799999999999997</v>
      </c>
      <c r="F55" s="1480">
        <v>-37.799999999999997</v>
      </c>
      <c r="G55" s="681">
        <v>-37.799999999999997</v>
      </c>
      <c r="H55" s="681">
        <v>-37.799999999999997</v>
      </c>
      <c r="I55" s="1481">
        <v>-37.799999999999997</v>
      </c>
      <c r="J55" s="686"/>
    </row>
    <row r="56" spans="1:10" x14ac:dyDescent="0.35">
      <c r="A56" s="1454">
        <v>43</v>
      </c>
      <c r="B56" s="692" t="s">
        <v>329</v>
      </c>
      <c r="C56" s="1476">
        <v>219.4</v>
      </c>
      <c r="D56" s="1477">
        <v>219.6</v>
      </c>
      <c r="E56" s="680">
        <v>219.8</v>
      </c>
      <c r="F56" s="1477">
        <v>222.3</v>
      </c>
      <c r="G56" s="680">
        <v>222.6</v>
      </c>
      <c r="H56" s="680">
        <v>222.8</v>
      </c>
      <c r="I56" s="1478">
        <v>223.1</v>
      </c>
      <c r="J56" s="686"/>
    </row>
    <row r="57" spans="1:10" x14ac:dyDescent="0.35">
      <c r="A57" s="907">
        <v>44</v>
      </c>
      <c r="B57" s="693" t="s">
        <v>330</v>
      </c>
      <c r="C57" s="1479">
        <v>116.5</v>
      </c>
      <c r="D57" s="1480">
        <v>116.8</v>
      </c>
      <c r="E57" s="681">
        <v>117</v>
      </c>
      <c r="F57" s="1480">
        <v>117.2</v>
      </c>
      <c r="G57" s="681">
        <v>117.5</v>
      </c>
      <c r="H57" s="681">
        <v>117.7</v>
      </c>
      <c r="I57" s="1481">
        <v>118</v>
      </c>
      <c r="J57" s="686"/>
    </row>
    <row r="58" spans="1:10" x14ac:dyDescent="0.35">
      <c r="A58" s="1454">
        <v>45</v>
      </c>
      <c r="B58" s="692" t="s">
        <v>331</v>
      </c>
      <c r="C58" s="1476">
        <v>102.8</v>
      </c>
      <c r="D58" s="1477">
        <v>102.8</v>
      </c>
      <c r="E58" s="680">
        <v>102.8</v>
      </c>
      <c r="F58" s="1477">
        <v>105.1</v>
      </c>
      <c r="G58" s="680">
        <v>105.1</v>
      </c>
      <c r="H58" s="680">
        <v>105.1</v>
      </c>
      <c r="I58" s="1478">
        <v>105.1</v>
      </c>
      <c r="J58" s="686"/>
    </row>
    <row r="59" spans="1:10" ht="15" thickBot="1" x14ac:dyDescent="0.4">
      <c r="A59" s="1453">
        <v>46</v>
      </c>
      <c r="B59" s="703" t="s">
        <v>332</v>
      </c>
      <c r="C59" s="1485">
        <v>1920.5</v>
      </c>
      <c r="D59" s="1486">
        <v>1795.2</v>
      </c>
      <c r="E59" s="1487">
        <v>1463.7</v>
      </c>
      <c r="F59" s="1486">
        <v>1323.3</v>
      </c>
      <c r="G59" s="1487">
        <v>1319</v>
      </c>
      <c r="H59" s="1487">
        <v>1493.2</v>
      </c>
      <c r="I59" s="1488">
        <v>1170.9000000000001</v>
      </c>
      <c r="J59" s="1501"/>
    </row>
    <row r="61" spans="1:10" x14ac:dyDescent="0.35">
      <c r="A61" s="907" t="s">
        <v>333</v>
      </c>
      <c r="B61" s="683" t="s">
        <v>334</v>
      </c>
    </row>
    <row r="62" spans="1:10" x14ac:dyDescent="0.35">
      <c r="A62" s="907" t="s">
        <v>335</v>
      </c>
      <c r="B62" s="684" t="s">
        <v>336</v>
      </c>
    </row>
    <row r="63" spans="1:10" x14ac:dyDescent="0.35">
      <c r="A63" s="907" t="s">
        <v>337</v>
      </c>
      <c r="B63" s="684" t="s">
        <v>338</v>
      </c>
    </row>
    <row r="64" spans="1:10" x14ac:dyDescent="0.35">
      <c r="A64" s="907" t="s">
        <v>339</v>
      </c>
      <c r="B64" s="684" t="s">
        <v>340</v>
      </c>
    </row>
    <row r="66" spans="1:9" x14ac:dyDescent="0.35">
      <c r="A66" s="1295" t="s">
        <v>341</v>
      </c>
      <c r="B66" s="1295"/>
      <c r="C66" s="1295"/>
      <c r="D66" s="1295"/>
      <c r="E66" s="1295"/>
      <c r="F66" s="1295"/>
      <c r="G66" s="1295"/>
      <c r="H66" s="1295"/>
      <c r="I66" s="1295"/>
    </row>
    <row r="67" spans="1:9" ht="30.65" customHeight="1" x14ac:dyDescent="0.35">
      <c r="A67" s="1296" t="s">
        <v>342</v>
      </c>
      <c r="B67" s="1296"/>
      <c r="C67" s="1296"/>
      <c r="D67" s="1296"/>
      <c r="E67" s="1296"/>
      <c r="F67" s="1296"/>
      <c r="G67" s="1296"/>
      <c r="H67" s="1296"/>
      <c r="I67" s="1296"/>
    </row>
    <row r="68" spans="1:9" ht="28.9" customHeight="1" x14ac:dyDescent="0.35">
      <c r="A68" s="1290" t="s">
        <v>343</v>
      </c>
      <c r="B68" s="1290"/>
      <c r="C68" s="1290"/>
      <c r="D68" s="1290"/>
      <c r="E68" s="1290"/>
      <c r="F68" s="1290"/>
      <c r="G68" s="1290"/>
      <c r="H68" s="1290"/>
      <c r="I68" s="1290"/>
    </row>
    <row r="69" spans="1:9" ht="28.15" customHeight="1" x14ac:dyDescent="0.35">
      <c r="A69" s="1292" t="s">
        <v>344</v>
      </c>
      <c r="B69" s="1292"/>
      <c r="C69" s="1292"/>
      <c r="D69" s="1292"/>
      <c r="E69" s="1292"/>
      <c r="F69" s="1292"/>
      <c r="G69" s="1292"/>
      <c r="H69" s="1292"/>
      <c r="I69" s="1292"/>
    </row>
    <row r="70" spans="1:9" ht="28.15" customHeight="1" x14ac:dyDescent="0.35">
      <c r="A70" s="1293" t="s">
        <v>345</v>
      </c>
      <c r="B70" s="1293"/>
      <c r="C70" s="1293"/>
      <c r="D70" s="1293"/>
      <c r="E70" s="1293"/>
      <c r="F70" s="1293"/>
      <c r="G70" s="1293"/>
      <c r="H70" s="1293"/>
      <c r="I70" s="1293"/>
    </row>
    <row r="71" spans="1:9" ht="28.9" customHeight="1" x14ac:dyDescent="0.35">
      <c r="A71" s="1291" t="s">
        <v>346</v>
      </c>
      <c r="B71" s="1291"/>
      <c r="C71" s="1291"/>
      <c r="D71" s="1291"/>
      <c r="E71" s="1291"/>
      <c r="F71" s="1291"/>
      <c r="G71" s="1291"/>
      <c r="H71" s="1291"/>
      <c r="I71" s="1291"/>
    </row>
    <row r="72" spans="1:9" x14ac:dyDescent="0.35">
      <c r="A72" s="1290" t="s">
        <v>347</v>
      </c>
      <c r="B72" s="1290"/>
      <c r="C72" s="1290"/>
      <c r="D72" s="1290"/>
      <c r="E72" s="1290"/>
      <c r="F72" s="1290"/>
      <c r="G72" s="1290"/>
      <c r="H72" s="1290"/>
      <c r="I72" s="1290"/>
    </row>
    <row r="73" spans="1:9" ht="49.5" customHeight="1" x14ac:dyDescent="0.35">
      <c r="A73" s="1290" t="s">
        <v>348</v>
      </c>
      <c r="B73" s="1290"/>
      <c r="C73" s="1290"/>
      <c r="D73" s="1290"/>
      <c r="E73" s="1290"/>
      <c r="F73" s="1290"/>
      <c r="G73" s="1290"/>
      <c r="H73" s="1290"/>
      <c r="I73" s="1290"/>
    </row>
    <row r="74" spans="1:9" ht="30" customHeight="1" x14ac:dyDescent="0.35">
      <c r="A74" s="1291" t="s">
        <v>349</v>
      </c>
      <c r="B74" s="1291"/>
      <c r="C74" s="1291"/>
      <c r="D74" s="1291"/>
      <c r="E74" s="1291"/>
      <c r="F74" s="1291"/>
      <c r="G74" s="1291"/>
      <c r="H74" s="1291"/>
      <c r="I74" s="1291"/>
    </row>
    <row r="76" spans="1:9" ht="28.15" customHeight="1" x14ac:dyDescent="0.35">
      <c r="A76" s="1297" t="s">
        <v>1237</v>
      </c>
      <c r="B76" s="1297"/>
      <c r="C76" s="1297"/>
      <c r="D76" s="1297"/>
      <c r="E76" s="1297"/>
      <c r="F76" s="1297"/>
      <c r="G76" s="1297"/>
      <c r="H76" s="1297"/>
      <c r="I76" s="1297"/>
    </row>
    <row r="78" spans="1:9" x14ac:dyDescent="0.35">
      <c r="A78" s="907" t="s">
        <v>350</v>
      </c>
    </row>
    <row r="79" spans="1:9" ht="6" customHeight="1" x14ac:dyDescent="0.35"/>
    <row r="80" spans="1:9" x14ac:dyDescent="0.35">
      <c r="A80" s="907" t="s">
        <v>351</v>
      </c>
    </row>
    <row r="82" spans="1:1" x14ac:dyDescent="0.35">
      <c r="A82" s="685"/>
    </row>
    <row r="84" spans="1:1" ht="13.9" customHeight="1" x14ac:dyDescent="0.35"/>
    <row r="85" spans="1:1" ht="6" customHeight="1" x14ac:dyDescent="0.35"/>
    <row r="88" spans="1:1" x14ac:dyDescent="0.35">
      <c r="A88" s="425"/>
    </row>
    <row r="89" spans="1:1" x14ac:dyDescent="0.35">
      <c r="A89" s="425"/>
    </row>
    <row r="90" spans="1:1" x14ac:dyDescent="0.35">
      <c r="A90" s="425"/>
    </row>
  </sheetData>
  <mergeCells count="16">
    <mergeCell ref="J5:J7"/>
    <mergeCell ref="C6:H6"/>
    <mergeCell ref="A2:I2"/>
    <mergeCell ref="A3:I3"/>
    <mergeCell ref="A4:E4"/>
    <mergeCell ref="C5:I5"/>
    <mergeCell ref="A72:I72"/>
    <mergeCell ref="A73:I73"/>
    <mergeCell ref="A74:I74"/>
    <mergeCell ref="A76:I76"/>
    <mergeCell ref="A66:I66"/>
    <mergeCell ref="A67:I67"/>
    <mergeCell ref="A68:I68"/>
    <mergeCell ref="A69:I69"/>
    <mergeCell ref="A70:I70"/>
    <mergeCell ref="A71:I71"/>
  </mergeCells>
  <hyperlinks>
    <hyperlink ref="A74:I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9688046-4694-4A45-90D3-EE9B0FF37342}"/>
    <hyperlink ref="A76:I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3D8F951F-2219-48FE-9E0B-250A6E2E31EC}"/>
    <hyperlink ref="A67:I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4BD261C6-0F46-4AE2-82CF-2055FDDAFD69}"/>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285CF8C6-A0D4-4BBD-9DA4-0554E08149AE}"/>
    <hyperlink ref="A71:I71" r:id="rId5" display="4. Economic impact payments, initially established by the CARES Act, provide direct payments to individuals. For more information, see &quot;How are federal economic impact payments to support individuals during the COVID-19 pandemic recorded in the NIPAs?&quot;." xr:uid="{B1E8B181-7BCB-4F52-92F2-8BC7642E8CF8}"/>
  </hyperlinks>
  <pageMargins left="0.7" right="0.7" top="0.75" bottom="0.75" header="0.3" footer="0.3"/>
  <pageSetup orientation="portrait" horizontalDpi="1200" verticalDpi="1200" r:id="rId6"/>
  <customProperties>
    <customPr name="SourceTableID" r:id="rId7"/>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9E18C-8529-48BF-8F1C-9FA20F84C459}">
  <dimension ref="A2:L90"/>
  <sheetViews>
    <sheetView zoomScale="77" workbookViewId="0">
      <selection activeCell="O53" sqref="O53"/>
    </sheetView>
  </sheetViews>
  <sheetFormatPr defaultColWidth="8.6328125" defaultRowHeight="14.5" x14ac:dyDescent="0.35"/>
  <cols>
    <col min="1" max="1" width="6.453125" style="878" customWidth="1"/>
    <col min="2" max="2" width="65" style="878" customWidth="1"/>
    <col min="3" max="5" width="11.453125" style="878" hidden="1" customWidth="1"/>
    <col min="6" max="6" width="12" style="878" hidden="1" customWidth="1"/>
    <col min="7" max="8" width="11.453125" style="878" hidden="1" customWidth="1"/>
    <col min="9" max="10" width="11.453125" style="878" customWidth="1"/>
    <col min="11" max="11" width="15.1796875" style="878" customWidth="1"/>
    <col min="12" max="16384" width="8.6328125" style="878"/>
  </cols>
  <sheetData>
    <row r="2" spans="1:12" x14ac:dyDescent="0.35">
      <c r="A2" s="1282" t="s">
        <v>1229</v>
      </c>
      <c r="B2" s="1282"/>
      <c r="C2" s="1282"/>
      <c r="D2" s="1282"/>
      <c r="E2" s="1282"/>
      <c r="F2" s="1282"/>
      <c r="G2" s="1282"/>
      <c r="H2" s="1282"/>
      <c r="I2" s="1282"/>
      <c r="J2" s="912"/>
      <c r="K2" s="912"/>
    </row>
    <row r="3" spans="1:12" x14ac:dyDescent="0.35">
      <c r="A3" s="1282" t="s">
        <v>1230</v>
      </c>
      <c r="B3" s="1282"/>
      <c r="C3" s="1282"/>
      <c r="D3" s="1282"/>
      <c r="E3" s="1282"/>
      <c r="F3" s="1282"/>
      <c r="G3" s="1282"/>
      <c r="H3" s="1282"/>
      <c r="I3" s="1282"/>
      <c r="J3" s="912"/>
      <c r="K3" s="912"/>
    </row>
    <row r="4" spans="1:12" ht="15" thickBot="1" x14ac:dyDescent="0.4">
      <c r="A4" s="1283"/>
      <c r="B4" s="1283"/>
      <c r="C4" s="1283"/>
      <c r="D4" s="1283"/>
      <c r="E4" s="1283"/>
      <c r="F4" s="912"/>
      <c r="G4" s="912"/>
      <c r="H4" s="912"/>
      <c r="I4" s="912"/>
      <c r="J4" s="912"/>
      <c r="K4" s="912"/>
    </row>
    <row r="5" spans="1:12" x14ac:dyDescent="0.35">
      <c r="A5" s="913"/>
      <c r="B5" s="914"/>
      <c r="C5" s="1284" t="s">
        <v>1231</v>
      </c>
      <c r="D5" s="1285"/>
      <c r="E5" s="1285"/>
      <c r="F5" s="1285"/>
      <c r="G5" s="1285"/>
      <c r="H5" s="1285"/>
      <c r="I5" s="1286"/>
      <c r="J5" s="952"/>
      <c r="K5" s="952"/>
    </row>
    <row r="6" spans="1:12" x14ac:dyDescent="0.35">
      <c r="A6" s="915" t="s">
        <v>1232</v>
      </c>
      <c r="B6" s="916"/>
      <c r="C6" s="1287">
        <v>2021</v>
      </c>
      <c r="D6" s="1288"/>
      <c r="E6" s="1288"/>
      <c r="F6" s="1288"/>
      <c r="G6" s="1288"/>
      <c r="H6" s="1288"/>
      <c r="I6" s="1289"/>
      <c r="J6" s="952">
        <v>2021</v>
      </c>
      <c r="K6" s="952"/>
    </row>
    <row r="7" spans="1:12" ht="15" thickBot="1" x14ac:dyDescent="0.4">
      <c r="A7" s="917"/>
      <c r="B7" s="918"/>
      <c r="C7" s="919" t="s">
        <v>275</v>
      </c>
      <c r="D7" s="920" t="s">
        <v>276</v>
      </c>
      <c r="E7" s="920" t="s">
        <v>1233</v>
      </c>
      <c r="F7" s="920" t="s">
        <v>1234</v>
      </c>
      <c r="G7" s="920" t="s">
        <v>277</v>
      </c>
      <c r="H7" s="920" t="s">
        <v>1235</v>
      </c>
      <c r="I7" s="949" t="s">
        <v>1236</v>
      </c>
      <c r="J7" s="953" t="s">
        <v>1248</v>
      </c>
      <c r="K7" s="953" t="s">
        <v>1249</v>
      </c>
      <c r="L7" s="950" t="s">
        <v>1238</v>
      </c>
    </row>
    <row r="8" spans="1:12" x14ac:dyDescent="0.35">
      <c r="A8" s="921">
        <v>1</v>
      </c>
      <c r="B8" s="922" t="s">
        <v>279</v>
      </c>
      <c r="C8" s="923">
        <v>20924.5</v>
      </c>
      <c r="D8" s="924">
        <v>20514.7</v>
      </c>
      <c r="E8" s="925">
        <v>20570.5</v>
      </c>
      <c r="F8" s="924">
        <v>20824.599999999999</v>
      </c>
      <c r="G8" s="925">
        <v>20893.599999999999</v>
      </c>
      <c r="H8" s="925">
        <v>20689.900000000001</v>
      </c>
      <c r="I8" s="960">
        <v>20777.8</v>
      </c>
      <c r="J8" s="961">
        <v>20868.2</v>
      </c>
      <c r="K8" s="961">
        <f>AVERAGE(I8:J8)</f>
        <v>20823</v>
      </c>
      <c r="L8" s="962"/>
    </row>
    <row r="9" spans="1:12" x14ac:dyDescent="0.35">
      <c r="A9" s="921">
        <v>2</v>
      </c>
      <c r="B9" s="926" t="s">
        <v>280</v>
      </c>
      <c r="C9" s="927">
        <v>12293.7</v>
      </c>
      <c r="D9" s="928">
        <v>12417.6</v>
      </c>
      <c r="E9" s="929">
        <v>12538.4</v>
      </c>
      <c r="F9" s="928">
        <v>12661.5</v>
      </c>
      <c r="G9" s="929">
        <v>12713.5</v>
      </c>
      <c r="H9" s="929">
        <v>12814.7</v>
      </c>
      <c r="I9" s="963">
        <v>12900</v>
      </c>
      <c r="J9" s="961">
        <v>12957.4</v>
      </c>
      <c r="K9" s="961">
        <f t="shared" ref="K9:K59" si="0">AVERAGE(I9:J9)</f>
        <v>12928.7</v>
      </c>
      <c r="L9" s="962"/>
    </row>
    <row r="10" spans="1:12" x14ac:dyDescent="0.35">
      <c r="A10" s="878">
        <v>3</v>
      </c>
      <c r="B10" s="930" t="s">
        <v>281</v>
      </c>
      <c r="C10" s="931">
        <v>10068.5</v>
      </c>
      <c r="D10" s="932">
        <v>10181.5</v>
      </c>
      <c r="E10" s="933">
        <v>10291.200000000001</v>
      </c>
      <c r="F10" s="932">
        <v>10401.299999999999</v>
      </c>
      <c r="G10" s="933">
        <v>10447.200000000001</v>
      </c>
      <c r="H10" s="933">
        <v>10538.8</v>
      </c>
      <c r="I10" s="963">
        <v>10615.7</v>
      </c>
      <c r="J10" s="961">
        <v>10665.5</v>
      </c>
      <c r="K10" s="961">
        <f t="shared" si="0"/>
        <v>10640.6</v>
      </c>
      <c r="L10" s="962"/>
    </row>
    <row r="11" spans="1:12" x14ac:dyDescent="0.35">
      <c r="A11" s="878">
        <v>4</v>
      </c>
      <c r="B11" s="930" t="s">
        <v>282</v>
      </c>
      <c r="C11" s="931">
        <v>8556.9</v>
      </c>
      <c r="D11" s="932">
        <v>8664.4</v>
      </c>
      <c r="E11" s="933">
        <v>8762.5</v>
      </c>
      <c r="F11" s="932">
        <v>8851.2999999999993</v>
      </c>
      <c r="G11" s="933">
        <v>8892.2999999999993</v>
      </c>
      <c r="H11" s="933">
        <v>8981</v>
      </c>
      <c r="I11" s="963">
        <v>9058.2999999999993</v>
      </c>
      <c r="J11" s="961">
        <v>9104.9</v>
      </c>
      <c r="K11" s="961">
        <f t="shared" si="0"/>
        <v>9081.5999999999985</v>
      </c>
      <c r="L11" s="962"/>
    </row>
    <row r="12" spans="1:12" x14ac:dyDescent="0.35">
      <c r="A12" s="878">
        <v>5</v>
      </c>
      <c r="B12" s="930" t="s">
        <v>283</v>
      </c>
      <c r="C12" s="931">
        <v>1511.5</v>
      </c>
      <c r="D12" s="932">
        <v>1517.1</v>
      </c>
      <c r="E12" s="933">
        <v>1528.8</v>
      </c>
      <c r="F12" s="932">
        <v>1550</v>
      </c>
      <c r="G12" s="933">
        <v>1554.9</v>
      </c>
      <c r="H12" s="933">
        <v>1557.8</v>
      </c>
      <c r="I12" s="963">
        <v>1557.4</v>
      </c>
      <c r="J12" s="961">
        <v>1560.6</v>
      </c>
      <c r="K12" s="961">
        <f t="shared" si="0"/>
        <v>1559</v>
      </c>
      <c r="L12" s="962"/>
    </row>
    <row r="13" spans="1:12" x14ac:dyDescent="0.35">
      <c r="A13" s="878">
        <v>6</v>
      </c>
      <c r="B13" s="930" t="s">
        <v>284</v>
      </c>
      <c r="C13" s="931">
        <v>2225.3000000000002</v>
      </c>
      <c r="D13" s="932">
        <v>2236.1</v>
      </c>
      <c r="E13" s="933">
        <v>2247.1999999999998</v>
      </c>
      <c r="F13" s="932">
        <v>2260.1999999999998</v>
      </c>
      <c r="G13" s="933">
        <v>2266.3000000000002</v>
      </c>
      <c r="H13" s="933">
        <v>2276</v>
      </c>
      <c r="I13" s="963">
        <v>2284.3000000000002</v>
      </c>
      <c r="J13" s="961">
        <v>2291.9</v>
      </c>
      <c r="K13" s="961">
        <f t="shared" si="0"/>
        <v>2288.1000000000004</v>
      </c>
      <c r="L13" s="962"/>
    </row>
    <row r="14" spans="1:12" x14ac:dyDescent="0.35">
      <c r="A14" s="921">
        <v>7</v>
      </c>
      <c r="B14" s="926" t="s">
        <v>285</v>
      </c>
      <c r="C14" s="927">
        <v>1829.7</v>
      </c>
      <c r="D14" s="928">
        <v>1850.8</v>
      </c>
      <c r="E14" s="929">
        <v>1864</v>
      </c>
      <c r="F14" s="928">
        <v>1866.1</v>
      </c>
      <c r="G14" s="929">
        <v>1855.5</v>
      </c>
      <c r="H14" s="929">
        <v>1841</v>
      </c>
      <c r="I14" s="963">
        <v>1860.9</v>
      </c>
      <c r="J14" s="961">
        <v>1855</v>
      </c>
      <c r="K14" s="961">
        <f t="shared" si="0"/>
        <v>1857.95</v>
      </c>
      <c r="L14" s="962"/>
    </row>
    <row r="15" spans="1:12" x14ac:dyDescent="0.35">
      <c r="A15" s="878">
        <v>8</v>
      </c>
      <c r="B15" s="930" t="s">
        <v>286</v>
      </c>
      <c r="C15" s="931">
        <v>108.7</v>
      </c>
      <c r="D15" s="932">
        <v>119.4</v>
      </c>
      <c r="E15" s="933">
        <v>130.1</v>
      </c>
      <c r="F15" s="932">
        <v>121.4</v>
      </c>
      <c r="G15" s="933">
        <v>111.4</v>
      </c>
      <c r="H15" s="933">
        <v>89.6</v>
      </c>
      <c r="I15" s="963">
        <v>88.4</v>
      </c>
      <c r="J15" s="961">
        <v>84.2</v>
      </c>
      <c r="K15" s="961">
        <f t="shared" si="0"/>
        <v>86.300000000000011</v>
      </c>
      <c r="L15" s="962"/>
    </row>
    <row r="16" spans="1:12" x14ac:dyDescent="0.35">
      <c r="B16" s="934" t="s">
        <v>289</v>
      </c>
      <c r="C16" s="931" t="s">
        <v>290</v>
      </c>
      <c r="D16" s="932" t="s">
        <v>290</v>
      </c>
      <c r="E16" s="933" t="s">
        <v>290</v>
      </c>
      <c r="F16" s="932" t="s">
        <v>290</v>
      </c>
      <c r="G16" s="933" t="s">
        <v>290</v>
      </c>
      <c r="H16" s="933" t="s">
        <v>290</v>
      </c>
      <c r="I16" s="963" t="s">
        <v>290</v>
      </c>
      <c r="J16" s="961" t="s">
        <v>290</v>
      </c>
      <c r="K16" s="961"/>
      <c r="L16" s="962"/>
    </row>
    <row r="17" spans="1:12" x14ac:dyDescent="0.35">
      <c r="A17" s="878">
        <v>9</v>
      </c>
      <c r="B17" s="930" t="s">
        <v>1239</v>
      </c>
      <c r="C17" s="931">
        <v>15.5</v>
      </c>
      <c r="D17" s="932">
        <v>13.9</v>
      </c>
      <c r="E17" s="933">
        <v>13.4</v>
      </c>
      <c r="F17" s="932">
        <v>12.9</v>
      </c>
      <c r="G17" s="933">
        <v>12.7</v>
      </c>
      <c r="H17" s="933">
        <v>0.5</v>
      </c>
      <c r="I17" s="963">
        <v>1.1000000000000001</v>
      </c>
      <c r="J17" s="961">
        <v>2.5</v>
      </c>
      <c r="K17" s="961">
        <f t="shared" si="0"/>
        <v>1.8</v>
      </c>
      <c r="L17" s="962"/>
    </row>
    <row r="18" spans="1:12" x14ac:dyDescent="0.35">
      <c r="A18" s="258">
        <v>10</v>
      </c>
      <c r="B18" s="954" t="s">
        <v>1240</v>
      </c>
      <c r="C18" s="955">
        <v>10.4</v>
      </c>
      <c r="D18" s="956">
        <v>11.8</v>
      </c>
      <c r="E18" s="957">
        <v>11.8</v>
      </c>
      <c r="F18" s="956">
        <v>10.199999999999999</v>
      </c>
      <c r="G18" s="957">
        <v>6.9</v>
      </c>
      <c r="H18" s="957">
        <v>3.9</v>
      </c>
      <c r="I18" s="964">
        <v>1.8</v>
      </c>
      <c r="J18" s="965">
        <v>0.5</v>
      </c>
      <c r="K18" s="966">
        <f t="shared" si="0"/>
        <v>1.1499999999999999</v>
      </c>
      <c r="L18" s="967">
        <f>PPP!P54</f>
        <v>28.6</v>
      </c>
    </row>
    <row r="19" spans="1:12" x14ac:dyDescent="0.35">
      <c r="A19" s="878">
        <v>11</v>
      </c>
      <c r="B19" s="930" t="s">
        <v>293</v>
      </c>
      <c r="C19" s="931">
        <v>1720.9</v>
      </c>
      <c r="D19" s="932">
        <v>1731.4</v>
      </c>
      <c r="E19" s="933">
        <v>1733.8</v>
      </c>
      <c r="F19" s="932">
        <v>1744.7</v>
      </c>
      <c r="G19" s="933">
        <v>1744.1</v>
      </c>
      <c r="H19" s="933">
        <v>1751.3</v>
      </c>
      <c r="I19" s="963">
        <v>1772.5</v>
      </c>
      <c r="J19" s="961">
        <v>1770.8</v>
      </c>
      <c r="K19" s="961">
        <f t="shared" si="0"/>
        <v>1771.65</v>
      </c>
      <c r="L19" s="962"/>
    </row>
    <row r="20" spans="1:12" x14ac:dyDescent="0.35">
      <c r="B20" s="934" t="s">
        <v>294</v>
      </c>
      <c r="C20" s="931" t="s">
        <v>290</v>
      </c>
      <c r="D20" s="932" t="s">
        <v>290</v>
      </c>
      <c r="E20" s="933" t="s">
        <v>290</v>
      </c>
      <c r="F20" s="932" t="s">
        <v>290</v>
      </c>
      <c r="G20" s="933" t="s">
        <v>290</v>
      </c>
      <c r="H20" s="933" t="s">
        <v>290</v>
      </c>
      <c r="I20" s="963" t="s">
        <v>290</v>
      </c>
      <c r="J20" s="961" t="s">
        <v>290</v>
      </c>
      <c r="K20" s="961"/>
      <c r="L20" s="962"/>
    </row>
    <row r="21" spans="1:12" x14ac:dyDescent="0.35">
      <c r="A21" s="258">
        <v>12</v>
      </c>
      <c r="B21" s="954" t="s">
        <v>1240</v>
      </c>
      <c r="C21" s="955">
        <v>163.69999999999999</v>
      </c>
      <c r="D21" s="956">
        <v>184.6</v>
      </c>
      <c r="E21" s="957">
        <v>184.6</v>
      </c>
      <c r="F21" s="956">
        <v>160.30000000000001</v>
      </c>
      <c r="G21" s="957">
        <v>108.8</v>
      </c>
      <c r="H21" s="957">
        <v>61.5</v>
      </c>
      <c r="I21" s="964">
        <v>28.3</v>
      </c>
      <c r="J21" s="965">
        <v>7.3</v>
      </c>
      <c r="K21" s="966">
        <f t="shared" si="0"/>
        <v>17.8</v>
      </c>
      <c r="L21" s="968"/>
    </row>
    <row r="22" spans="1:12" x14ac:dyDescent="0.35">
      <c r="A22" s="921">
        <v>13</v>
      </c>
      <c r="B22" s="926" t="s">
        <v>295</v>
      </c>
      <c r="C22" s="927">
        <v>720.4</v>
      </c>
      <c r="D22" s="928">
        <v>715.9</v>
      </c>
      <c r="E22" s="929">
        <v>712.5</v>
      </c>
      <c r="F22" s="928">
        <v>719.4</v>
      </c>
      <c r="G22" s="929">
        <v>727.9</v>
      </c>
      <c r="H22" s="929">
        <v>736.7</v>
      </c>
      <c r="I22" s="963">
        <v>745</v>
      </c>
      <c r="J22" s="961">
        <v>752.6</v>
      </c>
      <c r="K22" s="961">
        <f t="shared" si="0"/>
        <v>748.8</v>
      </c>
      <c r="L22" s="962"/>
    </row>
    <row r="23" spans="1:12" x14ac:dyDescent="0.35">
      <c r="A23" s="921">
        <v>14</v>
      </c>
      <c r="B23" s="926" t="s">
        <v>296</v>
      </c>
      <c r="C23" s="927">
        <v>2920.7</v>
      </c>
      <c r="D23" s="928">
        <v>2931.5</v>
      </c>
      <c r="E23" s="929">
        <v>2944.2</v>
      </c>
      <c r="F23" s="928">
        <v>2948.7</v>
      </c>
      <c r="G23" s="929">
        <v>2947.5</v>
      </c>
      <c r="H23" s="929">
        <v>2953.3</v>
      </c>
      <c r="I23" s="963">
        <v>2969.7</v>
      </c>
      <c r="J23" s="961">
        <v>2977.6</v>
      </c>
      <c r="K23" s="961">
        <f t="shared" si="0"/>
        <v>2973.6499999999996</v>
      </c>
      <c r="L23" s="962"/>
    </row>
    <row r="24" spans="1:12" x14ac:dyDescent="0.35">
      <c r="A24" s="878">
        <v>15</v>
      </c>
      <c r="B24" s="930" t="s">
        <v>297</v>
      </c>
      <c r="C24" s="931">
        <v>1638.9</v>
      </c>
      <c r="D24" s="932">
        <v>1639.4</v>
      </c>
      <c r="E24" s="933">
        <v>1639.8</v>
      </c>
      <c r="F24" s="932">
        <v>1639.9</v>
      </c>
      <c r="G24" s="933">
        <v>1640.5</v>
      </c>
      <c r="H24" s="933">
        <v>1641.8</v>
      </c>
      <c r="I24" s="963">
        <v>1643.5</v>
      </c>
      <c r="J24" s="961">
        <v>1648.1</v>
      </c>
      <c r="K24" s="961">
        <f t="shared" si="0"/>
        <v>1645.8</v>
      </c>
      <c r="L24" s="962"/>
    </row>
    <row r="25" spans="1:12" x14ac:dyDescent="0.35">
      <c r="A25" s="878">
        <v>16</v>
      </c>
      <c r="B25" s="930" t="s">
        <v>298</v>
      </c>
      <c r="C25" s="931">
        <v>1281.8</v>
      </c>
      <c r="D25" s="932">
        <v>1292.0999999999999</v>
      </c>
      <c r="E25" s="933">
        <v>1304.4000000000001</v>
      </c>
      <c r="F25" s="932">
        <v>1308.8</v>
      </c>
      <c r="G25" s="933">
        <v>1307</v>
      </c>
      <c r="H25" s="933">
        <v>1311.5</v>
      </c>
      <c r="I25" s="963">
        <v>1326.3</v>
      </c>
      <c r="J25" s="961">
        <v>1329.5</v>
      </c>
      <c r="K25" s="961">
        <f t="shared" si="0"/>
        <v>1327.9</v>
      </c>
      <c r="L25" s="962"/>
    </row>
    <row r="26" spans="1:12" x14ac:dyDescent="0.35">
      <c r="A26" s="921">
        <v>17</v>
      </c>
      <c r="B26" s="926" t="s">
        <v>299</v>
      </c>
      <c r="C26" s="927">
        <v>4717.8</v>
      </c>
      <c r="D26" s="928">
        <v>4171.3999999999996</v>
      </c>
      <c r="E26" s="929">
        <v>4097.8</v>
      </c>
      <c r="F26" s="928">
        <v>4229</v>
      </c>
      <c r="G26" s="929">
        <v>4255</v>
      </c>
      <c r="H26" s="929">
        <v>3962.2</v>
      </c>
      <c r="I26" s="963">
        <v>3930.3</v>
      </c>
      <c r="J26" s="961">
        <v>3960.1</v>
      </c>
      <c r="K26" s="961">
        <f t="shared" si="0"/>
        <v>3945.2</v>
      </c>
      <c r="L26" s="962"/>
    </row>
    <row r="27" spans="1:12" x14ac:dyDescent="0.35">
      <c r="A27" s="878">
        <v>18</v>
      </c>
      <c r="B27" s="930" t="s">
        <v>300</v>
      </c>
      <c r="C27" s="931">
        <v>4655.7</v>
      </c>
      <c r="D27" s="932">
        <v>4108.7</v>
      </c>
      <c r="E27" s="933">
        <v>4009</v>
      </c>
      <c r="F27" s="932">
        <v>4155.5</v>
      </c>
      <c r="G27" s="933">
        <v>4190.3</v>
      </c>
      <c r="H27" s="933">
        <v>3896.8</v>
      </c>
      <c r="I27" s="963">
        <v>3864.2</v>
      </c>
      <c r="J27" s="961">
        <v>3893.4</v>
      </c>
      <c r="K27" s="961">
        <f t="shared" si="0"/>
        <v>3878.8</v>
      </c>
      <c r="L27" s="962"/>
    </row>
    <row r="28" spans="1:12" x14ac:dyDescent="0.35">
      <c r="A28" s="878">
        <v>19</v>
      </c>
      <c r="B28" s="930" t="s">
        <v>301</v>
      </c>
      <c r="C28" s="931">
        <v>1107.8</v>
      </c>
      <c r="D28" s="932">
        <v>1107.9000000000001</v>
      </c>
      <c r="E28" s="933">
        <v>1113.3</v>
      </c>
      <c r="F28" s="932">
        <v>1113.7</v>
      </c>
      <c r="G28" s="933">
        <v>1119.3</v>
      </c>
      <c r="H28" s="933">
        <v>1118.7</v>
      </c>
      <c r="I28" s="963">
        <v>1129.5</v>
      </c>
      <c r="J28" s="961">
        <v>1126.7</v>
      </c>
      <c r="K28" s="961">
        <f t="shared" si="0"/>
        <v>1128.0999999999999</v>
      </c>
      <c r="L28" s="962"/>
    </row>
    <row r="29" spans="1:12" x14ac:dyDescent="0.35">
      <c r="A29" s="258">
        <v>20</v>
      </c>
      <c r="B29" s="958" t="s">
        <v>302</v>
      </c>
      <c r="C29" s="955">
        <v>813.4</v>
      </c>
      <c r="D29" s="956">
        <v>814.9</v>
      </c>
      <c r="E29" s="957">
        <v>817.5</v>
      </c>
      <c r="F29" s="956">
        <v>821.3</v>
      </c>
      <c r="G29" s="957">
        <v>826.2</v>
      </c>
      <c r="H29" s="957">
        <v>832.2</v>
      </c>
      <c r="I29" s="964">
        <v>839.3</v>
      </c>
      <c r="J29" s="965">
        <v>847.5</v>
      </c>
      <c r="K29" s="965">
        <f t="shared" si="0"/>
        <v>843.4</v>
      </c>
      <c r="L29" s="968">
        <f>Medicare!P10</f>
        <v>847.9</v>
      </c>
    </row>
    <row r="30" spans="1:12" x14ac:dyDescent="0.35">
      <c r="B30" s="934" t="s">
        <v>303</v>
      </c>
      <c r="C30" s="931" t="s">
        <v>290</v>
      </c>
      <c r="D30" s="932" t="s">
        <v>290</v>
      </c>
      <c r="E30" s="933" t="s">
        <v>290</v>
      </c>
      <c r="F30" s="932" t="s">
        <v>290</v>
      </c>
      <c r="G30" s="933" t="s">
        <v>290</v>
      </c>
      <c r="H30" s="933" t="s">
        <v>290</v>
      </c>
      <c r="I30" s="963" t="s">
        <v>290</v>
      </c>
      <c r="J30" s="961" t="s">
        <v>290</v>
      </c>
      <c r="K30" s="961"/>
      <c r="L30" s="962"/>
    </row>
    <row r="31" spans="1:12" x14ac:dyDescent="0.35">
      <c r="A31" s="878">
        <v>21</v>
      </c>
      <c r="B31" s="930" t="s">
        <v>1241</v>
      </c>
      <c r="C31" s="931">
        <v>14.1</v>
      </c>
      <c r="D31" s="932">
        <v>14.1</v>
      </c>
      <c r="E31" s="933">
        <v>14.2</v>
      </c>
      <c r="F31" s="932">
        <v>14.2</v>
      </c>
      <c r="G31" s="933">
        <v>14.3</v>
      </c>
      <c r="H31" s="933">
        <v>14.4</v>
      </c>
      <c r="I31" s="963">
        <v>14.5</v>
      </c>
      <c r="J31" s="961">
        <v>14.6</v>
      </c>
      <c r="K31" s="961">
        <f t="shared" si="0"/>
        <v>14.55</v>
      </c>
      <c r="L31" s="962"/>
    </row>
    <row r="32" spans="1:12" x14ac:dyDescent="0.35">
      <c r="A32" s="258">
        <v>22</v>
      </c>
      <c r="B32" s="958" t="s">
        <v>305</v>
      </c>
      <c r="C32" s="955">
        <v>717.7</v>
      </c>
      <c r="D32" s="956">
        <v>730.8</v>
      </c>
      <c r="E32" s="957">
        <v>742.9</v>
      </c>
      <c r="F32" s="956">
        <v>772.7</v>
      </c>
      <c r="G32" s="957">
        <v>790.6</v>
      </c>
      <c r="H32" s="957">
        <v>795.7</v>
      </c>
      <c r="I32" s="964">
        <v>784.3</v>
      </c>
      <c r="J32" s="965">
        <v>784.2</v>
      </c>
      <c r="K32" s="965">
        <f t="shared" si="0"/>
        <v>784.25</v>
      </c>
      <c r="L32" s="968">
        <f>Medicaid!P26</f>
        <v>781.6</v>
      </c>
    </row>
    <row r="33" spans="1:12" x14ac:dyDescent="0.35">
      <c r="A33" s="258">
        <v>23</v>
      </c>
      <c r="B33" s="958" t="s">
        <v>306</v>
      </c>
      <c r="C33" s="955">
        <v>516.4</v>
      </c>
      <c r="D33" s="956">
        <v>492</v>
      </c>
      <c r="E33" s="957">
        <v>433</v>
      </c>
      <c r="F33" s="956">
        <v>367.8</v>
      </c>
      <c r="G33" s="957">
        <v>352.3</v>
      </c>
      <c r="H33" s="957">
        <v>96.9</v>
      </c>
      <c r="I33" s="964">
        <v>45.4</v>
      </c>
      <c r="J33" s="965">
        <v>37.200000000000003</v>
      </c>
      <c r="K33" s="965">
        <f t="shared" si="0"/>
        <v>41.3</v>
      </c>
      <c r="L33" s="969">
        <f>'Unemployment Insurance'!P20</f>
        <v>26.900000000000002</v>
      </c>
    </row>
    <row r="34" spans="1:12" x14ac:dyDescent="0.35">
      <c r="B34" s="935" t="s">
        <v>1242</v>
      </c>
      <c r="C34" s="931" t="s">
        <v>290</v>
      </c>
      <c r="D34" s="932" t="s">
        <v>290</v>
      </c>
      <c r="E34" s="933" t="s">
        <v>290</v>
      </c>
      <c r="F34" s="932" t="s">
        <v>290</v>
      </c>
      <c r="G34" s="933" t="s">
        <v>290</v>
      </c>
      <c r="H34" s="933" t="s">
        <v>290</v>
      </c>
      <c r="I34" s="963" t="s">
        <v>290</v>
      </c>
      <c r="J34" s="961" t="s">
        <v>290</v>
      </c>
      <c r="K34" s="961"/>
      <c r="L34" s="962"/>
    </row>
    <row r="35" spans="1:12" x14ac:dyDescent="0.35">
      <c r="A35" s="878">
        <v>24</v>
      </c>
      <c r="B35" s="936" t="s">
        <v>308</v>
      </c>
      <c r="C35" s="931">
        <v>9.6999999999999993</v>
      </c>
      <c r="D35" s="932">
        <v>4.8</v>
      </c>
      <c r="E35" s="933">
        <v>3</v>
      </c>
      <c r="F35" s="932">
        <v>5.8</v>
      </c>
      <c r="G35" s="933">
        <v>4.8</v>
      </c>
      <c r="H35" s="933">
        <v>6.5</v>
      </c>
      <c r="I35" s="963">
        <v>2.9</v>
      </c>
      <c r="J35" s="961">
        <v>2.8</v>
      </c>
      <c r="K35" s="961">
        <f t="shared" si="0"/>
        <v>2.8499999999999996</v>
      </c>
      <c r="L35" s="962">
        <v>0</v>
      </c>
    </row>
    <row r="36" spans="1:12" x14ac:dyDescent="0.35">
      <c r="A36" s="878">
        <v>25</v>
      </c>
      <c r="B36" s="937" t="s">
        <v>309</v>
      </c>
      <c r="C36" s="931">
        <v>105.8</v>
      </c>
      <c r="D36" s="932">
        <v>106.9</v>
      </c>
      <c r="E36" s="933">
        <v>100.9</v>
      </c>
      <c r="F36" s="932">
        <v>84.3</v>
      </c>
      <c r="G36" s="933">
        <v>78.7</v>
      </c>
      <c r="H36" s="933">
        <v>21.4</v>
      </c>
      <c r="I36" s="963">
        <v>5.4</v>
      </c>
      <c r="J36" s="961">
        <v>2.7</v>
      </c>
      <c r="K36" s="961">
        <f t="shared" si="0"/>
        <v>4.0500000000000007</v>
      </c>
      <c r="L36" s="962">
        <v>0</v>
      </c>
    </row>
    <row r="37" spans="1:12" x14ac:dyDescent="0.35">
      <c r="A37" s="878">
        <v>26</v>
      </c>
      <c r="B37" s="937" t="s">
        <v>310</v>
      </c>
      <c r="C37" s="931">
        <v>90.9</v>
      </c>
      <c r="D37" s="932">
        <v>81.3</v>
      </c>
      <c r="E37" s="933">
        <v>74.099999999999994</v>
      </c>
      <c r="F37" s="932">
        <v>65.599999999999994</v>
      </c>
      <c r="G37" s="933">
        <v>67.900000000000006</v>
      </c>
      <c r="H37" s="933">
        <v>16.600000000000001</v>
      </c>
      <c r="I37" s="963">
        <v>3.8</v>
      </c>
      <c r="J37" s="961">
        <v>2.1</v>
      </c>
      <c r="K37" s="961">
        <f t="shared" si="0"/>
        <v>2.95</v>
      </c>
      <c r="L37" s="962">
        <v>0</v>
      </c>
    </row>
    <row r="38" spans="1:12" x14ac:dyDescent="0.35">
      <c r="A38" s="878">
        <v>27</v>
      </c>
      <c r="B38" s="937" t="s">
        <v>311</v>
      </c>
      <c r="C38" s="931">
        <v>258.2</v>
      </c>
      <c r="D38" s="932">
        <v>247.2</v>
      </c>
      <c r="E38" s="933">
        <v>206.3</v>
      </c>
      <c r="F38" s="932">
        <v>167.1</v>
      </c>
      <c r="G38" s="933">
        <v>159.9</v>
      </c>
      <c r="H38" s="933">
        <v>12.7</v>
      </c>
      <c r="I38" s="963">
        <v>0</v>
      </c>
      <c r="J38" s="961">
        <v>0</v>
      </c>
      <c r="K38" s="961">
        <f t="shared" si="0"/>
        <v>0</v>
      </c>
      <c r="L38" s="962">
        <v>0</v>
      </c>
    </row>
    <row r="39" spans="1:12" x14ac:dyDescent="0.35">
      <c r="A39" s="878">
        <v>28</v>
      </c>
      <c r="B39" s="930" t="s">
        <v>312</v>
      </c>
      <c r="C39" s="931">
        <v>155</v>
      </c>
      <c r="D39" s="932">
        <v>156.5</v>
      </c>
      <c r="E39" s="933">
        <v>158</v>
      </c>
      <c r="F39" s="932">
        <v>160.4</v>
      </c>
      <c r="G39" s="933">
        <v>162.19999999999999</v>
      </c>
      <c r="H39" s="933">
        <v>164.4</v>
      </c>
      <c r="I39" s="963">
        <v>166.7</v>
      </c>
      <c r="J39" s="961">
        <v>169.2</v>
      </c>
      <c r="K39" s="961">
        <f t="shared" si="0"/>
        <v>167.95</v>
      </c>
      <c r="L39" s="962"/>
    </row>
    <row r="40" spans="1:12" x14ac:dyDescent="0.35">
      <c r="A40" s="878">
        <v>29</v>
      </c>
      <c r="B40" s="930" t="s">
        <v>313</v>
      </c>
      <c r="C40" s="931">
        <v>1345.4</v>
      </c>
      <c r="D40" s="932">
        <v>806.5</v>
      </c>
      <c r="E40" s="933">
        <v>744.3</v>
      </c>
      <c r="F40" s="932">
        <v>919.7</v>
      </c>
      <c r="G40" s="933">
        <v>939.7</v>
      </c>
      <c r="H40" s="933">
        <v>888.9</v>
      </c>
      <c r="I40" s="963">
        <v>899.1</v>
      </c>
      <c r="J40" s="961">
        <v>928.5</v>
      </c>
      <c r="K40" s="961">
        <f t="shared" si="0"/>
        <v>913.8</v>
      </c>
      <c r="L40" s="962"/>
    </row>
    <row r="41" spans="1:12" x14ac:dyDescent="0.35">
      <c r="B41" s="935" t="s">
        <v>314</v>
      </c>
      <c r="C41" s="931" t="s">
        <v>290</v>
      </c>
      <c r="D41" s="932" t="s">
        <v>290</v>
      </c>
      <c r="E41" s="933" t="s">
        <v>290</v>
      </c>
      <c r="F41" s="932" t="s">
        <v>290</v>
      </c>
      <c r="G41" s="933" t="s">
        <v>290</v>
      </c>
      <c r="H41" s="933" t="s">
        <v>290</v>
      </c>
      <c r="I41" s="963" t="s">
        <v>290</v>
      </c>
      <c r="J41" s="961" t="s">
        <v>290</v>
      </c>
      <c r="K41" s="961"/>
      <c r="L41" s="962"/>
    </row>
    <row r="42" spans="1:12" x14ac:dyDescent="0.35">
      <c r="A42" s="258">
        <v>30</v>
      </c>
      <c r="B42" s="959" t="s">
        <v>1243</v>
      </c>
      <c r="C42" s="955">
        <v>34.4</v>
      </c>
      <c r="D42" s="956">
        <v>34.4</v>
      </c>
      <c r="E42" s="957">
        <v>34.4</v>
      </c>
      <c r="F42" s="956">
        <v>211.9</v>
      </c>
      <c r="G42" s="957">
        <v>225.6</v>
      </c>
      <c r="H42" s="957">
        <v>219.3</v>
      </c>
      <c r="I42" s="964">
        <v>220.5</v>
      </c>
      <c r="J42" s="965">
        <v>222.6</v>
      </c>
      <c r="K42" s="965">
        <f t="shared" si="0"/>
        <v>221.55</v>
      </c>
      <c r="L42" s="968">
        <f>'Social Benefits'!P21</f>
        <v>223.13333333333301</v>
      </c>
    </row>
    <row r="43" spans="1:12" x14ac:dyDescent="0.35">
      <c r="A43" s="258">
        <v>31</v>
      </c>
      <c r="B43" s="959" t="s">
        <v>1244</v>
      </c>
      <c r="C43" s="955">
        <v>688</v>
      </c>
      <c r="D43" s="956">
        <v>128.6</v>
      </c>
      <c r="E43" s="957">
        <v>53.8</v>
      </c>
      <c r="F43" s="956">
        <v>45.7</v>
      </c>
      <c r="G43" s="957">
        <v>40.4</v>
      </c>
      <c r="H43" s="957">
        <v>30.6</v>
      </c>
      <c r="I43" s="964">
        <v>31.3</v>
      </c>
      <c r="J43" s="965">
        <v>20.3</v>
      </c>
      <c r="K43" s="965">
        <f t="shared" si="0"/>
        <v>25.8</v>
      </c>
      <c r="L43" s="968">
        <f>'Rebate Checks'!P10</f>
        <v>14.2</v>
      </c>
    </row>
    <row r="44" spans="1:12" x14ac:dyDescent="0.35">
      <c r="A44" s="878">
        <v>32</v>
      </c>
      <c r="B44" s="936" t="s">
        <v>317</v>
      </c>
      <c r="C44" s="931">
        <v>0.8</v>
      </c>
      <c r="D44" s="932">
        <v>0.5</v>
      </c>
      <c r="E44" s="933">
        <v>0.5</v>
      </c>
      <c r="F44" s="932">
        <v>0.2</v>
      </c>
      <c r="G44" s="933">
        <v>0</v>
      </c>
      <c r="H44" s="933">
        <v>0</v>
      </c>
      <c r="I44" s="963">
        <v>0</v>
      </c>
      <c r="J44" s="961">
        <v>0</v>
      </c>
      <c r="K44" s="961">
        <f t="shared" si="0"/>
        <v>0</v>
      </c>
      <c r="L44" s="962"/>
    </row>
    <row r="45" spans="1:12" x14ac:dyDescent="0.35">
      <c r="A45" s="258">
        <v>33</v>
      </c>
      <c r="B45" s="954" t="s">
        <v>1245</v>
      </c>
      <c r="C45" s="955">
        <v>22.8</v>
      </c>
      <c r="D45" s="956">
        <v>25.7</v>
      </c>
      <c r="E45" s="957">
        <v>25.7</v>
      </c>
      <c r="F45" s="956">
        <v>21.7</v>
      </c>
      <c r="G45" s="957">
        <v>13.5</v>
      </c>
      <c r="H45" s="957">
        <v>6.8</v>
      </c>
      <c r="I45" s="964">
        <v>3.4</v>
      </c>
      <c r="J45" s="965">
        <v>2.6</v>
      </c>
      <c r="K45" s="965">
        <f t="shared" si="0"/>
        <v>3</v>
      </c>
      <c r="L45" s="969">
        <f>PPP!P53</f>
        <v>2</v>
      </c>
    </row>
    <row r="46" spans="1:12" x14ac:dyDescent="0.35">
      <c r="A46" s="258">
        <v>34</v>
      </c>
      <c r="B46" s="958" t="s">
        <v>1246</v>
      </c>
      <c r="C46" s="955">
        <v>27.6</v>
      </c>
      <c r="D46" s="956">
        <v>28.4</v>
      </c>
      <c r="E46" s="957">
        <v>23.9</v>
      </c>
      <c r="F46" s="956">
        <v>36.1</v>
      </c>
      <c r="G46" s="957">
        <v>49.3</v>
      </c>
      <c r="H46" s="957">
        <v>26.8</v>
      </c>
      <c r="I46" s="964">
        <v>37</v>
      </c>
      <c r="J46" s="965">
        <v>74.400000000000006</v>
      </c>
      <c r="K46" s="965">
        <f t="shared" si="0"/>
        <v>55.7</v>
      </c>
      <c r="L46" s="968">
        <f>'Provider Relief'!P11</f>
        <v>64.400000000000006</v>
      </c>
    </row>
    <row r="47" spans="1:12" x14ac:dyDescent="0.35">
      <c r="A47" s="878">
        <v>35</v>
      </c>
      <c r="B47" s="930" t="s">
        <v>320</v>
      </c>
      <c r="C47" s="931">
        <v>62.1</v>
      </c>
      <c r="D47" s="932">
        <v>62.8</v>
      </c>
      <c r="E47" s="933">
        <v>88.9</v>
      </c>
      <c r="F47" s="932">
        <v>73.599999999999994</v>
      </c>
      <c r="G47" s="933">
        <v>64.8</v>
      </c>
      <c r="H47" s="933">
        <v>65.400000000000006</v>
      </c>
      <c r="I47" s="963">
        <v>66.099999999999994</v>
      </c>
      <c r="J47" s="961">
        <v>66.7</v>
      </c>
      <c r="K47" s="961">
        <f t="shared" si="0"/>
        <v>66.400000000000006</v>
      </c>
      <c r="L47" s="962"/>
    </row>
    <row r="48" spans="1:12" x14ac:dyDescent="0.35">
      <c r="A48" s="921">
        <v>36</v>
      </c>
      <c r="B48" s="926" t="s">
        <v>321</v>
      </c>
      <c r="C48" s="927">
        <v>1557.7</v>
      </c>
      <c r="D48" s="928">
        <v>1572.5</v>
      </c>
      <c r="E48" s="929">
        <v>1586.5</v>
      </c>
      <c r="F48" s="928">
        <v>1600.1</v>
      </c>
      <c r="G48" s="929">
        <v>1605.8</v>
      </c>
      <c r="H48" s="929">
        <v>1618</v>
      </c>
      <c r="I48" s="963">
        <v>1628</v>
      </c>
      <c r="J48" s="961">
        <v>1634.5</v>
      </c>
      <c r="K48" s="961">
        <f t="shared" si="0"/>
        <v>1631.25</v>
      </c>
      <c r="L48" s="962"/>
    </row>
    <row r="49" spans="1:12" x14ac:dyDescent="0.35">
      <c r="A49" s="921">
        <v>37</v>
      </c>
      <c r="B49" s="926" t="s">
        <v>322</v>
      </c>
      <c r="C49" s="927">
        <v>2494.6</v>
      </c>
      <c r="D49" s="928">
        <v>2534.1</v>
      </c>
      <c r="E49" s="929">
        <v>2568.6999999999998</v>
      </c>
      <c r="F49" s="928">
        <v>2597.1</v>
      </c>
      <c r="G49" s="929">
        <v>2615.9</v>
      </c>
      <c r="H49" s="929">
        <v>2644.6</v>
      </c>
      <c r="I49" s="963">
        <v>2679.4</v>
      </c>
      <c r="J49" s="961">
        <v>2699.4</v>
      </c>
      <c r="K49" s="961">
        <f t="shared" si="0"/>
        <v>2689.4</v>
      </c>
      <c r="L49" s="962"/>
    </row>
    <row r="50" spans="1:12" x14ac:dyDescent="0.35">
      <c r="A50" s="921">
        <v>38</v>
      </c>
      <c r="B50" s="926" t="s">
        <v>323</v>
      </c>
      <c r="C50" s="927">
        <v>18429.900000000001</v>
      </c>
      <c r="D50" s="928">
        <v>17980.599999999999</v>
      </c>
      <c r="E50" s="929">
        <v>18001.7</v>
      </c>
      <c r="F50" s="928">
        <v>18227.5</v>
      </c>
      <c r="G50" s="929">
        <v>18277.7</v>
      </c>
      <c r="H50" s="929">
        <v>18045.3</v>
      </c>
      <c r="I50" s="963">
        <v>18098.400000000001</v>
      </c>
      <c r="J50" s="961">
        <v>18168.8</v>
      </c>
      <c r="K50" s="961">
        <f t="shared" si="0"/>
        <v>18133.599999999999</v>
      </c>
      <c r="L50" s="962"/>
    </row>
    <row r="51" spans="1:12" x14ac:dyDescent="0.35">
      <c r="A51" s="921">
        <v>39</v>
      </c>
      <c r="B51" s="926" t="s">
        <v>324</v>
      </c>
      <c r="C51" s="927">
        <v>16098.8</v>
      </c>
      <c r="D51" s="928">
        <v>16107.8</v>
      </c>
      <c r="E51" s="929">
        <v>16288.6</v>
      </c>
      <c r="F51" s="928">
        <v>16295.6</v>
      </c>
      <c r="G51" s="929">
        <v>16467.900000000001</v>
      </c>
      <c r="H51" s="929">
        <v>16569.8</v>
      </c>
      <c r="I51" s="963">
        <v>16812.3</v>
      </c>
      <c r="J51" s="961">
        <v>16918.5</v>
      </c>
      <c r="K51" s="961">
        <f t="shared" si="0"/>
        <v>16865.400000000001</v>
      </c>
      <c r="L51" s="962"/>
    </row>
    <row r="52" spans="1:12" x14ac:dyDescent="0.35">
      <c r="A52" s="878">
        <v>40</v>
      </c>
      <c r="B52" s="930" t="s">
        <v>325</v>
      </c>
      <c r="C52" s="931">
        <v>15618.7</v>
      </c>
      <c r="D52" s="932">
        <v>15624.4</v>
      </c>
      <c r="E52" s="933">
        <v>15802</v>
      </c>
      <c r="F52" s="932">
        <v>15804.8</v>
      </c>
      <c r="G52" s="933">
        <v>15975.8</v>
      </c>
      <c r="H52" s="933">
        <v>16076.4</v>
      </c>
      <c r="I52" s="963">
        <v>16318.5</v>
      </c>
      <c r="J52" s="961">
        <v>16423.2</v>
      </c>
      <c r="K52" s="961">
        <f t="shared" si="0"/>
        <v>16370.85</v>
      </c>
      <c r="L52" s="962"/>
    </row>
    <row r="53" spans="1:12" x14ac:dyDescent="0.35">
      <c r="A53" s="878">
        <v>41</v>
      </c>
      <c r="B53" s="930" t="s">
        <v>326</v>
      </c>
      <c r="C53" s="931">
        <v>264.39999999999998</v>
      </c>
      <c r="D53" s="932">
        <v>267.39999999999998</v>
      </c>
      <c r="E53" s="933">
        <v>270.39999999999998</v>
      </c>
      <c r="F53" s="932">
        <v>271.39999999999998</v>
      </c>
      <c r="G53" s="933">
        <v>272.39999999999998</v>
      </c>
      <c r="H53" s="933">
        <v>273.39999999999998</v>
      </c>
      <c r="I53" s="963">
        <v>273.7</v>
      </c>
      <c r="J53" s="961">
        <v>275</v>
      </c>
      <c r="K53" s="961">
        <f t="shared" si="0"/>
        <v>274.35000000000002</v>
      </c>
      <c r="L53" s="962"/>
    </row>
    <row r="54" spans="1:12" x14ac:dyDescent="0.35">
      <c r="B54" s="938" t="s">
        <v>327</v>
      </c>
      <c r="C54" s="931" t="s">
        <v>290</v>
      </c>
      <c r="D54" s="932" t="s">
        <v>290</v>
      </c>
      <c r="E54" s="933" t="s">
        <v>290</v>
      </c>
      <c r="F54" s="932" t="s">
        <v>290</v>
      </c>
      <c r="G54" s="933" t="s">
        <v>290</v>
      </c>
      <c r="H54" s="933" t="s">
        <v>290</v>
      </c>
      <c r="I54" s="963" t="s">
        <v>290</v>
      </c>
      <c r="J54" s="961" t="s">
        <v>290</v>
      </c>
      <c r="K54" s="961"/>
      <c r="L54" s="962"/>
    </row>
    <row r="55" spans="1:12" x14ac:dyDescent="0.35">
      <c r="A55" s="878">
        <v>42</v>
      </c>
      <c r="B55" s="939" t="s">
        <v>1247</v>
      </c>
      <c r="C55" s="931">
        <v>-37.799999999999997</v>
      </c>
      <c r="D55" s="932">
        <v>-37.799999999999997</v>
      </c>
      <c r="E55" s="933">
        <v>-37.799999999999997</v>
      </c>
      <c r="F55" s="932">
        <v>-37.799999999999997</v>
      </c>
      <c r="G55" s="933">
        <v>-37.799999999999997</v>
      </c>
      <c r="H55" s="933">
        <v>-37.799999999999997</v>
      </c>
      <c r="I55" s="963">
        <v>-37.799999999999997</v>
      </c>
      <c r="J55" s="961">
        <v>-37.799999999999997</v>
      </c>
      <c r="K55" s="961">
        <f t="shared" si="0"/>
        <v>-37.799999999999997</v>
      </c>
      <c r="L55" s="962"/>
    </row>
    <row r="56" spans="1:12" x14ac:dyDescent="0.35">
      <c r="A56" s="878">
        <v>43</v>
      </c>
      <c r="B56" s="930" t="s">
        <v>329</v>
      </c>
      <c r="C56" s="931">
        <v>215.7</v>
      </c>
      <c r="D56" s="932">
        <v>215.9</v>
      </c>
      <c r="E56" s="933">
        <v>216.2</v>
      </c>
      <c r="F56" s="932">
        <v>219.5</v>
      </c>
      <c r="G56" s="933">
        <v>219.7</v>
      </c>
      <c r="H56" s="933">
        <v>219.9</v>
      </c>
      <c r="I56" s="963">
        <v>220.1</v>
      </c>
      <c r="J56" s="961">
        <v>220.3</v>
      </c>
      <c r="K56" s="961">
        <f t="shared" si="0"/>
        <v>220.2</v>
      </c>
      <c r="L56" s="962"/>
    </row>
    <row r="57" spans="1:12" x14ac:dyDescent="0.35">
      <c r="A57" s="878">
        <v>44</v>
      </c>
      <c r="B57" s="930" t="s">
        <v>330</v>
      </c>
      <c r="C57" s="931">
        <v>115.7</v>
      </c>
      <c r="D57" s="932">
        <v>116</v>
      </c>
      <c r="E57" s="933">
        <v>116.3</v>
      </c>
      <c r="F57" s="932">
        <v>116.5</v>
      </c>
      <c r="G57" s="933">
        <v>116.8</v>
      </c>
      <c r="H57" s="933">
        <v>117</v>
      </c>
      <c r="I57" s="963">
        <v>117.2</v>
      </c>
      <c r="J57" s="961">
        <v>117.5</v>
      </c>
      <c r="K57" s="961">
        <f t="shared" si="0"/>
        <v>117.35</v>
      </c>
      <c r="L57" s="962"/>
    </row>
    <row r="58" spans="1:12" x14ac:dyDescent="0.35">
      <c r="A58" s="878">
        <v>45</v>
      </c>
      <c r="B58" s="930" t="s">
        <v>331</v>
      </c>
      <c r="C58" s="931">
        <v>99.9</v>
      </c>
      <c r="D58" s="932">
        <v>99.9</v>
      </c>
      <c r="E58" s="933">
        <v>99.9</v>
      </c>
      <c r="F58" s="932">
        <v>102.9</v>
      </c>
      <c r="G58" s="933">
        <v>102.9</v>
      </c>
      <c r="H58" s="933">
        <v>102.9</v>
      </c>
      <c r="I58" s="963">
        <v>102.8</v>
      </c>
      <c r="J58" s="961">
        <v>102.8</v>
      </c>
      <c r="K58" s="961">
        <f t="shared" si="0"/>
        <v>102.8</v>
      </c>
      <c r="L58" s="962"/>
    </row>
    <row r="59" spans="1:12" ht="15" thickBot="1" x14ac:dyDescent="0.4">
      <c r="A59" s="940">
        <v>46</v>
      </c>
      <c r="B59" s="941" t="s">
        <v>332</v>
      </c>
      <c r="C59" s="942">
        <v>2331.1</v>
      </c>
      <c r="D59" s="943">
        <v>1872.8</v>
      </c>
      <c r="E59" s="944">
        <v>1713.2</v>
      </c>
      <c r="F59" s="943">
        <v>1931.9</v>
      </c>
      <c r="G59" s="944">
        <v>1809.8</v>
      </c>
      <c r="H59" s="944">
        <v>1475.6</v>
      </c>
      <c r="I59" s="970">
        <v>1286.2</v>
      </c>
      <c r="J59" s="961">
        <v>1250.3</v>
      </c>
      <c r="K59" s="961">
        <f t="shared" si="0"/>
        <v>1268.25</v>
      </c>
      <c r="L59" s="962"/>
    </row>
    <row r="61" spans="1:12" x14ac:dyDescent="0.35">
      <c r="A61" s="878" t="s">
        <v>333</v>
      </c>
      <c r="B61" s="945" t="s">
        <v>334</v>
      </c>
    </row>
    <row r="62" spans="1:12" x14ac:dyDescent="0.35">
      <c r="A62" s="878" t="s">
        <v>335</v>
      </c>
      <c r="B62" s="946" t="s">
        <v>336</v>
      </c>
    </row>
    <row r="63" spans="1:12" x14ac:dyDescent="0.35">
      <c r="A63" s="878" t="s">
        <v>337</v>
      </c>
      <c r="B63" s="946" t="s">
        <v>338</v>
      </c>
    </row>
    <row r="64" spans="1:12" x14ac:dyDescent="0.35">
      <c r="A64" s="878" t="s">
        <v>339</v>
      </c>
      <c r="B64" s="946" t="s">
        <v>340</v>
      </c>
    </row>
    <row r="66" spans="1:11" x14ac:dyDescent="0.35">
      <c r="A66" s="1281" t="s">
        <v>341</v>
      </c>
      <c r="B66" s="1281"/>
      <c r="C66" s="1281"/>
      <c r="D66" s="1281"/>
      <c r="E66" s="1281"/>
      <c r="F66" s="1281"/>
      <c r="G66" s="1281"/>
      <c r="H66" s="1281"/>
      <c r="I66" s="1281"/>
      <c r="J66" s="947"/>
      <c r="K66" s="947"/>
    </row>
    <row r="67" spans="1:11" x14ac:dyDescent="0.35">
      <c r="A67" s="1291" t="s">
        <v>342</v>
      </c>
      <c r="B67" s="1291"/>
      <c r="C67" s="1291"/>
      <c r="D67" s="1291"/>
      <c r="E67" s="1291"/>
      <c r="F67" s="1291"/>
      <c r="G67" s="1291"/>
      <c r="H67" s="1291"/>
      <c r="I67" s="1291"/>
      <c r="J67" s="911"/>
      <c r="K67" s="911"/>
    </row>
    <row r="68" spans="1:11" x14ac:dyDescent="0.35">
      <c r="A68" s="1290" t="s">
        <v>343</v>
      </c>
      <c r="B68" s="1290"/>
      <c r="C68" s="1290"/>
      <c r="D68" s="1290"/>
      <c r="E68" s="1290"/>
      <c r="F68" s="1290"/>
      <c r="G68" s="1290"/>
      <c r="H68" s="1290"/>
      <c r="I68" s="1290"/>
      <c r="J68" s="908"/>
      <c r="K68" s="908"/>
    </row>
    <row r="69" spans="1:11" x14ac:dyDescent="0.35">
      <c r="A69" s="1292" t="s">
        <v>344</v>
      </c>
      <c r="B69" s="1292"/>
      <c r="C69" s="1292"/>
      <c r="D69" s="1292"/>
      <c r="E69" s="1292"/>
      <c r="F69" s="1292"/>
      <c r="G69" s="1292"/>
      <c r="H69" s="1292"/>
      <c r="I69" s="1292"/>
      <c r="J69" s="909"/>
      <c r="K69" s="909"/>
    </row>
    <row r="70" spans="1:11" x14ac:dyDescent="0.35">
      <c r="A70" s="1293" t="s">
        <v>345</v>
      </c>
      <c r="B70" s="1293"/>
      <c r="C70" s="1293"/>
      <c r="D70" s="1293"/>
      <c r="E70" s="1293"/>
      <c r="F70" s="1293"/>
      <c r="G70" s="1293"/>
      <c r="H70" s="1293"/>
      <c r="I70" s="1293"/>
      <c r="J70" s="910"/>
      <c r="K70" s="910"/>
    </row>
    <row r="71" spans="1:11" x14ac:dyDescent="0.35">
      <c r="A71" s="1291" t="s">
        <v>346</v>
      </c>
      <c r="B71" s="1291"/>
      <c r="C71" s="1291"/>
      <c r="D71" s="1291"/>
      <c r="E71" s="1291"/>
      <c r="F71" s="1291"/>
      <c r="G71" s="1291"/>
      <c r="H71" s="1291"/>
      <c r="I71" s="1291"/>
      <c r="J71" s="911"/>
      <c r="K71" s="911"/>
    </row>
    <row r="72" spans="1:11" x14ac:dyDescent="0.35">
      <c r="A72" s="1290" t="s">
        <v>347</v>
      </c>
      <c r="B72" s="1290"/>
      <c r="C72" s="1290"/>
      <c r="D72" s="1290"/>
      <c r="E72" s="1290"/>
      <c r="F72" s="1290"/>
      <c r="G72" s="1290"/>
      <c r="H72" s="1290"/>
      <c r="I72" s="1290"/>
      <c r="J72" s="908"/>
      <c r="K72" s="908"/>
    </row>
    <row r="73" spans="1:11" x14ac:dyDescent="0.35">
      <c r="A73" s="1290" t="s">
        <v>348</v>
      </c>
      <c r="B73" s="1290"/>
      <c r="C73" s="1290"/>
      <c r="D73" s="1290"/>
      <c r="E73" s="1290"/>
      <c r="F73" s="1290"/>
      <c r="G73" s="1290"/>
      <c r="H73" s="1290"/>
      <c r="I73" s="1290"/>
      <c r="J73" s="908"/>
      <c r="K73" s="908"/>
    </row>
    <row r="74" spans="1:11" x14ac:dyDescent="0.35">
      <c r="A74" s="1291" t="s">
        <v>349</v>
      </c>
      <c r="B74" s="1291"/>
      <c r="C74" s="1291"/>
      <c r="D74" s="1291"/>
      <c r="E74" s="1291"/>
      <c r="F74" s="1291"/>
      <c r="G74" s="1291"/>
      <c r="H74" s="1291"/>
      <c r="I74" s="1291"/>
      <c r="J74" s="911"/>
      <c r="K74" s="911"/>
    </row>
    <row r="76" spans="1:11" x14ac:dyDescent="0.35">
      <c r="A76" s="1292" t="s">
        <v>1237</v>
      </c>
      <c r="B76" s="1292"/>
      <c r="C76" s="1292"/>
      <c r="D76" s="1292"/>
      <c r="E76" s="1292"/>
      <c r="F76" s="1292"/>
      <c r="G76" s="1292"/>
      <c r="H76" s="1292"/>
      <c r="I76" s="1292"/>
      <c r="J76" s="909"/>
      <c r="K76" s="909"/>
    </row>
    <row r="78" spans="1:11" x14ac:dyDescent="0.35">
      <c r="A78" s="878" t="s">
        <v>350</v>
      </c>
    </row>
    <row r="80" spans="1:11" x14ac:dyDescent="0.35">
      <c r="A80" s="878" t="s">
        <v>351</v>
      </c>
    </row>
    <row r="82" spans="1:1" x14ac:dyDescent="0.35">
      <c r="A82" s="390"/>
    </row>
    <row r="88" spans="1:1" x14ac:dyDescent="0.35">
      <c r="A88" s="948"/>
    </row>
    <row r="89" spans="1:1" x14ac:dyDescent="0.35">
      <c r="A89" s="948"/>
    </row>
    <row r="90" spans="1:1" x14ac:dyDescent="0.35">
      <c r="A90" s="948"/>
    </row>
  </sheetData>
  <mergeCells count="15">
    <mergeCell ref="A73:I73"/>
    <mergeCell ref="A74:I74"/>
    <mergeCell ref="A76:I76"/>
    <mergeCell ref="A67:I67"/>
    <mergeCell ref="A68:I68"/>
    <mergeCell ref="A69:I69"/>
    <mergeCell ref="A70:I70"/>
    <mergeCell ref="A71:I71"/>
    <mergeCell ref="A72:I72"/>
    <mergeCell ref="A66:I66"/>
    <mergeCell ref="A2:I2"/>
    <mergeCell ref="A3:I3"/>
    <mergeCell ref="A4:E4"/>
    <mergeCell ref="C5:I5"/>
    <mergeCell ref="C6:I6"/>
  </mergeCells>
  <hyperlinks>
    <hyperlink ref="A74:I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706A4F69-58D0-4A80-85A2-9011980BAE97}"/>
    <hyperlink ref="A76:I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87ABCEFB-F2EC-4893-903F-0C301476FCA8}"/>
    <hyperlink ref="A67:I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78CE741-05F4-4A0A-BA11-715ADBDC20E2}"/>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E074D9E1-7ACF-4C97-BEC8-4D29A4A8C5E3}"/>
    <hyperlink ref="A71:I71" r:id="rId5" display="4. Economic impact payments, initially established by the CARES Act, provide direct payments to individuals. For more information, see &quot;How are federal economic impact payments to support individuals during the COVID-19 pandemic recorded in the NIPAs?&quot;." xr:uid="{18942AFA-29B6-4716-8E34-60AADD6919B3}"/>
  </hyperlinks>
  <pageMargins left="0.7" right="0.7" top="0.75" bottom="0.75" header="0.3" footer="0.3"/>
  <pageSetup orientation="portrait"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37306B3-7256-4977-AE8A-EB5C0E6CDD0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5FF0053-8299-499B-B6D8-4A210CA85C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Revisions</vt:lpstr>
      <vt:lpstr>forecast comparison</vt:lpstr>
      <vt:lpstr>forecast</vt:lpstr>
      <vt:lpstr>January MPI</vt:lpstr>
      <vt:lpstr>November MPI</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Manager/>
  <Company>The Brookings Institution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Sophia Campbell</cp:lastModifiedBy>
  <cp:revision/>
  <dcterms:created xsi:type="dcterms:W3CDTF">2021-05-28T15:43:48Z</dcterms:created>
  <dcterms:modified xsi:type="dcterms:W3CDTF">2022-02-25T18:26:41Z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