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drawings/drawing23.xml" ContentType="application/vnd.openxmlformats-officedocument.drawing+xml"/>
  <Override PartName="/xl/worksheets/sheet24.xml" ContentType="application/vnd.openxmlformats-officedocument.spreadsheetml.worksheet+xml"/>
  <Override PartName="/xl/drawings/drawing24.xml" ContentType="application/vnd.openxmlformats-officedocument.drawing+xml"/>
  <Override PartName="/xl/worksheets/sheet25.xml" ContentType="application/vnd.openxmlformats-officedocument.spreadsheetml.worksheet+xml"/>
  <Override PartName="/xl/drawings/drawing25.xml" ContentType="application/vnd.openxmlformats-officedocument.drawing+xml"/>
  <Override PartName="/xl/worksheets/sheet26.xml" ContentType="application/vnd.openxmlformats-officedocument.spreadsheetml.worksheet+xml"/>
  <Override PartName="/xl/drawings/drawing26.xml" ContentType="application/vnd.openxmlformats-officedocument.drawing+xml"/>
  <Override PartName="/xl/worksheets/sheet27.xml" ContentType="application/vnd.openxmlformats-officedocument.spreadsheetml.worksheet+xml"/>
  <Override PartName="/xl/drawings/drawing27.xml" ContentType="application/vnd.openxmlformats-officedocument.drawing+xml"/>
  <Override PartName="/xl/worksheets/sheet28.xml" ContentType="application/vnd.openxmlformats-officedocument.spreadsheetml.worksheet+xml"/>
  <Override PartName="/xl/drawings/drawing28.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Default Extension="vml" ContentType="application/vnd.openxmlformats-officedocument.vmlDrawing"/>
  <Override PartName="/xl/threadedComments/threadedComment8.xml" ContentType="application/vnd.ms-excel.threadedcomments+xml"/>
  <Override PartName="/xl/threadedComments/threadedComment9.xml" ContentType="application/vnd.ms-excel.threadedcomments+xml"/>
  <Override PartName="/xl/threadedComments/threadedComment10.xml" ContentType="application/vnd.ms-excel.threadedcomments+xml"/>
  <Override PartName="/xl/threadedComments/threadedComment7.xml" ContentType="application/vnd.ms-excel.threadedcomments+xml"/>
  <Override PartName="/xl/threadedComments/threadedComment6.xml" ContentType="application/vnd.ms-excel.threadedcomments+xml"/>
  <Override PartName="/xl/threadedComments/threadedComment5.xml" ContentType="application/vnd.ms-excel.threadedcomments+xml"/>
  <Override PartName="/xl/threadedComments/threadedComment4.xml" ContentType="application/vnd.ms-excel.threadedcomments+xml"/>
  <Override PartName="/xl/threadedComments/threadedComment3.xml" ContentType="application/vnd.ms-excel.threadedcomments+xml"/>
  <Override PartName="/xl/threadedComments/threadedComment2.xml" ContentType="application/vnd.ms-excel.threadedcomments+xml"/>
  <Override PartName="/xl/threadedComments/threadedComment1.xml" ContentType="application/vnd.ms-excel.threadedcomments+xml"/>
  <Override PartName="/xl/persons/person.xml" ContentType="application/vnd.ms-excel.person+xml"/>
  <Override PartName="/xl/comments11.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3"/>
  </bookViews>
  <sheets>
    <sheet name="Guide to the FIM Spreadsheet" sheetId="54" state="visible" r:id="rId1"/>
    <sheet name="Checklist (New Quarter Release)" sheetId="53" state="visible" r:id="rId2"/>
    <sheet name="Checklist (Monthly Revision)" sheetId="51" state="visible" r:id="rId3"/>
    <sheet name="Checklist (CBO Budget Release)" sheetId="19" state="visible" r:id="rId4"/>
    <sheet name="Revisions" sheetId="46" state="visible" r:id="rId5"/>
    <sheet name="forecast comparison" sheetId="55" state="visible" r:id="rId6"/>
    <sheet name="forecast" sheetId="35" state="visible" r:id="rId7"/>
    <sheet name="February MPI" sheetId="61" state="visible" r:id="rId8"/>
    <sheet name="historical overrides" sheetId="50" state="visible" r:id="rId9"/>
    <sheet name="mpc" sheetId="56" state="visible" r:id="rId10"/>
    <sheet name="Unemployment Insurance" sheetId="25" state="visible" r:id="rId11"/>
    <sheet name="PPP" sheetId="38" state="visible" r:id="rId12"/>
    <sheet name="Provider Relief" sheetId="40" state="visible" r:id="rId13"/>
    <sheet name="Grants" sheetId="26" state="visible" r:id="rId14"/>
    <sheet name="Federal and State Purchases" sheetId="20" state="visible" r:id="rId15"/>
    <sheet name="Subsidies" sheetId="30" state="visible" r:id="rId16"/>
    <sheet name="Medicaid" sheetId="49" state="visible" r:id="rId17"/>
    <sheet name="Medicare" sheetId="33" state="visible" r:id="rId18"/>
    <sheet name="Rebate Checks" sheetId="29" state="visible" r:id="rId19"/>
    <sheet name="Social Benefits" sheetId="59" state="visible" r:id="rId20"/>
    <sheet name="Taxes" sheetId="48" state="visible" r:id="rId21"/>
    <sheet name="Haver Pivoted" sheetId="24" state="visible" r:id="rId22"/>
    <sheet name="Cares Act Scores" sheetId="36" state="visible" r:id="rId23"/>
    <sheet name="Response and Relief Act Score" sheetId="27" state="visible" r:id="rId24"/>
    <sheet name="ARP Score" sheetId="5" state="visible" r:id="rId25"/>
    <sheet name="ARP Timing" sheetId="6" state="visible" r:id="rId26"/>
    <sheet name="ARP Quarterly" sheetId="21" state="visible" r:id="rId27"/>
    <sheet name="Deflators" sheetId="34" state="visible" r:id="rId28"/>
  </sheets>
  <calcPr calcId="191028"/>
</workbook>
</file>

<file path=xl/comments11.xml><?xml version="1.0" encoding="utf-8"?>
<comments xmlns="http://schemas.openxmlformats.org/spreadsheetml/2006/main" xmlns:mc="http://schemas.openxmlformats.org/markup-compatibility/2006" xmlns:xr="http://schemas.microsoft.com/office/spreadsheetml/2014/revision" mc:Ignorable="xr">
  <authors>
    <author>tc={02C76BE2-5443-42F2-86DF-AF6D4E078647}</author>
  </authors>
  <commentList>
    <comment ref="B22" authorId="0" shapeId="0">
      <text>
        <t>[Threaded comment]
Your version of Excel allows you to read this threaded comment; however, any edits to it will get removed if the file is opened in a newer version of Excel. Learn more: https://go.microsoft.com/fwlink/?linkid=870924
Comment:
    July 2021 CBO Ten Year Economic Projections, Quarterly Table, Row 68</t>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tc={BB2BD600-D27D-45BD-8287-F361E12EE9C4}</author>
    <author>tc={EC883E67-97AD-460D-B658-F12FDD429342}</author>
    <author>tc={57CD4897-BB4E-42F1-89BB-E63A5874F81B}</author>
  </authors>
  <commentList>
    <comment ref="C69" authorId="0" shapeId="0">
      <text>
        <t>[Threaded comment]
Your version of Excel allows you to read this threaded comment; however, any edits to it will get removed if the file is opened in a newer version of Excel. Learn more: https://go.microsoft.com/fwlink/?linkid=870924
Comment:
    https://www.cbo.gov/system/files/2020-04/hr748.pdf</t>
      </text>
    </comment>
    <comment ref="C70" authorId="1" shapeId="0">
      <text>
        <t>[Threaded comment]
Your version of Excel allows you to read this threaded comment; however, any edits to it will get removed if the file is opened in a newer version of Excel. Learn more: https://go.microsoft.com/fwlink/?linkid=870924
Comment:
    The total Education Stabilization Fund is 30 billion; we lower by 8 billion to account for parts of the fund that go to private universities (which we wouldn't classify as a grant to state and local governments).</t>
      </text>
    </comment>
    <comment ref="C71" authorId="2" shapeId="0">
      <text>
        <t>[Threaded comment]
Your version of Excel allows you to read this threaded comment; however, any edits to it will get removed if the file is opened in a newer version of Excel. Learn more: https://go.microsoft.com/fwlink/?linkid=870924
Comment:
    Total provider relief fund is 100, but we assume that 27% is in the form of grants based on the BEA data that came in.</t>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tc={FBF719C3-4EBB-4CF4-85D6-29DC43293E79}</author>
    <author>tc={5C1A55B5-EFE3-48D6-83D8-94CC860B4224}</author>
    <author>tc={FAA719CB-7F07-4E42-9EB0-76368060AFF3}</author>
    <author>tc={5B268A7E-4684-4417-99DA-FD209D4D638F}</author>
    <author>tc={EDDC02C6-9D5A-4D48-BD38-306F90DEE81E}</author>
    <author>tc={740ECA18-D6DC-4F42-982C-CBA3C5290FBF}</author>
    <author>tc={1C07D7AD-E31D-4773-BE5C-B49586DCA617}</author>
    <author>tc={ACC2DA47-74E7-4849-95C9-ED36B6AB864E}</author>
  </authors>
  <commentList>
    <comment ref="B10" authorId="0" shapeId="0">
      <text>
        <t>[Threaded comment]
Your version of Excel allows you to read this threaded comment; however, any edits to it will get removed if the file is opened in a newer version of Excel. Learn more: https://go.microsoft.com/fwlink/?linkid=870924
Comment:
    July 2021 CBO Economic Projections, Quarterly Table, Row 127</t>
      </text>
    </comment>
    <comment ref="B11" authorId="1" shapeId="0">
      <text>
        <t>[Threaded comment]
Your version of Excel allows you to read this threaded comment; however, any edits to it will get removed if the file is opened in a newer version of Excel. Learn more: https://go.microsoft.com/fwlink/?linkid=870924
Comment:
    July 2021 CBO Economic Projections, Quarterly Table, Row 127</t>
      </text>
    </comment>
    <comment ref="B13" authorId="2" shapeId="0">
      <text>
        <t>[Threaded comment]
Your version of Excel allows you to read this threaded comment; however, any edits to it will get removed if the file is opened in a newer version of Excel. Learn more: https://go.microsoft.com/fwlink/?linkid=870924
Comment:
    https://www.cbo.gov/system/files/2021-08/hr3684_infrastructure.pdf
Reply:
    We just spread out the discretionary outlays from the CBO score's FYs equally across the quarters and add them in as an add factor.</t>
      </text>
    </comment>
    <comment ref="AM71" authorId="3" shapeId="0">
      <text>
        <t>[Threaded comment]
Your version of Excel allows you to read this threaded comment; however, any edits to it will get removed if the file is opened in a newer version of Excel. Learn more: https://go.microsoft.com/fwlink/?linkid=870924
Comment:
    January 2020 Ten Year Economic Projections, Quarterly Table, Row 131</t>
      </text>
    </comment>
    <comment ref="AM72" authorId="4" shapeId="0">
      <text>
        <t>[Threaded comment]
Your version of Excel allows you to read this threaded comment; however, any edits to it will get removed if the file is opened in a newer version of Excel. Learn more: https://go.microsoft.com/fwlink/?linkid=870924
Comment:
    July 2021 Ten-Year Economic Projections, Quarterly Table, Row 130</t>
      </text>
    </comment>
    <comment ref="AM75" authorId="5" shapeId="0">
      <text>
        <t>[Threaded comment]
Your version of Excel allows you to read this threaded comment; however, any edits to it will get removed if the file is opened in a newer version of Excel. Learn more: https://go.microsoft.com/fwlink/?linkid=870924
Comment:
    January 2020 Ten Year Economic Projections, Quarterly Table, Row 130</t>
      </text>
    </comment>
    <comment ref="AM76" authorId="6" shapeId="0">
      <text>
        <t>[Threaded comment]
Your version of Excel allows you to read this threaded comment; however, any edits to it will get removed if the file is opened in a newer version of Excel. Learn more: https://go.microsoft.com/fwlink/?linkid=870924
Comment:
    February 2021 Ten Year Economic Projections, Quarterly Table, Row 130</t>
      </text>
    </comment>
    <comment ref="AM77" authorId="7" shapeId="0">
      <text>
        <t>[Threaded comment]
Your version of Excel allows you to read this threaded comment; however, any edits to it will get removed if the file is opened in a newer version of Excel. Learn more: https://go.microsoft.com/fwlink/?linkid=870924
Comment:
    July 2021 Ten-Year Economic Projections, Quarterly Table, Row 129</t>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tc={DB908DB8-ED36-4713-AE3C-B9DFD0F93D1E}</author>
    <author>tc={9734B8FE-4612-47C5-A982-9C439FF5AD08}</author>
  </authors>
  <commentList>
    <comment ref="P25" authorId="0" shapeId="0">
      <text>
        <t>[Threaded comment]
Your version of Excel allows you to read this threaded comment; however, any edits to it will get removed if the file is opened in a newer version of Excel. Learn more: https://go.microsoft.com/fwlink/?linkid=870924
Comment:
    This is used to keep line 12 (non-leg subsidies) at a consistent level</t>
      </text>
    </comment>
    <comment ref="P61" authorId="1" shapeId="0">
      <text>
        <t>[Threaded comment]
Your version of Excel allows you to read this threaded comment; however, any edits to it will get removed if the file is opened in a newer version of Excel. Learn more: https://go.microsoft.com/fwlink/?linkid=870924
Comment:
    This is used to keep line 12 (non-leg subsidies) at a consistent level</t>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tc={0AB5B9CF-1B2D-4A5C-BF3C-95BCD01E3E19}</author>
  </authors>
  <commentList>
    <comment ref="B17" authorId="0" shapeId="0">
      <text>
        <t>[Threaded comment]
Your version of Excel allows you to read this threaded comment; however, any edits to it will get removed if the file is opened in a newer version of Excel. Learn more: https://go.microsoft.com/fwlink/?linkid=870924
Comment:
    July 2021 CBO Ten Year Budget, Table 1-3 Adjusted, Row 19</t>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tc={CC69A487-3D08-4297-8FB7-7488CBF453BB}</author>
    <author>tc={71B27ACE-8EB1-41E9-BE88-ED5FAE7FA520}</author>
  </authors>
  <commentList>
    <comment ref="B26" authorId="0" shapeId="0">
      <text>
        <t>[Threaded comment]
Your version of Excel allows you to read this threaded comment; however, any edits to it will get removed if the file is opened in a newer version of Excel. Learn more: https://go.microsoft.com/fwlink/?linkid=870924
Comment:
    July 2021 CBO Ten Year Budget Projections, Table 1-3 Adjusted, Line 17</t>
      </text>
    </comment>
    <comment ref="B30" authorId="1" shapeId="0">
      <text>
        <t>[Threaded comment]
Your version of Excel allows you to read this threaded comment; however, any edits to it will get removed if the file is opened in a newer version of Excel. Learn more: https://go.microsoft.com/fwlink/?linkid=870924
Comment:
    CBO January 2020 Ten-Year Budget Projections, Table 1-3 Supplement, Line 19</t>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tc={49E36A45-17D3-41F8-A91D-8E2AE6FCD96D}</author>
    <author>tc={8624CBF8-0C25-4544-B55E-7210BBE07E41}</author>
    <author>tc={B38BAE8E-DF30-49E2-9F96-90A1041E4DF0}</author>
  </authors>
  <commentList>
    <comment ref="B26" authorId="0" shapeId="0">
      <text>
        <t>[Threaded comment]
Your version of Excel allows you to read this threaded comment; however, any edits to it will get removed if the file is opened in a newer version of Excel. Learn more: https://go.microsoft.com/fwlink/?linkid=870924
Comment:
    We spread CBO's FY direct spending outlays out into quarters
Reply:
    https://www.cbo.gov/system/files/2021-08/hr3684_infrastructure.pdf</t>
      </text>
    </comment>
    <comment ref="J103" authorId="1" shapeId="0">
      <text>
        <t>[Threaded comment]
Your version of Excel allows you to read this threaded comment; however, any edits to it will get removed if the file is opened in a newer version of Excel. Learn more: https://go.microsoft.com/fwlink/?linkid=870924
Comment:
    Formula changes to grow by counterfactual pre-covid growth rate</t>
      </text>
    </comment>
    <comment ref="M103" authorId="2" shapeId="0">
      <text>
        <t>[Threaded comment]
Your version of Excel allows you to read this threaded comment; however, any edits to it will get removed if the file is opened in a newer version of Excel. Learn more: https://go.microsoft.com/fwlink/?linkid=870924
Comment:
    Accounting for step up in social security</t>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tc={68F47177-7396-4927-A212-7D97C2BE4920}</author>
    <author>tc={5BC45E12-A1BF-4D3A-8400-86F7FB4B639C}</author>
    <author>tc={C93D758A-376E-4ADB-9FBC-C0583695E1EA}</author>
    <author>tc={64D0EC66-8B96-40E7-A04C-C308174D41BF}</author>
    <author>tc={AD68B43D-B368-4F10-8676-0F65E9119296}</author>
    <author>tc={655C1D52-3072-4BEF-AB85-7EA4B5DD03E3}</author>
    <author>tc={AFB606EB-2C77-4FBA-805A-853A55D6F8B3}</author>
    <author>tc={0B84B7CB-88AC-4DB2-A9D9-A38BD6B560A2}</author>
    <author>tc={0C8C4388-8CB7-4F64-8ECC-A3E55BF48974}</author>
    <author>tc={568717E5-188C-48CA-9FAB-434BF53ED207}</author>
    <author>tc={7899D3FD-3161-4B20-BD11-089D65961CBD}</author>
    <author>tc={92DCE874-AC14-4080-8F99-EF0B35B01255}</author>
    <author>tc={DC8487FB-C6EB-42F5-AE71-8B2B07C2A8EE}</author>
  </authors>
  <commentList>
    <comment ref="Q13" authorId="0" shapeId="0">
      <text>
        <t>[Threaded comment]
Your version of Excel allows you to read this threaded comment; however, any edits to it will get removed if the file is opened in a newer version of Excel. Learn more: https://go.microsoft.com/fwlink/?linkid=870924
Comment:
    Projection until we get new data</t>
      </text>
    </comment>
    <comment ref="D60" authorId="1" shapeId="0">
      <text>
        <t>[Threaded comment]
Your version of Excel allows you to read this threaded comment; however, any edits to it will get removed if the file is opened in a newer version of Excel. Learn more: https://go.microsoft.com/fwlink/?linkid=870924
Comment:
    July 2021 CBO Revenue Projections, Table 1, Row 11</t>
      </text>
    </comment>
    <comment ref="D61" authorId="2" shapeId="0">
      <text>
        <t>[Threaded comment]
Your version of Excel allows you to read this threaded comment; however, any edits to it will get removed if the file is opened in a newer version of Excel. Learn more: https://go.microsoft.com/fwlink/?linkid=870924
Comment:
    July 2021 CBO Revenue Projections, Table 1, Row 12</t>
      </text>
    </comment>
    <comment ref="D63" authorId="3" shapeId="0">
      <text>
        <t>[Threaded comment]
Your version of Excel allows you to read this threaded comment; however, any edits to it will get removed if the file is opened in a newer version of Excel. Learn more: https://go.microsoft.com/fwlink/?linkid=870924
Comment:
    July 2021 CBO Revenue Projections, Table 1, Row 15</t>
      </text>
    </comment>
    <comment ref="D64" authorId="4" shapeId="0">
      <text>
        <t>[Threaded comment]
Your version of Excel allows you to read this threaded comment; however, any edits to it will get removed if the file is opened in a newer version of Excel. Learn more: https://go.microsoft.com/fwlink/?linkid=870924
Comment:
    July 2021 CBO Revenue Projections, Table 1, Row 17</t>
      </text>
    </comment>
    <comment ref="D65" authorId="5" shapeId="0">
      <text>
        <t>[Threaded comment]
Your version of Excel allows you to read this threaded comment; however, any edits to it will get removed if the file is opened in a newer version of Excel. Learn more: https://go.microsoft.com/fwlink/?linkid=870924
Comment:
    July 2021 CBO Revenue Projections, Table 1, Row 11</t>
      </text>
    </comment>
    <comment ref="D83" authorId="6" shapeId="0">
      <text>
        <t>[Threaded comment]
Your version of Excel allows you to read this threaded comment; however, any edits to it will get removed if the file is opened in a newer version of Excel. Learn more: https://go.microsoft.com/fwlink/?linkid=870924
Comment:
    July 2021 CBO Economic Projections, Fiscal Year Table, Row 92</t>
      </text>
    </comment>
    <comment ref="D84" authorId="7" shapeId="0">
      <text>
        <t>[Threaded comment]
Your version of Excel allows you to read this threaded comment; however, any edits to it will get removed if the file is opened in a newer version of Excel. Learn more: https://go.microsoft.com/fwlink/?linkid=870924
Comment:
    July 2021 CBO Economic Projections, Fiscal Year Table, Row 96</t>
      </text>
    </comment>
    <comment ref="D85" authorId="8" shapeId="0">
      <text>
        <t>[Threaded comment]
Your version of Excel allows you to read this threaded comment; however, any edits to it will get removed if the file is opened in a newer version of Excel. Learn more: https://go.microsoft.com/fwlink/?linkid=870924
Comment:
    July 2021 CBO Economic Projections, Fiscal Year Table, Row 116</t>
      </text>
    </comment>
    <comment ref="D86" authorId="9" shapeId="0">
      <text>
        <t>[Threaded comment]
Your version of Excel allows you to read this threaded comment; however, any edits to it will get removed if the file is opened in a newer version of Excel. Learn more: https://go.microsoft.com/fwlink/?linkid=870924
Comment:
    July 2021 CBO Economic Projections, Fiscal Year Table, Row 110</t>
      </text>
    </comment>
    <comment ref="D110" authorId="10" shapeId="0">
      <text>
        <t>[Threaded comment]
Your version of Excel allows you to read this threaded comment; however, any edits to it will get removed if the file is opened in a newer version of Excel. Learn more: https://go.microsoft.com/fwlink/?linkid=870924
Comment:
    July 2021 CBO Ten Year Economic Projections, Quarterly Table, Row 96</t>
      </text>
    </comment>
    <comment ref="D111" authorId="11" shapeId="0">
      <text>
        <t>[Threaded comment]
Your version of Excel allows you to read this threaded comment; however, any edits to it will get removed if the file is opened in a newer version of Excel. Learn more: https://go.microsoft.com/fwlink/?linkid=870924
Comment:
    July 2021 CBO Ten Year Economic Projections, Quarterly Table, Row 116</t>
      </text>
    </comment>
    <comment ref="D112" authorId="12" shapeId="0">
      <text>
        <t>[Threaded comment]
Your version of Excel allows you to read this threaded comment; however, any edits to it will get removed if the file is opened in a newer version of Excel. Learn more: https://go.microsoft.com/fwlink/?linkid=870924
Comment:
    July 2021 CBO Ten Year Economic Projections, Quarterly Table, Row 112</t>
      </text>
    </comment>
  </commentList>
</comments>
</file>

<file path=xl/comments24.xml><?xml version="1.0" encoding="utf-8"?>
<comments xmlns="http://schemas.openxmlformats.org/spreadsheetml/2006/main" xmlns:mc="http://schemas.openxmlformats.org/markup-compatibility/2006" xmlns:xr="http://schemas.microsoft.com/office/spreadsheetml/2014/revision" mc:Ignorable="xr">
  <authors>
    <author>tc={932956EA-9A05-4B8D-ABE8-9A5A953CB2B6}</author>
  </authors>
  <commentList>
    <comment ref="B4" authorId="0" shapeId="0">
      <text>
        <t>[Threaded comment]
Your version of Excel allows you to read this threaded comment; however, any edits to it will get removed if the file is opened in a newer version of Excel. Learn more: https://go.microsoft.com/fwlink/?linkid=870924
Comment:
    CRFB assumes 8% of forgivable loans will bee repaid, So they actually have $261 in their score</t>
      </text>
    </comment>
  </commentList>
</comments>
</file>

<file path=xl/comments25.xml><?xml version="1.0" encoding="utf-8"?>
<comments xmlns="http://schemas.openxmlformats.org/spreadsheetml/2006/main" xmlns:mc="http://schemas.openxmlformats.org/markup-compatibility/2006" xmlns:xr="http://schemas.microsoft.com/office/spreadsheetml/2014/revision" mc:Ignorable="xr">
  <authors>
    <author>tc={DC73AD49-B7D6-4667-A66E-8EE403D2E997}</author>
    <author>tc={DF115210-C3D9-4849-892E-0C642306D5B7}</author>
  </authors>
  <commentList>
    <comment ref="L5" authorId="0" shapeId="0">
      <text>
        <t>[Threaded comment]
Your version of Excel allows you to read this threaded comment; however, any edits to it will get removed if the file is opened in a newer version of Excel. Learn more: https://go.microsoft.com/fwlink/?linkid=870924
Comment:
    BEA categorizes rental assistance as capital transfer payments. 203 was disbursed in 2021Q1; 100 of that was from the December legislation, 103 of that was from ARP.</t>
      </text>
    </comment>
    <comment ref="O5" authorId="1" shapeId="0">
      <text>
        <t>[Threaded comment]
Your version of Excel allows you to read this threaded comment; however, any edits to it will get removed if the file is opened in a newer version of Excel. Learn more: https://go.microsoft.com/fwlink/?linkid=870924
Comment:
    We changed the CBO score to reflect that more money was going out in 2021 than anticipated as of July 2021</t>
      </text>
    </comment>
  </commentList>
</comments>
</file>

<file path=xl/sharedStrings.xml><?xml version="1.0" encoding="utf-8"?>
<sst xmlns="http://schemas.openxmlformats.org/spreadsheetml/2006/main" count="1561" uniqueCount="1560">
  <si>
    <t>Guide to the FIM Forecast Spreadsheet</t>
  </si>
  <si>
    <t>Sheets:</t>
  </si>
  <si>
    <t>Checklist (New Quarter Release)</t>
  </si>
  <si>
    <t>Checklist of steps to follow when the BEA releases its advance estimate of a new quarter's data</t>
  </si>
  <si>
    <t>Checklist (Monthly Revision)</t>
  </si>
  <si>
    <t>Checklist of steps to follow for BEA's two revisions of a quarter's data</t>
  </si>
  <si>
    <t>Checklist (CBO Budget Release)</t>
  </si>
  <si>
    <t>Checklist of steps to follow when the CBO releases a new Ten-Year Economic and Budget Projections</t>
  </si>
  <si>
    <t>Revisions</t>
  </si>
  <si>
    <t>Forecast Comparison</t>
  </si>
  <si>
    <t>This sheet shows how our forecast has changed since the last update.</t>
  </si>
  <si>
    <t>Monthly BEA Personal Income data we use to help us forecast the upcoming quarter of data before BEA's advance estimate comes out.</t>
  </si>
  <si>
    <t>Forecast</t>
  </si>
  <si>
    <t>Historical Overrides</t>
  </si>
  <si>
    <t>Calls from the Grants forecast sheet. We override BEA data for 2020 consumption grants because BEA puts it all in the first quarter; we spread it out over four. This also is read into the code.</t>
  </si>
  <si>
    <t>MPC</t>
  </si>
  <si>
    <t>MPCs for the spending out of our forecast variables, where applicable. We edit them here and the sheet is read into the code.</t>
  </si>
  <si>
    <t>Haver Pivoted</t>
  </si>
  <si>
    <t>Cares Act Scores</t>
  </si>
  <si>
    <t>This is the CBO ten-year score for three pieces of Covid legislation not incorporated in CBO's March 2020 baseline. It's mainly CARES. Generally you won't touch this.</t>
  </si>
  <si>
    <t>Response and Relief Act Score</t>
  </si>
  <si>
    <t>This is the CFRB's ten-year score of the Response and Relief Act from December 2020; in this sheet we group the score into our FIM categories. Generally you won't touch this.</t>
  </si>
  <si>
    <t>ARP Score</t>
  </si>
  <si>
    <t>CBO's ten-year score of the ARP; annual spending and revenues by fiscal year. Generally you won't touch this without Louise.</t>
  </si>
  <si>
    <t>ARP Timing</t>
  </si>
  <si>
    <t>ARP Quarterly</t>
  </si>
  <si>
    <t xml:space="preserve">Deflators </t>
  </si>
  <si>
    <t>The deflators we use, for reference. Similar to the MPC sheet I think we should either delete or edit for the whole FIM in here.</t>
  </si>
  <si>
    <t xml:space="preserve">Conventions (please stick to these when editing the sheet to keep things organized) </t>
  </si>
  <si>
    <t>Italicized rows in the forecast spreadsheets are called by "forecast" and read into the code; they are the "final output" of each sheet.</t>
  </si>
  <si>
    <t xml:space="preserve">NEVER drag forward a formula without checking how the row's formulas work-- at the moment, sometimes they change within a row. </t>
  </si>
  <si>
    <t xml:space="preserve">Any rows with haver codes next to the variable call from Haver Pivoted in the historical period. </t>
  </si>
  <si>
    <t>Year-quarters in all the main tables of the forecast sheets are in the same columns across sheets (i.e. 2021 Q2 is in column N across sheets for the main forecast tables).</t>
  </si>
  <si>
    <t>Checklist</t>
  </si>
  <si>
    <t xml:space="preserve">Methodology </t>
  </si>
  <si>
    <t>How to execute</t>
  </si>
  <si>
    <t xml:space="preserve">Done? </t>
  </si>
  <si>
    <t>Setting up</t>
  </si>
  <si>
    <t>This sheet we only use for monthly revisions, and not for a new quarter release. However we do need to update what quarter in Haver Pivoted is called in the "Current Update" column.</t>
  </si>
  <si>
    <t xml:space="preserve">Clear contents in the Last Update column. Change the formula in the first cell that calls Haver Pivoted in the Current Update column to call from one column over in Haver Pivoted (this is where the next quarter's data will be when we read in the new data). Drag the changed formula down the whole column. Don't worry about DIV0 or REF errors, everything will fill in when Haver Pivoted is updated. </t>
  </si>
  <si>
    <t>This sheet shows us how much our forecast (what is read into the code) has changed since the last update, in level and percent differences.</t>
  </si>
  <si>
    <t>Copy past the forecast table from the most recent update (Past Values Only) into the "Previous Forecast" table.</t>
  </si>
  <si>
    <t>Read the BEA news release for the new quarter</t>
  </si>
  <si>
    <t>The BEA's news release can be really helpful for broadly understanding the BEA's released data for the new quarter, which affects the assumptions we make about the components of the FIM. The technical note is the most useful for detailed information. You'll want to take note of GDP growth, as well as any  large components that they note. Sometimes the BEA tables can be useful for finding specific values too.</t>
  </si>
  <si>
    <t>https://www.bea.gov/news/current-releases</t>
  </si>
  <si>
    <t>Pulling in the new data from Haver</t>
  </si>
  <si>
    <t>We pull in the latest historical BEA data by running a script to replace the data in Haver Pivoted. This will autofill the spreadsheets where we make our forecast assumptions with the new BEA data. This will also autofill the "Current Update" column in Revisions.</t>
  </si>
  <si>
    <t>Monthly Personal Income Sheet</t>
  </si>
  <si>
    <t xml:space="preserve">Before the BEA releases data on a quarter, we can use their monthly estimates of "Effects of Selected Federal Pandemic Response Programs on Personal Income" to inform our assumptions about the quarter. </t>
  </si>
  <si>
    <t>Provider Relief</t>
  </si>
  <si>
    <t>PPP</t>
  </si>
  <si>
    <t>Grants</t>
  </si>
  <si>
    <t>Subsidies</t>
  </si>
  <si>
    <t>Unemployment Insurance</t>
  </si>
  <si>
    <t>Medicaid</t>
  </si>
  <si>
    <t>Medicare</t>
  </si>
  <si>
    <t>Rebate Checks</t>
  </si>
  <si>
    <t>Social Benefits</t>
  </si>
  <si>
    <t>Taxes</t>
  </si>
  <si>
    <t>Calculating contributions</t>
  </si>
  <si>
    <t>Calculating the FIM</t>
  </si>
  <si>
    <t>Generating comparison tables between the previous and new FIMs</t>
  </si>
  <si>
    <t>Publishing the FIM</t>
  </si>
  <si>
    <t>Drafting the text</t>
  </si>
  <si>
    <t>Former write ups can be found in Hutchins Center Documents/Projects/Fiscal Impact/Write Ups</t>
  </si>
  <si>
    <t>Fact checking</t>
  </si>
  <si>
    <t xml:space="preserve">A different RA should go through the text of the write up and confirm every number/statement using the FIM output files and graphics. </t>
  </si>
  <si>
    <t xml:space="preserve">The fim-interactive-month-year.xlsx file and fim-month-year.xlsx files are a good place to look (make sure they are the most up to date version!) and also look at the FIM interactive graphic that we are posting to ensure that our write up is consistent with it. </t>
  </si>
  <si>
    <t>Wordpress</t>
  </si>
  <si>
    <t xml:space="preserve">The FIM interactive and write up is posted on the Brookings website through Wordpress. </t>
  </si>
  <si>
    <t>Newsletter</t>
  </si>
  <si>
    <t xml:space="preserve">We send out a newsletter alerting people that the FIM is updated. This gets updated in Hubspot. We typically use a shorter version of the full write up that's posted on the website for this. </t>
  </si>
  <si>
    <t xml:space="preserve">Typically an RA will make the initial cut and then run it by David and Stephanie. Ask an RA or someone from Comms to onboard you for using Hubspot if you haven't already. We don't send the email ourselves-- first email a test email to Taylor Kelly from Comms, and once it's approved and edited, Comms will send it out for us. </t>
  </si>
  <si>
    <t>Read the BEA news release for the revision</t>
  </si>
  <si>
    <t>The BEA's news release can be really helpful for broadly understanding what data has changed between revisions and why, which affects the assumptions we make about the components of the FIM. The technical note is the most useful for detailed information. You'll want to take note of GDP growth, as well as any relevant explanations for revisions. In a new quarter this will be more extensive. Sometimes the BEA tables can be useful for finding specific values too.</t>
  </si>
  <si>
    <t>Revisions Sheet</t>
  </si>
  <si>
    <t xml:space="preserve">This sheet provides a quick look at how the BEA revised the variables that we use to make our forecast, and where they are used. It is helpful to anticipate changes in our forecast where the data automatically updates, and to consider when we decide whether to change our forecast assumptions sheet by sheet. </t>
  </si>
  <si>
    <t>Look through the revisions sheet. Which variables have changed, and which sheets are they called by? What are the biggest changes? Anything surprising? Go over this with Louise, and take note of what has changed to adjust our forecast sheets accordingly.</t>
  </si>
  <si>
    <t xml:space="preserve">For a revision, we'll typically just edit the write up from the first release of quarterly data. </t>
  </si>
  <si>
    <t>Prepare the Forecast Comparison sheet</t>
  </si>
  <si>
    <t>Updating the spreadsheet</t>
  </si>
  <si>
    <t>Throughout the forecast spreadsheets, we use CBO projections to forecast certain FIM components. Every row taken from CBO will be marked as such, with comments indicating which update, table and row the numbers are from to make it easier to find. What I usually do is insert a row below every CBO row to put in the updated CBO data (for example, if the new update is July and the last update is February, I put the equivalent July numbers below every row from February so that we can see how the CBO has revised their forecast. Then, we go through each part of the sheet that uses CBO with Louise, and decide how we want to change the forecast or simply update the old CBO rows with new CBO projections, based on the CBO revisions. Make sure to label the old and new CBO numbers clearly!</t>
  </si>
  <si>
    <t>Run the code</t>
  </si>
  <si>
    <t>Run fiscal_impact.R (the main FIM script). The output will incorporate both the CBO changes to the spreadsheet and the new inflation and GDP forecast.</t>
  </si>
  <si>
    <t>Run fiscal_impact.R</t>
  </si>
  <si>
    <t>Look at the comparison graphs</t>
  </si>
  <si>
    <t>Sheet Using</t>
  </si>
  <si>
    <t>Variable</t>
  </si>
  <si>
    <t>Haver Code</t>
  </si>
  <si>
    <t>Last Update</t>
  </si>
  <si>
    <t>Current Update</t>
  </si>
  <si>
    <t>Change</t>
  </si>
  <si>
    <t>GDP</t>
  </si>
  <si>
    <t>Real GDP</t>
  </si>
  <si>
    <t>GDP Deflator</t>
  </si>
  <si>
    <t>Consumption</t>
  </si>
  <si>
    <t>Real Consumption</t>
  </si>
  <si>
    <t>Consumption Deflator</t>
  </si>
  <si>
    <t>Federal Purchases Deflator</t>
  </si>
  <si>
    <t>State Purchases Deflator</t>
  </si>
  <si>
    <t>Consumption Grants Deflator</t>
  </si>
  <si>
    <t>Investment Grants Deflator</t>
  </si>
  <si>
    <t>Total Medicaid Spending</t>
  </si>
  <si>
    <t>Unemployment Insurance (NIPA Definition)</t>
  </si>
  <si>
    <t>Personal Payments</t>
  </si>
  <si>
    <t>Personal Taxes</t>
  </si>
  <si>
    <t>Production Taxes</t>
  </si>
  <si>
    <t>Corporate Taxes</t>
  </si>
  <si>
    <t>Government purchases</t>
  </si>
  <si>
    <t>Social Insurance Payment</t>
  </si>
  <si>
    <t>Purchases</t>
  </si>
  <si>
    <t>Federal Purchases (NIPA consistent)</t>
  </si>
  <si>
    <t>State Purchases (NIPA consistent)</t>
  </si>
  <si>
    <t>Real Federal Purchases</t>
  </si>
  <si>
    <t>Real State Purchases</t>
  </si>
  <si>
    <t>Federal Personal Income Taxes</t>
  </si>
  <si>
    <t>gfrpt</t>
  </si>
  <si>
    <t>Federal Production Taxes</t>
  </si>
  <si>
    <t>gfrpri</t>
  </si>
  <si>
    <t>Federal Corporate Income Taxes</t>
  </si>
  <si>
    <t>gfrcp</t>
  </si>
  <si>
    <t>Federal Social Insurance</t>
  </si>
  <si>
    <t>gfrs</t>
  </si>
  <si>
    <t xml:space="preserve">Social Benefits </t>
  </si>
  <si>
    <t>Federal Social Benefits</t>
  </si>
  <si>
    <t>Gross Consumption Grants (BEA includes Medicaid grants; we deal with them separately)</t>
  </si>
  <si>
    <t>State Personal Income Taxes</t>
  </si>
  <si>
    <t>State Production Taxes</t>
  </si>
  <si>
    <t>State Corporate Income Taxes</t>
  </si>
  <si>
    <t>State Social Insurance</t>
  </si>
  <si>
    <t>State Social Benefits</t>
  </si>
  <si>
    <t>State Expenditures</t>
  </si>
  <si>
    <t>Health Grants</t>
  </si>
  <si>
    <t>Grants, Medicaid</t>
  </si>
  <si>
    <t>Medicaid Grants</t>
  </si>
  <si>
    <t>Investment Grants</t>
  </si>
  <si>
    <t>Federal Subsidies</t>
  </si>
  <si>
    <t>State Subsidies</t>
  </si>
  <si>
    <t>Medicare Reimbursement Increase</t>
  </si>
  <si>
    <t>Paycheck Protection Program Loans to NPISH (Social Benefits)</t>
  </si>
  <si>
    <t>Provider Relief Fund to Nonprofits (NPISH) (Social Benefits)</t>
  </si>
  <si>
    <t>Subsidies, PPP</t>
  </si>
  <si>
    <t xml:space="preserve">Paycheck Protection Program loans to businesses </t>
  </si>
  <si>
    <t>Grants to air carriers</t>
  </si>
  <si>
    <t>Employee Retention Tax Credit</t>
  </si>
  <si>
    <t xml:space="preserve">Support for public transit agencies </t>
  </si>
  <si>
    <t>Coronavirus Food Assistance Program</t>
  </si>
  <si>
    <t>Subsidies, Provider Relief Fund</t>
  </si>
  <si>
    <t>Provider Relief Fund (Subsidies)</t>
  </si>
  <si>
    <t xml:space="preserve">Tax credits to fund paid sick leave </t>
  </si>
  <si>
    <t>Coronavirus Relief Fund</t>
  </si>
  <si>
    <t>Education Stabilization Fund</t>
  </si>
  <si>
    <t>Grants, Provider Relief</t>
  </si>
  <si>
    <t>Provider Relief Fund</t>
  </si>
  <si>
    <t>Pandemic Emergency Unemployment Compensation</t>
  </si>
  <si>
    <t>Pandemic Unemployment Assistance</t>
  </si>
  <si>
    <t>Pandemic Unemployment Compensation Payments</t>
  </si>
  <si>
    <t>UI Expansion</t>
  </si>
  <si>
    <t>Extended Unemployment Benefits (Federal Share)</t>
  </si>
  <si>
    <t>Lost wages supplemental payments (Federal)</t>
  </si>
  <si>
    <t>Capital Transfer Payments</t>
  </si>
  <si>
    <t>Total SNAP</t>
  </si>
  <si>
    <t>CPI</t>
  </si>
  <si>
    <t xml:space="preserve">Real Potential GDP </t>
  </si>
  <si>
    <t>Potential GDP</t>
  </si>
  <si>
    <t>Recession Shading</t>
  </si>
  <si>
    <t>State Purchases</t>
  </si>
  <si>
    <t>State government employment</t>
  </si>
  <si>
    <t>Local government employment</t>
  </si>
  <si>
    <t xml:space="preserve">Construction </t>
  </si>
  <si>
    <t>GDP Deflator Growth</t>
  </si>
  <si>
    <t>Consumption Deflator Growth</t>
  </si>
  <si>
    <t>Federal Purchases Deflator Growth</t>
  </si>
  <si>
    <t>State Purchases Deflator Growth</t>
  </si>
  <si>
    <t>Consumption Grants Deflator Growth</t>
  </si>
  <si>
    <t>Investment Grants Deflator Growth</t>
  </si>
  <si>
    <t>2024 Q3</t>
  </si>
  <si>
    <t>2024 Q4</t>
  </si>
  <si>
    <t>2025 Q1</t>
  </si>
  <si>
    <t>name</t>
  </si>
  <si>
    <t>variable</t>
  </si>
  <si>
    <t>2021 Q3</t>
  </si>
  <si>
    <t>2021 Q4</t>
  </si>
  <si>
    <t>2022 Q1</t>
  </si>
  <si>
    <t>2022 Q2</t>
  </si>
  <si>
    <t>2022 Q3</t>
  </si>
  <si>
    <t>2022 Q4</t>
  </si>
  <si>
    <t>2023 Q1</t>
  </si>
  <si>
    <t>2023 Q2</t>
  </si>
  <si>
    <t>2023 Q3</t>
  </si>
  <si>
    <t>2023 Q4</t>
  </si>
  <si>
    <t>2024 Q1</t>
  </si>
  <si>
    <t>2024 Q2</t>
  </si>
  <si>
    <t>Consumption Grants</t>
  </si>
  <si>
    <t>consumption_grants</t>
  </si>
  <si>
    <t>investment_grants</t>
  </si>
  <si>
    <t>Federal Purchases (NIPA Consistent)</t>
  </si>
  <si>
    <t>federal_purchases</t>
  </si>
  <si>
    <t>State Purchases (NIPA Consistent)</t>
  </si>
  <si>
    <t>state_purchases</t>
  </si>
  <si>
    <t>Non-ARP Subsidies + ARP Provider Relief and PPP</t>
  </si>
  <si>
    <t>federal_subsidies</t>
  </si>
  <si>
    <t>ARP Subsidies less Provider Relief and PPP</t>
  </si>
  <si>
    <t>federal_aid_to_small_businesses_arp</t>
  </si>
  <si>
    <t>Federal UI</t>
  </si>
  <si>
    <t>federal_ui</t>
  </si>
  <si>
    <t>State UI</t>
  </si>
  <si>
    <t>state_ui</t>
  </si>
  <si>
    <t>Federal Medicaid</t>
  </si>
  <si>
    <t>medicaid_grants</t>
  </si>
  <si>
    <t>Total Medicaid</t>
  </si>
  <si>
    <t>medicaid</t>
  </si>
  <si>
    <t>medicare</t>
  </si>
  <si>
    <t>Non-ARP Rebate Checks</t>
  </si>
  <si>
    <t>rebate_checks</t>
  </si>
  <si>
    <t>ARP Rebate Checks</t>
  </si>
  <si>
    <t>rebate_checks_arp</t>
  </si>
  <si>
    <t>ARP Other Vulnerable</t>
  </si>
  <si>
    <t>federal_other_vulnerable_arp</t>
  </si>
  <si>
    <t>ARP Other Direct Aid</t>
  </si>
  <si>
    <t>federal_other_direct_aid_arp</t>
  </si>
  <si>
    <t>Other Federal Social Benefits (including all SNAP)</t>
  </si>
  <si>
    <t>federal_social_benefits</t>
  </si>
  <si>
    <t>State Social Benefits ex Medicaid</t>
  </si>
  <si>
    <t>state_social_benefits</t>
  </si>
  <si>
    <t>Federal Non-Corporate Taxes</t>
  </si>
  <si>
    <t>federal_non_corporate_taxes</t>
  </si>
  <si>
    <t>State Non-Corporate Taxes</t>
  </si>
  <si>
    <t>state_non_corporate_taxes</t>
  </si>
  <si>
    <t>Federal Corporate Taxes</t>
  </si>
  <si>
    <t>federal_corporate_taxes</t>
  </si>
  <si>
    <t>State Corporate Taxes</t>
  </si>
  <si>
    <t>state_corporate_taxes</t>
  </si>
  <si>
    <t>Level Differences</t>
  </si>
  <si>
    <t>Percent Differences</t>
  </si>
  <si>
    <t>Jan.</t>
  </si>
  <si>
    <t>Feb.</t>
  </si>
  <si>
    <t>Mar.</t>
  </si>
  <si>
    <t>Apr.</t>
  </si>
  <si>
    <t>Aug.</t>
  </si>
  <si>
    <t>Q3</t>
  </si>
  <si>
    <t>Personal income</t>
  </si>
  <si>
    <t xml:space="preserve">        Compensation of employees</t>
  </si>
  <si>
    <t xml:space="preserve">                Wages and salaries</t>
  </si>
  <si>
    <t xml:space="preserve">                        Private industries</t>
  </si>
  <si>
    <t xml:space="preserve">                        Government</t>
  </si>
  <si>
    <t xml:space="preserve">                Supplements to wages and salaries</t>
  </si>
  <si>
    <t xml:space="preserve">        Proprietors' income with IVA and CCAdj</t>
  </si>
  <si>
    <t xml:space="preserve">                Farm</t>
  </si>
  <si>
    <t>q1</t>
  </si>
  <si>
    <t>q2</t>
  </si>
  <si>
    <t xml:space="preserve">                    Of which:</t>
  </si>
  <si>
    <t>NA</t>
  </si>
  <si>
    <r>
      <t xml:space="preserve">                        Coronavirus Food Assistance Program </t>
    </r>
    <r>
      <rPr>
        <vertAlign val="superscript"/>
        <sz val="11"/>
        <color theme="1"/>
        <rFont val="Calibri"/>
        <family val="2"/>
        <scheme val="minor"/>
      </rPr>
      <t>1</t>
    </r>
  </si>
  <si>
    <r>
      <t xml:space="preserve">                        Paycheck Protection Program loans to businesses </t>
    </r>
    <r>
      <rPr>
        <vertAlign val="superscript"/>
        <sz val="11"/>
        <color theme="1"/>
        <rFont val="Calibri"/>
        <family val="2"/>
        <scheme val="minor"/>
      </rPr>
      <t>2</t>
    </r>
  </si>
  <si>
    <t xml:space="preserve">                Nonfarm</t>
  </si>
  <si>
    <t xml:space="preserve">                   Of which:</t>
  </si>
  <si>
    <t xml:space="preserve">        Rental income of persons with CCAdj</t>
  </si>
  <si>
    <t xml:space="preserve">        Personal income receipts on assets</t>
  </si>
  <si>
    <t xml:space="preserve">                Personal interest income</t>
  </si>
  <si>
    <t xml:space="preserve">                Personal dividend income</t>
  </si>
  <si>
    <t xml:space="preserve">        Personal current transfer receipts</t>
  </si>
  <si>
    <t xml:space="preserve">                Government social benefits to persons</t>
  </si>
  <si>
    <t xml:space="preserve">                        Social security </t>
  </si>
  <si>
    <t xml:space="preserve">                        Medicare </t>
  </si>
  <si>
    <t xml:space="preserve">                            Of which:</t>
  </si>
  <si>
    <r>
      <t xml:space="preserve">                                 Increase in Medicare reimbursement rates </t>
    </r>
    <r>
      <rPr>
        <vertAlign val="superscript"/>
        <sz val="11"/>
        <color theme="1"/>
        <rFont val="Calibri"/>
        <family val="2"/>
        <scheme val="minor"/>
      </rPr>
      <t>3</t>
    </r>
  </si>
  <si>
    <t xml:space="preserve">                        Medicaid</t>
  </si>
  <si>
    <t xml:space="preserve">                        Unemployment insurance</t>
  </si>
  <si>
    <r>
      <t xml:space="preserve">                             Of which: </t>
    </r>
    <r>
      <rPr>
        <i/>
        <vertAlign val="superscript"/>
        <sz val="11"/>
        <color theme="1"/>
        <rFont val="Calibri"/>
        <family val="2"/>
        <scheme val="minor"/>
      </rPr>
      <t>4</t>
    </r>
  </si>
  <si>
    <t xml:space="preserve">                                 Extended Unemployment Benefits</t>
  </si>
  <si>
    <t xml:space="preserve">                                 Pandemic Emergency Unemployment Compensation</t>
  </si>
  <si>
    <t xml:space="preserve">                                 Pandemic Unemployment Assistance</t>
  </si>
  <si>
    <t xml:space="preserve">                                 Pandemic Unemployment Compensation Payments</t>
  </si>
  <si>
    <t xml:space="preserve">                        Veterans' benefits</t>
  </si>
  <si>
    <t xml:space="preserve">                        Other</t>
  </si>
  <si>
    <t xml:space="preserve">                           Of which:</t>
  </si>
  <si>
    <r>
      <t xml:space="preserve">                               Child tax credit </t>
    </r>
    <r>
      <rPr>
        <vertAlign val="superscript"/>
        <sz val="11"/>
        <color theme="1"/>
        <rFont val="Calibri"/>
        <family val="2"/>
        <scheme val="minor"/>
      </rPr>
      <t>5</t>
    </r>
    <r>
      <rPr>
        <sz val="11"/>
        <color theme="1"/>
        <rFont val="Calibri"/>
        <family val="2"/>
        <scheme val="minor"/>
      </rPr>
      <t xml:space="preserve"> </t>
    </r>
  </si>
  <si>
    <r>
      <t xml:space="preserve">                               Economic impact payments</t>
    </r>
    <r>
      <rPr>
        <vertAlign val="superscript"/>
        <sz val="11"/>
        <color theme="1"/>
        <rFont val="Calibri"/>
        <family val="2"/>
        <scheme val="minor"/>
      </rPr>
      <t xml:space="preserve"> 6</t>
    </r>
  </si>
  <si>
    <r>
      <t xml:space="preserve">                               Paycheck Protection Program loans to NPISH </t>
    </r>
    <r>
      <rPr>
        <vertAlign val="superscript"/>
        <sz val="11"/>
        <color theme="1"/>
        <rFont val="Calibri"/>
        <family val="2"/>
        <scheme val="minor"/>
      </rPr>
      <t>2</t>
    </r>
  </si>
  <si>
    <r>
      <t xml:space="preserve">                               Provider Relief Fund to NPISH </t>
    </r>
    <r>
      <rPr>
        <vertAlign val="superscript"/>
        <sz val="11"/>
        <color theme="1"/>
        <rFont val="Calibri"/>
        <family val="2"/>
        <scheme val="minor"/>
      </rPr>
      <t>8</t>
    </r>
  </si>
  <si>
    <t xml:space="preserve">                Other current transfer receipts, from business (net)</t>
  </si>
  <si>
    <t xml:space="preserve">        Less: Contributions for government social insurance</t>
  </si>
  <si>
    <t>Less: Personal current taxes</t>
  </si>
  <si>
    <t>Equals: Disposable personal income (DPI)</t>
  </si>
  <si>
    <t>Less: Personal outlays</t>
  </si>
  <si>
    <t xml:space="preserve">        Personal consumption expenditures</t>
  </si>
  <si>
    <t xml:space="preserve">        Personal interest payments </t>
  </si>
  <si>
    <t xml:space="preserve">    Of which:</t>
  </si>
  <si>
    <r>
      <t xml:space="preserve">               Student loan forbearance</t>
    </r>
    <r>
      <rPr>
        <vertAlign val="superscript"/>
        <sz val="11"/>
        <rFont val="Calibri"/>
        <family val="2"/>
      </rPr>
      <t xml:space="preserve"> 9</t>
    </r>
  </si>
  <si>
    <t xml:space="preserve">        Personal current transfer payments</t>
  </si>
  <si>
    <t xml:space="preserve">                To government</t>
  </si>
  <si>
    <t xml:space="preserve">                To the rest of the world (net)</t>
  </si>
  <si>
    <t>Equals: Personal saving</t>
  </si>
  <si>
    <t>CARES</t>
  </si>
  <si>
    <t>-Coronavirus Aid, Relief, and Economic Security</t>
  </si>
  <si>
    <t>CCAdj</t>
  </si>
  <si>
    <t>-Capital consumption adjustment</t>
  </si>
  <si>
    <t>IVA</t>
  </si>
  <si>
    <t>-Inventory valuation adjustment</t>
  </si>
  <si>
    <t>NPISH</t>
  </si>
  <si>
    <t>-Nonprofit institutions serving households</t>
  </si>
  <si>
    <t>Data on this table will be superseded by updated estimates.</t>
  </si>
  <si>
    <t>Source: U.S. Bureau of Economic Analysis</t>
  </si>
  <si>
    <t>2020 Q2</t>
  </si>
  <si>
    <t>2020 Q3</t>
  </si>
  <si>
    <t>2020 Q4</t>
  </si>
  <si>
    <t>2021 Q1</t>
  </si>
  <si>
    <t>2021 Q2</t>
  </si>
  <si>
    <t>Consumption Grants Historical Override</t>
  </si>
  <si>
    <t>consumption_grants_override</t>
  </si>
  <si>
    <t>MPC Lag Structure</t>
  </si>
  <si>
    <t>Total over 3 years</t>
  </si>
  <si>
    <t>Medicare, Medicaid, CHIP (all)</t>
  </si>
  <si>
    <t>health_outlays</t>
  </si>
  <si>
    <t>Corporate</t>
  </si>
  <si>
    <t>corporate_taxes</t>
  </si>
  <si>
    <t>Non-corporate</t>
  </si>
  <si>
    <t>non_corporate_taxes</t>
  </si>
  <si>
    <t>Rebate checks</t>
  </si>
  <si>
    <t>Unemployment insurance</t>
  </si>
  <si>
    <t>ui</t>
  </si>
  <si>
    <t>Social Benefits net of  Medicare, Medicaid, UI, SNAP and  Rebate Checks non-ARP</t>
  </si>
  <si>
    <t>social_benefits</t>
  </si>
  <si>
    <t>Subsidies (non-ARP) + ARP PPP and Provider Relief</t>
  </si>
  <si>
    <t>subsidies</t>
  </si>
  <si>
    <t>Rebate checks ARP</t>
  </si>
  <si>
    <t>Unemployment insurance ARP</t>
  </si>
  <si>
    <t>ui_arp</t>
  </si>
  <si>
    <t>ARP Aid to Vulnerable Households: , Premium Tax Credits, Ratepayer protection, Assistance for older Americans, COBRA, Emergency Assistance</t>
  </si>
  <si>
    <t>other_vulnerable_arp</t>
  </si>
  <si>
    <t>ARP Direct Aid to Families: Child tax credit, EITC,  Childcare for workers,  Dependent  care for families</t>
  </si>
  <si>
    <t>other_direct_aid_arp</t>
  </si>
  <si>
    <t>ARP: Subsidies ex PPP,  Child care stabilization, grants to small businesses, paid sick leave, employee retention tax credit, pensions, transit and  aviation  support</t>
  </si>
  <si>
    <t>aid_to_small_businesses_arp</t>
  </si>
  <si>
    <r>
      <t xml:space="preserve">Methodology: </t>
    </r>
    <r>
      <rPr>
        <sz val="11"/>
        <color theme="1"/>
        <rFont val="Arial"/>
        <family val="2"/>
      </rPr>
      <t>CBO and NIPA attribute almost all UI to the federal government, regardless of who pays for it. The FIM attributes UI to whichever level of government finances it. In normal times, that's the states. In recessions, emergency unemployment compensation (EUC) kicks in; the federal government covers 50% of this in addition to any legislative changes, which typically increase the federal share of the extended benefits. In particular, the CARES Act increased the federal share of EUC to 100%. We split UI into federal and state by subtracting the sum of legislative UI changes (BEA gives us the pieces) from total unemployment insurance (also from BEA) plus Trump's lost wages supplemental payments.</t>
    </r>
    <r>
      <rPr>
        <b/>
        <sz val="11"/>
        <color theme="1"/>
        <rFont val="Arial"/>
        <family val="2"/>
      </rPr>
      <t xml:space="preserve"> </t>
    </r>
    <r>
      <rPr>
        <sz val="11"/>
        <color theme="1"/>
        <rFont val="Arial"/>
        <family val="2"/>
      </rPr>
      <t>We forecast normal federal UI and state UI using the growth in the unemployment rate and federal UI legislation with a few judgemental changes (see below).
We get our unemployment rate projection from the CBO Economic Projections.</t>
    </r>
  </si>
  <si>
    <t>NIPA DATA (Millions)</t>
  </si>
  <si>
    <t>HISTORY</t>
  </si>
  <si>
    <t>PROJECTION</t>
  </si>
  <si>
    <t>Q4</t>
  </si>
  <si>
    <t>Q1</t>
  </si>
  <si>
    <t>Q2</t>
  </si>
  <si>
    <t>yptu</t>
  </si>
  <si>
    <t>Sum of Federal and State UI (Not including the Lost Wages supplemental payment)</t>
  </si>
  <si>
    <t xml:space="preserve">    Extended Unemployment Benefits (Federal Share)</t>
  </si>
  <si>
    <t>yptub</t>
  </si>
  <si>
    <t xml:space="preserve">    Federal Increase due to Legislation</t>
  </si>
  <si>
    <t xml:space="preserve">         Extended Benefits (Would be state without legislation) </t>
  </si>
  <si>
    <t xml:space="preserve">         Pandemic Emergency Unemployment Compensation</t>
  </si>
  <si>
    <t>yptue</t>
  </si>
  <si>
    <t xml:space="preserve">         Pandemic Unemployment Assistance</t>
  </si>
  <si>
    <t>yptup</t>
  </si>
  <si>
    <t xml:space="preserve">         Pandemic Unemployment Compensation Payments</t>
  </si>
  <si>
    <t>yptuc</t>
  </si>
  <si>
    <t>yptol</t>
  </si>
  <si>
    <t>Total Federal (FIM) - includes lost wages supplemental</t>
  </si>
  <si>
    <t>Total State (FIM)</t>
  </si>
  <si>
    <t>Use change in projected unemployment rate to project state UI</t>
  </si>
  <si>
    <t>CBO Unemployment Rate Projection</t>
  </si>
  <si>
    <t>.</t>
  </si>
  <si>
    <t>Monthly Unemployment Rate from the BLS</t>
  </si>
  <si>
    <t>Monthly UR</t>
  </si>
  <si>
    <t>Quarterly Average</t>
  </si>
  <si>
    <t>(Update when new data comes in!)</t>
  </si>
  <si>
    <t>NIPA DATA (Billions)</t>
  </si>
  <si>
    <t>gftfpv</t>
  </si>
  <si>
    <t>Provider Relief Fund to Public Hospitals (Grants)</t>
  </si>
  <si>
    <t>gfegv</t>
  </si>
  <si>
    <t>Provider Relief Fund to For-Profit Hospitals (Subsidies)</t>
  </si>
  <si>
    <t>gfsubv</t>
  </si>
  <si>
    <t>Total amount legislated (our projected total should match)</t>
  </si>
  <si>
    <t>Our projected total</t>
  </si>
  <si>
    <t>Total</t>
  </si>
  <si>
    <t>Share Social Benefits</t>
  </si>
  <si>
    <t>Share Grants</t>
  </si>
  <si>
    <t>Share Subsidies</t>
  </si>
  <si>
    <t>Paycheck Protection Program (PPP)</t>
  </si>
  <si>
    <r>
      <rPr>
        <b/>
        <sz val="11"/>
        <color theme="1"/>
        <rFont val="Arial"/>
        <family val="2"/>
      </rPr>
      <t>Methodology:</t>
    </r>
    <r>
      <rPr>
        <sz val="11"/>
        <color theme="1"/>
        <rFont val="Arial"/>
        <family val="2"/>
      </rPr>
      <t xml:space="preserve"> We begin with weekly disbursement data from here: https://www.americanactionforum.org/research/tracker-paycheck-protection-program-loans/  Then we take each week's cumulative total disbursements and subtract from the previous week's cumulative total disbursements to get the new disbursement each week. We spread the each week's new disbursements over 26 weeks because we know that BEA is spreading over the term of the loan when accounting for PPP and the term is 6 months. Then with the weekly data we are able to convert to quarterly based on the share of the 6 months in each quarter. Because BEA is spreading the disbursements over 6 months and all the money has already gone out, we can derive a forecast by summing all of the weekly disbursements in their appropriate quarter, derived with the 6 month spread. This leads PPP to fall off in entirely by 2021Q4.
 </t>
    </r>
  </si>
  <si>
    <t>https://www.americanactionforum.org/research/tracker-paycheck-protection-program-loans/</t>
  </si>
  <si>
    <t>Date</t>
  </si>
  <si>
    <t>Cumulative</t>
  </si>
  <si>
    <t>New Disbursement</t>
  </si>
  <si>
    <t>Weeks left in the first quarter disbursed (total 13)</t>
  </si>
  <si>
    <t xml:space="preserve"> </t>
  </si>
  <si>
    <t>actuals</t>
  </si>
  <si>
    <t>Dividing PPP into Subsidies and Social Benefits</t>
  </si>
  <si>
    <t>PPP Loans to NPISH (Social Benefits)</t>
  </si>
  <si>
    <t>gftfpp</t>
  </si>
  <si>
    <t>PPP Loans to Businesses (Subsidies)</t>
  </si>
  <si>
    <t>gfsubp</t>
  </si>
  <si>
    <t>NPISH Share</t>
  </si>
  <si>
    <t>q3</t>
  </si>
  <si>
    <r>
      <t xml:space="preserve">Methodology:  </t>
    </r>
    <r>
      <rPr>
        <sz val="11"/>
        <color theme="1"/>
        <rFont val="Arial"/>
        <family val="2"/>
      </rPr>
      <t>Projecting consumption grants requires a few steps. From the legislation scores, we know how much money in grants should be disbursed over the next few years (Table 2). The BEA gives us data on how much money has been disbursed so far (Table 1 History), but not how much has been actually spent by state and local governments.  As new historical data comes in, we should adjust the projection so that we are always hitting the total $ amount to be disbursed (column AA). Next, we need to use our assumed disbursement schedule to project when state and local governments actually spend the money they receive (Table 4). For the majority of grants we assume spending occurs with disbursement, with the exception of the CARES Act grants, the Education Stabilization Fund, and the Coronavirus Fiscal Recovery Fund, which BEA records as disbursed in one or two quarters rather than spread out over time.</t>
    </r>
  </si>
  <si>
    <t>Table 1</t>
  </si>
  <si>
    <t>NIPA Disbursement  Data (Billions)</t>
  </si>
  <si>
    <t>Total disbursed during COVID (2020 Q1 - 2024 Q1)</t>
  </si>
  <si>
    <t>What we think the total through 2024 Q1 should be</t>
  </si>
  <si>
    <t>Gross Consumption Grants</t>
  </si>
  <si>
    <t>gfeg</t>
  </si>
  <si>
    <t>gfeghdx</t>
  </si>
  <si>
    <t>Total Non-Medicaid Consumption Grants</t>
  </si>
  <si>
    <t>gfegc</t>
  </si>
  <si>
    <t>gfege</t>
  </si>
  <si>
    <t>Transportation</t>
  </si>
  <si>
    <t>We think that BEA doesn't include transportation grants in the effects of the legislation, so we use our CFRB score here as our disbursement "data" in 2021Q1.</t>
  </si>
  <si>
    <t>Other non-ARP COVID aid to state, local and tribal governments</t>
  </si>
  <si>
    <t>Similarly to transportation grants, we add our assumptions about disbursement here as "data" in 2021 Q1 since BEA doesn't include a category for these smaller pieces.</t>
  </si>
  <si>
    <t>Other ARP aid to S&amp;L</t>
  </si>
  <si>
    <t>Coronavirus Fiscal Recovery Fund</t>
  </si>
  <si>
    <t>gfegc after 2020 Q2</t>
  </si>
  <si>
    <t>Other Grants</t>
  </si>
  <si>
    <t>We grow other grant disbursements (total non-Medicaid grants minus grants from legislation) by 0.4% every quarter.</t>
  </si>
  <si>
    <t>Table 2</t>
  </si>
  <si>
    <t>Our assumptions about disbursement (DOES NOT CHANGE WITH BEA DATA, DO NOT EDIT)</t>
  </si>
  <si>
    <t>CARES Act Grants Total</t>
  </si>
  <si>
    <t>Our CARES Act disbursements follow the BEA disbursement data until fully spent; we spread the remaining ESF money across 2021.</t>
  </si>
  <si>
    <t>December Stimulus Grants Total</t>
  </si>
  <si>
    <t>We spread all December stimulus grants (see Response and Relief Act Score) out evenly over three years, with the exception of the Education Stabilization Fund, which we lower slightly in 2021Q1 and add 7 in 2024Q1 because the 2021Q1 data came in lower than expected.</t>
  </si>
  <si>
    <t xml:space="preserve">We changed our EDF assumptions to match the BEA data that came in 2021Q2. </t>
  </si>
  <si>
    <t>COVID and Mental Health Healthcare</t>
  </si>
  <si>
    <t>Community Development Block Grant</t>
  </si>
  <si>
    <t>ARP Consumption Grants</t>
  </si>
  <si>
    <t>With the exception of the Coronavirus Fiscal Recovery Fund, our ARP disbursement assumptions come from our ARP score, timing assumptions and ARP grants MPC for spending (see ARP Score, ARP Timing and ARP Quarterly). We anticipate that BEA will add the CFRF as a separate category; until the data comes in, we assume 40% goes out in Q1, 60% the next year. See "tranching of funds" in link below.</t>
  </si>
  <si>
    <t>https://home.treasury.gov/policy-issues/coronavirus/assistance-for-state-local-and-tribal-governments/state-and-local-fiscal-recovery-funds</t>
  </si>
  <si>
    <t>Other state and local aid</t>
  </si>
  <si>
    <t>Table 3</t>
  </si>
  <si>
    <t>Grants from Legislation</t>
  </si>
  <si>
    <t>Score</t>
  </si>
  <si>
    <t>Total Disbursed</t>
  </si>
  <si>
    <t>Remainder</t>
  </si>
  <si>
    <t>BEA Categories Total</t>
  </si>
  <si>
    <t>Transportation*</t>
  </si>
  <si>
    <t>Other aid to state, local and tribal governments</t>
  </si>
  <si>
    <t>Legislation Total</t>
  </si>
  <si>
    <t>Grants to tribal governments</t>
  </si>
  <si>
    <t>Table 4</t>
  </si>
  <si>
    <t>Our Spending Assumptions</t>
  </si>
  <si>
    <t>Total Non-Medicaid Consumption Grant Spending</t>
  </si>
  <si>
    <t>Same as Disbursements</t>
  </si>
  <si>
    <t>Other non-ARP COVID grants</t>
  </si>
  <si>
    <t>Baseline (non-COVID) grants</t>
  </si>
  <si>
    <t>Different spending pattern</t>
  </si>
  <si>
    <t>Coronavirus Fiscal Recovery Fund and other ARP</t>
  </si>
  <si>
    <r>
      <t xml:space="preserve">Methodology: </t>
    </r>
    <r>
      <rPr>
        <sz val="11"/>
        <color theme="1"/>
        <rFont val="Arial"/>
        <family val="2"/>
      </rPr>
      <t>We take Haver's historical investment grants data and hold grants flat at the FY2020 average. We can update this when the data come in.</t>
    </r>
  </si>
  <si>
    <t>Investment Grants (FIM)</t>
  </si>
  <si>
    <t>gfeigx</t>
  </si>
  <si>
    <t>Federal Purchases</t>
  </si>
  <si>
    <r>
      <rPr>
        <b/>
        <sz val="11"/>
        <color theme="1"/>
        <rFont val="Arial"/>
        <family val="2"/>
      </rPr>
      <t xml:space="preserve">Methodology: </t>
    </r>
    <r>
      <rPr>
        <sz val="11"/>
        <color theme="1"/>
        <rFont val="Arial"/>
        <family val="2"/>
      </rPr>
      <t xml:space="preserve">We pull federal purchases from Haver and we take CBO’s projection of federal purchases to get NIPA consistent federal purchases. We read NIPA consistent federal and state purchases and grants separately into the code because we apply separate deflators to each (in particular, grants are deflated using the state purchases deflator, since inflation matters from the perspective of the states making purchases using the money). For reference in this sheet, we also look at the FIM consistent federal purchases, which attribute grants away from states and to the federal government (who initially finances them). 		</t>
    </r>
  </si>
  <si>
    <t>July Non-ARP Federal Purchases (NIPA consistent)</t>
  </si>
  <si>
    <t>gf</t>
  </si>
  <si>
    <t>July CBO Projection of Federal Purchases</t>
  </si>
  <si>
    <t>July CBO Federal Purchases Growth</t>
  </si>
  <si>
    <t>Judgmental factor</t>
  </si>
  <si>
    <t xml:space="preserve">We judgementally bumped up federal purchases to help our June forecast stay consistent with the May one. </t>
  </si>
  <si>
    <t>Total Projected Federal Purchases (NIPA consistent)</t>
  </si>
  <si>
    <t>Sum of ARP and non-ARP projected federal purchases; grants not yet redistributed between federal government and states</t>
  </si>
  <si>
    <t>Federal Purchases (FIM consistent)</t>
  </si>
  <si>
    <t>Total, with grants attributed to federal spending (not used in calculations, because we use different deflators for the grants piece)</t>
  </si>
  <si>
    <r>
      <t xml:space="preserve">Methodology: </t>
    </r>
    <r>
      <rPr>
        <sz val="11"/>
        <color theme="1"/>
        <rFont val="Arial"/>
        <family val="2"/>
      </rPr>
      <t>In normal times, we forecast state purchases using CBO's projected state purchases growth rate. We think the CBO's projected growth coming out of the pandemic is too conservative, however, so we override with Louise's preferred growth rates that have state purchases recovering faster than CBO projects, and even overtaking prepandemic projections around the beginning of 2022 as states spend their extra federal funding from pandemic legislation (see comparison charts to the right).</t>
    </r>
  </si>
  <si>
    <t>gs</t>
  </si>
  <si>
    <t>Judgemental Growth Rate</t>
  </si>
  <si>
    <t>See methodology and comparison charts to the right</t>
  </si>
  <si>
    <t>NIPA Consistent Projected State Purchases</t>
  </si>
  <si>
    <t>State Purchases (FIM Consistent)</t>
  </si>
  <si>
    <t>Total, with grants removed from state spending and reattributed to federal</t>
  </si>
  <si>
    <t>Monthly State and Local Employment, for Reference</t>
  </si>
  <si>
    <t>Haver codes below, but we don't pull monthly data into Haver Pivoted</t>
  </si>
  <si>
    <t>State Government Employment (Thousands)</t>
  </si>
  <si>
    <t>lasgova</t>
  </si>
  <si>
    <t>Local Government Employment (Thousands)</t>
  </si>
  <si>
    <t>lalgova</t>
  </si>
  <si>
    <t>State and Local Construction (Millions)</t>
  </si>
  <si>
    <t>cpgs</t>
  </si>
  <si>
    <t>Grants Reallocation (ONLY EDIT IN SEPARATE GRANTS SPREADSHEET)</t>
  </si>
  <si>
    <r>
      <t xml:space="preserve">Methodology: </t>
    </r>
    <r>
      <rPr>
        <sz val="11"/>
        <color theme="1"/>
        <rFont val="Arial"/>
        <family val="2"/>
      </rPr>
      <t>See Grants sheet for calculations of top-line investment and consumption grants. We sum these together and reattribute them away from states and to the federal government.</t>
    </r>
  </si>
  <si>
    <t>Total Grants</t>
  </si>
  <si>
    <t>Data for comparing state purchases projections</t>
  </si>
  <si>
    <t>Pre-pandemic CBO State Purchases Growth (annualized)</t>
  </si>
  <si>
    <t>July CBO Projected State Purchases Growth (annualized)</t>
  </si>
  <si>
    <t>Our NIPA Consistent growth</t>
  </si>
  <si>
    <t>NIPA Consistent</t>
  </si>
  <si>
    <t>Pre-pandemic CBO Projected State Purchases</t>
  </si>
  <si>
    <t>February CBO Projected State Purchases</t>
  </si>
  <si>
    <t>July CBO Projected State Purchases</t>
  </si>
  <si>
    <t>FIM Consistent</t>
  </si>
  <si>
    <t>NIPA Data (Billions)</t>
  </si>
  <si>
    <t>Non-legislation subsidies</t>
  </si>
  <si>
    <t>Legislation subsidies</t>
  </si>
  <si>
    <t>Legislation ex PPP</t>
  </si>
  <si>
    <t>gfsubf</t>
  </si>
  <si>
    <t>gfsube</t>
  </si>
  <si>
    <t>gfsubg</t>
  </si>
  <si>
    <t xml:space="preserve">Provider Relief Fund </t>
  </si>
  <si>
    <t>gfsubs</t>
  </si>
  <si>
    <t>gfsubk</t>
  </si>
  <si>
    <t>Economic Injury Disaster Loan Advances</t>
  </si>
  <si>
    <t>Restaurant Revitalization Fund</t>
  </si>
  <si>
    <t>Other ARP Subsidies (not elsewhere classified)</t>
  </si>
  <si>
    <t>Other Aid to Small Business</t>
  </si>
  <si>
    <t>CRFB Score of December Legislation</t>
  </si>
  <si>
    <t>Aid to small businesses ex PPP</t>
  </si>
  <si>
    <t>Support Program for Airline Workers</t>
  </si>
  <si>
    <t>Emergency Grants to Venues</t>
  </si>
  <si>
    <t>Other Small Business Relief and Program Expenses</t>
  </si>
  <si>
    <t>CBO Score of ARPA</t>
  </si>
  <si>
    <t>Support for Transit</t>
  </si>
  <si>
    <t>Restaurant Revitalization Fund (includes grants to venues, which is small)</t>
  </si>
  <si>
    <t>Child Care Stabilization</t>
  </si>
  <si>
    <t>Pensions</t>
  </si>
  <si>
    <t>Totals to Read Into Code</t>
  </si>
  <si>
    <t>ARP Subsidies ex Provider Relief and PPP</t>
  </si>
  <si>
    <t>yptmd</t>
  </si>
  <si>
    <t>Federal Medicaid Grants</t>
  </si>
  <si>
    <t>Federal Share (FMAP) pre-ARP</t>
  </si>
  <si>
    <t>Federal Share FMAP post-ARP</t>
  </si>
  <si>
    <t>Fiscal Years (Billions)</t>
  </si>
  <si>
    <t>CBO Projection of Federal Medicaid Outlays</t>
  </si>
  <si>
    <t>Annual FMAP</t>
  </si>
  <si>
    <t>Total Medicaid (Federal/FMAP)</t>
  </si>
  <si>
    <t>Total Medicaid Annual Growth Rate</t>
  </si>
  <si>
    <t>Quarterly Projection (Billions)</t>
  </si>
  <si>
    <t xml:space="preserve">Total Medicaid </t>
  </si>
  <si>
    <t xml:space="preserve">State Medicaid </t>
  </si>
  <si>
    <t>CBO Medicaid ARP Score</t>
  </si>
  <si>
    <t>Coverage of Covid-19 vaccinations and treatments</t>
  </si>
  <si>
    <t>Coverage for pregnant women</t>
  </si>
  <si>
    <t>Bundled community-based mobile crisis intervention</t>
  </si>
  <si>
    <t>Temporary increase in FMAP for expanding ACA coverage</t>
  </si>
  <si>
    <t>100% FMAP for urban, Indian and Hawaiian organizations</t>
  </si>
  <si>
    <t>Sunset of limit on maximum rebate</t>
  </si>
  <si>
    <t>Temporary increase in FMAP for expanding HCBS</t>
  </si>
  <si>
    <t>Strike Teams for nursing facilities</t>
  </si>
  <si>
    <t>DSH allotments during public health emergency</t>
  </si>
  <si>
    <t>Total ARP Medicaid Provisions</t>
  </si>
  <si>
    <t>FMAP Provisions</t>
  </si>
  <si>
    <t>Probably some of the $ for the Medicaid expansions is increase in actual Medicaid, but this is good enough for now</t>
  </si>
  <si>
    <t>FMAP Effects</t>
  </si>
  <si>
    <t>Rough estimate of impact on FMAP</t>
  </si>
  <si>
    <t>ARP Federal Medicaid Provisions other than FMAP</t>
  </si>
  <si>
    <t>Total Medicare</t>
  </si>
  <si>
    <t>yptmr</t>
  </si>
  <si>
    <t>Medicare ex COVID Payment Rates</t>
  </si>
  <si>
    <t>Resumption of Sequester</t>
  </si>
  <si>
    <t>Higher COVID Payment Rates</t>
  </si>
  <si>
    <t>Medicare Spending Growth Rate</t>
  </si>
  <si>
    <t>July 2021 CBO Annual Medicare Spending</t>
  </si>
  <si>
    <t>Timing shift due to COVID legislation</t>
  </si>
  <si>
    <t>CBO less legislation timing shift</t>
  </si>
  <si>
    <t>BEA doesn't count the timing shift due to COVID Legislation, so we adjust the numbers to make them comparable to BEA's</t>
  </si>
  <si>
    <t>BEA's Average</t>
  </si>
  <si>
    <t xml:space="preserve">CBO is too different from the NIPA, so we decided to use the pre-pandemic CBO </t>
  </si>
  <si>
    <t>January 2020 CBO Annual Medicare Spending</t>
  </si>
  <si>
    <t>Growth Rate</t>
  </si>
  <si>
    <r>
      <t xml:space="preserve">Methodology: </t>
    </r>
    <r>
      <rPr>
        <sz val="11"/>
        <color theme="1"/>
        <rFont val="Arial"/>
        <family val="2"/>
      </rPr>
      <t>We take BEA's data on rebate checks disbursement and separate out ARP and non-ARP checks because we apply a different MPC to the ARP round of checks. All checks before 2021 Q1 are non-ARP; all in 2021 Q2 forward are ARP. In 2021 Q1 we sum the January and February disbursements as the share of non-ARP checks out of the total.</t>
    </r>
  </si>
  <si>
    <t>gftfpe</t>
  </si>
  <si>
    <t xml:space="preserve">Non-ARP Rebate Checks </t>
  </si>
  <si>
    <t>BEA Monthly Rebate Checks Data</t>
  </si>
  <si>
    <r>
      <t>Economic impact payments</t>
    </r>
    <r>
      <rPr>
        <vertAlign val="superscript"/>
        <sz val="11"/>
        <color theme="1"/>
        <rFont val="Calibri"/>
        <family val="2"/>
        <scheme val="minor"/>
      </rPr>
      <t xml:space="preserve"> </t>
    </r>
  </si>
  <si>
    <t>https://www.bea.gov/sites/default/files/2021-05/effects-of-selected-federal-pandemic-response-programs-on-personal-income-april-2021.pdf</t>
  </si>
  <si>
    <t>Remaining Social Benefits</t>
  </si>
  <si>
    <t>Federal</t>
  </si>
  <si>
    <t>Federal Social Benefits (NIPA Definition)</t>
  </si>
  <si>
    <t>gftfp</t>
  </si>
  <si>
    <t>Total Unemployment Insurance
(Federal + State)</t>
  </si>
  <si>
    <t>Total Rebate Checks
(ARP + non-ARP)</t>
  </si>
  <si>
    <t>PPP to NPISH</t>
  </si>
  <si>
    <t>Provider Relief to NPISH</t>
  </si>
  <si>
    <t>Other Vulnerable excluding SNAP</t>
  </si>
  <si>
    <t>State</t>
  </si>
  <si>
    <t>gstfp</t>
  </si>
  <si>
    <t>Social Security</t>
  </si>
  <si>
    <t>gftfbdx</t>
  </si>
  <si>
    <r>
      <rPr>
        <b/>
        <sz val="11"/>
        <color theme="1"/>
        <rFont val="Arial"/>
        <family val="2"/>
      </rPr>
      <t>Methodology</t>
    </r>
    <r>
      <rPr>
        <sz val="11"/>
        <color theme="1"/>
        <rFont val="Arial"/>
        <family val="2"/>
      </rPr>
      <t xml:space="preserve">: SNAP benefits increase both due to legislative changes and because the unemployment rate has risen. Biden extended pandemic SNAP legislation through September 2021 and increased benefits. We take BEA historical data on total SNAP payments, and use the difference between each quarter in 2020s total benefits and the average pre-pandemic (2019) amount to back out how much of the SNAP payments are due to COVID in the historical period. We judgementally phase out the benefits in the projection period based on recent BEA data, expiration of enhanced benefits, and expected economic recovery. We read SNAP due to COVID legislation into our Social Benefits sheet. </t>
    </r>
  </si>
  <si>
    <t>Calculating SNAP due to COVID</t>
  </si>
  <si>
    <t>SNAP due to COVID</t>
  </si>
  <si>
    <t>gftffx</t>
  </si>
  <si>
    <t>Increase Relative to Pre-COVID</t>
  </si>
  <si>
    <t>Total non-corporate</t>
  </si>
  <si>
    <t>Personal Income</t>
  </si>
  <si>
    <t>Social Insurance</t>
  </si>
  <si>
    <t>Production</t>
  </si>
  <si>
    <t>Corporate Income Tax</t>
  </si>
  <si>
    <t>Personal</t>
  </si>
  <si>
    <t>gsrpt</t>
  </si>
  <si>
    <t>gsrs</t>
  </si>
  <si>
    <t>gsrpri</t>
  </si>
  <si>
    <t>gsrcp</t>
  </si>
  <si>
    <t>July 2021 CBO Projections of Federal Taxes (Fiscal Years)</t>
  </si>
  <si>
    <t>Individual Income</t>
  </si>
  <si>
    <t>** CBO put delayed social security payments in individual for some reason</t>
  </si>
  <si>
    <t>Payroll</t>
  </si>
  <si>
    <t>Excise + Customs</t>
  </si>
  <si>
    <t>Excise</t>
  </si>
  <si>
    <t>Customs</t>
  </si>
  <si>
    <t>BEA Data FY Averages</t>
  </si>
  <si>
    <t>Monthly Taxes from Personal Income Release (just to check feasibility of our forecast)</t>
  </si>
  <si>
    <t>Social Insurance Contributions</t>
  </si>
  <si>
    <t>2021</t>
  </si>
  <si>
    <t>JAN</t>
  </si>
  <si>
    <t>FEB</t>
  </si>
  <si>
    <t>MAR</t>
  </si>
  <si>
    <t>APR</t>
  </si>
  <si>
    <t>Personal current taxes</t>
  </si>
  <si>
    <t>Comparing the BEA and CBO tax revenues</t>
  </si>
  <si>
    <t>Ratio: BEA/CBO</t>
  </si>
  <si>
    <t>CBO projection of the annual tax base</t>
  </si>
  <si>
    <t>July 2021 CBO FY Average Economic Projections</t>
  </si>
  <si>
    <t>"Taxable Personal Income"</t>
  </si>
  <si>
    <t>Wages and Salaries</t>
  </si>
  <si>
    <t>Personal Consumption</t>
  </si>
  <si>
    <t>Corporate Profits, with IVA and CCAdj</t>
  </si>
  <si>
    <t>CBO projected annual revenues over projected annual base to get projected annual tax rates.</t>
  </si>
  <si>
    <t>CBO Tax Rates</t>
  </si>
  <si>
    <t>Excise and Customs Taxes</t>
  </si>
  <si>
    <t>In the historical period, we multiply our tax rates from CBO by the ratio of CBO and BEA tax rates to get annual BEA tax rates. The projection is Louise's judgement, guided by projected CBO tax rates.</t>
  </si>
  <si>
    <t>BEA Tax Rates Actual and Projected</t>
  </si>
  <si>
    <t>July 2021 CBO Tax Base Quarterly Projections</t>
  </si>
  <si>
    <t>Wages and Salaries (CBO pre-Q2 release and annual revisions)</t>
  </si>
  <si>
    <t>Nonwage Income (CBO pre-Q2 release and annual revisions)</t>
  </si>
  <si>
    <t>Corporate Profits</t>
  </si>
  <si>
    <t>BEA Quarterly</t>
  </si>
  <si>
    <t>Federal Tax Rates</t>
  </si>
  <si>
    <t>Federal Tax Base</t>
  </si>
  <si>
    <t>BEA "Taxable Personal Income" (estimate)</t>
  </si>
  <si>
    <t>Prop Income</t>
  </si>
  <si>
    <t>Rental income</t>
  </si>
  <si>
    <t>Asset Income</t>
  </si>
  <si>
    <t>Corporate Profits with IVA and CCADJ</t>
  </si>
  <si>
    <t>State Tax Rates</t>
  </si>
  <si>
    <t>Corporate Income</t>
  </si>
  <si>
    <t>1970 Q1</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</si>
  <si>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</si>
  <si>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</si>
  <si>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</si>
  <si>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</si>
  <si>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</si>
  <si>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</si>
  <si>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</si>
  <si>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</si>
  <si>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</si>
  <si>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</si>
  <si>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</si>
  <si>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</si>
  <si>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</si>
  <si>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</si>
  <si>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</si>
  <si>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</si>
  <si>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</si>
  <si>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</si>
  <si>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</si>
  <si>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</si>
  <si>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</si>
  <si>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</si>
  <si>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</si>
  <si>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</si>
  <si>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</si>
  <si>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</si>
  <si>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</si>
  <si>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</si>
  <si>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</si>
  <si>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</si>
  <si>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</si>
  <si>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</si>
  <si>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</si>
  <si>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</si>
  <si>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</si>
  <si>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</si>
  <si>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</si>
  <si>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</si>
  <si>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</si>
  <si>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</si>
  <si>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</si>
  <si>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</si>
  <si>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</si>
  <si>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</si>
  <si>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</si>
  <si>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</si>
  <si>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</si>
  <si>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</si>
  <si>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</si>
  <si>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</si>
  <si>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</si>
  <si>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</si>
  <si>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</si>
  <si>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</si>
  <si>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</si>
  <si>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</si>
  <si>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</si>
  <si>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</si>
  <si>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</si>
  <si>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</si>
  <si>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</si>
  <si>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</si>
  <si>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</si>
  <si>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</si>
  <si>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</si>
  <si>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</si>
  <si>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</si>
  <si>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</si>
  <si>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</si>
  <si>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</si>
  <si>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</si>
  <si>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</si>
  <si>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</si>
  <si>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</si>
  <si>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</si>
  <si>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</si>
  <si>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</si>
  <si>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</si>
  <si>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</si>
  <si>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</si>
  <si>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</si>
  <si>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</si>
  <si>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</si>
  <si>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</si>
  <si>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</si>
  <si>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</si>
  <si>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</si>
  <si>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</si>
  <si>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</si>
  <si>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</si>
  <si>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</si>
  <si>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</si>
  <si>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</si>
  <si>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</si>
  <si>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</si>
  <si>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</si>
  <si>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</si>
  <si>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</si>
  <si>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</si>
  <si>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</si>
  <si>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</si>
  <si>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</si>
  <si>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</si>
  <si>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</si>
  <si>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</si>
  <si>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</si>
  <si>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</si>
  <si>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</si>
  <si>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</si>
  <si>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</si>
  <si>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</si>
  <si>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</si>
  <si>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</si>
  <si>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</si>
  <si>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</si>
  <si>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</si>
  <si>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</si>
  <si>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</si>
  <si>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</si>
  <si>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</si>
  <si>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</si>
  <si>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</si>
  <si>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</si>
  <si>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</si>
  <si>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</si>
  <si>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</si>
  <si>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</si>
  <si>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</si>
  <si>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</si>
  <si>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</si>
  <si>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</si>
  <si>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</si>
  <si>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</si>
  <si>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</si>
  <si>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</si>
  <si>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</si>
  <si>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</si>
  <si>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</si>
  <si>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</si>
  <si>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</si>
  <si>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</si>
  <si>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</si>
  <si>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</si>
  <si>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</si>
  <si>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</si>
  <si>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</si>
  <si>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</si>
  <si>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</si>
  <si>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</si>
  <si>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</si>
  <si>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</si>
  <si>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</si>
  <si>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</si>
  <si>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</si>
  <si>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</si>
  <si>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</si>
  <si>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</si>
  <si>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</si>
  <si>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</si>
  <si>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</si>
  <si>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</si>
  <si>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</si>
  <si>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</si>
  <si>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</si>
  <si>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</si>
  <si>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</si>
  <si>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</si>
  <si>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</si>
  <si>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</si>
  <si>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</si>
  <si>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</si>
  <si>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</si>
  <si>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</si>
  <si>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</si>
  <si>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</si>
  <si>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</si>
  <si>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</si>
  <si>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</si>
  <si>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</si>
  <si>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</si>
  <si>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</si>
  <si>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</si>
  <si>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</si>
  <si>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</si>
  <si>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</si>
  <si>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</si>
  <si>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</si>
  <si>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</si>
  <si>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</si>
  <si>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</si>
  <si>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</si>
  <si>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</si>
  <si>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</si>
  <si>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</si>
  <si>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</si>
  <si>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</si>
  <si>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</si>
  <si>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</si>
  <si>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</si>
  <si>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</si>
  <si>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gdp</t>
  </si>
  <si>
    <t>gdph</t>
  </si>
  <si>
    <t>jgdp</t>
  </si>
  <si>
    <t>c</t>
  </si>
  <si>
    <t>ch</t>
  </si>
  <si>
    <t>jc</t>
  </si>
  <si>
    <t>jgf</t>
  </si>
  <si>
    <t>jgs</t>
  </si>
  <si>
    <t>jgse</t>
  </si>
  <si>
    <t>jgsi</t>
  </si>
  <si>
    <t>gtfp</t>
  </si>
  <si>
    <t>ypog</t>
  </si>
  <si>
    <t>yptx</t>
  </si>
  <si>
    <t>ytpi</t>
  </si>
  <si>
    <t>yctlg</t>
  </si>
  <si>
    <t>g</t>
  </si>
  <si>
    <t>grcsi</t>
  </si>
  <si>
    <t>dc</t>
  </si>
  <si>
    <t>gfh</t>
  </si>
  <si>
    <t>gsh</t>
  </si>
  <si>
    <t>gset</t>
  </si>
  <si>
    <t>gfeghhx</t>
  </si>
  <si>
    <t>gfsub</t>
  </si>
  <si>
    <t>gssub</t>
  </si>
  <si>
    <t>gsub</t>
  </si>
  <si>
    <t>gftfpr</t>
  </si>
  <si>
    <t>gftfpu</t>
  </si>
  <si>
    <t>gfctp</t>
  </si>
  <si>
    <t>cpiu</t>
  </si>
  <si>
    <t>pcw</t>
  </si>
  <si>
    <t>gdppothq</t>
  </si>
  <si>
    <t>gdppotq</t>
  </si>
  <si>
    <t>recessq</t>
  </si>
  <si>
    <t>jgdp_growth</t>
  </si>
  <si>
    <t>jc_growth</t>
  </si>
  <si>
    <t>jgf_growth</t>
  </si>
  <si>
    <t>jgs_growth</t>
  </si>
  <si>
    <t>jgse_growth</t>
  </si>
  <si>
    <t>jgsi_growth</t>
  </si>
  <si>
    <r>
      <t>This file reproduces the tables detailing CBO's budgetary projections that appear in the agency's September 2020 report</t>
    </r>
    <r>
      <rPr>
        <i/>
        <sz val="11"/>
        <color rgb="FF000000"/>
        <rFont val="Arial"/>
        <family val="2"/>
      </rPr>
      <t xml:space="preserve"> An Update to the Budget Outlook: 2020 to 2030</t>
    </r>
    <r>
      <rPr>
        <sz val="11"/>
        <color rgb="FF000000"/>
        <rFont val="Arial"/>
        <family val="2"/>
      </rPr>
      <t>. The file also includes data that supplement those tables.</t>
    </r>
  </si>
  <si>
    <t>www.cbo.gov/publication/56517</t>
  </si>
  <si>
    <t>Table A-2. 
Effects on Outlays of Legislation Enacted to Address the Coronavirus Pandemic and Economic Downturn</t>
  </si>
  <si>
    <t>Billions of Dollars</t>
  </si>
  <si>
    <t>2021-</t>
  </si>
  <si>
    <t>Paycheck Protection Program</t>
  </si>
  <si>
    <t>Unemployment Compensation Expansion</t>
  </si>
  <si>
    <t>UI</t>
  </si>
  <si>
    <t>FPUC - Additional $600 per week</t>
  </si>
  <si>
    <t>PUA - Eligibility expansion</t>
  </si>
  <si>
    <t>PEUC - Additional 13 weeks of coverage</t>
  </si>
  <si>
    <t>Other</t>
  </si>
  <si>
    <t>___</t>
  </si>
  <si>
    <t>Subtotal, unemployment compensation</t>
  </si>
  <si>
    <r>
      <t>Recovery Rebates</t>
    </r>
    <r>
      <rPr>
        <vertAlign val="superscript"/>
        <sz val="11"/>
        <rFont val="Arial"/>
        <family val="2"/>
      </rPr>
      <t>a</t>
    </r>
  </si>
  <si>
    <t>Checks</t>
  </si>
  <si>
    <t>HHS Public Health and Social Services Emergency Fund</t>
  </si>
  <si>
    <t>Provider Relief Grants/Transfers/Subsidies</t>
  </si>
  <si>
    <t>Medicaid Financial Assistance to States and</t>
  </si>
  <si>
    <t>Coverage Continuity for Enrollees</t>
  </si>
  <si>
    <t>Disaster Relief</t>
  </si>
  <si>
    <t>Medicare Accelerated Payments</t>
  </si>
  <si>
    <t>Increase in SNAP Beneficiaries and Average Benefits</t>
  </si>
  <si>
    <t>SNAP</t>
  </si>
  <si>
    <t>Pandemic Relief for Aviation Workers</t>
  </si>
  <si>
    <t>Education Grants/Transfers/Subsidies</t>
  </si>
  <si>
    <t>Other Programs</t>
  </si>
  <si>
    <t xml:space="preserve">Other </t>
  </si>
  <si>
    <t>Source:  Congressional Budget Office.</t>
  </si>
  <si>
    <t>The table shows the effects of the three laws enacted in response to the 2020 coronavirus pandemic that were not incorporated into CBO’s March 2020 baseline. Those three laws are the Families First Coronavirus Response Act (Public Law 116-127, enacted on March 18, 2020); the Coronavirus Aid, Relief, and Economic Security Act (CARES Act, P.L. 116-136, enacted on March 27, 2020); and the Paycheck Protection Program and Health Care Enhancement Act (P.L. 116-139, enacted on April 24, 2020). The effects of the Coronavirus Preparedness and Response Supplemental Appropriations Act, 2020 (P.L. 116-123, enacted on March 6, 2020) were included in CBO’s March 2020 baseline and thus are not reflected in the table.</t>
  </si>
  <si>
    <t>The CARES Act authorized the Secretary of the Treasury to provide up to $454 billion to fund emergency lending facilities established by the Board of Governors of the Federal Reserve System. However, because the income and costs stemming from that lending are expected to roughly offset each other, CBO estimates that the provision will have little effect on the deficit.</t>
  </si>
  <si>
    <t>FPUC = Federal Pandemic Unemployment Compensation; HHS = Health and Human Services; PEUC = Pandemic Emergency Unemployment Compensation;
PUA = Pandemic Unemployment Assistance; SNAP = Supplemental Nutrition Assistance Program.</t>
  </si>
  <si>
    <t>a. In CBO’s initial estimate of the recovery rebates, the deficit effect was split almost evenly between an increase in outlays and a reduction in revenues. Because the Treasury is recording those rebates almost entirely as outlays, CBO has adjusted its projections accordingly. That shift from an increase in outlays to a reduction in revenues has no effect on the deficit.</t>
  </si>
  <si>
    <t>Source: https://www.crfb.org/blogs/whats-final-covid-relief-deal-2020</t>
  </si>
  <si>
    <t>Provision</t>
  </si>
  <si>
    <t>Ten year cost (annualized)</t>
  </si>
  <si>
    <t>Column1</t>
  </si>
  <si>
    <t>Column2</t>
  </si>
  <si>
    <t>Aid to small businesses</t>
  </si>
  <si>
    <t>What we use for our assumptions</t>
  </si>
  <si>
    <t>Paycheck Protection Program (PPP) Second Draw </t>
  </si>
  <si>
    <t>Ten Year Cost</t>
  </si>
  <si>
    <t>Extend and Augment Unemployment Benefits (+$300/week) for 11 weeks</t>
  </si>
  <si>
    <t>Stimulus checks of $600/person</t>
  </si>
  <si>
    <t>Covid and Mental Health Healthcare Grants</t>
  </si>
  <si>
    <t>Education</t>
  </si>
  <si>
    <t xml:space="preserve">Subsidies </t>
  </si>
  <si>
    <t>Sum</t>
  </si>
  <si>
    <t>K-12 Education Grants</t>
  </si>
  <si>
    <t>Higher Education Grants</t>
  </si>
  <si>
    <t xml:space="preserve">Economic Injury Disaster Loan Advances </t>
  </si>
  <si>
    <t>Governor's Emergency Education Relief Fund</t>
  </si>
  <si>
    <t>Grants  to HBCUs, Minority Serving Institutions, and Tribal and Territories</t>
  </si>
  <si>
    <t>Grants to For-Profit  Colleges to Provide Financial Aid</t>
  </si>
  <si>
    <t>Second Round Payroll Support Program for Airline Workers</t>
  </si>
  <si>
    <t>Education Grants for Tribes and Territories</t>
  </si>
  <si>
    <t>Community Lender Support</t>
  </si>
  <si>
    <t>Health Care</t>
  </si>
  <si>
    <t>Childcare Grants</t>
  </si>
  <si>
    <t>Funding for States  for Testing, Tracing,  and COVID Mitigation</t>
  </si>
  <si>
    <t>Grant</t>
  </si>
  <si>
    <t>Vaccine Procurement</t>
  </si>
  <si>
    <t>Vaaccine Distribution Through the States &amp; CDC</t>
  </si>
  <si>
    <t>Mental Health  Funding</t>
  </si>
  <si>
    <t xml:space="preserve">Overseas Vaccine Response </t>
  </si>
  <si>
    <t>Additional Health Care Provider Grants</t>
  </si>
  <si>
    <t>Provider relief grant</t>
  </si>
  <si>
    <t>Repeal the Medicare Sequester through  March 2021</t>
  </si>
  <si>
    <t>Transfers (medicare)</t>
  </si>
  <si>
    <t>Increase Physician Pay Schedule</t>
  </si>
  <si>
    <t>Other Health Funding</t>
  </si>
  <si>
    <t>Purchase</t>
  </si>
  <si>
    <t>Transit Infrastructure Grants</t>
  </si>
  <si>
    <t>State Highway Funding</t>
  </si>
  <si>
    <t>Grants to Transportation Service Providers Like Buses and Ferries</t>
  </si>
  <si>
    <t>Airport Grants</t>
  </si>
  <si>
    <t>Amtrak Funding</t>
  </si>
  <si>
    <t>Other Spending</t>
  </si>
  <si>
    <t>Nutrition and Agriculture Programs</t>
  </si>
  <si>
    <t>Rental Assistance</t>
  </si>
  <si>
    <t>Subsidy</t>
  </si>
  <si>
    <t xml:space="preserve">I would say this is a subsidy since I think it's support for lending to small businesses? </t>
  </si>
  <si>
    <t>https://www.journalofaccountancy.com/news/2020/dec/covid-19-relief-bill-addresses-key-ppp-issues.html</t>
  </si>
  <si>
    <t>For "stabilizing the childcare industry". Subsidy, but check whether the BEA puts it into state grants</t>
  </si>
  <si>
    <t>https://www.ffyf.org/timeline-of-covid-19-relief-for-the-child-care-industry-and-working-families/</t>
  </si>
  <si>
    <t>Broadband Grants and Investment</t>
  </si>
  <si>
    <t>I think this is a purchase. Much of it goes directly to service providers and not through states as far as I can tell</t>
  </si>
  <si>
    <t>https://www.wiley.law/alert-Congress-Provides-Nearly-7-Billion-in-New-Broadband-Funding-in-the-Latest-COVID-19-Stimulus-Legislation</t>
  </si>
  <si>
    <t>Provide Additional Emergency Funding to Agencies</t>
  </si>
  <si>
    <t>Struggling to find much information on this</t>
  </si>
  <si>
    <t>Disaster Relief Funding for COVID Funeral Expenses</t>
  </si>
  <si>
    <t>Available via FEMA-- I don’t think that goes through states but not sure?</t>
  </si>
  <si>
    <t>Community Development Block Grants</t>
  </si>
  <si>
    <t>Federal government provides annual grants on a formula basis to states, cities, and counties to develop viable urban communities by providing decent housing and a suitable living environment, and by expanding economic opportunities, principally for low- and moderate-income persons</t>
  </si>
  <si>
    <t>Write-Off $10 Billion U.S. Postal Service Loan</t>
  </si>
  <si>
    <t>Congress lent USPS $10 billion in CARES Act; this was just saying they don't have to pay it back.</t>
  </si>
  <si>
    <t>Other Tax Cuts</t>
  </si>
  <si>
    <t>Extend and Expand Employee Retention Tax Credit</t>
  </si>
  <si>
    <t>Reinstate 100% Business Meals Deduction for 2021 and 2022</t>
  </si>
  <si>
    <t>Increase Earned Income and Child Tax Credit by Allowing Taxpayers to Use 2019 Income</t>
  </si>
  <si>
    <t>Extend CARES Act Charitable Provisions</t>
  </si>
  <si>
    <t>Extend CARES Act Employer-Paid Student Loan Exclusion Through 2025</t>
  </si>
  <si>
    <t>Extend Families First Paid Leave Credits Through March 2021</t>
  </si>
  <si>
    <t>Direct Aid to Families</t>
  </si>
  <si>
    <t>Aid to Financially Vulnerable Households</t>
  </si>
  <si>
    <t>Health grants</t>
  </si>
  <si>
    <t>COVID-19 Containment and Vaccination; Aid to State and Local Governments; Federal Spending</t>
  </si>
  <si>
    <t>NOT IN GDP</t>
  </si>
  <si>
    <t>T9, Sub. G, Part 2</t>
  </si>
  <si>
    <t>T9, Sub. G, Part 1</t>
  </si>
  <si>
    <t>T9, Sub. G, Part 3</t>
  </si>
  <si>
    <t xml:space="preserve">T9, Sub. I </t>
  </si>
  <si>
    <t>T9, Sub.G, Part 4</t>
  </si>
  <si>
    <t>T1, Total (Agriculture, SNAP, WIC, TANF)</t>
  </si>
  <si>
    <t>T3, Sub.B</t>
  </si>
  <si>
    <t>T9, Sub.G, P.7</t>
  </si>
  <si>
    <t>T2, Sub.K</t>
  </si>
  <si>
    <t>T2, Sub.L</t>
  </si>
  <si>
    <t>Title 9, Sub. A, first four items -&gt;</t>
  </si>
  <si>
    <t>Title 9, Sub. A, Sec. 9041 + Sec. 9042</t>
  </si>
  <si>
    <t>Rest of Sub.A</t>
  </si>
  <si>
    <t>T9, Sub. F</t>
  </si>
  <si>
    <t>T9, Sub. B C D</t>
  </si>
  <si>
    <t>T9, Sub. J</t>
  </si>
  <si>
    <t>T9, Sub. L</t>
  </si>
  <si>
    <t>T9, Sub. K</t>
  </si>
  <si>
    <t>T9, Sub. M</t>
  </si>
  <si>
    <t>T9, Sub.N, Sec.9911</t>
  </si>
  <si>
    <t>T2, Sub.A, part 1</t>
  </si>
  <si>
    <t>T2: subA, part2; subB, I, J</t>
  </si>
  <si>
    <t>T11, Total</t>
  </si>
  <si>
    <t>T6, Total</t>
  </si>
  <si>
    <t>T2, Sub. C, Sec.2203, 2204, 2205, 2206</t>
  </si>
  <si>
    <t>T3, Sub. D</t>
  </si>
  <si>
    <t>T2, Sub. C, Sec. 2201</t>
  </si>
  <si>
    <t>T2, Sub. H</t>
  </si>
  <si>
    <t>T4, Total</t>
  </si>
  <si>
    <t>T9, Sub.N, Sec. 9912</t>
  </si>
  <si>
    <t>T7 SubD,E,F</t>
  </si>
  <si>
    <t>T8, Total</t>
  </si>
  <si>
    <t>T3, Sub. A</t>
  </si>
  <si>
    <t>T9, Sub.G, Part 8</t>
  </si>
  <si>
    <t>T2, Sub. D, E, F, G</t>
  </si>
  <si>
    <t>T2, Sub. C, Sec. 2202</t>
  </si>
  <si>
    <t>T6, Sec. 6001</t>
  </si>
  <si>
    <t>T6</t>
  </si>
  <si>
    <t>T3 Sub. C Sec. 3301</t>
  </si>
  <si>
    <t>T9, SubG, part5</t>
  </si>
  <si>
    <t>T9, Part6</t>
  </si>
  <si>
    <t>T9, Sub.H</t>
  </si>
  <si>
    <t>T7, parts A B C</t>
  </si>
  <si>
    <t>T10, Total</t>
  </si>
  <si>
    <t>Fiscal Year</t>
  </si>
  <si>
    <t>UI benefits</t>
  </si>
  <si>
    <t>Other Direct Aid to Families</t>
  </si>
  <si>
    <t>Other Aid to Vulnerable HHs</t>
  </si>
  <si>
    <t>Subsidies ex Provider Relief and PPP</t>
  </si>
  <si>
    <t>Other state and local aid ex Provider Relief</t>
  </si>
  <si>
    <t>Provider Relief FUND</t>
  </si>
  <si>
    <t>child tax credit</t>
  </si>
  <si>
    <t>eitc</t>
  </si>
  <si>
    <t>rebate checks</t>
  </si>
  <si>
    <t xml:space="preserve"> child care for workers</t>
  </si>
  <si>
    <t>dependent care for families</t>
  </si>
  <si>
    <t>food</t>
  </si>
  <si>
    <t>housing assistance</t>
  </si>
  <si>
    <t>premium tax credits</t>
  </si>
  <si>
    <t>ratepayer protection</t>
  </si>
  <si>
    <t>assistance for older americans</t>
  </si>
  <si>
    <t>state ui</t>
  </si>
  <si>
    <t>pua</t>
  </si>
  <si>
    <t>peuc</t>
  </si>
  <si>
    <t>puc</t>
  </si>
  <si>
    <t>ui tax suspension</t>
  </si>
  <si>
    <t>other_ui</t>
  </si>
  <si>
    <t>cobra</t>
  </si>
  <si>
    <t>emergency assistance</t>
  </si>
  <si>
    <t>chip</t>
  </si>
  <si>
    <t>coronavirus relief fund (aid to state and local)</t>
  </si>
  <si>
    <t>provider relief</t>
  </si>
  <si>
    <t>education</t>
  </si>
  <si>
    <t xml:space="preserve">other state and local </t>
  </si>
  <si>
    <t>grants to tribal governments</t>
  </si>
  <si>
    <t>Environment Grants</t>
  </si>
  <si>
    <t>human services and community supports, minus childcare policies</t>
  </si>
  <si>
    <t>other transportation</t>
  </si>
  <si>
    <t>Child care and development block grant program</t>
  </si>
  <si>
    <t>Mental Health</t>
  </si>
  <si>
    <t>Homeland Security Grants</t>
  </si>
  <si>
    <t>Title 9 other</t>
  </si>
  <si>
    <t>commerce and science federal spending</t>
  </si>
  <si>
    <t>VA</t>
  </si>
  <si>
    <t>Medical Supplies</t>
  </si>
  <si>
    <t>miscellaneous from T9</t>
  </si>
  <si>
    <t>covid containment/vaccination</t>
  </si>
  <si>
    <t>ppp</t>
  </si>
  <si>
    <t>grants to small businesses</t>
  </si>
  <si>
    <t>small business credit initiative</t>
  </si>
  <si>
    <t>paid_sick_leave</t>
  </si>
  <si>
    <t>employee_retention</t>
  </si>
  <si>
    <t>pensions</t>
  </si>
  <si>
    <t>transit and aviation support</t>
  </si>
  <si>
    <t>Foreign Aid</t>
  </si>
  <si>
    <t>Separate Accounting</t>
  </si>
  <si>
    <t>restaurant</t>
  </si>
  <si>
    <t>Spreading Fiscal Year Totals over Quarters</t>
  </si>
  <si>
    <t>FY</t>
  </si>
  <si>
    <t>date</t>
  </si>
  <si>
    <t>2021Q1</t>
  </si>
  <si>
    <t>2021Q2</t>
  </si>
  <si>
    <t>2021Q3</t>
  </si>
  <si>
    <t>2021Q4</t>
  </si>
  <si>
    <t>2022Q1</t>
  </si>
  <si>
    <t>2022Q2</t>
  </si>
  <si>
    <t>2022Q3</t>
  </si>
  <si>
    <t>2022Q4</t>
  </si>
  <si>
    <t>2023Q1</t>
  </si>
  <si>
    <t>2023Q2</t>
  </si>
  <si>
    <t>2023Q3</t>
  </si>
  <si>
    <t>2023Q4</t>
  </si>
  <si>
    <t>2024Q1</t>
  </si>
  <si>
    <t>2024Q2</t>
  </si>
  <si>
    <t>2024Q3</t>
  </si>
  <si>
    <t>2024Q4</t>
  </si>
  <si>
    <t>2025Q1</t>
  </si>
  <si>
    <t>2025Q2</t>
  </si>
  <si>
    <t>2025Q3</t>
  </si>
  <si>
    <t>2025Q4</t>
  </si>
  <si>
    <t>rebate_checks_timing</t>
  </si>
  <si>
    <t>ui_timing</t>
  </si>
  <si>
    <t>snap_timing</t>
  </si>
  <si>
    <t>other_direct_aid_timing</t>
  </si>
  <si>
    <t>other_vulnerable_timing</t>
  </si>
  <si>
    <t>aid to small businesses_timing</t>
  </si>
  <si>
    <t>health_grants_timing</t>
  </si>
  <si>
    <t>grants_timing</t>
  </si>
  <si>
    <t>capital transfers</t>
  </si>
  <si>
    <t>purchases timing</t>
  </si>
  <si>
    <t>SPENDING ASSUMPTIONS</t>
  </si>
  <si>
    <t>grants_mpc</t>
  </si>
  <si>
    <t>arp coronavirus relief fund MPC</t>
  </si>
  <si>
    <t>** when extend, make it add to 1</t>
  </si>
  <si>
    <t>column with score</t>
  </si>
  <si>
    <t>Calendar</t>
  </si>
  <si>
    <t>2025 Q2</t>
  </si>
  <si>
    <t>2025 Q3</t>
  </si>
  <si>
    <t>2025 Q4</t>
  </si>
  <si>
    <t>Subsidies ex Provider Relief</t>
  </si>
  <si>
    <t>Provider Relief Subsidies</t>
  </si>
  <si>
    <t>Provider Relief Grants</t>
  </si>
  <si>
    <t>Divide out Subsidies ex provider relief</t>
  </si>
  <si>
    <t xml:space="preserve">support for transit </t>
  </si>
  <si>
    <t>Restaurant Revitalization Fund (include grants to venues, which is small)</t>
  </si>
  <si>
    <t>Spending out of  education stabilization and other ARP grant</t>
  </si>
  <si>
    <t xml:space="preserve">q2 </t>
  </si>
  <si>
    <t>q4</t>
  </si>
  <si>
    <t>Spending out of coronavirus relief fund and other grants, not including education stabilization</t>
  </si>
  <si>
    <t xml:space="preserve">Check </t>
  </si>
  <si>
    <t>total provider relief</t>
  </si>
  <si>
    <t>Add Factor on Other ARP aid to S+L to match data rather than our disbursement assumptions</t>
  </si>
  <si>
    <t>ylwsd</t>
  </si>
  <si>
    <t>yop</t>
  </si>
  <si>
    <t>ycpd</t>
  </si>
  <si>
    <t>ypiar</t>
  </si>
  <si>
    <t xml:space="preserve">Wage and Salaries </t>
  </si>
  <si>
    <t>gfsubr</t>
  </si>
  <si>
    <t>gfsubd</t>
  </si>
  <si>
    <t>yri</t>
  </si>
  <si>
    <t>federal_social_benefits_override</t>
  </si>
  <si>
    <t>federal_other_vulnerable_arp_override</t>
  </si>
  <si>
    <t>federal_other_direct_aid_arp_override</t>
  </si>
  <si>
    <t>Federal Social Benefits Historical Override</t>
  </si>
  <si>
    <t>ARP Direct Aid Historical Override</t>
  </si>
  <si>
    <t>ARP Other Vulnerable Historical Override</t>
  </si>
  <si>
    <t>58.2 over ten years, 56 of it in 2021-2024</t>
  </si>
  <si>
    <t>Child tax credit</t>
  </si>
  <si>
    <t>Other Direct Aid plus Provider Relief</t>
  </si>
  <si>
    <t xml:space="preserve">ARP Other Direct Aid plus Provider Relief </t>
  </si>
  <si>
    <t xml:space="preserve">Child Tax Credit </t>
  </si>
  <si>
    <t>Other legislation "add factor" (Table 3)</t>
  </si>
  <si>
    <t>SNAP due to COVID (All, including ARP) (Table 2)</t>
  </si>
  <si>
    <t>FIM Federal Social Benefits</t>
  </si>
  <si>
    <t>Portion of Social Benefits we've accounted for in detail</t>
  </si>
  <si>
    <t>NIPA Federal Social Benefits minus what we've accounted for</t>
  </si>
  <si>
    <t>Counterfactual Social Benefits (no pandemic legislation)</t>
  </si>
  <si>
    <t>Underlying Social Benefits (less UI, Medicare, Child Tax Credit and pandemic legislation)</t>
  </si>
  <si>
    <t>Calculating Underlying Social Benefits and Add Factor for Unaccounted Legislation</t>
  </si>
  <si>
    <t>State Social Benefits (NIPA Definition)</t>
  </si>
  <si>
    <t>FIM State Social Benefits</t>
  </si>
  <si>
    <t>Growth rate</t>
  </si>
  <si>
    <t>CBO NIPA FY</t>
  </si>
  <si>
    <t>OURS</t>
  </si>
  <si>
    <t>CBO NIPA</t>
  </si>
  <si>
    <t>CBO NIPA Translation Social Benefits</t>
  </si>
  <si>
    <t>cbo less our medicare</t>
  </si>
  <si>
    <t>Growth rate to make our benefits equal to CBO</t>
  </si>
  <si>
    <t>Our Medicare</t>
  </si>
  <si>
    <t>Our social benefits</t>
  </si>
  <si>
    <t>Ours-CBO</t>
  </si>
  <si>
    <t>Other legislation (what we haven't accounted for to make our underlying social benefits equal to the counterfactual underlying benefits) and add factor to match CBO</t>
  </si>
  <si>
    <t>Add factor for the Bipartisan Infrastructure Billl</t>
  </si>
  <si>
    <t>Add factor for the Bipartisan Infrastructure Bill</t>
  </si>
  <si>
    <t>Levels</t>
  </si>
  <si>
    <t>Line</t>
  </si>
  <si>
    <t>Jul.</t>
  </si>
  <si>
    <t>Sep.</t>
  </si>
  <si>
    <t>Oct.</t>
  </si>
  <si>
    <t>Nov.</t>
  </si>
  <si>
    <t>Update unemployment rate and state and local employment and construction numbers</t>
  </si>
  <si>
    <t>Table-- reminding us that personal income tables don't include PPP to corporates, so we need a new table estimating the share that goes to corp</t>
  </si>
  <si>
    <t>PPP to Businesses</t>
  </si>
  <si>
    <t>PPP to Corporations</t>
  </si>
  <si>
    <t>SHARES</t>
  </si>
  <si>
    <t>Corp to Business ratio</t>
  </si>
  <si>
    <t>ARP Other Direct Aid + Provider Relief</t>
  </si>
  <si>
    <t>When the update is finished, set the top of the fiscal_impact script, set overwrite files to FALSE. This will prevent the saved archival forecast from the update from being overwritten if you change the FIM at all within the same month as the most recent update.</t>
  </si>
  <si>
    <t xml:space="preserve">At the top of the fiscal_impact script, set overwrite files to TRUE. This will automatically save the forecast sheet for this update in its archival folder. </t>
  </si>
  <si>
    <t>yptocm</t>
  </si>
  <si>
    <t xml:space="preserve">We have a few overrides to historical data that we include in this sheet. </t>
  </si>
  <si>
    <t xml:space="preserve">Add the new quarter to the last column and drag the formulas to the right. </t>
  </si>
  <si>
    <t>Go to haver or HaverView and get the lasgova, lalgova and cpgs monthly numbers (sometimes this are historically revised so check this); update the table in the Federal and State Purchases sheet.</t>
  </si>
  <si>
    <t xml:space="preserve">We use these to gauge our forecast for state purchases. </t>
  </si>
  <si>
    <t>Add factor on non-corp taxes to account for taxes coming higher than CBO forecasted (until we get new CBO)</t>
  </si>
  <si>
    <t>federal_aid_to_small_businesses_arp_override</t>
  </si>
  <si>
    <t>Add factor on spending out of grants to reflect that state spending has been lower than we expected even though grants disbursements have come in higher</t>
  </si>
  <si>
    <t>https://www.cbo.gov/publication/57037</t>
  </si>
  <si>
    <t>2021 Q4 3rd revision</t>
  </si>
  <si>
    <t>Dec.</t>
  </si>
  <si>
    <r>
      <t xml:space="preserve">                               Lost wages supplemental payments </t>
    </r>
    <r>
      <rPr>
        <vertAlign val="superscript"/>
        <sz val="11"/>
        <color theme="1"/>
        <rFont val="Calibri"/>
        <family val="2"/>
        <scheme val="minor"/>
      </rPr>
      <t>7</t>
    </r>
  </si>
  <si>
    <t>Average</t>
  </si>
  <si>
    <t>Our forecast</t>
  </si>
  <si>
    <t xml:space="preserve">Add factor </t>
  </si>
  <si>
    <t>A comparison of BEA's revisions for the latest quarter of data to the last release's data</t>
  </si>
  <si>
    <t>Monthly Personal Income ("Month" MPI)</t>
  </si>
  <si>
    <t>Our projection for the components of the FIM, calling from our forecast sheets; this is what we read into the code.</t>
  </si>
  <si>
    <t>Each of these sheets generates our forecast for one (or a few) of the variables that we read into the code in the forecast sheet. This is the main part of the workbook that you will edit each update.</t>
  </si>
  <si>
    <t>Component Sheets (Grants, Medicare, Social Benefits, etc.)</t>
  </si>
  <si>
    <t>BEA data read in from Haver; called by Revisions and the component sheets to generate our forecasts. We copy and paste updated data into this sheet each time there's a new BEA release. It is very important that the order of variables in this sheet does not change, so that the formulas in other sheets call the correct row.</t>
  </si>
  <si>
    <t>Timing MPCs that we use to spread out ARP Score's fiscal year totals into quarters in ARP Quarterly. Generally you won't touch this without Louise.</t>
  </si>
  <si>
    <t>Quarterly spending out of the ARP; this is where we call scores of ARP components from in other sheets. Generally you won't touch this without Louise.</t>
  </si>
  <si>
    <t>All CBO references have a comment with where to find the data that's copy pasted in so we can verify/find it again. I write the name of the release, table and row. It is important to keep these up to date so there isn't confusion about where the numbers come from, since they are hard-coded!</t>
  </si>
  <si>
    <t>Prepare this month's spreadsheet for a new quarter of data to be read in from Haver.</t>
  </si>
  <si>
    <t xml:space="preserve">This is a somewhat complicated part of a new quarter update. Most rows change their formulas from the historical to projection period, so you have to carefully pull forward the historical period to include the new quarter of data. </t>
  </si>
  <si>
    <t xml:space="preserve">Prepare the Revisions sheet for the new quarter </t>
  </si>
  <si>
    <t xml:space="preserve">Prepare the Forecast Comparison sheet </t>
  </si>
  <si>
    <t xml:space="preserve">Prepare the Historical Overrides sheet </t>
  </si>
  <si>
    <t xml:space="preserve">Copy past the forecast table from the most recent update (Paste Values Only) into the "Previous Forecast" table. In both the forecast and forecast comparison sheets, delete the first column so that the forecast comparison sheet contains the upcoming quarter of data and the forecast going forward. </t>
  </si>
  <si>
    <t>Go to Haver or HaverView and get the lasgova, lalgova and cpgs monthly numbers (sometimes this are historically revised so check this); update the table in the Federal and State Purchases sheet.</t>
  </si>
  <si>
    <t>If this table has been released, create a new sheet called "Month" MPI with the table. You don't need to include the month to month changes, just the levels. It's helpful to highlight the rows in the table that are relevant to us.</t>
  </si>
  <si>
    <t>Looking over and editing our forecast</t>
  </si>
  <si>
    <t>Component Sheets</t>
  </si>
  <si>
    <t>Take a look at the forecast comparison sheet. How much has our forecast changed? Are there any components that have changed considerably, that we need to pay attention to?</t>
  </si>
  <si>
    <t>Show Louise</t>
  </si>
  <si>
    <t xml:space="preserve">Walk Louise through the changes-- she typically makes some adjustments to the forecast. Once she signs off on the spreadsheet, you'll run the code to calculate the FIM. </t>
  </si>
  <si>
    <t>At the top of the fiscal_impact script, set overwrite files to TRUE. This will automatically save the forecast sheet for this update in its archival folder (results/update month/input_data).</t>
  </si>
  <si>
    <r>
      <t xml:space="preserve">In the Revisions sheet, </t>
    </r>
    <r>
      <rPr>
        <b/>
        <sz val="11"/>
        <color theme="1"/>
        <rFont val="Calibri"/>
        <family val="2"/>
        <scheme val="minor"/>
      </rPr>
      <t>copy paste the "Current Update" column into the "Last Update" column</t>
    </r>
    <r>
      <rPr>
        <sz val="11"/>
        <color theme="1"/>
        <rFont val="Calibri"/>
        <family val="2"/>
        <scheme val="minor"/>
      </rPr>
      <t xml:space="preserve"> (make sure you paste it hard-coded using Paste Values). Relabel the columns with the quarter and which revision they represent (initial release, first revision, or second revision).</t>
    </r>
  </si>
  <si>
    <t xml:space="preserve">This sheet allows us to see how the raw inputs to the FIM have changed; it can help us parse out which changes to our forecast are due to BEA data revisions and which are due to our own formulas. </t>
  </si>
  <si>
    <t>Prepare the Revisions sheet</t>
  </si>
  <si>
    <t>Forecast Comparison Sheet</t>
  </si>
  <si>
    <t>Start with the Revisions sheet. How has BEA revised the data? How should we expect our forecast of each component to change, given their revision?</t>
  </si>
  <si>
    <t>Take a look at the forecast comparison sheet. How much has our forecast changed? Are there any components that have changed considerably, that we need to pay attention to? Anything unexpected, given what we saw in the Revisions sheet?</t>
  </si>
  <si>
    <t>Look through each component forecast to see if anything looks strange/hugely different. This is where the archived forecast from last month comes in handy-- you can compare our forecast of this quarter to the data we've just pulled in to track why our forecast has changed. Check formulas, etc.</t>
  </si>
  <si>
    <r>
      <rPr>
        <b/>
        <sz val="11"/>
        <color theme="1"/>
        <rFont val="Calibri"/>
        <family val="2"/>
        <scheme val="minor"/>
      </rPr>
      <t xml:space="preserve">Methodology: </t>
    </r>
    <r>
      <rPr>
        <sz val="11"/>
        <color theme="1"/>
        <rFont val="Calibri"/>
        <family val="2"/>
        <scheme val="minor"/>
      </rPr>
      <t>The Provider Relief Fund goes to health care providers-- some to nonprofits, some to public hospitals, and some to for-profit hospitals. We classify the funds as social benefits, grants and subsidies respectively. We get historical data on the three parts from the BEA and project forward the total using judgement, ensuring it sums to the total funds legislated (although we've been having some trouble matching numbers found online). We then project the three pieces using their historical share of the total. The pieces of the ARP's Provider Relief Fund come from our ARP Score.</t>
    </r>
  </si>
  <si>
    <r>
      <t>Methodology:</t>
    </r>
    <r>
      <rPr>
        <sz val="11"/>
        <color theme="1"/>
        <rFont val="Arial"/>
        <family val="2"/>
      </rPr>
      <t xml:space="preserve"> To forecast subsidies, we split them up into legislative and non-legislative subsidies to help us keep track of pandemic legislation versus regular, underlying subsidy payments, and then into ARP and non-ARP because they receive separate MPCs in the code.</t>
    </r>
  </si>
  <si>
    <r>
      <t xml:space="preserve">Methodology: </t>
    </r>
    <r>
      <rPr>
        <sz val="11"/>
        <color theme="1"/>
        <rFont val="Arial"/>
        <family val="2"/>
      </rPr>
      <t>The BEA gives us historical data on total Medicaid spending and federal Medicaid spending (in the form of grants to states). In order to project federal and state Medicaid spending separately, we need to know the federal share of total Medicaid spending (the FMAP). In Table 1, we calculate our quarterly FMAP using the ratio of federal to total spending from the BEA data in the historical period. Our projection of the FMAP (without the effects of the American Rescue Plan) is determined as follows: from 2021 Q3 to 2022 Q3 (when we assume the enhanced FMAP from pandemic legislation turns off because our guess of the end of the public health emergency), we take the average of the 2020 Q4 and 2021 Q1 FMAPs; in 2022 Q3 and onwards, we take the average of FY 2019 quarters (2018 Q4 - 2019 Q3). Our projection of the FMAP (accounting for the effects of ARP) is determined differently, incorporating a temporary increase in the FMAP from the expansion of ACA coverage, the 100% FMAP for urban, indian, and Hawaiian organizations, and a temporary increase in the FMAP for expanding HCBS (all from ARP). We take the sum of the values of these changes as a share of total pre-ARP medicaid to estimate their effects on the FMAP. We add these effects for each quarter to get the post-ARP FMAP. 
In Table 2, we calculate the annual growth rate of total Medicaid spending in the projection period. We back out projected annual total Medicaid spending by dividing CBO's projected federal Medicaid outlays by the annual FMAP (defined as the average of the quarterly FMAP by fiscal year), and use this to get the annual growth rate of total Medicaid spending.
In Table 3, we project forward the quarterly total Medicaid from BEA using the deannualized growth rate from Table 2, and use our projected quarterly FMAP to back out quarterly federal and state Medicaid spending.</t>
    </r>
  </si>
  <si>
    <r>
      <t xml:space="preserve">Methodology: </t>
    </r>
    <r>
      <rPr>
        <sz val="11"/>
        <color theme="1"/>
        <rFont val="Arial"/>
        <family val="2"/>
      </rPr>
      <t xml:space="preserve">BEA gives us total Medicare spending (all federal), which we grow using the growth rate of the four-quarter moving average of CBO's projected Medicare spending. CBO Medicare in 2020 is higher because of advance payments to providers that BEA doesn't appear to account for, so we use the growth rate from pre-pandemic CBO to adjust (see Table 2). Also, the CARES act temporarily suspended Medicare sequestration and that's going back on at end of 2022, so we subtract $16 billion in 2023 onwards to reflect that higher level now because of lack of sequestration.  																							
												</t>
    </r>
    <r>
      <rPr>
        <b/>
        <sz val="11"/>
        <color theme="1"/>
        <rFont val="Arial"/>
        <family val="2"/>
      </rPr>
      <t xml:space="preserve">											
																							</t>
    </r>
  </si>
  <si>
    <t>Methodology:</t>
  </si>
  <si>
    <t xml:space="preserve">Methodology: </t>
  </si>
  <si>
    <t xml:space="preserve">See Hutchins Center Documents/Projects/Fiscal Impact/Updating the FIM Website.docx </t>
  </si>
  <si>
    <t xml:space="preserve">In each component sheet, drag forward EVERY row that calls Haver Pivoted (you can identify those by the haver codes written next to the variable name) or depends on Haver Pivoted data forward one column into the upcoming quarter. Please change the color formatting and labeling of the historical versus projection periods accordingly to avoid confusion. The new quarters will show either nothing or a #REF error; ignore this. The cells will fill with the new data that we read in when BEA releases the new quarter. DOUBLE CHECK your work-- it is important to ensure that every row that needs to be pulled forward, is. </t>
  </si>
  <si>
    <t>Total  Federal Subsidies</t>
  </si>
  <si>
    <t>2022 Q1 new quarter</t>
  </si>
  <si>
    <t xml:space="preserve"> 2022 Q1 plus Current Forecast</t>
  </si>
  <si>
    <t>Previous Forecast (March 2022)</t>
  </si>
  <si>
    <t>yes</t>
  </si>
  <si>
    <t>federal_corporate_taxes_override</t>
  </si>
  <si>
    <t>state_corporate_taxes_override</t>
  </si>
  <si>
    <t>Federal Corporate Taxes Advanced Estimate Override</t>
  </si>
  <si>
    <t>State Corporate Taxes Advanced Estimate Override</t>
  </si>
  <si>
    <r>
      <t xml:space="preserve">Run fim/data-raw/haver-pull.R. This script automatically pastes new </t>
    </r>
    <r>
      <rPr>
        <sz val="11"/>
        <color theme="1"/>
        <rFont val="Calibri"/>
        <family val="2"/>
        <scheme val="minor"/>
      </rPr>
      <t>data into the "Haver Pivoted" sheet. The order of the Haver codes should be preserved</t>
    </r>
    <r>
      <rPr>
        <b/>
        <sz val="11"/>
        <color rgb="FF000000"/>
        <rFont val="Calibri"/>
        <family val="2"/>
      </rPr>
      <t xml:space="preserve"> </t>
    </r>
    <r>
      <rPr>
        <sz val="11"/>
        <color theme="1"/>
        <rFont val="Calibri"/>
        <family val="2"/>
        <scheme val="minor"/>
      </rPr>
      <t>each update. If you need to pull more variables from Haver make sure they're at the bottom.</t>
    </r>
  </si>
  <si>
    <t xml:space="preserve">The fiscal_impact script (the main script we use to calcualte the FIM) has five sections: 
Wrangle data-- here, we read in historical data from the BEA and the latest CBO Ten Year Baseline projections. We prep the historical data to be merged with our forecast by adjusting the BEA categories into the components we use for the FIM (see forecast sheet for those components). We also use the CBO projections to calculate the CBO's potential GDP growth projection for use later in the script.
Projection-- in this section we read in the "forecast" sheet from this spreadsheet, merge it with the historical data we cleaned in the previous section, and combine the medicaid and medicare variables into categories of "health outlays", since they have the same MPC and don't need to be kept separate. We keep them apart in the spreadsheet because it's easier to combine them in the code rather than across worksheets.
Consumption-- this is where a lot of the FIM methodology gets executed. First we subtract the counterfactual version of the components from our actual forecasted components to get the difference between actual spending and counterfactual spending; then we spread out spending of the net for each component using our MPCs. 
Contribution-- here we annualize the components and turn them into the GDP growth contributions by dividing by the lag of GDP and adjusting for inflation; then we rename a few variables and sum them into the final FIM categories.
Comparison-- this section creates a table and plots with last month's FIM, this month's FIM, and the differences between them. </t>
  </si>
  <si>
    <t>The comparison section of fiscal_impact.R renders the update-comparison.rmd file which generates graphs comparing last month and this month's components of the FIM. These help us to check for errors and see how much our forecast has changed since the last update. It outputs  to results/{this-month-year}/update-comparison-{this-month-year}.html and a copy named index.html is created in the parent directory.  It's called index.html so that GitHub knows to use it as a github site. Once you finish running fiscal_impact.R you should commit and push your changes to GitHub. Then make sure that the most recent version of index.html is published at https://github.com/Hutchins-Center/fim  (you can find this link under the about page on the FIM's github repo (Hutchins-Center/fim). Share updated link and go through this with Louise.</t>
  </si>
  <si>
    <t>This step is automated when running fiscal_impact.R</t>
  </si>
  <si>
    <t>Finalizing update</t>
  </si>
  <si>
    <t>Once you finalize the update make sure to commit any changes and push them. I recommend labeling this commit '{Year-Quarter} Update finalized' so you can always return to that point in time in the commit history if needed.</t>
  </si>
  <si>
    <t xml:space="preserve">git add .                                                                                                                                                                                                                                                                                                                                                                                                                                                                                                                                                          git commit -m '{Year-Quarter} Update finalized                                                                                                                                                                                                                                                                                                                                                                                                                                                                                                                                                                 git push                                                                                                                                                                                                                                                                                                                                                                                                                                                                                                                                                                                                         Or your prefferd method for commiting/pushing                                                                                                                                                                                                                                                                                                                                                                                                                                                                                                                                                                                                                                                                       </t>
  </si>
  <si>
    <t>Pull update cbo projections data</t>
  </si>
  <si>
    <t xml:space="preserve">Approximately every quarter, the CBO releases new Ten-Year Budget and Economic Projections. We use these to update our projections for GDP and inflation, and in a number of the forecast sheets. When the new projections come out, we incorporate them into the sheet and code, and then wait to release the updated FIM until the next monthly update. The data-raw/cbo-projections.R script downloads the latest releases and cleans them to be readable in R. </t>
  </si>
  <si>
    <t xml:space="preserve">Open up the fim R project by clicking on the "fim.Rproj" file. Type "CTRL + SHIFT + L" to load the fim package. Open fiscal_impact.R. This is the main script that we use to calculate the FIM. </t>
  </si>
  <si>
    <t>Open the FIM project by clicking on the "fim.Rproj" file. Run data-raw/cbo-projections.R</t>
  </si>
  <si>
    <t>You may need to download the latest files at: 
https://www.cbo.gov/data/budget-economic-data</t>
  </si>
  <si>
    <t>Look at the output of index.html</t>
  </si>
  <si>
    <t xml:space="preserve">Fiscal_impact.R runs and knits compare-update.Rmd. Go over the changes from the last update that are due to the CBO with Louise. Make sure everything looks normal. These changes will be published along with the next monthly update. </t>
  </si>
  <si>
    <t xml:space="preserve">name</t>
  </si>
  <si>
    <t xml:space="preserve">1970 Q1</t>
  </si>
  <si>
    <t xml:space="preserve">1970 Q2</t>
  </si>
  <si>
    <t xml:space="preserve">1970 Q3</t>
  </si>
  <si>
    <t xml:space="preserve">1970 Q4</t>
  </si>
  <si>
    <t xml:space="preserve">1971 Q1</t>
  </si>
  <si>
    <t xml:space="preserve">1971 Q2</t>
  </si>
  <si>
    <t xml:space="preserve">1971 Q3</t>
  </si>
  <si>
    <t xml:space="preserve">1971 Q4</t>
  </si>
  <si>
    <t xml:space="preserve">1972 Q1</t>
  </si>
  <si>
    <t xml:space="preserve">1972 Q2</t>
  </si>
  <si>
    <t xml:space="preserve">1972 Q3</t>
  </si>
  <si>
    <t xml:space="preserve">1972 Q4</t>
  </si>
  <si>
    <t xml:space="preserve">1973 Q1</t>
  </si>
  <si>
    <t xml:space="preserve">1973 Q2</t>
  </si>
  <si>
    <t xml:space="preserve">1973 Q3</t>
  </si>
  <si>
    <t xml:space="preserve">1973 Q4</t>
  </si>
  <si>
    <t xml:space="preserve">1974 Q1</t>
  </si>
  <si>
    <t xml:space="preserve">1974 Q2</t>
  </si>
  <si>
    <t xml:space="preserve">1974 Q3</t>
  </si>
  <si>
    <t xml:space="preserve">1974 Q4</t>
  </si>
  <si>
    <t xml:space="preserve">1975 Q1</t>
  </si>
  <si>
    <t xml:space="preserve">1975 Q2</t>
  </si>
  <si>
    <t xml:space="preserve">1975 Q3</t>
  </si>
  <si>
    <t xml:space="preserve">1975 Q4</t>
  </si>
  <si>
    <t xml:space="preserve">1976 Q1</t>
  </si>
  <si>
    <t xml:space="preserve">1976 Q2</t>
  </si>
  <si>
    <t xml:space="preserve">1976 Q3</t>
  </si>
  <si>
    <t xml:space="preserve">1976 Q4</t>
  </si>
  <si>
    <t xml:space="preserve">1977 Q1</t>
  </si>
  <si>
    <t xml:space="preserve">1977 Q2</t>
  </si>
  <si>
    <t xml:space="preserve">1977 Q3</t>
  </si>
  <si>
    <t xml:space="preserve">1977 Q4</t>
  </si>
  <si>
    <t xml:space="preserve">1978 Q1</t>
  </si>
  <si>
    <t xml:space="preserve">1978 Q2</t>
  </si>
  <si>
    <t xml:space="preserve">1978 Q3</t>
  </si>
  <si>
    <t xml:space="preserve">1978 Q4</t>
  </si>
  <si>
    <t xml:space="preserve">1979 Q1</t>
  </si>
  <si>
    <t xml:space="preserve">1979 Q2</t>
  </si>
  <si>
    <t xml:space="preserve">1979 Q3</t>
  </si>
  <si>
    <t xml:space="preserve">1979 Q4</t>
  </si>
  <si>
    <t xml:space="preserve">1980 Q1</t>
  </si>
  <si>
    <t xml:space="preserve">1980 Q2</t>
  </si>
  <si>
    <t xml:space="preserve">1980 Q3</t>
  </si>
  <si>
    <t xml:space="preserve">1980 Q4</t>
  </si>
  <si>
    <t xml:space="preserve">1981 Q1</t>
  </si>
  <si>
    <t xml:space="preserve">1981 Q2</t>
  </si>
  <si>
    <t xml:space="preserve">1981 Q3</t>
  </si>
  <si>
    <t xml:space="preserve">1981 Q4</t>
  </si>
  <si>
    <t xml:space="preserve">1982 Q1</t>
  </si>
  <si>
    <t xml:space="preserve">1982 Q2</t>
  </si>
  <si>
    <t xml:space="preserve">1982 Q3</t>
  </si>
  <si>
    <t xml:space="preserve">1982 Q4</t>
  </si>
  <si>
    <t xml:space="preserve">1983 Q1</t>
  </si>
  <si>
    <t xml:space="preserve">1983 Q2</t>
  </si>
  <si>
    <t xml:space="preserve">1983 Q3</t>
  </si>
  <si>
    <t xml:space="preserve">1983 Q4</t>
  </si>
  <si>
    <t xml:space="preserve">1984 Q1</t>
  </si>
  <si>
    <t xml:space="preserve">1984 Q2</t>
  </si>
  <si>
    <t xml:space="preserve">1984 Q3</t>
  </si>
  <si>
    <t xml:space="preserve">1984 Q4</t>
  </si>
  <si>
    <t xml:space="preserve">1985 Q1</t>
  </si>
  <si>
    <t xml:space="preserve">1985 Q2</t>
  </si>
  <si>
    <t xml:space="preserve">1985 Q3</t>
  </si>
  <si>
    <t xml:space="preserve">1985 Q4</t>
  </si>
  <si>
    <t xml:space="preserve">1986 Q1</t>
  </si>
  <si>
    <t xml:space="preserve">1986 Q2</t>
  </si>
  <si>
    <t xml:space="preserve">1986 Q3</t>
  </si>
  <si>
    <t xml:space="preserve">1986 Q4</t>
  </si>
  <si>
    <t xml:space="preserve">1987 Q1</t>
  </si>
  <si>
    <t xml:space="preserve">1987 Q2</t>
  </si>
  <si>
    <t xml:space="preserve">1987 Q3</t>
  </si>
  <si>
    <t xml:space="preserve">1987 Q4</t>
  </si>
  <si>
    <t xml:space="preserve">1988 Q1</t>
  </si>
  <si>
    <t xml:space="preserve">1988 Q2</t>
  </si>
  <si>
    <t xml:space="preserve">1988 Q3</t>
  </si>
  <si>
    <t xml:space="preserve">1988 Q4</t>
  </si>
  <si>
    <t xml:space="preserve">1989 Q1</t>
  </si>
  <si>
    <t xml:space="preserve">1989 Q2</t>
  </si>
  <si>
    <t xml:space="preserve">1989 Q3</t>
  </si>
  <si>
    <t xml:space="preserve">1989 Q4</t>
  </si>
  <si>
    <t xml:space="preserve">1990 Q1</t>
  </si>
  <si>
    <t xml:space="preserve">1990 Q2</t>
  </si>
  <si>
    <t xml:space="preserve">1990 Q3</t>
  </si>
  <si>
    <t xml:space="preserve">1990 Q4</t>
  </si>
  <si>
    <t xml:space="preserve">1991 Q1</t>
  </si>
  <si>
    <t xml:space="preserve">1991 Q2</t>
  </si>
  <si>
    <t xml:space="preserve">1991 Q3</t>
  </si>
  <si>
    <t xml:space="preserve">1991 Q4</t>
  </si>
  <si>
    <t xml:space="preserve">1992 Q1</t>
  </si>
  <si>
    <t xml:space="preserve">1992 Q2</t>
  </si>
  <si>
    <t xml:space="preserve">1992 Q3</t>
  </si>
  <si>
    <t xml:space="preserve">1992 Q4</t>
  </si>
  <si>
    <t xml:space="preserve">1993 Q1</t>
  </si>
  <si>
    <t xml:space="preserve">1993 Q2</t>
  </si>
  <si>
    <t xml:space="preserve">1993 Q3</t>
  </si>
  <si>
    <t xml:space="preserve">1993 Q4</t>
  </si>
  <si>
    <t xml:space="preserve">1994 Q1</t>
  </si>
  <si>
    <t xml:space="preserve">1994 Q2</t>
  </si>
  <si>
    <t xml:space="preserve">1994 Q3</t>
  </si>
  <si>
    <t xml:space="preserve">1994 Q4</t>
  </si>
  <si>
    <t xml:space="preserve">1995 Q1</t>
  </si>
  <si>
    <t xml:space="preserve">1995 Q2</t>
  </si>
  <si>
    <t xml:space="preserve">1995 Q3</t>
  </si>
  <si>
    <t xml:space="preserve">1995 Q4</t>
  </si>
  <si>
    <t xml:space="preserve">1996 Q1</t>
  </si>
  <si>
    <t xml:space="preserve">1996 Q2</t>
  </si>
  <si>
    <t xml:space="preserve">1996 Q3</t>
  </si>
  <si>
    <t xml:space="preserve">1996 Q4</t>
  </si>
  <si>
    <t xml:space="preserve">1997 Q1</t>
  </si>
  <si>
    <t xml:space="preserve">1997 Q2</t>
  </si>
  <si>
    <t xml:space="preserve">1997 Q3</t>
  </si>
  <si>
    <t xml:space="preserve">1997 Q4</t>
  </si>
  <si>
    <t xml:space="preserve">1998 Q1</t>
  </si>
  <si>
    <t xml:space="preserve">1998 Q2</t>
  </si>
  <si>
    <t xml:space="preserve">1998 Q3</t>
  </si>
  <si>
    <t xml:space="preserve">1998 Q4</t>
  </si>
  <si>
    <t xml:space="preserve">1999 Q1</t>
  </si>
  <si>
    <t xml:space="preserve">1999 Q2</t>
  </si>
  <si>
    <t xml:space="preserve">1999 Q3</t>
  </si>
  <si>
    <t xml:space="preserve">1999 Q4</t>
  </si>
  <si>
    <t xml:space="preserve">2000 Q1</t>
  </si>
  <si>
    <t xml:space="preserve">2000 Q2</t>
  </si>
  <si>
    <t xml:space="preserve">2000 Q3</t>
  </si>
  <si>
    <t xml:space="preserve">2000 Q4</t>
  </si>
  <si>
    <t xml:space="preserve">2001 Q1</t>
  </si>
  <si>
    <t xml:space="preserve">2001 Q2</t>
  </si>
  <si>
    <t xml:space="preserve">2001 Q3</t>
  </si>
  <si>
    <t xml:space="preserve">2001 Q4</t>
  </si>
  <si>
    <t xml:space="preserve">2002 Q1</t>
  </si>
  <si>
    <t xml:space="preserve">2002 Q2</t>
  </si>
  <si>
    <t xml:space="preserve">2002 Q3</t>
  </si>
  <si>
    <t xml:space="preserve">2002 Q4</t>
  </si>
  <si>
    <t xml:space="preserve">2003 Q1</t>
  </si>
  <si>
    <t xml:space="preserve">2003 Q2</t>
  </si>
  <si>
    <t xml:space="preserve">2003 Q3</t>
  </si>
  <si>
    <t xml:space="preserve">2003 Q4</t>
  </si>
  <si>
    <t xml:space="preserve">2004 Q1</t>
  </si>
  <si>
    <t xml:space="preserve">2004 Q2</t>
  </si>
  <si>
    <t xml:space="preserve">2004 Q3</t>
  </si>
  <si>
    <t xml:space="preserve">2004 Q4</t>
  </si>
  <si>
    <t xml:space="preserve">2005 Q1</t>
  </si>
  <si>
    <t xml:space="preserve">2005 Q2</t>
  </si>
  <si>
    <t xml:space="preserve">2005 Q3</t>
  </si>
  <si>
    <t xml:space="preserve">2005 Q4</t>
  </si>
  <si>
    <t xml:space="preserve">2006 Q1</t>
  </si>
  <si>
    <t xml:space="preserve">2006 Q2</t>
  </si>
  <si>
    <t xml:space="preserve">2006 Q3</t>
  </si>
  <si>
    <t xml:space="preserve">2006 Q4</t>
  </si>
  <si>
    <t xml:space="preserve">2007 Q1</t>
  </si>
  <si>
    <t xml:space="preserve">2007 Q2</t>
  </si>
  <si>
    <t xml:space="preserve">2007 Q3</t>
  </si>
  <si>
    <t xml:space="preserve">2007 Q4</t>
  </si>
  <si>
    <t xml:space="preserve">2008 Q1</t>
  </si>
  <si>
    <t xml:space="preserve">2008 Q2</t>
  </si>
  <si>
    <t xml:space="preserve">2008 Q3</t>
  </si>
  <si>
    <t xml:space="preserve">2008 Q4</t>
  </si>
  <si>
    <t xml:space="preserve">2009 Q1</t>
  </si>
  <si>
    <t xml:space="preserve">2009 Q2</t>
  </si>
  <si>
    <t xml:space="preserve">2009 Q3</t>
  </si>
  <si>
    <t xml:space="preserve">2009 Q4</t>
  </si>
  <si>
    <t xml:space="preserve">2010 Q1</t>
  </si>
  <si>
    <t xml:space="preserve">2010 Q2</t>
  </si>
  <si>
    <t xml:space="preserve">2010 Q3</t>
  </si>
  <si>
    <t xml:space="preserve">2010 Q4</t>
  </si>
  <si>
    <t xml:space="preserve">2011 Q1</t>
  </si>
  <si>
    <t xml:space="preserve">2011 Q2</t>
  </si>
  <si>
    <t xml:space="preserve">2011 Q3</t>
  </si>
  <si>
    <t xml:space="preserve">2011 Q4</t>
  </si>
  <si>
    <t xml:space="preserve">2012 Q1</t>
  </si>
  <si>
    <t xml:space="preserve">2012 Q2</t>
  </si>
  <si>
    <t xml:space="preserve">2012 Q3</t>
  </si>
  <si>
    <t xml:space="preserve">2012 Q4</t>
  </si>
  <si>
    <t xml:space="preserve">2013 Q1</t>
  </si>
  <si>
    <t xml:space="preserve">2013 Q2</t>
  </si>
  <si>
    <t xml:space="preserve">2013 Q3</t>
  </si>
  <si>
    <t xml:space="preserve">2013 Q4</t>
  </si>
  <si>
    <t xml:space="preserve">2014 Q1</t>
  </si>
  <si>
    <t xml:space="preserve">2014 Q2</t>
  </si>
  <si>
    <t xml:space="preserve">2014 Q3</t>
  </si>
  <si>
    <t xml:space="preserve">2014 Q4</t>
  </si>
  <si>
    <t xml:space="preserve">2015 Q1</t>
  </si>
  <si>
    <t xml:space="preserve">2015 Q2</t>
  </si>
  <si>
    <t xml:space="preserve">2015 Q3</t>
  </si>
  <si>
    <t xml:space="preserve">2015 Q4</t>
  </si>
  <si>
    <t xml:space="preserve">2016 Q1</t>
  </si>
  <si>
    <t xml:space="preserve">2016 Q2</t>
  </si>
  <si>
    <t xml:space="preserve">2016 Q3</t>
  </si>
  <si>
    <t xml:space="preserve">2016 Q4</t>
  </si>
  <si>
    <t xml:space="preserve">2017 Q1</t>
  </si>
  <si>
    <t xml:space="preserve">2017 Q2</t>
  </si>
  <si>
    <t xml:space="preserve">2017 Q3</t>
  </si>
  <si>
    <t xml:space="preserve">2017 Q4</t>
  </si>
  <si>
    <t xml:space="preserve">2018 Q1</t>
  </si>
  <si>
    <t xml:space="preserve">2018 Q2</t>
  </si>
  <si>
    <t xml:space="preserve">2018 Q3</t>
  </si>
  <si>
    <t xml:space="preserve">2018 Q4</t>
  </si>
  <si>
    <t xml:space="preserve">2019 Q1</t>
  </si>
  <si>
    <t xml:space="preserve">2019 Q2</t>
  </si>
  <si>
    <t xml:space="preserve">2019 Q3</t>
  </si>
  <si>
    <t xml:space="preserve">2019 Q4</t>
  </si>
  <si>
    <t xml:space="preserve">2020 Q1</t>
  </si>
  <si>
    <t xml:space="preserve">2020 Q2</t>
  </si>
  <si>
    <t xml:space="preserve">2020 Q3</t>
  </si>
  <si>
    <t xml:space="preserve">2020 Q4</t>
  </si>
  <si>
    <t xml:space="preserve">2021 Q1</t>
  </si>
  <si>
    <t xml:space="preserve">2021 Q2</t>
  </si>
  <si>
    <t xml:space="preserve">2021 Q3</t>
  </si>
  <si>
    <t xml:space="preserve">2021 Q4</t>
  </si>
  <si>
    <t xml:space="preserve">2022 Q1</t>
  </si>
  <si>
    <t xml:space="preserve">gdp</t>
  </si>
  <si>
    <t xml:space="preserve">gdph</t>
  </si>
  <si>
    <t xml:space="preserve">jgdp</t>
  </si>
  <si>
    <t xml:space="preserve">c</t>
  </si>
  <si>
    <t xml:space="preserve">ch</t>
  </si>
  <si>
    <t xml:space="preserve">jc</t>
  </si>
  <si>
    <t xml:space="preserve">jgf</t>
  </si>
  <si>
    <t xml:space="preserve">jgs</t>
  </si>
  <si>
    <t xml:space="preserve">jgse</t>
  </si>
  <si>
    <t xml:space="preserve">jgsi</t>
  </si>
  <si>
    <t xml:space="preserve">yptmr</t>
  </si>
  <si>
    <t xml:space="preserve">yptmd</t>
  </si>
  <si>
    <t xml:space="preserve">yptu</t>
  </si>
  <si>
    <t xml:space="preserve">gtfp</t>
  </si>
  <si>
    <t xml:space="preserve">ypog</t>
  </si>
  <si>
    <t xml:space="preserve">yptx</t>
  </si>
  <si>
    <t xml:space="preserve">ytpi</t>
  </si>
  <si>
    <t xml:space="preserve">yctlg</t>
  </si>
  <si>
    <t xml:space="preserve">g</t>
  </si>
  <si>
    <t xml:space="preserve">grcsi</t>
  </si>
  <si>
    <t xml:space="preserve">dc</t>
  </si>
  <si>
    <t xml:space="preserve">gf</t>
  </si>
  <si>
    <t xml:space="preserve">gs</t>
  </si>
  <si>
    <t xml:space="preserve">gfh</t>
  </si>
  <si>
    <t xml:space="preserve">gsh</t>
  </si>
  <si>
    <t xml:space="preserve">gfrpt</t>
  </si>
  <si>
    <t xml:space="preserve">gfrpri</t>
  </si>
  <si>
    <t xml:space="preserve">gfrcp</t>
  </si>
  <si>
    <t xml:space="preserve">gfrs</t>
  </si>
  <si>
    <t xml:space="preserve">gftfp</t>
  </si>
  <si>
    <t xml:space="preserve">gfeg</t>
  </si>
  <si>
    <t xml:space="preserve">gsrpt</t>
  </si>
  <si>
    <t xml:space="preserve">gsrpri</t>
  </si>
  <si>
    <t xml:space="preserve">gsrcp</t>
  </si>
  <si>
    <t xml:space="preserve">gsrs</t>
  </si>
  <si>
    <t xml:space="preserve">gstfp</t>
  </si>
  <si>
    <t xml:space="preserve">gset</t>
  </si>
  <si>
    <t xml:space="preserve">gfeghhx</t>
  </si>
  <si>
    <t xml:space="preserve">gfeghdx</t>
  </si>
  <si>
    <t xml:space="preserve">gfeigx</t>
  </si>
  <si>
    <t xml:space="preserve">gfsub</t>
  </si>
  <si>
    <t xml:space="preserve">gssub</t>
  </si>
  <si>
    <t xml:space="preserve">gsub</t>
  </si>
  <si>
    <t xml:space="preserve">gftfpe</t>
  </si>
  <si>
    <t xml:space="preserve">gftfpr</t>
  </si>
  <si>
    <t xml:space="preserve">gftfpp</t>
  </si>
  <si>
    <t xml:space="preserve">gftfpv</t>
  </si>
  <si>
    <t xml:space="preserve">gfsubp</t>
  </si>
  <si>
    <t xml:space="preserve">gfsubg</t>
  </si>
  <si>
    <t xml:space="preserve">gfsube</t>
  </si>
  <si>
    <t xml:space="preserve">gfsubs</t>
  </si>
  <si>
    <t xml:space="preserve">gfsubf</t>
  </si>
  <si>
    <t xml:space="preserve">gfsubv</t>
  </si>
  <si>
    <t xml:space="preserve">gfsubk</t>
  </si>
  <si>
    <t xml:space="preserve">gfegc</t>
  </si>
  <si>
    <t xml:space="preserve">gfege</t>
  </si>
  <si>
    <t xml:space="preserve">gfegv</t>
  </si>
  <si>
    <t xml:space="preserve">yptue</t>
  </si>
  <si>
    <t xml:space="preserve">yptup</t>
  </si>
  <si>
    <t xml:space="preserve">yptuc</t>
  </si>
  <si>
    <t xml:space="preserve">gftfpu</t>
  </si>
  <si>
    <t xml:space="preserve">yptub</t>
  </si>
  <si>
    <t xml:space="preserve">yptol</t>
  </si>
  <si>
    <t xml:space="preserve">gfctp</t>
  </si>
  <si>
    <t xml:space="preserve">gftffx</t>
  </si>
  <si>
    <t xml:space="preserve">cpiu</t>
  </si>
  <si>
    <t xml:space="preserve">pcw</t>
  </si>
  <si>
    <t xml:space="preserve">gdppothq</t>
  </si>
  <si>
    <t xml:space="preserve">gdppotq</t>
  </si>
  <si>
    <t xml:space="preserve">recessq</t>
  </si>
  <si>
    <t xml:space="preserve">lasgova</t>
  </si>
  <si>
    <t xml:space="preserve">lalgova</t>
  </si>
  <si>
    <t xml:space="preserve">cpgs</t>
  </si>
  <si>
    <t xml:space="preserve">jgdp_growth</t>
  </si>
  <si>
    <t xml:space="preserve">jc_growth</t>
  </si>
  <si>
    <t xml:space="preserve">jgf_growth</t>
  </si>
  <si>
    <t xml:space="preserve">jgs_growth</t>
  </si>
  <si>
    <t xml:space="preserve">jgse_growth</t>
  </si>
  <si>
    <t xml:space="preserve">jgsi_growth</t>
  </si>
  <si>
    <t xml:space="preserve">ylwsd</t>
  </si>
  <si>
    <t xml:space="preserve">yop</t>
  </si>
  <si>
    <t xml:space="preserve">yri</t>
  </si>
  <si>
    <t xml:space="preserve">ypiar</t>
  </si>
  <si>
    <t xml:space="preserve">ycpd</t>
  </si>
  <si>
    <t xml:space="preserve">gfsubr</t>
  </si>
  <si>
    <t xml:space="preserve">gfsubd</t>
  </si>
  <si>
    <t xml:space="preserve">gftfbdx</t>
  </si>
  <si>
    <t xml:space="preserve">yptocm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</si>
</sst>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6" formatCode="#,##0.0"/>
    <numFmt numFmtId="169" formatCode="yyyy\-mm\-dd"/>
    <numFmt numFmtId="167" formatCode="0.0%"/>
    <numFmt numFmtId="164" formatCode="0.0"/>
    <numFmt numFmtId="168" formatCode="0.000"/>
    <numFmt numFmtId="165" formatCode="#,##0.000"/>
    <numFmt numFmtId="174" formatCode="#,##0.0000"/>
    <numFmt numFmtId="170" formatCode="0.00000000000000"/>
    <numFmt numFmtId="172" formatCode="0.0000000000000"/>
    <numFmt numFmtId="171" formatCode="0_);\(0\)"/>
    <numFmt numFmtId="173" formatCode="0.00_);\(0.00\)"/>
  </numFmts>
  <fonts count="17">
    <font>
      <sz val="11"/>
      <color theme="1"/>
      <name val="Calibri"/>
      <family val="2"/>
      <scheme val="minor"/>
    </font>
    <font>
      <sz val="11"/>
      <color theme="1"/>
      <name val="Calibri"/>
    </font>
    <font>
      <sz val="11"/>
      <color theme="1"/>
      <name val="Calibri"/>
      <family val="2"/>
      <scheme val="minor"/>
    </font>
    <font>
      <sz val="11"/>
      <color theme="1"/>
      <name val="Arial"/>
      <family val="2"/>
    </font>
    <font>
      <sz val="11"/>
      <color theme="1"/>
      <name val="Calibri"/>
      <family val="2"/>
    </font>
    <font>
      <sz val="7"/>
      <color theme="1"/>
      <name val="Segoe UI"/>
      <family val="2"/>
    </font>
    <font>
      <sz val="12"/>
      <color theme="1"/>
      <name val="Calibri"/>
      <family val="2"/>
      <scheme val="minor"/>
    </font>
    <font>
      <sz val="11"/>
      <color theme="1"/>
      <name val="Calibri Light"/>
      <family val="2"/>
      <scheme val="major"/>
    </font>
    <font>
      <sz val="12"/>
      <color theme="1"/>
      <name val="Courier New"/>
      <family val="3"/>
    </font>
    <font>
      <sz val="14"/>
      <color theme="1"/>
      <name val="Courier New"/>
      <family val="3"/>
    </font>
    <font>
      <sz val="10"/>
      <color theme="1"/>
      <name val="Arial"/>
      <family val="2"/>
    </font>
    <font>
      <sz val="16"/>
      <color theme="1"/>
      <name val="Arial"/>
      <family val="2"/>
    </font>
    <font>
      <sz val="8"/>
      <color theme="1"/>
      <name val="Arial"/>
      <family val="2"/>
    </font>
    <font>
      <sz val="9"/>
      <color theme="1"/>
      <name val="Arial"/>
      <family val="2"/>
    </font>
    <font>
      <sz val="10"/>
      <color theme="1"/>
      <name val="Calibri"/>
      <family val="2"/>
      <scheme val="minor"/>
    </font>
    <font>
      <sz val="11"/>
      <color theme="1"/>
      <name val="Calibri"/>
      <family val="2"/>
      <scheme val="minor"/>
      <b/>
    </font>
    <font>
      <sz val="11"/>
      <color theme="1"/>
      <name val="Calibri"/>
      <b/>
    </font>
  </fonts>
  <fills count="29">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rgb="FFD9E1F2"/>
        <bgColor rgb="FF000000"/>
      </patternFill>
    </fill>
    <fill>
      <patternFill patternType="solid">
        <fgColor rgb="FFFFF2CC"/>
        <bgColor rgb="FF000000"/>
      </patternFill>
    </fill>
    <fill>
      <patternFill patternType="solid">
        <fgColor theme="4" tint="0.79998168889431442"/>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FFF00"/>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rgb="FFC6E0B4"/>
        <bgColor indexed="64"/>
      </patternFill>
    </fill>
    <fill>
      <patternFill patternType="solid">
        <fgColor theme="9" tint="0.39997558519241921"/>
        <bgColor indexed="64"/>
      </patternFill>
    </fill>
    <fill>
      <patternFill patternType="solid">
        <fgColor theme="6" tint="0.79998168889431442"/>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indexed="56"/>
        <bgColor indexed="23"/>
      </patternFill>
    </fill>
    <fill>
      <patternFill patternType="solid">
        <fgColor theme="7"/>
        <bgColor indexed="64"/>
      </patternFill>
    </fill>
    <fill>
      <patternFill patternType="solid">
        <fgColor rgb="FFFFFFFF"/>
        <bgColor rgb="FFFFFFFF"/>
      </patternFill>
    </fill>
    <fill>
      <patternFill patternType="solid">
        <fgColor rgb="FFB4C6E7"/>
        <bgColor rgb="FFB4C6E7"/>
      </patternFill>
    </fill>
    <fill>
      <patternFill patternType="solid">
        <fgColor theme="9"/>
        <bgColor theme="9"/>
      </patternFill>
    </fill>
    <fill>
      <patternFill patternType="solid">
        <fgColor rgb="FFBF8F00"/>
        <bgColor rgb="FFBF8F00"/>
      </patternFill>
    </fill>
    <fill>
      <patternFill patternType="solid">
        <fgColor rgb="FFFFC000"/>
        <bgColor rgb="FFFFC000"/>
      </patternFill>
    </fill>
    <fill>
      <patternFill patternType="solid">
        <fgColor rgb="FFFFEFF5"/>
        <bgColor indexed="64"/>
      </patternFill>
    </fill>
    <fill>
      <patternFill patternType="solid">
        <fgColor rgb="FFA9D08E"/>
        <bgColor rgb="FFA9D08E"/>
      </patternFill>
    </fill>
    <fill>
      <patternFill patternType="solid">
        <fgColor rgb="FFFADCBC"/>
        <bgColor indexed="64"/>
      </patternFill>
    </fill>
    <fill>
      <patternFill patternType="solid">
        <fgColor rgb="FFB3FFFF"/>
        <bgColor indexed="64"/>
      </patternFill>
    </fill>
    <fill>
      <patternFill patternType="solid">
        <fgColor rgb="FFFF0000"/>
        <bgColor indexed="64"/>
      </patternFill>
    </fill>
  </fills>
  <borders count="50">
    <border>
      <left/>
      <right/>
      <top/>
      <bottom/>
      <diagonal/>
    </border>
    <border>
      <left style="thin">
        <color indexed="64"/>
      </left>
    </border>
    <border>
      <left style="thin">
        <color indexed="64"/>
      </left>
      <bottom style="thin">
        <color indexed="64"/>
      </bottom>
    </border>
    <border>
      <right style="thin">
        <color indexed="64"/>
      </right>
    </border>
    <border>
      <left style="thin">
        <color indexed="64"/>
      </left>
      <top style="thin">
        <color indexed="64"/>
      </top>
    </border>
    <border>
      <top style="thin">
        <color auto="1"/>
      </top>
    </border>
    <border>
      <right style="thin">
        <color indexed="64"/>
      </right>
      <top style="thin">
        <color indexed="64"/>
      </top>
    </border>
    <border>
      <bottom style="thin">
        <color indexed="64"/>
      </bottom>
    </border>
    <border>
      <right style="thin">
        <color indexed="64"/>
      </right>
      <bottom style="thin">
        <color indexed="64"/>
      </bottom>
    </border>
    <border>
      <left style="thin">
        <color indexed="64"/>
      </left>
      <right style="thin">
        <color indexed="64"/>
      </right>
    </border>
    <border>
      <left style="thin">
        <color indexed="64"/>
      </left>
      <right style="thin">
        <color indexed="64"/>
      </right>
      <bottom style="thin">
        <color indexed="64"/>
      </bottom>
    </border>
    <border>
      <left style="thin">
        <color indexed="64"/>
      </left>
      <right style="thin">
        <color indexed="64"/>
      </right>
      <top style="thin">
        <color indexed="64"/>
      </top>
    </border>
    <border>
      <left style="thin">
        <color indexed="64"/>
      </left>
      <top style="thin">
        <color indexed="64"/>
      </top>
      <bottom style="thin">
        <color indexed="64"/>
      </bottom>
    </border>
    <border>
      <top style="thin">
        <color indexed="64"/>
      </top>
      <bottom style="thin">
        <color indexed="64"/>
      </bottom>
    </border>
    <border>
      <right style="thin">
        <color indexed="64"/>
      </right>
      <top style="thin">
        <color indexed="64"/>
      </top>
      <bottom style="thin">
        <color indexed="64"/>
      </bottom>
    </border>
    <border>
      <top style="medium">
        <color theme="0" tint="-0.499984740745262"/>
      </top>
    </border>
    <border>
      <left style="medium">
        <color theme="0" tint="-0.499984740745262"/>
      </left>
      <right style="medium">
        <color theme="0" tint="-0.499984740745262"/>
      </right>
      <top style="medium">
        <color theme="0" tint="-0.499984740745262"/>
      </top>
    </border>
    <border>
      <left style="medium">
        <color theme="0" tint="-0.499984740745262"/>
      </left>
      <right style="medium">
        <color theme="0" tint="-0.499984740745262"/>
      </right>
    </border>
    <border>
      <bottom style="thin">
        <color theme="0" tint="-0.499984740745262"/>
      </bottom>
    </border>
    <border>
      <left style="medium">
        <color theme="0" tint="-0.499984740745262"/>
      </left>
      <bottom style="thin">
        <color theme="0" tint="-0.499984740745262"/>
      </bottom>
    </border>
    <border>
      <left style="medium">
        <color theme="0" tint="-0.499984740745262"/>
      </left>
      <right style="thin">
        <color theme="0" tint="-0.499984740745262"/>
      </right>
      <top style="thin">
        <color theme="0" tint="-0.499984740745262"/>
      </top>
      <bottom style="medium">
        <color theme="0" tint="-0.499984740745262"/>
      </bottom>
    </border>
    <border>
      <left style="thin">
        <color theme="0" tint="-0.499984740745262"/>
      </left>
      <top style="thin">
        <color theme="0" tint="-0.499984740745262"/>
      </top>
    </border>
    <border>
      <left style="thin">
        <color theme="0" tint="-0.499984740745262"/>
      </left>
      <top style="thin">
        <color theme="0" tint="-0.499984740745262"/>
      </top>
      <bottom style="medium">
        <color theme="0" tint="-0.499984740745262"/>
      </bottom>
    </border>
    <border>
      <left style="medium">
        <color theme="0" tint="-0.499984740745262"/>
      </left>
      <right style="thin">
        <color theme="0" tint="-0.499984740745262"/>
      </right>
      <top style="medium">
        <color theme="0" tint="-0.499984740745262"/>
      </top>
    </border>
    <border>
      <left style="thin">
        <color theme="0" tint="-0.499984740745262"/>
      </left>
      <right style="thin">
        <color theme="0" tint="-0.499984740745262"/>
      </right>
      <top style="medium">
        <color theme="0" tint="-0.499984740745262"/>
      </top>
    </border>
    <border>
      <left style="thin">
        <color theme="0" tint="-0.499984740745262"/>
      </left>
      <top style="medium">
        <color theme="0" tint="-0.499984740745262"/>
      </top>
    </border>
    <border>
      <bottom style="medium">
        <color theme="0" tint="-0.499984740745262"/>
      </bottom>
    </border>
    <border>
      <left style="medium">
        <color theme="0" tint="-0.499984740745262"/>
      </left>
    </border>
    <border>
      <left style="medium">
        <color theme="0" tint="-0.499984740745262"/>
      </left>
      <right style="thin">
        <color theme="0" tint="-0.499984740745262"/>
      </right>
    </border>
    <border>
      <left style="thin">
        <color theme="0" tint="-0.499984740745262"/>
      </left>
      <right style="thin">
        <color theme="0" tint="-0.499984740745262"/>
      </right>
    </border>
    <border>
      <left style="thin">
        <color theme="0" tint="-0.499984740745262"/>
      </left>
    </border>
    <border>
      <left style="medium">
        <color theme="2" tint="-0.499984740745262"/>
      </left>
    </border>
    <border>
      <left style="medium">
        <color theme="0" tint="-0.499984740745262"/>
      </left>
      <top style="medium">
        <color theme="0" tint="-0.499984740745262"/>
      </top>
      <bottom style="thin">
        <color theme="0" tint="-0.499984740745262"/>
      </bottom>
    </border>
    <border>
      <top style="medium">
        <color theme="0" tint="-0.499984740745262"/>
      </top>
      <bottom style="thin">
        <color theme="0" tint="-0.499984740745262"/>
      </bottom>
    </border>
    <border>
      <left style="medium">
        <color theme="0" tint="-0.499984740745262"/>
      </left>
      <top style="thin">
        <color theme="0" tint="-0.499984740745262"/>
      </top>
      <bottom style="thin">
        <color theme="0" tint="-0.499984740745262"/>
      </bottom>
    </border>
    <border>
      <top style="thin">
        <color theme="0" tint="-0.499984740745262"/>
      </top>
      <bottom style="thin">
        <color theme="0" tint="-0.499984740745262"/>
      </bottom>
    </border>
    <border>
      <left style="thin">
        <color theme="0" tint="-0.499984740745262"/>
      </left>
      <top style="thin">
        <color theme="0" tint="-0.499984740745262"/>
      </top>
      <bottom style="thin">
        <color theme="0" tint="-0.499984740745262"/>
      </bottom>
    </border>
    <border>
      <right style="medium">
        <color theme="0" tint="-0.499984740745262"/>
      </right>
      <top style="thin">
        <color theme="0" tint="-0.499984740745262"/>
      </top>
      <bottom style="thin">
        <color theme="0" tint="-0.499984740745262"/>
      </bottom>
    </border>
    <border>
      <left style="medium">
        <color theme="0" tint="-0.499984740745262"/>
      </left>
      <right style="thin">
        <color theme="0" tint="-0.499984740745262"/>
      </right>
      <bottom style="medium">
        <color theme="0" tint="-0.499984740745262"/>
      </bottom>
    </border>
    <border>
      <left style="thin">
        <color theme="0" tint="-0.499984740745262"/>
      </left>
      <right style="thin">
        <color theme="0" tint="-0.499984740745262"/>
      </right>
      <bottom style="medium">
        <color theme="0" tint="-0.499984740745262"/>
      </bottom>
    </border>
    <border>
      <left style="thin">
        <color theme="0" tint="-0.499984740745262"/>
      </left>
      <bottom style="medium">
        <color theme="0" tint="-0.499984740745262"/>
      </bottom>
    </border>
    <border>
      <left style="medium">
        <color theme="0" tint="-0.499984740745262"/>
      </left>
      <top style="thin">
        <color theme="0" tint="-0.499984740745262"/>
      </top>
    </border>
    <border>
      <left style="medium">
        <color theme="0" tint="-0.499984740745262"/>
      </left>
      <bottom style="medium">
        <color theme="0" tint="-0.499984740745262"/>
      </bottom>
    </border>
    <border>
      <left style="thin">
        <color indexed="64"/>
      </left>
      <top style="thin">
        <color auto="1"/>
      </top>
      <bottom style="thin">
        <color indexed="64"/>
      </bottom>
    </border>
    <border>
      <top style="thin">
        <color auto="1"/>
      </top>
      <bottom style="thin">
        <color indexed="64"/>
      </bottom>
    </border>
    <border>
      <right style="thin">
        <color indexed="64"/>
      </right>
      <top style="thin">
        <color auto="1"/>
      </top>
      <bottom style="thin">
        <color indexed="64"/>
      </bottom>
    </border>
    <border>
      <left style="thin">
        <color auto="1"/>
      </left>
      <right style="thin">
        <color auto="1"/>
      </right>
      <top style="thin">
        <color auto="1"/>
      </top>
      <bottom style="thin">
        <color auto="1"/>
      </bottom>
    </border>
    <border>
      <right style="medium">
        <color rgb="FFDFE4EC"/>
      </right>
      <bottom style="medium">
        <color rgb="FFDFE4EC"/>
      </bottom>
    </border>
    <border>
      <left style="thin">
        <color indexed="9"/>
      </left>
      <right style="thin">
        <color indexed="9"/>
      </right>
      <top style="thin">
        <color indexed="9"/>
      </top>
      <bottom style="thin">
        <color indexed="9"/>
      </bottom>
    </border>
    <border>
      <right style="thin">
        <color indexed="9"/>
      </right>
    </border>
  </borders>
  <cellStyleXfs count="1">
    <xf numFmtId="0" fontId="0" fillId="0" borderId="0"/>
  </cellStyleXfs>
  <cellXfs count="498">
    <xf numFmtId="0" fontId="0" fillId="0" borderId="0" xfId="0"/>
    <xf numFmtId="0" fontId="1" fillId="2" borderId="1" xfId="0" applyFont="1" applyFill="1" applyBorder="1"/>
    <xf numFmtId="0" fontId="1" fillId="2" borderId="2" xfId="0" applyFont="1" applyFill="1" applyBorder="1"/>
    <xf numFmtId="0" fontId="1" fillId="2" borderId="0" xfId="0" applyFont="1" applyFill="1"/>
    <xf numFmtId="0" fontId="1" fillId="2" borderId="3" xfId="0" applyFont="1" applyFill="1" applyBorder="1"/>
    <xf numFmtId="0" fontId="1" fillId="3" borderId="4" xfId="0" applyFont="1" applyFill="1" applyBorder="1"/>
    <xf numFmtId="0" fontId="1" fillId="3" borderId="5" xfId="0" applyFont="1" applyFill="1" applyBorder="1"/>
    <xf numFmtId="0" fontId="1" fillId="3" borderId="6" xfId="0" applyFont="1" applyFill="1" applyBorder="1"/>
    <xf numFmtId="0" fontId="1" fillId="3" borderId="2" xfId="0" applyFont="1" applyFill="1" applyBorder="1"/>
    <xf numFmtId="0" fontId="1" fillId="3" borderId="7" xfId="0" applyFont="1" applyFill="1" applyBorder="1"/>
    <xf numFmtId="0" fontId="1" fillId="3" borderId="8" xfId="0" applyFont="1" applyFill="1" applyBorder="1"/>
    <xf numFmtId="0" fontId="2" fillId="2" borderId="4" xfId="0" applyFont="1" applyFill="1" applyBorder="1"/>
    <xf numFmtId="0" fontId="2" fillId="2" borderId="1" xfId="0" applyFont="1" applyFill="1" applyBorder="1"/>
    <xf numFmtId="0" fontId="1" fillId="2" borderId="6" xfId="0" applyFont="1" applyFill="1" applyBorder="1"/>
    <xf numFmtId="0" fontId="1" fillId="2" borderId="7" xfId="0" applyFont="1" applyFill="1" applyBorder="1"/>
    <xf numFmtId="0" fontId="1" fillId="2" borderId="8" xfId="0" applyFont="1" applyFill="1" applyBorder="1"/>
    <xf numFmtId="0" fontId="3" fillId="0" borderId="0" xfId="0" applyFont="1"/>
    <xf numFmtId="0" fontId="1" fillId="2" borderId="5" xfId="0" applyFont="1" applyFill="1" applyBorder="1"/>
    <xf numFmtId="0" fontId="1" fillId="0" borderId="0" xfId="0" applyFont="1"/>
    <xf numFmtId="0" fontId="4" fillId="0" borderId="0" xfId="0" applyFont="1"/>
    <xf numFmtId="0" fontId="4" fillId="0" borderId="1" xfId="0" applyFont="1" applyBorder="1"/>
    <xf numFmtId="0" fontId="1" fillId="0" borderId="1" xfId="0" applyFont="1" applyBorder="1"/>
    <xf numFmtId="0" fontId="1" fillId="0" borderId="2" xfId="0" applyFont="1" applyBorder="1"/>
    <xf numFmtId="0" fontId="1" fillId="0" borderId="7" xfId="0" applyFont="1" applyBorder="1"/>
    <xf numFmtId="0" fontId="4" fillId="0" borderId="9" xfId="0" applyFont="1" applyBorder="1"/>
    <xf numFmtId="0" fontId="1" fillId="0" borderId="9" xfId="0" applyFont="1" applyBorder="1"/>
    <xf numFmtId="0" fontId="4" fillId="0" borderId="10" xfId="0" applyFont="1" applyBorder="1"/>
    <xf numFmtId="0" fontId="4" fillId="0" borderId="11" xfId="0" applyFont="1" applyBorder="1"/>
    <xf numFmtId="0" fontId="1" fillId="0" borderId="11" xfId="0" applyFont="1" applyBorder="1"/>
    <xf numFmtId="0" fontId="1" fillId="0" borderId="10" xfId="0" applyFont="1" applyBorder="1"/>
    <xf numFmtId="0" fontId="4" fillId="4" borderId="12" xfId="0" applyFont="1" applyFill="1" applyBorder="1"/>
    <xf numFmtId="0" fontId="4" fillId="4" borderId="13" xfId="0" applyFont="1" applyFill="1" applyBorder="1"/>
    <xf numFmtId="0" fontId="4" fillId="4" borderId="14" xfId="0" applyFont="1" applyFill="1" applyBorder="1"/>
    <xf numFmtId="0" fontId="2" fillId="0" borderId="1" xfId="0" applyFont="1" applyBorder="1"/>
    <xf numFmtId="0" fontId="2" fillId="0" borderId="0" xfId="0" applyFont="1"/>
    <xf numFmtId="0" fontId="4" fillId="5" borderId="12" xfId="0" applyFont="1" applyFill="1" applyBorder="1"/>
    <xf numFmtId="0" fontId="4" fillId="5" borderId="13" xfId="0" applyFont="1" applyFill="1" applyBorder="1"/>
    <xf numFmtId="0" fontId="4" fillId="5" borderId="14" xfId="0" applyFont="1" applyFill="1" applyBorder="1"/>
    <xf numFmtId="0" fontId="2" fillId="3" borderId="12" xfId="0" applyFont="1" applyFill="1" applyBorder="1"/>
    <xf numFmtId="0" fontId="2" fillId="3" borderId="13" xfId="0" applyFont="1" applyFill="1" applyBorder="1"/>
    <xf numFmtId="0" fontId="2" fillId="3" borderId="14" xfId="0" applyFont="1" applyFill="1" applyBorder="1"/>
    <xf numFmtId="0" fontId="5" fillId="0" borderId="0" xfId="0" applyFont="1"/>
    <xf numFmtId="0" fontId="2" fillId="0" borderId="4" xfId="0" applyFont="1" applyBorder="1"/>
    <xf numFmtId="0" fontId="2" fillId="0" borderId="5" xfId="0" applyFont="1" applyBorder="1"/>
    <xf numFmtId="0" fontId="2" fillId="0" borderId="6" xfId="0" applyFont="1" applyBorder="1"/>
    <xf numFmtId="0" fontId="2" fillId="0" borderId="2" xfId="0" applyFont="1" applyBorder="1"/>
    <xf numFmtId="0" fontId="2" fillId="0" borderId="7" xfId="0" applyFont="1" applyBorder="1"/>
    <xf numFmtId="0" fontId="2" fillId="0" borderId="8" xfId="0" applyFont="1" applyBorder="1"/>
    <xf numFmtId="0" fontId="4" fillId="0" borderId="5" xfId="0" applyFont="1" applyBorder="1"/>
    <xf numFmtId="0" fontId="4" fillId="0" borderId="6" xfId="0" applyFont="1" applyBorder="1"/>
    <xf numFmtId="0" fontId="2" fillId="0" borderId="9" xfId="0" applyFont="1" applyBorder="1"/>
    <xf numFmtId="0" fontId="1" fillId="0" borderId="4" xfId="0" applyFont="1" applyBorder="1"/>
    <xf numFmtId="0" fontId="1" fillId="0" borderId="5" xfId="0" applyFont="1" applyBorder="1"/>
    <xf numFmtId="0" fontId="2" fillId="6" borderId="12" xfId="0" applyFont="1" applyFill="1" applyBorder="1"/>
    <xf numFmtId="0" fontId="2" fillId="6" borderId="13" xfId="0" applyFont="1" applyFill="1" applyBorder="1"/>
    <xf numFmtId="0" fontId="2" fillId="6" borderId="14" xfId="0" applyFont="1" applyFill="1" applyBorder="1"/>
    <xf numFmtId="166" fontId="3" fillId="0" borderId="0" xfId="0" applyFont="1" applyNumberFormat="1"/>
    <xf numFmtId="169" fontId="1" fillId="0" borderId="0" xfId="0" applyFont="1" applyNumberFormat="1"/>
    <xf numFmtId="10" fontId="2" fillId="0" borderId="0" xfId="0" applyFont="1" applyNumberFormat="1"/>
    <xf numFmtId="166" fontId="1" fillId="0" borderId="0" xfId="0" applyFont="1" applyNumberFormat="1"/>
    <xf numFmtId="3" fontId="1" fillId="0" borderId="0" xfId="0" applyFont="1" applyNumberFormat="1"/>
    <xf numFmtId="1" fontId="3" fillId="0" borderId="0" xfId="0" applyFont="1" applyNumberFormat="1"/>
    <xf numFmtId="3" fontId="3" fillId="0" borderId="0" xfId="0" applyFont="1" applyNumberFormat="1"/>
    <xf numFmtId="0" fontId="2" fillId="3" borderId="0" xfId="0" applyFont="1" applyFill="1"/>
    <xf numFmtId="1" fontId="1" fillId="0" borderId="0" xfId="0" applyFont="1" applyNumberFormat="1"/>
    <xf numFmtId="167" fontId="1" fillId="0" borderId="0" xfId="0" applyFont="1" applyNumberFormat="1"/>
    <xf numFmtId="0" fontId="2" fillId="7" borderId="0" xfId="0" applyFont="1" applyFill="1"/>
    <xf numFmtId="0" fontId="2" fillId="0" borderId="15" xfId="0" applyFont="1" applyBorder="1"/>
    <xf numFmtId="0" fontId="1" fillId="0" borderId="16" xfId="0" applyFont="1" applyBorder="1"/>
    <xf numFmtId="0" fontId="1" fillId="0" borderId="17" xfId="0" applyFont="1" applyBorder="1"/>
    <xf numFmtId="0" fontId="1" fillId="0" borderId="18" xfId="0" applyFont="1" applyBorder="1"/>
    <xf numFmtId="0" fontId="1" fillId="0" borderId="19" xfId="0" applyFont="1" applyBorder="1"/>
    <xf numFmtId="0" fontId="1" fillId="0" borderId="20" xfId="0" applyFont="1" applyBorder="1"/>
    <xf numFmtId="0" fontId="1" fillId="0" borderId="21" xfId="0" applyFont="1" applyBorder="1"/>
    <xf numFmtId="0" fontId="1" fillId="0" borderId="22" xfId="0" applyFont="1" applyBorder="1"/>
    <xf numFmtId="0" fontId="2" fillId="8" borderId="0" xfId="0" applyFont="1" applyFill="1"/>
    <xf numFmtId="166" fontId="2" fillId="8" borderId="23" xfId="0" applyFont="1" applyNumberFormat="1" applyFill="1" applyBorder="1"/>
    <xf numFmtId="166" fontId="2" fillId="8" borderId="15" xfId="0" applyFont="1" applyNumberFormat="1" applyFill="1" applyBorder="1"/>
    <xf numFmtId="166" fontId="2" fillId="8" borderId="24" xfId="0" applyFont="1" applyNumberFormat="1" applyFill="1" applyBorder="1"/>
    <xf numFmtId="166" fontId="2" fillId="8" borderId="25" xfId="0" applyFont="1" applyNumberFormat="1" applyFill="1" applyBorder="1"/>
    <xf numFmtId="0" fontId="1" fillId="8" borderId="0" xfId="0" applyFont="1" applyFill="1"/>
    <xf numFmtId="0" fontId="2" fillId="0" borderId="26" xfId="0" applyFont="1" applyBorder="1"/>
    <xf numFmtId="0" fontId="1" fillId="9" borderId="0" xfId="0" applyFont="1" applyFill="1"/>
    <xf numFmtId="0" fontId="1" fillId="9" borderId="27" xfId="0" applyFont="1" applyFill="1" applyBorder="1"/>
    <xf numFmtId="166" fontId="1" fillId="9" borderId="28" xfId="0" applyFont="1" applyNumberFormat="1" applyFill="1" applyBorder="1"/>
    <xf numFmtId="166" fontId="1" fillId="9" borderId="0" xfId="0" applyFont="1" applyNumberFormat="1" applyFill="1"/>
    <xf numFmtId="166" fontId="1" fillId="9" borderId="29" xfId="0" applyFont="1" applyNumberFormat="1" applyFill="1" applyBorder="1"/>
    <xf numFmtId="166" fontId="1" fillId="9" borderId="30" xfId="0" applyFont="1" applyNumberFormat="1" applyFill="1" applyBorder="1"/>
    <xf numFmtId="0" fontId="1" fillId="9" borderId="31" xfId="0" applyFont="1" applyFill="1" applyBorder="1"/>
    <xf numFmtId="0" fontId="1" fillId="0" borderId="32" xfId="0" applyFont="1" applyBorder="1"/>
    <xf numFmtId="0" fontId="1" fillId="0" borderId="33" xfId="0" applyFont="1" applyBorder="1"/>
    <xf numFmtId="0" fontId="1" fillId="0" borderId="34" xfId="0" applyFont="1" applyBorder="1"/>
    <xf numFmtId="0" fontId="1" fillId="0" borderId="35" xfId="0" applyFont="1" applyBorder="1"/>
    <xf numFmtId="0" fontId="1" fillId="0" borderId="36" xfId="0" applyFont="1" applyBorder="1"/>
    <xf numFmtId="0" fontId="1" fillId="0" borderId="37" xfId="0" applyFont="1" applyBorder="1"/>
    <xf numFmtId="166" fontId="2" fillId="8" borderId="0" xfId="0" applyFont="1" applyNumberFormat="1" applyFill="1"/>
    <xf numFmtId="166" fontId="2" fillId="0" borderId="28" xfId="0" applyFont="1" applyNumberFormat="1" applyBorder="1"/>
    <xf numFmtId="166" fontId="2" fillId="0" borderId="0" xfId="0" applyFont="1" applyNumberFormat="1"/>
    <xf numFmtId="166" fontId="2" fillId="0" borderId="29" xfId="0" applyFont="1" applyNumberFormat="1" applyBorder="1"/>
    <xf numFmtId="166" fontId="2" fillId="0" borderId="30" xfId="0" applyFont="1" applyNumberFormat="1" applyBorder="1"/>
    <xf numFmtId="166" fontId="1" fillId="8" borderId="28" xfId="0" applyFont="1" applyNumberFormat="1" applyFill="1" applyBorder="1"/>
    <xf numFmtId="166" fontId="1" fillId="8" borderId="0" xfId="0" applyFont="1" applyNumberFormat="1" applyFill="1"/>
    <xf numFmtId="166" fontId="1" fillId="8" borderId="29" xfId="0" applyFont="1" applyNumberFormat="1" applyFill="1" applyBorder="1"/>
    <xf numFmtId="166" fontId="1" fillId="8" borderId="30" xfId="0" applyFont="1" applyNumberFormat="1" applyFill="1" applyBorder="1"/>
    <xf numFmtId="166" fontId="1" fillId="0" borderId="28" xfId="0" applyFont="1" applyNumberFormat="1" applyBorder="1"/>
    <xf numFmtId="166" fontId="1" fillId="0" borderId="29" xfId="0" applyFont="1" applyNumberFormat="1" applyBorder="1"/>
    <xf numFmtId="166" fontId="1" fillId="0" borderId="30" xfId="0" applyFont="1" applyNumberFormat="1" applyBorder="1"/>
    <xf numFmtId="166" fontId="2" fillId="8" borderId="28" xfId="0" applyFont="1" applyNumberFormat="1" applyFill="1" applyBorder="1"/>
    <xf numFmtId="166" fontId="2" fillId="8" borderId="29" xfId="0" applyFont="1" applyNumberFormat="1" applyFill="1" applyBorder="1"/>
    <xf numFmtId="166" fontId="2" fillId="8" borderId="30" xfId="0" applyFont="1" applyNumberFormat="1" applyFill="1" applyBorder="1"/>
    <xf numFmtId="166" fontId="2" fillId="0" borderId="38" xfId="0" applyFont="1" applyNumberFormat="1" applyBorder="1"/>
    <xf numFmtId="166" fontId="2" fillId="0" borderId="26" xfId="0" applyFont="1" applyNumberFormat="1" applyBorder="1"/>
    <xf numFmtId="166" fontId="2" fillId="0" borderId="39" xfId="0" applyFont="1" applyNumberFormat="1" applyBorder="1"/>
    <xf numFmtId="166" fontId="2" fillId="0" borderId="40" xfId="0" applyFont="1" applyNumberFormat="1" applyBorder="1"/>
    <xf numFmtId="0" fontId="4" fillId="8" borderId="41" xfId="0" applyFont="1" applyFill="1" applyBorder="1"/>
    <xf numFmtId="0" fontId="4" fillId="0" borderId="27" xfId="0" applyFont="1" applyBorder="1"/>
    <xf numFmtId="0" fontId="1" fillId="8" borderId="27" xfId="0" applyFont="1" applyFill="1" applyBorder="1"/>
    <xf numFmtId="0" fontId="1" fillId="0" borderId="27" xfId="0" applyFont="1" applyBorder="1"/>
    <xf numFmtId="0" fontId="4" fillId="8" borderId="27" xfId="0" applyFont="1" applyFill="1" applyBorder="1"/>
    <xf numFmtId="0" fontId="2" fillId="8" borderId="27" xfId="0" applyFont="1" applyFill="1" applyBorder="1"/>
    <xf numFmtId="0" fontId="2" fillId="0" borderId="27" xfId="0" applyFont="1" applyBorder="1"/>
    <xf numFmtId="0" fontId="4" fillId="0" borderId="42" xfId="0" applyFont="1" applyBorder="1"/>
    <xf numFmtId="0" fontId="6" fillId="0" borderId="0" xfId="0" applyFont="1"/>
    <xf numFmtId="9" fontId="6" fillId="0" borderId="0" xfId="0" applyFont="1" applyNumberFormat="1"/>
    <xf numFmtId="167" fontId="6" fillId="0" borderId="0" xfId="0" applyFont="1" applyNumberFormat="1"/>
    <xf numFmtId="3" fontId="3" fillId="7" borderId="3" xfId="0" applyFont="1" applyNumberFormat="1" applyFill="1" applyBorder="1"/>
    <xf numFmtId="166" fontId="3" fillId="0" borderId="1" xfId="0" applyFont="1" applyNumberFormat="1" applyBorder="1"/>
    <xf numFmtId="3" fontId="3" fillId="0" borderId="3" xfId="0" applyFont="1" applyNumberFormat="1" applyBorder="1"/>
    <xf numFmtId="3" fontId="3" fillId="7" borderId="0" xfId="0" applyFont="1" applyNumberFormat="1" applyFill="1"/>
    <xf numFmtId="0" fontId="3" fillId="0" borderId="3" xfId="0" applyFont="1" applyBorder="1"/>
    <xf numFmtId="0" fontId="3" fillId="0" borderId="2" xfId="0" applyFont="1" applyBorder="1"/>
    <xf numFmtId="3" fontId="3" fillId="7" borderId="6" xfId="0" applyFont="1" applyNumberFormat="1" applyFill="1" applyBorder="1"/>
    <xf numFmtId="166" fontId="3" fillId="0" borderId="3" xfId="0" applyFont="1" applyNumberFormat="1" applyBorder="1"/>
    <xf numFmtId="166" fontId="3" fillId="0" borderId="8" xfId="0" applyFont="1" applyNumberFormat="1" applyBorder="1"/>
    <xf numFmtId="0" fontId="3" fillId="10" borderId="0" xfId="0" applyFont="1" applyFill="1"/>
    <xf numFmtId="0" fontId="3" fillId="3" borderId="0" xfId="0" applyFont="1" applyFill="1"/>
    <xf numFmtId="0" fontId="3" fillId="10" borderId="4" xfId="0" applyFont="1" applyFill="1" applyBorder="1"/>
    <xf numFmtId="0" fontId="3" fillId="10" borderId="5" xfId="0" applyFont="1" applyFill="1" applyBorder="1"/>
    <xf numFmtId="0" fontId="3" fillId="10" borderId="6" xfId="0" applyFont="1" applyFill="1" applyBorder="1"/>
    <xf numFmtId="0" fontId="3" fillId="10" borderId="1" xfId="0" applyFont="1" applyFill="1" applyBorder="1"/>
    <xf numFmtId="0" fontId="3" fillId="10" borderId="3" xfId="0" applyFont="1" applyFill="1" applyBorder="1"/>
    <xf numFmtId="0" fontId="3" fillId="7" borderId="4" xfId="0" applyFont="1" applyFill="1" applyBorder="1"/>
    <xf numFmtId="0" fontId="3" fillId="7" borderId="5" xfId="0" applyFont="1" applyFill="1" applyBorder="1"/>
    <xf numFmtId="0" fontId="3" fillId="7" borderId="6" xfId="0" applyFont="1" applyFill="1" applyBorder="1"/>
    <xf numFmtId="0" fontId="3" fillId="7" borderId="43" xfId="0" applyFont="1" applyFill="1" applyBorder="1"/>
    <xf numFmtId="0" fontId="3" fillId="7" borderId="44" xfId="0" applyFont="1" applyFill="1" applyBorder="1"/>
    <xf numFmtId="0" fontId="3" fillId="7" borderId="45" xfId="0" applyFont="1" applyFill="1" applyBorder="1"/>
    <xf numFmtId="0" fontId="3" fillId="10" borderId="43" xfId="0" applyFont="1" applyFill="1" applyBorder="1"/>
    <xf numFmtId="0" fontId="3" fillId="10" borderId="44" xfId="0" applyFont="1" applyFill="1" applyBorder="1"/>
    <xf numFmtId="0" fontId="3" fillId="10" borderId="45" xfId="0" applyFont="1" applyFill="1" applyBorder="1"/>
    <xf numFmtId="0" fontId="3" fillId="0" borderId="5" xfId="0" applyFont="1" applyBorder="1"/>
    <xf numFmtId="0" fontId="3" fillId="10" borderId="8" xfId="0" applyFont="1" applyFill="1" applyBorder="1"/>
    <xf numFmtId="0" fontId="3" fillId="7" borderId="11" xfId="0" applyFont="1" applyFill="1" applyBorder="1"/>
    <xf numFmtId="0" fontId="3" fillId="0" borderId="1" xfId="0" applyFont="1" applyBorder="1"/>
    <xf numFmtId="0" fontId="3" fillId="0" borderId="4" xfId="0" applyFont="1" applyBorder="1"/>
    <xf numFmtId="0" fontId="3" fillId="0" borderId="7" xfId="0" applyFont="1" applyBorder="1"/>
    <xf numFmtId="166" fontId="3" fillId="7" borderId="0" xfId="0" applyFont="1" applyNumberFormat="1" applyFill="1"/>
    <xf numFmtId="166" fontId="3" fillId="7" borderId="3" xfId="0" applyFont="1" applyNumberFormat="1" applyFill="1" applyBorder="1"/>
    <xf numFmtId="166" fontId="3" fillId="7" borderId="7" xfId="0" applyFont="1" applyNumberFormat="1" applyFill="1" applyBorder="1"/>
    <xf numFmtId="3" fontId="3" fillId="7" borderId="7" xfId="0" applyFont="1" applyNumberFormat="1" applyFill="1" applyBorder="1"/>
    <xf numFmtId="164" fontId="3" fillId="0" borderId="0" xfId="0" applyFont="1" applyNumberFormat="1"/>
    <xf numFmtId="0" fontId="3" fillId="0" borderId="8" xfId="0" applyFont="1" applyBorder="1"/>
    <xf numFmtId="0" fontId="3" fillId="7" borderId="2" xfId="0" applyFont="1" applyFill="1" applyBorder="1"/>
    <xf numFmtId="0" fontId="3" fillId="7" borderId="7" xfId="0" applyFont="1" applyFill="1" applyBorder="1"/>
    <xf numFmtId="0" fontId="3" fillId="7" borderId="8" xfId="0" applyFont="1" applyFill="1" applyBorder="1"/>
    <xf numFmtId="166" fontId="3" fillId="7" borderId="8" xfId="0" applyFont="1" applyNumberFormat="1" applyFill="1" applyBorder="1"/>
    <xf numFmtId="0" fontId="3" fillId="7" borderId="10" xfId="0" applyFont="1" applyFill="1" applyBorder="1"/>
    <xf numFmtId="14" fontId="3" fillId="0" borderId="1" xfId="0" applyFont="1" applyNumberFormat="1" applyBorder="1"/>
    <xf numFmtId="0" fontId="3" fillId="3" borderId="5" xfId="0" applyFont="1" applyFill="1" applyBorder="1"/>
    <xf numFmtId="14" fontId="3" fillId="0" borderId="2" xfId="0" applyFont="1" applyNumberFormat="1" applyBorder="1"/>
    <xf numFmtId="3" fontId="3" fillId="7" borderId="5" xfId="0" applyFont="1" applyNumberFormat="1" applyFill="1" applyBorder="1"/>
    <xf numFmtId="0" fontId="3" fillId="3" borderId="4" xfId="0" applyFont="1" applyFill="1" applyBorder="1"/>
    <xf numFmtId="0" fontId="3" fillId="3" borderId="6" xfId="0" applyFont="1" applyFill="1" applyBorder="1"/>
    <xf numFmtId="14" fontId="3" fillId="0" borderId="4" xfId="0" applyFont="1" applyNumberFormat="1" applyBorder="1"/>
    <xf numFmtId="168" fontId="3" fillId="0" borderId="6" xfId="0" applyFont="1" applyNumberFormat="1" applyBorder="1"/>
    <xf numFmtId="168" fontId="3" fillId="0" borderId="3" xfId="0" applyFont="1" applyNumberFormat="1" applyBorder="1"/>
    <xf numFmtId="166" fontId="3" fillId="0" borderId="7" xfId="0" applyFont="1" applyNumberFormat="1" applyBorder="1"/>
    <xf numFmtId="0" fontId="3" fillId="10" borderId="2" xfId="0" applyFont="1" applyFill="1" applyBorder="1"/>
    <xf numFmtId="0" fontId="3" fillId="10" borderId="7" xfId="0" applyFont="1" applyFill="1" applyBorder="1"/>
    <xf numFmtId="3" fontId="3" fillId="0" borderId="1" xfId="0" applyFont="1" applyNumberFormat="1" applyBorder="1"/>
    <xf numFmtId="167" fontId="3" fillId="0" borderId="0" xfId="0" applyFont="1" applyNumberFormat="1"/>
    <xf numFmtId="2" fontId="3" fillId="0" borderId="0" xfId="0" applyFont="1" applyNumberFormat="1"/>
    <xf numFmtId="14" fontId="3" fillId="0" borderId="0" xfId="0" applyFont="1" applyNumberFormat="1"/>
    <xf numFmtId="14" fontId="3" fillId="10" borderId="9" xfId="0" applyFont="1" applyNumberFormat="1" applyFill="1" applyBorder="1"/>
    <xf numFmtId="14" fontId="3" fillId="10" borderId="10" xfId="0" applyFont="1" applyNumberFormat="1" applyFill="1" applyBorder="1"/>
    <xf numFmtId="2" fontId="3" fillId="0" borderId="1" xfId="0" applyFont="1" applyNumberFormat="1" applyBorder="1"/>
    <xf numFmtId="2" fontId="3" fillId="0" borderId="3" xfId="0" applyFont="1" applyNumberFormat="1" applyBorder="1"/>
    <xf numFmtId="2" fontId="3" fillId="0" borderId="2" xfId="0" applyFont="1" applyNumberFormat="1" applyBorder="1"/>
    <xf numFmtId="2" fontId="3" fillId="0" borderId="7" xfId="0" applyFont="1" applyNumberFormat="1" applyBorder="1"/>
    <xf numFmtId="2" fontId="3" fillId="0" borderId="8" xfId="0" applyFont="1" applyNumberFormat="1" applyBorder="1"/>
    <xf numFmtId="167" fontId="3" fillId="0" borderId="2" xfId="0" applyFont="1" applyNumberFormat="1" applyBorder="1"/>
    <xf numFmtId="167" fontId="3" fillId="0" borderId="7" xfId="0" applyFont="1" applyNumberFormat="1" applyBorder="1"/>
    <xf numFmtId="167" fontId="3" fillId="0" borderId="8" xfId="0" applyFont="1" applyNumberFormat="1" applyBorder="1"/>
    <xf numFmtId="3" fontId="3" fillId="0" borderId="4" xfId="0" applyFont="1" applyNumberFormat="1" applyBorder="1"/>
    <xf numFmtId="3" fontId="3" fillId="0" borderId="5" xfId="0" applyFont="1" applyNumberFormat="1" applyBorder="1"/>
    <xf numFmtId="0" fontId="3" fillId="10" borderId="46" xfId="0" applyFont="1" applyFill="1" applyBorder="1"/>
    <xf numFmtId="14" fontId="3" fillId="10" borderId="11" xfId="0" applyFont="1" applyNumberFormat="1" applyFill="1" applyBorder="1"/>
    <xf numFmtId="164" fontId="3" fillId="0" borderId="44" xfId="0" applyFont="1" applyNumberFormat="1" applyBorder="1"/>
    <xf numFmtId="164" fontId="3" fillId="0" borderId="45" xfId="0" applyFont="1" applyNumberFormat="1" applyBorder="1"/>
    <xf numFmtId="164" fontId="1" fillId="0" borderId="0" xfId="0" applyFont="1" applyNumberFormat="1"/>
    <xf numFmtId="166" fontId="1" fillId="0" borderId="6" xfId="0" applyFont="1" applyNumberFormat="1" applyBorder="1"/>
    <xf numFmtId="166" fontId="1" fillId="0" borderId="3" xfId="0" applyFont="1" applyNumberFormat="1" applyBorder="1"/>
    <xf numFmtId="0" fontId="1" fillId="7" borderId="6" xfId="0" applyFont="1" applyFill="1" applyBorder="1"/>
    <xf numFmtId="0" fontId="2" fillId="10" borderId="4" xfId="0" applyFont="1" applyFill="1" applyBorder="1"/>
    <xf numFmtId="0" fontId="2" fillId="10" borderId="5" xfId="0" applyFont="1" applyFill="1" applyBorder="1"/>
    <xf numFmtId="0" fontId="2" fillId="10" borderId="1" xfId="0" applyFont="1" applyFill="1" applyBorder="1"/>
    <xf numFmtId="0" fontId="2" fillId="10" borderId="0" xfId="0" applyFont="1" applyFill="1"/>
    <xf numFmtId="0" fontId="1" fillId="7" borderId="5" xfId="0" applyFont="1" applyFill="1" applyBorder="1"/>
    <xf numFmtId="0" fontId="1" fillId="10" borderId="4" xfId="0" applyFont="1" applyFill="1" applyBorder="1"/>
    <xf numFmtId="0" fontId="1" fillId="10" borderId="5" xfId="0" applyFont="1" applyFill="1" applyBorder="1"/>
    <xf numFmtId="0" fontId="1" fillId="10" borderId="6" xfId="0" applyFont="1" applyFill="1" applyBorder="1"/>
    <xf numFmtId="0" fontId="7" fillId="10" borderId="4" xfId="0" applyFont="1" applyFill="1" applyBorder="1"/>
    <xf numFmtId="0" fontId="7" fillId="10" borderId="5" xfId="0" applyFont="1" applyFill="1" applyBorder="1"/>
    <xf numFmtId="0" fontId="7" fillId="10" borderId="6" xfId="0" applyFont="1" applyFill="1" applyBorder="1"/>
    <xf numFmtId="0" fontId="1" fillId="7" borderId="0" xfId="0" applyFont="1" applyFill="1"/>
    <xf numFmtId="166" fontId="1" fillId="7" borderId="0" xfId="0" applyFont="1" applyNumberFormat="1" applyFill="1"/>
    <xf numFmtId="0" fontId="1" fillId="7" borderId="3" xfId="0" applyFont="1" applyFill="1" applyBorder="1"/>
    <xf numFmtId="164" fontId="1" fillId="7" borderId="0" xfId="0" applyFont="1" applyNumberFormat="1" applyFill="1"/>
    <xf numFmtId="164" fontId="1" fillId="7" borderId="7" xfId="0" applyFont="1" applyNumberFormat="1" applyFill="1" applyBorder="1"/>
    <xf numFmtId="0" fontId="1" fillId="7" borderId="8" xfId="0" applyFont="1" applyFill="1" applyBorder="1"/>
    <xf numFmtId="0" fontId="1" fillId="10" borderId="11" xfId="0" applyFont="1" applyFill="1" applyBorder="1"/>
    <xf numFmtId="0" fontId="1" fillId="3" borderId="45" xfId="0" applyFont="1" applyFill="1" applyBorder="1"/>
    <xf numFmtId="0" fontId="1" fillId="3" borderId="46" xfId="0" applyFont="1" applyFill="1" applyBorder="1"/>
    <xf numFmtId="166" fontId="1" fillId="7" borderId="5" xfId="0" applyFont="1" applyNumberFormat="1" applyFill="1" applyBorder="1"/>
    <xf numFmtId="166" fontId="1" fillId="0" borderId="5" xfId="0" applyFont="1" applyNumberFormat="1" applyBorder="1"/>
    <xf numFmtId="0" fontId="1" fillId="10" borderId="9" xfId="0" applyFont="1" applyFill="1" applyBorder="1"/>
    <xf numFmtId="0" fontId="1" fillId="10" borderId="1" xfId="0" applyFont="1" applyFill="1" applyBorder="1"/>
    <xf numFmtId="0" fontId="1" fillId="10" borderId="0" xfId="0" applyFont="1" applyFill="1"/>
    <xf numFmtId="0" fontId="1" fillId="10" borderId="3" xfId="0" applyFont="1" applyFill="1" applyBorder="1"/>
    <xf numFmtId="0" fontId="1" fillId="0" borderId="3" xfId="0" applyFont="1" applyBorder="1"/>
    <xf numFmtId="0" fontId="1" fillId="0" borderId="8" xfId="0" applyFont="1" applyBorder="1"/>
    <xf numFmtId="0" fontId="1" fillId="9" borderId="10" xfId="0" applyFont="1" applyFill="1" applyBorder="1"/>
    <xf numFmtId="166" fontId="1" fillId="9" borderId="8" xfId="0" applyFont="1" applyNumberFormat="1" applyFill="1" applyBorder="1"/>
    <xf numFmtId="1" fontId="3" fillId="0" borderId="6" xfId="0" applyFont="1" applyNumberFormat="1" applyBorder="1"/>
    <xf numFmtId="3" fontId="3" fillId="0" borderId="8" xfId="0" applyFont="1" applyNumberFormat="1" applyBorder="1"/>
    <xf numFmtId="165" fontId="3" fillId="0" borderId="0" xfId="0" applyFont="1" applyNumberFormat="1"/>
    <xf numFmtId="166" fontId="3" fillId="7" borderId="5" xfId="0" applyFont="1" applyNumberFormat="1" applyFill="1" applyBorder="1"/>
    <xf numFmtId="166" fontId="3" fillId="7" borderId="6" xfId="0" applyFont="1" applyNumberFormat="1" applyFill="1" applyBorder="1"/>
    <xf numFmtId="0" fontId="3" fillId="0" borderId="43" xfId="0" applyFont="1" applyBorder="1"/>
    <xf numFmtId="0" fontId="3" fillId="0" borderId="44" xfId="0" applyFont="1" applyBorder="1"/>
    <xf numFmtId="0" fontId="3" fillId="0" borderId="45" xfId="0" applyFont="1" applyBorder="1"/>
    <xf numFmtId="1" fontId="3" fillId="0" borderId="4" xfId="0" applyFont="1" applyNumberFormat="1" applyBorder="1"/>
    <xf numFmtId="1" fontId="3" fillId="0" borderId="5" xfId="0" applyFont="1" applyNumberFormat="1" applyBorder="1"/>
    <xf numFmtId="1" fontId="3" fillId="0" borderId="1" xfId="0" applyFont="1" applyNumberFormat="1" applyBorder="1"/>
    <xf numFmtId="3" fontId="3" fillId="0" borderId="6" xfId="0" applyFont="1" applyNumberFormat="1" applyBorder="1"/>
    <xf numFmtId="3" fontId="3" fillId="0" borderId="2" xfId="0" applyFont="1" applyNumberFormat="1" applyBorder="1"/>
    <xf numFmtId="3" fontId="3" fillId="0" borderId="7" xfId="0" applyFont="1" applyNumberFormat="1" applyBorder="1"/>
    <xf numFmtId="164" fontId="3" fillId="0" borderId="1" xfId="0" applyFont="1" applyNumberFormat="1" applyBorder="1"/>
    <xf numFmtId="164" fontId="3" fillId="0" borderId="2" xfId="0" applyFont="1" applyNumberFormat="1" applyBorder="1"/>
    <xf numFmtId="166" fontId="3" fillId="0" borderId="44" xfId="0" applyFont="1" applyNumberFormat="1" applyBorder="1"/>
    <xf numFmtId="166" fontId="3" fillId="0" borderId="45" xfId="0" applyFont="1" applyNumberFormat="1" applyBorder="1"/>
    <xf numFmtId="166" fontId="3" fillId="7" borderId="44" xfId="0" applyFont="1" applyNumberFormat="1" applyFill="1" applyBorder="1"/>
    <xf numFmtId="166" fontId="3" fillId="7" borderId="45" xfId="0" applyFont="1" applyNumberFormat="1" applyFill="1" applyBorder="1"/>
    <xf numFmtId="0" fontId="3" fillId="7" borderId="1" xfId="0" applyFont="1" applyFill="1" applyBorder="1"/>
    <xf numFmtId="0" fontId="3" fillId="7" borderId="0" xfId="0" applyFont="1" applyFill="1"/>
    <xf numFmtId="166" fontId="3" fillId="0" borderId="5" xfId="0" applyFont="1" applyNumberFormat="1" applyBorder="1"/>
    <xf numFmtId="166" fontId="3" fillId="9" borderId="0" xfId="0" applyFont="1" applyNumberFormat="1" applyFill="1"/>
    <xf numFmtId="1" fontId="3" fillId="0" borderId="3" xfId="0" applyFont="1" applyNumberFormat="1" applyBorder="1"/>
    <xf numFmtId="0" fontId="3" fillId="3" borderId="11" xfId="0" applyFont="1" applyFill="1" applyBorder="1"/>
    <xf numFmtId="0" fontId="3" fillId="3" borderId="9" xfId="0" applyFont="1" applyFill="1" applyBorder="1"/>
    <xf numFmtId="0" fontId="3" fillId="3" borderId="10" xfId="0" applyFont="1" applyFill="1" applyBorder="1"/>
    <xf numFmtId="0" fontId="3" fillId="3" borderId="3" xfId="0" applyFont="1" applyFill="1" applyBorder="1"/>
    <xf numFmtId="0" fontId="3" fillId="3" borderId="8" xfId="0" applyFont="1" applyFill="1" applyBorder="1"/>
    <xf numFmtId="0" fontId="3" fillId="11" borderId="43" xfId="0" applyFont="1" applyFill="1" applyBorder="1"/>
    <xf numFmtId="0" fontId="3" fillId="11" borderId="44" xfId="0" applyFont="1" applyFill="1" applyBorder="1"/>
    <xf numFmtId="0" fontId="3" fillId="11" borderId="5" xfId="0" applyFont="1" applyFill="1" applyBorder="1"/>
    <xf numFmtId="0" fontId="3" fillId="11" borderId="6" xfId="0" applyFont="1" applyFill="1" applyBorder="1"/>
    <xf numFmtId="166" fontId="3" fillId="12" borderId="0" xfId="0" applyFont="1" applyNumberFormat="1" applyFill="1"/>
    <xf numFmtId="166" fontId="3" fillId="12" borderId="3" xfId="0" applyFont="1" applyNumberFormat="1" applyFill="1" applyBorder="1"/>
    <xf numFmtId="0" fontId="3" fillId="7" borderId="3" xfId="0" applyFont="1" applyFill="1" applyBorder="1"/>
    <xf numFmtId="3" fontId="3" fillId="0" borderId="45" xfId="0" applyFont="1" applyNumberFormat="1" applyBorder="1"/>
    <xf numFmtId="166" fontId="3" fillId="0" borderId="9" xfId="0" applyFont="1" applyNumberFormat="1" applyBorder="1"/>
    <xf numFmtId="164" fontId="3" fillId="0" borderId="9" xfId="0" applyFont="1" applyNumberFormat="1" applyBorder="1"/>
    <xf numFmtId="3" fontId="3" fillId="0" borderId="10" xfId="0" applyFont="1" applyNumberFormat="1" applyBorder="1"/>
    <xf numFmtId="0" fontId="3" fillId="3" borderId="46" xfId="0" applyFont="1" applyFill="1" applyBorder="1"/>
    <xf numFmtId="9" fontId="3" fillId="0" borderId="0" xfId="0" applyFont="1" applyNumberFormat="1"/>
    <xf numFmtId="166" fontId="3" fillId="12" borderId="7" xfId="0" applyFont="1" applyNumberFormat="1" applyFill="1" applyBorder="1"/>
    <xf numFmtId="166" fontId="3" fillId="12" borderId="8" xfId="0" applyFont="1" applyNumberFormat="1" applyFill="1" applyBorder="1"/>
    <xf numFmtId="0" fontId="3" fillId="7" borderId="9" xfId="0" applyFont="1" applyFill="1" applyBorder="1"/>
    <xf numFmtId="164" fontId="3" fillId="7" borderId="0" xfId="0" applyFont="1" applyNumberFormat="1" applyFill="1"/>
    <xf numFmtId="164" fontId="3" fillId="7" borderId="3" xfId="0" applyFont="1" applyNumberFormat="1" applyFill="1" applyBorder="1"/>
    <xf numFmtId="0" fontId="3" fillId="0" borderId="11" xfId="0" applyFont="1" applyBorder="1"/>
    <xf numFmtId="3" fontId="3" fillId="0" borderId="44" xfId="0" applyFont="1" applyNumberFormat="1" applyBorder="1"/>
    <xf numFmtId="166" fontId="3" fillId="0" borderId="6" xfId="0" applyFont="1" applyNumberFormat="1" applyBorder="1"/>
    <xf numFmtId="164" fontId="3" fillId="0" borderId="3" xfId="0" applyFont="1" applyNumberFormat="1" applyBorder="1"/>
    <xf numFmtId="174" fontId="3" fillId="0" borderId="0" xfId="0" applyFont="1" applyNumberFormat="1"/>
    <xf numFmtId="0" fontId="3" fillId="10" borderId="12" xfId="0" applyFont="1" applyFill="1" applyBorder="1"/>
    <xf numFmtId="0" fontId="3" fillId="10" borderId="13" xfId="0" applyFont="1" applyFill="1" applyBorder="1"/>
    <xf numFmtId="0" fontId="3" fillId="10" borderId="14" xfId="0" applyFont="1" applyFill="1" applyBorder="1"/>
    <xf numFmtId="0" fontId="3" fillId="7" borderId="46" xfId="0" applyFont="1" applyFill="1" applyBorder="1"/>
    <xf numFmtId="0" fontId="3" fillId="10" borderId="9" xfId="0" applyFont="1" applyFill="1" applyBorder="1"/>
    <xf numFmtId="3" fontId="3" fillId="7" borderId="8" xfId="0" applyFont="1" applyNumberFormat="1" applyFill="1" applyBorder="1"/>
    <xf numFmtId="1" fontId="3" fillId="7" borderId="1" xfId="0" applyFont="1" applyNumberFormat="1" applyFill="1" applyBorder="1"/>
    <xf numFmtId="1" fontId="3" fillId="7" borderId="0" xfId="0" applyFont="1" applyNumberFormat="1" applyFill="1"/>
    <xf numFmtId="1" fontId="3" fillId="7" borderId="3" xfId="0" applyFont="1" applyNumberFormat="1" applyFill="1" applyBorder="1"/>
    <xf numFmtId="166" fontId="3" fillId="7" borderId="1" xfId="0" applyFont="1" applyNumberFormat="1" applyFill="1" applyBorder="1"/>
    <xf numFmtId="3" fontId="3" fillId="7" borderId="1" xfId="0" applyFont="1" applyNumberFormat="1" applyFill="1" applyBorder="1"/>
    <xf numFmtId="3" fontId="3" fillId="7" borderId="2" xfId="0" applyFont="1" applyNumberFormat="1" applyFill="1" applyBorder="1"/>
    <xf numFmtId="166" fontId="3" fillId="0" borderId="4" xfId="0" applyFont="1" applyNumberFormat="1" applyBorder="1"/>
    <xf numFmtId="17" fontId="3" fillId="3" borderId="43" xfId="0" applyFont="1" applyNumberFormat="1" applyFill="1" applyBorder="1"/>
    <xf numFmtId="17" fontId="3" fillId="3" borderId="44" xfId="0" applyFont="1" applyNumberFormat="1" applyFill="1" applyBorder="1"/>
    <xf numFmtId="17" fontId="3" fillId="3" borderId="45" xfId="0" applyFont="1" applyNumberFormat="1" applyFill="1" applyBorder="1"/>
    <xf numFmtId="17" fontId="3" fillId="3" borderId="5" xfId="0" applyFont="1" applyNumberFormat="1" applyFill="1" applyBorder="1"/>
    <xf numFmtId="0" fontId="3" fillId="10" borderId="11" xfId="0" applyFont="1" applyFill="1" applyBorder="1"/>
    <xf numFmtId="166" fontId="3" fillId="7" borderId="4" xfId="0" applyFont="1" applyNumberFormat="1" applyFill="1" applyBorder="1"/>
    <xf numFmtId="0" fontId="8" fillId="0" borderId="0" xfId="0" applyFont="1"/>
    <xf numFmtId="17" fontId="8" fillId="0" borderId="47" xfId="0" applyFont="1" applyNumberFormat="1" applyBorder="1"/>
    <xf numFmtId="0" fontId="9" fillId="0" borderId="0" xfId="0" applyFont="1"/>
    <xf numFmtId="17" fontId="9" fillId="0" borderId="47" xfId="0" applyFont="1" applyNumberFormat="1" applyBorder="1"/>
    <xf numFmtId="165" fontId="3" fillId="0" borderId="5" xfId="0" applyFont="1" applyNumberFormat="1" applyBorder="1"/>
    <xf numFmtId="1" fontId="3" fillId="0" borderId="7" xfId="0" applyFont="1" applyNumberFormat="1" applyBorder="1"/>
    <xf numFmtId="1" fontId="3" fillId="0" borderId="8" xfId="0" applyFont="1" applyNumberFormat="1" applyBorder="1"/>
    <xf numFmtId="1" fontId="3" fillId="7" borderId="7" xfId="0" applyFont="1" applyNumberFormat="1" applyFill="1" applyBorder="1"/>
    <xf numFmtId="1" fontId="3" fillId="7" borderId="8" xfId="0" applyFont="1" applyNumberFormat="1" applyFill="1" applyBorder="1"/>
    <xf numFmtId="3" fontId="1" fillId="7" borderId="0" xfId="0" applyFont="1" applyNumberFormat="1" applyFill="1"/>
    <xf numFmtId="168" fontId="3" fillId="0" borderId="0" xfId="0" applyFont="1" applyNumberFormat="1"/>
    <xf numFmtId="168" fontId="3" fillId="0" borderId="7" xfId="0" applyFont="1" applyNumberFormat="1" applyBorder="1"/>
    <xf numFmtId="168" fontId="3" fillId="0" borderId="8" xfId="0" applyFont="1" applyNumberFormat="1" applyBorder="1"/>
    <xf numFmtId="168" fontId="3" fillId="7" borderId="0" xfId="0" applyFont="1" applyNumberFormat="1" applyFill="1"/>
    <xf numFmtId="168" fontId="3" fillId="9" borderId="7" xfId="0" applyFont="1" applyNumberFormat="1" applyFill="1" applyBorder="1"/>
    <xf numFmtId="0" fontId="3" fillId="11" borderId="1" xfId="0" applyFont="1" applyFill="1" applyBorder="1"/>
    <xf numFmtId="0" fontId="3" fillId="11" borderId="0" xfId="0" applyFont="1" applyFill="1"/>
    <xf numFmtId="0" fontId="3" fillId="11" borderId="3" xfId="0" applyFont="1" applyFill="1" applyBorder="1"/>
    <xf numFmtId="170" fontId="3" fillId="0" borderId="0" xfId="0" applyFont="1" applyNumberFormat="1"/>
    <xf numFmtId="168" fontId="3" fillId="0" borderId="1" xfId="0" applyFont="1" applyNumberFormat="1" applyBorder="1"/>
    <xf numFmtId="164" fontId="3" fillId="0" borderId="5" xfId="0" applyFont="1" applyNumberFormat="1" applyBorder="1"/>
    <xf numFmtId="168" fontId="3" fillId="7" borderId="7" xfId="0" applyFont="1" applyNumberFormat="1" applyFill="1" applyBorder="1"/>
    <xf numFmtId="0" fontId="3" fillId="3" borderId="43" xfId="0" applyFont="1" applyFill="1" applyBorder="1"/>
    <xf numFmtId="0" fontId="3" fillId="3" borderId="44" xfId="0" applyFont="1" applyFill="1" applyBorder="1"/>
    <xf numFmtId="0" fontId="3" fillId="3" borderId="45" xfId="0" applyFont="1" applyFill="1" applyBorder="1"/>
    <xf numFmtId="168" fontId="3" fillId="0" borderId="2" xfId="0" applyFont="1" applyNumberFormat="1" applyBorder="1"/>
    <xf numFmtId="4" fontId="3" fillId="0" borderId="1" xfId="0" applyFont="1" applyNumberFormat="1" applyBorder="1"/>
    <xf numFmtId="4" fontId="3" fillId="0" borderId="0" xfId="0" applyFont="1" applyNumberFormat="1"/>
    <xf numFmtId="4" fontId="3" fillId="0" borderId="3" xfId="0" applyFont="1" applyNumberFormat="1" applyBorder="1"/>
    <xf numFmtId="0" fontId="3" fillId="11" borderId="45" xfId="0" applyFont="1" applyFill="1" applyBorder="1"/>
    <xf numFmtId="168" fontId="3" fillId="7" borderId="3" xfId="0" applyFont="1" applyNumberFormat="1" applyFill="1" applyBorder="1"/>
    <xf numFmtId="168" fontId="3" fillId="7" borderId="8" xfId="0" applyFont="1" applyNumberFormat="1" applyFill="1" applyBorder="1"/>
    <xf numFmtId="164" fontId="3" fillId="7" borderId="7" xfId="0" applyFont="1" applyNumberFormat="1" applyFill="1" applyBorder="1"/>
    <xf numFmtId="164" fontId="3" fillId="7" borderId="8" xfId="0" applyFont="1" applyNumberFormat="1" applyFill="1" applyBorder="1"/>
    <xf numFmtId="164" fontId="3" fillId="7" borderId="5" xfId="0" applyFont="1" applyNumberFormat="1" applyFill="1" applyBorder="1"/>
    <xf numFmtId="168" fontId="3" fillId="3" borderId="7" xfId="0" applyFont="1" applyNumberFormat="1" applyFill="1" applyBorder="1"/>
    <xf numFmtId="164" fontId="3" fillId="7" borderId="6" xfId="0" applyFont="1" applyNumberFormat="1" applyFill="1" applyBorder="1"/>
    <xf numFmtId="164" fontId="3" fillId="0" borderId="6" xfId="0" applyFont="1" applyNumberFormat="1" applyBorder="1"/>
    <xf numFmtId="164" fontId="3" fillId="0" borderId="4" xfId="0" applyFont="1" applyNumberFormat="1" applyBorder="1"/>
    <xf numFmtId="164" fontId="3" fillId="0" borderId="7" xfId="0" applyFont="1" applyNumberFormat="1" applyBorder="1"/>
    <xf numFmtId="164" fontId="3" fillId="0" borderId="8" xfId="0" applyFont="1" applyNumberFormat="1" applyBorder="1"/>
    <xf numFmtId="164" fontId="3" fillId="13" borderId="0" xfId="0" applyFont="1" applyNumberFormat="1" applyFill="1"/>
    <xf numFmtId="0" fontId="3" fillId="14" borderId="1" xfId="0" applyFont="1" applyFill="1" applyBorder="1"/>
    <xf numFmtId="0" fontId="3" fillId="14" borderId="0" xfId="0" applyFont="1" applyFill="1"/>
    <xf numFmtId="172" fontId="3" fillId="0" borderId="0" xfId="0" applyFont="1" applyNumberFormat="1"/>
    <xf numFmtId="0" fontId="3" fillId="15" borderId="4" xfId="0" applyFont="1" applyFill="1" applyBorder="1"/>
    <xf numFmtId="0" fontId="3" fillId="15" borderId="5" xfId="0" applyFont="1" applyFill="1" applyBorder="1"/>
    <xf numFmtId="0" fontId="3" fillId="15" borderId="6" xfId="0" applyFont="1" applyFill="1" applyBorder="1"/>
    <xf numFmtId="2" fontId="3" fillId="0" borderId="5" xfId="0" applyFont="1" applyNumberFormat="1" applyBorder="1"/>
    <xf numFmtId="2" fontId="3" fillId="0" borderId="6" xfId="0" applyFont="1" applyNumberFormat="1" applyBorder="1"/>
    <xf numFmtId="2" fontId="3" fillId="0" borderId="4" xfId="0" applyFont="1" applyNumberFormat="1" applyBorder="1"/>
    <xf numFmtId="164" fontId="3" fillId="13" borderId="3" xfId="0" applyFont="1" applyNumberFormat="1" applyFill="1" applyBorder="1"/>
    <xf numFmtId="0" fontId="1" fillId="10" borderId="10" xfId="0" applyFont="1" applyFill="1" applyBorder="1"/>
    <xf numFmtId="0" fontId="1" fillId="10" borderId="2" xfId="0" applyFont="1" applyFill="1" applyBorder="1"/>
    <xf numFmtId="0" fontId="1" fillId="10" borderId="7" xfId="0" applyFont="1" applyFill="1" applyBorder="1"/>
    <xf numFmtId="166" fontId="1" fillId="0" borderId="7" xfId="0" applyFont="1" applyNumberFormat="1" applyBorder="1"/>
    <xf numFmtId="166" fontId="1" fillId="0" borderId="8" xfId="0" applyFont="1" applyNumberFormat="1" applyBorder="1"/>
    <xf numFmtId="0" fontId="3" fillId="0" borderId="6" xfId="0" applyFont="1" applyBorder="1"/>
    <xf numFmtId="164" fontId="3" fillId="7" borderId="1" xfId="0" applyFont="1" applyNumberFormat="1" applyFill="1" applyBorder="1"/>
    <xf numFmtId="164" fontId="3" fillId="3" borderId="3" xfId="0" applyFont="1" applyNumberFormat="1" applyFill="1" applyBorder="1"/>
    <xf numFmtId="168" fontId="3" fillId="9" borderId="8" xfId="0" applyFont="1" applyNumberFormat="1" applyFill="1" applyBorder="1"/>
    <xf numFmtId="0" fontId="3" fillId="0" borderId="10" xfId="0" applyFont="1" applyBorder="1"/>
    <xf numFmtId="168" fontId="3" fillId="7" borderId="1" xfId="0" applyFont="1" applyNumberFormat="1" applyFill="1" applyBorder="1"/>
    <xf numFmtId="164" fontId="3" fillId="9" borderId="1" xfId="0" applyFont="1" applyNumberFormat="1" applyFill="1" applyBorder="1"/>
    <xf numFmtId="164" fontId="3" fillId="3" borderId="0" xfId="0" applyFont="1" applyNumberFormat="1" applyFill="1"/>
    <xf numFmtId="164" fontId="3" fillId="16" borderId="0" xfId="0" applyFont="1" applyNumberFormat="1" applyFill="1"/>
    <xf numFmtId="0" fontId="3" fillId="0" borderId="9" xfId="0" applyFont="1" applyBorder="1"/>
    <xf numFmtId="0" fontId="3" fillId="9" borderId="2" xfId="0" applyFont="1" applyFill="1" applyBorder="1"/>
    <xf numFmtId="171" fontId="3" fillId="0" borderId="0" xfId="0" applyFont="1" applyNumberFormat="1"/>
    <xf numFmtId="9" fontId="3" fillId="0" borderId="3" xfId="0" applyFont="1" applyNumberFormat="1" applyBorder="1"/>
    <xf numFmtId="9" fontId="3" fillId="0" borderId="7" xfId="0" applyFont="1" applyNumberFormat="1" applyBorder="1"/>
    <xf numFmtId="9" fontId="3" fillId="0" borderId="8" xfId="0" applyFont="1" applyNumberFormat="1" applyBorder="1"/>
    <xf numFmtId="0" fontId="3" fillId="12" borderId="43" xfId="0" applyFont="1" applyFill="1" applyBorder="1"/>
    <xf numFmtId="164" fontId="3" fillId="12" borderId="0" xfId="0" applyFont="1" applyNumberFormat="1" applyFill="1"/>
    <xf numFmtId="1" fontId="3" fillId="13" borderId="0" xfId="0" applyFont="1" applyNumberFormat="1" applyFill="1"/>
    <xf numFmtId="164" fontId="3" fillId="13" borderId="7" xfId="0" applyFont="1" applyNumberFormat="1" applyFill="1" applyBorder="1"/>
    <xf numFmtId="164" fontId="3" fillId="9" borderId="0" xfId="0" applyFont="1" applyNumberFormat="1" applyFill="1"/>
    <xf numFmtId="167" fontId="3" fillId="9" borderId="7" xfId="0" applyFont="1" applyNumberFormat="1" applyFill="1" applyBorder="1"/>
    <xf numFmtId="43" fontId="3" fillId="0" borderId="0" xfId="0" applyFont="1" applyNumberFormat="1"/>
    <xf numFmtId="10" fontId="3" fillId="0" borderId="0" xfId="0" applyFont="1" applyNumberFormat="1"/>
    <xf numFmtId="0" fontId="10" fillId="17" borderId="48" xfId="0" applyFont="1" applyFill="1" applyBorder="1"/>
    <xf numFmtId="164" fontId="3" fillId="3" borderId="43" xfId="0" applyFont="1" applyNumberFormat="1" applyFill="1" applyBorder="1"/>
    <xf numFmtId="164" fontId="3" fillId="3" borderId="44" xfId="0" applyFont="1" applyNumberFormat="1" applyFill="1" applyBorder="1"/>
    <xf numFmtId="164" fontId="3" fillId="3" borderId="45" xfId="0" applyFont="1" applyNumberFormat="1" applyFill="1" applyBorder="1"/>
    <xf numFmtId="167" fontId="3" fillId="12" borderId="2" xfId="0" applyFont="1" applyNumberFormat="1" applyFill="1" applyBorder="1"/>
    <xf numFmtId="167" fontId="3" fillId="12" borderId="7" xfId="0" applyFont="1" applyNumberFormat="1" applyFill="1" applyBorder="1"/>
    <xf numFmtId="167" fontId="3" fillId="12" borderId="8" xfId="0" applyFont="1" applyNumberFormat="1" applyFill="1" applyBorder="1"/>
    <xf numFmtId="171" fontId="3" fillId="0" borderId="3" xfId="0" applyFont="1" applyNumberFormat="1" applyBorder="1"/>
    <xf numFmtId="171" fontId="3" fillId="0" borderId="8" xfId="0" applyFont="1" applyNumberFormat="1" applyBorder="1"/>
    <xf numFmtId="1" fontId="3" fillId="12" borderId="3" xfId="0" applyFont="1" applyNumberFormat="1" applyFill="1" applyBorder="1"/>
    <xf numFmtId="9" fontId="3" fillId="7" borderId="0" xfId="0" applyFont="1" applyNumberFormat="1" applyFill="1"/>
    <xf numFmtId="1" fontId="3" fillId="12" borderId="0" xfId="0" applyFont="1" applyNumberFormat="1" applyFill="1"/>
    <xf numFmtId="0" fontId="3" fillId="0" borderId="46" xfId="0" applyFont="1" applyBorder="1"/>
    <xf numFmtId="167" fontId="3" fillId="12" borderId="1" xfId="0" applyFont="1" applyNumberFormat="1" applyFill="1" applyBorder="1"/>
    <xf numFmtId="167" fontId="3" fillId="12" borderId="0" xfId="0" applyFont="1" applyNumberFormat="1" applyFill="1"/>
    <xf numFmtId="0" fontId="3" fillId="0" borderId="49" xfId="0" applyFont="1" applyBorder="1"/>
    <xf numFmtId="173" fontId="3" fillId="0" borderId="0" xfId="0" applyFont="1" applyNumberFormat="1"/>
    <xf numFmtId="171" fontId="3" fillId="0" borderId="5" xfId="0" applyFont="1" applyNumberFormat="1" applyBorder="1"/>
    <xf numFmtId="171" fontId="3" fillId="12" borderId="5" xfId="0" applyFont="1" applyNumberFormat="1" applyFill="1" applyBorder="1"/>
    <xf numFmtId="168" fontId="3" fillId="0" borderId="5" xfId="0" applyFont="1" applyNumberFormat="1" applyBorder="1"/>
    <xf numFmtId="171" fontId="3" fillId="7" borderId="45" xfId="0" applyFont="1" applyNumberFormat="1" applyFill="1" applyBorder="1"/>
    <xf numFmtId="167" fontId="3" fillId="12" borderId="5" xfId="0" applyFont="1" applyNumberFormat="1" applyFill="1" applyBorder="1"/>
    <xf numFmtId="1" fontId="3" fillId="0" borderId="2" xfId="0" applyFont="1" applyNumberFormat="1" applyBorder="1"/>
    <xf numFmtId="1" fontId="3" fillId="12" borderId="7" xfId="0" applyFont="1" applyNumberFormat="1" applyFill="1" applyBorder="1"/>
    <xf numFmtId="1" fontId="3" fillId="12" borderId="8" xfId="0" applyFont="1" applyNumberFormat="1" applyFill="1" applyBorder="1"/>
    <xf numFmtId="164" fontId="3" fillId="12" borderId="1" xfId="0" applyFont="1" applyNumberFormat="1" applyFill="1" applyBorder="1"/>
    <xf numFmtId="0" fontId="3" fillId="12" borderId="44" xfId="0" applyFont="1" applyFill="1" applyBorder="1"/>
    <xf numFmtId="0" fontId="3" fillId="12" borderId="45" xfId="0" applyFont="1" applyFill="1" applyBorder="1"/>
    <xf numFmtId="164" fontId="3" fillId="12" borderId="4" xfId="0" applyFont="1" applyNumberFormat="1" applyFill="1" applyBorder="1"/>
    <xf numFmtId="164" fontId="3" fillId="12" borderId="5" xfId="0" applyFont="1" applyNumberFormat="1" applyFill="1" applyBorder="1"/>
    <xf numFmtId="0" fontId="3" fillId="12" borderId="6" xfId="0" applyFont="1" applyFill="1" applyBorder="1"/>
    <xf numFmtId="164" fontId="3" fillId="12" borderId="2" xfId="0" applyFont="1" applyNumberFormat="1" applyFill="1" applyBorder="1"/>
    <xf numFmtId="164" fontId="3" fillId="12" borderId="7" xfId="0" applyFont="1" applyNumberFormat="1" applyFill="1" applyBorder="1"/>
    <xf numFmtId="0" fontId="3" fillId="12" borderId="8" xfId="0" applyFont="1" applyFill="1" applyBorder="1"/>
    <xf numFmtId="2" fontId="3" fillId="12" borderId="0" xfId="0" applyFont="1" applyNumberFormat="1" applyFill="1"/>
    <xf numFmtId="2" fontId="3" fillId="12" borderId="4" xfId="0" applyFont="1" applyNumberFormat="1" applyFill="1" applyBorder="1"/>
    <xf numFmtId="2" fontId="3" fillId="12" borderId="5" xfId="0" applyFont="1" applyNumberFormat="1" applyFill="1" applyBorder="1"/>
    <xf numFmtId="2" fontId="3" fillId="12" borderId="1" xfId="0" applyFont="1" applyNumberFormat="1" applyFill="1" applyBorder="1"/>
    <xf numFmtId="2" fontId="3" fillId="12" borderId="2" xfId="0" applyFont="1" applyNumberFormat="1" applyFill="1" applyBorder="1"/>
    <xf numFmtId="2" fontId="3" fillId="12" borderId="7" xfId="0" applyFont="1" applyNumberFormat="1" applyFill="1" applyBorder="1"/>
    <xf numFmtId="0" fontId="3" fillId="12" borderId="4" xfId="0" applyFont="1" applyFill="1" applyBorder="1"/>
    <xf numFmtId="0" fontId="3" fillId="12" borderId="5" xfId="0" applyFont="1" applyFill="1" applyBorder="1"/>
    <xf numFmtId="1" fontId="3" fillId="7" borderId="5" xfId="0" applyFont="1" applyNumberFormat="1" applyFill="1" applyBorder="1"/>
    <xf numFmtId="1" fontId="3" fillId="7" borderId="6" xfId="0" applyFont="1" applyNumberFormat="1" applyFill="1" applyBorder="1"/>
    <xf numFmtId="171" fontId="3" fillId="12" borderId="4" xfId="0" applyFont="1" applyNumberFormat="1" applyFill="1" applyBorder="1"/>
    <xf numFmtId="171" fontId="3" fillId="12" borderId="6" xfId="0" applyFont="1" applyNumberFormat="1" applyFill="1" applyBorder="1"/>
    <xf numFmtId="167" fontId="3" fillId="12" borderId="4" xfId="0" applyFont="1" applyNumberFormat="1" applyFill="1" applyBorder="1"/>
    <xf numFmtId="167" fontId="3" fillId="12" borderId="6" xfId="0" applyFont="1" applyNumberFormat="1" applyFill="1" applyBorder="1"/>
    <xf numFmtId="171" fontId="3" fillId="0" borderId="44" xfId="0" applyFont="1" applyNumberFormat="1" applyBorder="1"/>
    <xf numFmtId="171" fontId="3" fillId="12" borderId="43" xfId="0" applyFont="1" applyNumberFormat="1" applyFill="1" applyBorder="1"/>
    <xf numFmtId="171" fontId="3" fillId="12" borderId="44" xfId="0" applyFont="1" applyNumberFormat="1" applyFill="1" applyBorder="1"/>
    <xf numFmtId="171" fontId="3" fillId="12" borderId="45" xfId="0" applyFont="1" applyNumberFormat="1" applyFill="1" applyBorder="1"/>
    <xf numFmtId="167" fontId="3" fillId="0" borderId="4" xfId="0" applyFont="1" applyNumberFormat="1" applyBorder="1"/>
    <xf numFmtId="167" fontId="3" fillId="0" borderId="5" xfId="0" applyFont="1" applyNumberFormat="1" applyBorder="1"/>
    <xf numFmtId="167" fontId="3" fillId="0" borderId="1" xfId="0" applyFont="1" applyNumberFormat="1" applyBorder="1"/>
    <xf numFmtId="167" fontId="3" fillId="0" borderId="6" xfId="0" applyFont="1" applyNumberFormat="1" applyBorder="1"/>
    <xf numFmtId="164" fontId="3" fillId="12" borderId="8" xfId="0" applyFont="1" applyNumberFormat="1" applyFill="1" applyBorder="1"/>
    <xf numFmtId="167" fontId="3" fillId="7" borderId="0" xfId="0" applyFont="1" applyNumberFormat="1" applyFill="1"/>
    <xf numFmtId="167" fontId="3" fillId="7" borderId="7" xfId="0" applyFont="1" applyNumberFormat="1" applyFill="1" applyBorder="1"/>
    <xf numFmtId="167" fontId="3" fillId="7" borderId="8" xfId="0" applyFont="1" applyNumberFormat="1" applyFill="1" applyBorder="1"/>
    <xf numFmtId="2" fontId="3" fillId="12" borderId="6" xfId="0" applyFont="1" applyNumberFormat="1" applyFill="1" applyBorder="1"/>
    <xf numFmtId="164" fontId="3" fillId="12" borderId="3" xfId="0" applyFont="1" applyNumberFormat="1" applyFill="1" applyBorder="1"/>
    <xf numFmtId="171" fontId="3" fillId="7" borderId="43" xfId="0" applyFont="1" applyNumberFormat="1" applyFill="1" applyBorder="1"/>
    <xf numFmtId="171" fontId="3" fillId="7" borderId="44" xfId="0" applyFont="1" applyNumberFormat="1" applyFill="1" applyBorder="1"/>
    <xf numFmtId="0" fontId="3" fillId="12" borderId="3" xfId="0" applyFont="1" applyFill="1" applyBorder="1"/>
    <xf numFmtId="167" fontId="3" fillId="0" borderId="3" xfId="0" applyFont="1" applyNumberFormat="1" applyBorder="1"/>
    <xf numFmtId="167" fontId="3" fillId="12" borderId="3" xfId="0" applyFont="1" applyNumberFormat="1" applyFill="1" applyBorder="1"/>
    <xf numFmtId="167" fontId="3" fillId="7" borderId="3" xfId="0" applyFont="1" applyNumberFormat="1" applyFill="1" applyBorder="1"/>
    <xf numFmtId="0" fontId="3" fillId="9" borderId="0" xfId="0" applyFont="1" applyFill="1"/>
    <xf numFmtId="0" fontId="3" fillId="2" borderId="0" xfId="0" applyFont="1" applyFill="1"/>
    <xf numFmtId="0" fontId="3" fillId="18" borderId="0" xfId="0" applyFont="1" applyFill="1"/>
    <xf numFmtId="0" fontId="11" fillId="0" borderId="0" xfId="0" applyFont="1"/>
    <xf numFmtId="0" fontId="3" fillId="8" borderId="0" xfId="0" applyFont="1" applyFill="1"/>
    <xf numFmtId="1" fontId="4" fillId="0" borderId="0" xfId="0" applyFont="1" applyNumberFormat="1"/>
    <xf numFmtId="0" fontId="12" fillId="0" borderId="0" xfId="0" applyFont="1"/>
    <xf numFmtId="3" fontId="10" fillId="0" borderId="0" xfId="0" applyFont="1" applyNumberFormat="1"/>
    <xf numFmtId="3" fontId="12" fillId="0" borderId="0" xfId="0" applyFont="1" applyNumberFormat="1"/>
    <xf numFmtId="0" fontId="10" fillId="19" borderId="0" xfId="0" applyFont="1" applyFill="1"/>
    <xf numFmtId="0" fontId="10" fillId="0" borderId="0" xfId="0" applyFont="1"/>
    <xf numFmtId="0" fontId="4" fillId="20" borderId="0" xfId="0" applyFont="1" applyFill="1"/>
    <xf numFmtId="0" fontId="4" fillId="21" borderId="0" xfId="0" applyFont="1" applyFill="1"/>
    <xf numFmtId="0" fontId="4" fillId="22" borderId="0" xfId="0" applyFont="1" applyFill="1"/>
    <xf numFmtId="0" fontId="4" fillId="23" borderId="0" xfId="0" applyFont="1" applyFill="1"/>
    <xf numFmtId="0" fontId="13" fillId="0" borderId="0" xfId="0" applyFont="1"/>
    <xf numFmtId="166" fontId="12" fillId="0" borderId="0" xfId="0" applyFont="1" applyNumberFormat="1"/>
    <xf numFmtId="166" fontId="10" fillId="19" borderId="0" xfId="0" applyFont="1" applyNumberFormat="1" applyFill="1"/>
    <xf numFmtId="3" fontId="4" fillId="0" borderId="0" xfId="0" applyFont="1" applyNumberFormat="1"/>
    <xf numFmtId="166" fontId="13" fillId="0" borderId="0" xfId="0" applyFont="1" applyNumberFormat="1"/>
    <xf numFmtId="3" fontId="13" fillId="0" borderId="0" xfId="0" applyFont="1" applyNumberFormat="1"/>
    <xf numFmtId="0" fontId="4" fillId="24" borderId="0" xfId="0" applyFont="1" applyFill="1"/>
    <xf numFmtId="164" fontId="4" fillId="24" borderId="0" xfId="0" applyFont="1" applyNumberFormat="1" applyFill="1"/>
    <xf numFmtId="0" fontId="1" fillId="24" borderId="0" xfId="0" applyFont="1" applyFill="1"/>
    <xf numFmtId="165" fontId="4" fillId="0" borderId="0" xfId="0" applyFont="1" applyNumberFormat="1"/>
    <xf numFmtId="0" fontId="14" fillId="24" borderId="0" xfId="0" applyFont="1" applyFill="1"/>
    <xf numFmtId="0" fontId="4" fillId="25" borderId="0" xfId="0" applyFont="1" applyFill="1"/>
    <xf numFmtId="0" fontId="4" fillId="26" borderId="0" xfId="0" applyFont="1" applyFill="1"/>
    <xf numFmtId="0" fontId="10" fillId="26" borderId="0" xfId="0" applyFont="1" applyFill="1"/>
    <xf numFmtId="0" fontId="1" fillId="26" borderId="0" xfId="0" applyFont="1" applyFill="1"/>
    <xf numFmtId="0" fontId="4" fillId="9" borderId="0" xfId="0" applyFont="1" applyFill="1"/>
    <xf numFmtId="0" fontId="10" fillId="9" borderId="0" xfId="0" applyFont="1" applyFill="1"/>
    <xf numFmtId="165" fontId="12" fillId="0" borderId="0" xfId="0" applyFont="1" applyNumberFormat="1"/>
    <xf numFmtId="0" fontId="10" fillId="27" borderId="0" xfId="0" applyFont="1" applyFill="1"/>
    <xf numFmtId="0" fontId="1" fillId="27" borderId="0" xfId="0" applyFont="1" applyFill="1"/>
    <xf numFmtId="9" fontId="1" fillId="0" borderId="0" xfId="0" applyFont="1" applyNumberFormat="1"/>
    <xf numFmtId="2" fontId="2" fillId="0" borderId="0" xfId="0" applyFont="1" applyNumberFormat="1"/>
    <xf numFmtId="0" fontId="14" fillId="0" borderId="0" xfId="0" applyFont="1"/>
    <xf numFmtId="164" fontId="2" fillId="0" borderId="0" xfId="0" applyFont="1" applyNumberFormat="1"/>
    <xf numFmtId="1" fontId="2" fillId="0" borderId="0" xfId="0" applyFont="1" applyNumberFormat="1"/>
    <xf numFmtId="0" fontId="2" fillId="12" borderId="0" xfId="0" applyFont="1" applyFill="1"/>
    <xf numFmtId="0" fontId="3" fillId="28" borderId="1" xfId="0" applyFont="1" applyFill="1" applyBorder="1"/>
    <xf numFmtId="10" fontId="1" fillId="0" borderId="0" xfId="0" applyFont="1" applyNumberFormat="1"/>
    <xf numFmtId="0" fontId="15" fillId="0" borderId="0" xfId="0" applyFont="1"/>
    <xf numFmtId="0" fontId="16" fillId="0" borderId="0" xfId="0" applyFont="1"/>
  </cellXfs>
  <cellStyles count="1">
    <cellStyle name="Normal" xfId="0" builtinId="0"/>
  </cellStyles>
  <dxfs count="18">
    <dxf>
      <fill>
        <patternFill>
          <bgColor theme="9" tint="0.79998168889431442"/>
        </patternFill>
      </fill>
    </dxf>
    <dxf>
      <fill>
        <patternFill>
          <bgColor theme="5" tint="0.39994506668294322"/>
        </patternFill>
      </fill>
    </dxf>
    <dxf>
      <fill>
        <patternFill>
          <bgColor theme="9" tint="0.59996337778862885"/>
        </patternFill>
      </fill>
    </dxf>
    <dxf>
      <fill>
        <patternFill>
          <bgColor theme="5" tint="0.59996337778862885"/>
        </patternFill>
      </fill>
    </dxf>
    <dxf>
      <fill>
        <patternFill>
          <bgColor rgb="FFA9D08E"/>
        </patternFill>
      </fill>
    </dxf>
    <dxf>
      <fill>
        <patternFill>
          <bgColor rgb="FFA9D08E"/>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rgb="FFA9D08E"/>
        </patternFill>
      </fill>
    </dxf>
    <dxf>
      <fill>
        <patternFill>
          <bgColor theme="9" tint="0.39994506668294322"/>
        </patternFill>
      </fill>
    </dxf>
    <dxf>
      <font>
        <strike val="0"/>
        <outline val="0"/>
        <shadow val="0"/>
        <u val="none"/>
        <vertAlign val="baseline"/>
        <color theme="1"/>
        <name val="Arial"/>
        <family val="2"/>
        <scheme val="none"/>
      </font>
    </dxf>
    <dxf>
      <font>
        <strike val="0"/>
        <outline val="0"/>
        <shadow val="0"/>
        <u val="none"/>
        <vertAlign val="baseline"/>
        <color theme="1"/>
        <name val="Arial"/>
        <family val="2"/>
        <scheme val="none"/>
      </font>
    </dxf>
    <dxf>
      <font>
        <strike val="0"/>
        <outline val="0"/>
        <shadow val="0"/>
        <u val="none"/>
        <vertAlign val="baseline"/>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left" vertical="bottom" textRotation="0" wrapText="0" indent="2" justifyLastLine="0" shrinkToFit="0" readingOrder="0"/>
    </dxf>
    <dxf>
      <font>
        <strike val="0"/>
        <outline val="0"/>
        <shadow val="0"/>
        <u val="none"/>
        <vertAlign val="baseline"/>
        <color theme="1"/>
        <name val="Arial"/>
        <family val="2"/>
        <scheme val="none"/>
      </font>
    </dxf>
    <dxf>
      <font>
        <b val="0"/>
        <i val="0"/>
        <strike val="0"/>
        <condense val="0"/>
        <extend val="0"/>
        <outline val="0"/>
        <shadow val="0"/>
        <u val="none"/>
        <vertAlign val="baseline"/>
        <sz val="16"/>
        <color theme="1"/>
        <name val="Arial"/>
        <family val="2"/>
        <scheme val="none"/>
      </font>
    </dxf>
  </dxf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theme" Target="theme/theme1.xml"/><Relationship Id="rId30" Type="http://schemas.openxmlformats.org/officeDocument/2006/relationships/styles" Target="styles.xml"/><Relationship Id="rId31" Type="http://schemas.openxmlformats.org/officeDocument/2006/relationships/sharedStrings" Target="sharedStrings.xml"/><Relationship Id="rId32"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NIPA Consistent State Purchases Growth Comparison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Pre-Pandemic CBO State Purchases</c:v>
          </c:tx>
          <c:spPr>
            <a:ln w="28575" cap="rnd">
              <a:solidFill>
                <a:schemeClr val="accent1"/>
              </a:solidFill>
              <a:round/>
            </a:ln>
            <a:effectLst/>
          </c:spPr>
          <c:marker>
            <c:symbol val="none"/>
          </c:marker>
          <c:cat>
            <c:strRef>
              <c:f>'Federal and State Purchases'!$H$37:$U$37</c:f>
              <c:strCache>
                <c:ptCount val="14"/>
                <c:pt idx="0">
                  <c:v>Q4</c:v>
                </c:pt>
                <c:pt idx="1">
                  <c:v>Q1</c:v>
                </c:pt>
                <c:pt idx="2">
                  <c:v>Q2</c:v>
                </c:pt>
                <c:pt idx="3">
                  <c:v>Q3</c:v>
                </c:pt>
                <c:pt idx="4">
                  <c:v>Q4</c:v>
                </c:pt>
                <c:pt idx="5">
                  <c:v>Q1</c:v>
                </c:pt>
                <c:pt idx="6">
                  <c:v>Q2</c:v>
                </c:pt>
                <c:pt idx="7">
                  <c:v>Q3</c:v>
                </c:pt>
                <c:pt idx="8">
                  <c:v>Q4</c:v>
                </c:pt>
                <c:pt idx="9">
                  <c:v>Q1</c:v>
                </c:pt>
                <c:pt idx="10">
                  <c:v>Q2</c:v>
                </c:pt>
                <c:pt idx="11">
                  <c:v>Q3</c:v>
                </c:pt>
                <c:pt idx="12">
                  <c:v>Q4</c:v>
                </c:pt>
                <c:pt idx="13">
                  <c:v>Q1</c:v>
                </c:pt>
              </c:strCache>
            </c:strRef>
          </c:cat>
          <c:val>
            <c:numRef>
              <c:f>'Federal and State Purchases'!$AO$75:$BB$75</c:f>
              <c:numCache>
                <c:formatCode>#,##0</c:formatCode>
                <c:ptCount val="14"/>
                <c:pt idx="0">
                  <c:v>2368</c:v>
                </c:pt>
                <c:pt idx="1">
                  <c:v>2391</c:v>
                </c:pt>
                <c:pt idx="2">
                  <c:v>2410</c:v>
                </c:pt>
                <c:pt idx="3">
                  <c:v>2432</c:v>
                </c:pt>
                <c:pt idx="4">
                  <c:v>2455</c:v>
                </c:pt>
                <c:pt idx="5">
                  <c:v>2477</c:v>
                </c:pt>
                <c:pt idx="6">
                  <c:v>2500</c:v>
                </c:pt>
                <c:pt idx="7">
                  <c:v>2523</c:v>
                </c:pt>
                <c:pt idx="8">
                  <c:v>2546</c:v>
                </c:pt>
                <c:pt idx="9">
                  <c:v>2571</c:v>
                </c:pt>
                <c:pt idx="10">
                  <c:v>2595</c:v>
                </c:pt>
                <c:pt idx="11">
                  <c:v>2621</c:v>
                </c:pt>
                <c:pt idx="12">
                  <c:v>2646</c:v>
                </c:pt>
                <c:pt idx="13">
                  <c:v>2672</c:v>
                </c:pt>
              </c:numCache>
            </c:numRef>
          </c:val>
          <c:smooth val="0"/>
          <c:extLst>
            <c:ext xmlns:c16="http://schemas.microsoft.com/office/drawing/2014/chart" uri="{C3380CC4-5D6E-409C-BE32-E72D297353CC}">
              <c16:uniqueId val="{00000001-29E8-4D0D-B2E6-2BEF5497E7DE}"/>
            </c:ext>
          </c:extLst>
        </c:ser>
        <c:ser>
          <c:idx val="2"/>
          <c:order val="2"/>
          <c:tx>
            <c:v>Our State Purchases</c:v>
          </c:tx>
          <c:spPr>
            <a:ln w="28575" cap="rnd">
              <a:solidFill>
                <a:schemeClr val="accent3"/>
              </a:solidFill>
              <a:round/>
            </a:ln>
            <a:effectLst/>
          </c:spPr>
          <c:marker>
            <c:symbol val="none"/>
          </c:marker>
          <c:cat>
            <c:strRef>
              <c:f>'Federal and State Purchases'!$H$37:$U$37</c:f>
              <c:strCache>
                <c:ptCount val="14"/>
                <c:pt idx="0">
                  <c:v>Q4</c:v>
                </c:pt>
                <c:pt idx="1">
                  <c:v>Q1</c:v>
                </c:pt>
                <c:pt idx="2">
                  <c:v>Q2</c:v>
                </c:pt>
                <c:pt idx="3">
                  <c:v>Q3</c:v>
                </c:pt>
                <c:pt idx="4">
                  <c:v>Q4</c:v>
                </c:pt>
                <c:pt idx="5">
                  <c:v>Q1</c:v>
                </c:pt>
                <c:pt idx="6">
                  <c:v>Q2</c:v>
                </c:pt>
                <c:pt idx="7">
                  <c:v>Q3</c:v>
                </c:pt>
                <c:pt idx="8">
                  <c:v>Q4</c:v>
                </c:pt>
                <c:pt idx="9">
                  <c:v>Q1</c:v>
                </c:pt>
                <c:pt idx="10">
                  <c:v>Q2</c:v>
                </c:pt>
                <c:pt idx="11">
                  <c:v>Q3</c:v>
                </c:pt>
                <c:pt idx="12">
                  <c:v>Q4</c:v>
                </c:pt>
                <c:pt idx="13">
                  <c:v>Q1</c:v>
                </c:pt>
              </c:strCache>
            </c:strRef>
          </c:cat>
          <c:val>
            <c:numRef>
              <c:f>'Federal and State Purchases'!$H$40:$U$40</c:f>
              <c:numCache>
                <c:formatCode>#,##0</c:formatCode>
                <c:ptCount val="14"/>
                <c:pt idx="0">
                  <c:v>2329.1999999999998</c:v>
                </c:pt>
                <c:pt idx="1">
                  <c:v>2376.9</c:v>
                </c:pt>
                <c:pt idx="2">
                  <c:v>2334.6</c:v>
                </c:pt>
                <c:pt idx="3">
                  <c:v>2346.5</c:v>
                </c:pt>
                <c:pt idx="4">
                  <c:v>2373</c:v>
                </c:pt>
                <c:pt idx="5">
                  <c:v>2408.6999999999998</c:v>
                </c:pt>
                <c:pt idx="6">
                  <c:v>2452.6</c:v>
                </c:pt>
                <c:pt idx="7">
                  <c:v>2522.9</c:v>
                </c:pt>
                <c:pt idx="8">
                  <c:v>2566.6999999999998</c:v>
                </c:pt>
                <c:pt idx="9">
                  <c:v>0</c:v>
                </c:pt>
                <c:pt idx="10">
                  <c:v>0</c:v>
                </c:pt>
                <c:pt idx="11">
                  <c:v>0</c:v>
                </c:pt>
                <c:pt idx="12">
                  <c:v>0</c:v>
                </c:pt>
                <c:pt idx="13">
                  <c:v>0</c:v>
                </c:pt>
              </c:numCache>
            </c:numRef>
          </c:val>
          <c:smooth val="0"/>
          <c:extLst>
            <c:ext xmlns:c16="http://schemas.microsoft.com/office/drawing/2014/chart" uri="{C3380CC4-5D6E-409C-BE32-E72D297353CC}">
              <c16:uniqueId val="{00000003-29E8-4D0D-B2E6-2BEF5497E7DE}"/>
            </c:ext>
          </c:extLst>
        </c:ser>
        <c:ser>
          <c:idx val="3"/>
          <c:order val="3"/>
          <c:tx>
            <c:v>July 2021 CBO State Purchases</c:v>
          </c:tx>
          <c:spPr>
            <a:ln w="28575" cap="rnd">
              <a:solidFill>
                <a:schemeClr val="accent4"/>
              </a:solidFill>
              <a:round/>
            </a:ln>
            <a:effectLst/>
          </c:spPr>
          <c:marker>
            <c:symbol val="none"/>
          </c:marker>
          <c:val>
            <c:numRef>
              <c:f>'Federal and State Purchases'!$AO$77:$BB$77</c:f>
              <c:numCache>
                <c:formatCode>0</c:formatCode>
                <c:ptCount val="14"/>
                <c:pt idx="0">
                  <c:v>2357.4</c:v>
                </c:pt>
                <c:pt idx="1">
                  <c:v>2381.6</c:v>
                </c:pt>
                <c:pt idx="2">
                  <c:v>2334.5</c:v>
                </c:pt>
                <c:pt idx="3">
                  <c:v>2329.6</c:v>
                </c:pt>
                <c:pt idx="4">
                  <c:v>2341.6999999999998</c:v>
                </c:pt>
                <c:pt idx="5">
                  <c:v>2395.9</c:v>
                </c:pt>
                <c:pt idx="6">
                  <c:v>2478.4</c:v>
                </c:pt>
                <c:pt idx="7">
                  <c:v>2536.9</c:v>
                </c:pt>
                <c:pt idx="8">
                  <c:v>2569.3000000000002</c:v>
                </c:pt>
                <c:pt idx="9">
                  <c:v>2603.9</c:v>
                </c:pt>
                <c:pt idx="10">
                  <c:v>2640.6</c:v>
                </c:pt>
                <c:pt idx="11">
                  <c:v>2667.4</c:v>
                </c:pt>
                <c:pt idx="12">
                  <c:v>2690.6</c:v>
                </c:pt>
                <c:pt idx="13">
                  <c:v>2713.8</c:v>
                </c:pt>
              </c:numCache>
            </c:numRef>
          </c:val>
          <c:smooth val="0"/>
          <c:extLst>
            <c:ext xmlns:c16="http://schemas.microsoft.com/office/drawing/2014/chart" uri="{C3380CC4-5D6E-409C-BE32-E72D297353CC}">
              <c16:uniqueId val="{00000000-5F1F-401D-8249-D0F9E8C1B15D}"/>
            </c:ext>
          </c:extLst>
        </c:ser>
        <c:dLbls>
          <c:showLegendKey val="0"/>
          <c:showVal val="0"/>
          <c:showCatName val="0"/>
          <c:showSerName val="0"/>
          <c:showPercent val="0"/>
          <c:showBubbleSize val="0"/>
        </c:dLbls>
        <c:smooth val="0"/>
        <c:axId val="1427604239"/>
        <c:axId val="1433538991"/>
        <c:extLst>
          <c:ext xmlns:c15="http://schemas.microsoft.com/office/drawing/2012/chart" uri="{02D57815-91ED-43cb-92C2-25804820EDAC}">
            <c15:filteredLineSeries>
              <c15:ser>
                <c:idx val="1"/>
                <c:order val="1"/>
                <c:tx>
                  <c:v>February 2021 CBO State Purchases</c:v>
                </c:tx>
                <c:spPr>
                  <a:ln w="28575" cap="rnd">
                    <a:solidFill>
                      <a:schemeClr val="accent2"/>
                    </a:solidFill>
                    <a:round/>
                  </a:ln>
                  <a:effectLst/>
                </c:spPr>
                <c:marker>
                  <c:symbol val="none"/>
                </c:marker>
                <c:cat>
                  <c:strRef>
                    <c:extLst>
                      <c:ext uri="{02D57815-91ED-43cb-92C2-25804820EDAC}">
                        <c15:formulaRef>
                          <c15:sqref>'Federal and State Purchases'!$H$37:$U$37</c15:sqref>
                        </c15:formulaRef>
                      </c:ext>
                    </c:extLst>
                    <c:strCache>
                      <c:ptCount val="14"/>
                      <c:pt idx="0">
                        <c:v>Q4</c:v>
                      </c:pt>
                      <c:pt idx="1">
                        <c:v>Q1</c:v>
                      </c:pt>
                      <c:pt idx="2">
                        <c:v>Q2</c:v>
                      </c:pt>
                      <c:pt idx="3">
                        <c:v>Q3</c:v>
                      </c:pt>
                      <c:pt idx="4">
                        <c:v>Q4</c:v>
                      </c:pt>
                      <c:pt idx="5">
                        <c:v>Q1</c:v>
                      </c:pt>
                      <c:pt idx="6">
                        <c:v>Q2</c:v>
                      </c:pt>
                      <c:pt idx="7">
                        <c:v>Q3</c:v>
                      </c:pt>
                      <c:pt idx="8">
                        <c:v>Q4</c:v>
                      </c:pt>
                      <c:pt idx="9">
                        <c:v>Q1</c:v>
                      </c:pt>
                      <c:pt idx="10">
                        <c:v>Q2</c:v>
                      </c:pt>
                      <c:pt idx="11">
                        <c:v>Q3</c:v>
                      </c:pt>
                      <c:pt idx="12">
                        <c:v>Q4</c:v>
                      </c:pt>
                      <c:pt idx="13">
                        <c:v>Q1</c:v>
                      </c:pt>
                    </c:strCache>
                  </c:strRef>
                </c:cat>
                <c:val>
                  <c:numRef>
                    <c:extLst>
                      <c:ext uri="{02D57815-91ED-43cb-92C2-25804820EDAC}">
                        <c15:formulaRef>
                          <c15:sqref>'Federal and State Purchases'!$AO$76:$BB$76</c15:sqref>
                        </c15:formulaRef>
                      </c:ext>
                    </c:extLst>
                    <c:numCache>
                      <c:formatCode>General</c:formatCode>
                      <c:ptCount val="14"/>
                      <c:pt idx="0">
                        <c:v>2357</c:v>
                      </c:pt>
                      <c:pt idx="1">
                        <c:v>2382</c:v>
                      </c:pt>
                      <c:pt idx="2">
                        <c:v>2335</c:v>
                      </c:pt>
                      <c:pt idx="3">
                        <c:v>2330</c:v>
                      </c:pt>
                      <c:pt idx="4">
                        <c:v>2318</c:v>
                      </c:pt>
                      <c:pt idx="5">
                        <c:v>2339</c:v>
                      </c:pt>
                      <c:pt idx="6">
                        <c:v>2361</c:v>
                      </c:pt>
                      <c:pt idx="7">
                        <c:v>2379</c:v>
                      </c:pt>
                      <c:pt idx="8">
                        <c:v>2397</c:v>
                      </c:pt>
                      <c:pt idx="9">
                        <c:v>2417</c:v>
                      </c:pt>
                      <c:pt idx="10">
                        <c:v>2439</c:v>
                      </c:pt>
                      <c:pt idx="11">
                        <c:v>2462</c:v>
                      </c:pt>
                      <c:pt idx="12">
                        <c:v>2486</c:v>
                      </c:pt>
                      <c:pt idx="13">
                        <c:v>2513</c:v>
                      </c:pt>
                    </c:numCache>
                  </c:numRef>
                </c:val>
                <c:smooth val="0"/>
                <c:extLst>
                  <c:ext xmlns:c16="http://schemas.microsoft.com/office/drawing/2014/chart" uri="{C3380CC4-5D6E-409C-BE32-E72D297353CC}">
                    <c16:uniqueId val="{00000002-29E8-4D0D-B2E6-2BEF5497E7DE}"/>
                  </c:ext>
                </c:extLst>
              </c15:ser>
            </c15:filteredLineSeries>
          </c:ext>
        </c:extLst>
      </c:lineChart>
      <c:catAx>
        <c:axId val="14276042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2019                         2020                                        2021                                        2022                                   </a:t>
                </a:r>
              </a:p>
            </c:rich>
          </c:tx>
          <c:layout>
            <c:manualLayout>
              <c:xMode val="edge"/>
              <c:yMode val="edge"/>
              <c:x val="0.13011561126312551"/>
              <c:y val="0.846146452577666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3538991"/>
        <c:crosses val="autoZero"/>
        <c:auto val="1"/>
        <c:lblAlgn val="ctr"/>
        <c:lblOffset val="100"/>
        <c:noMultiLvlLbl val="0"/>
      </c:catAx>
      <c:valAx>
        <c:axId val="1433538991"/>
        <c:scaling>
          <c:orientation val="minMax"/>
          <c:min val="21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aseline="0"/>
                  <a:t>State Purchases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7604239"/>
        <c:crosses val="autoZero"/>
        <c:crossBetween val="between"/>
      </c:valAx>
      <c:spPr>
        <a:noFill/>
        <a:ln w="25400">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FIM Consistent State Purchases Growth Comparison</a:t>
            </a:r>
          </a:p>
        </c:rich>
      </c:tx>
      <c:overlay val="0"/>
      <c:spPr>
        <a:noFill/>
        <a:ln>
          <a:noFill/>
        </a:ln>
        <a:effectLst/>
      </c:spPr>
    </c:title>
    <c:autoTitleDeleted val="0"/>
    <c:plotArea>
      <c:layout/>
      <c:lineChart>
        <c:grouping val="standard"/>
        <c:varyColors val="0"/>
        <c:ser>
          <c:idx val="0"/>
          <c:order val="0"/>
          <c:tx>
            <c:v>Pre-Pandemic CBO State Purchases</c:v>
          </c:tx>
          <c:marker>
            <c:symbol val="none"/>
          </c:marker>
          <c:cat>
            <c:strRef>
              <c:f>'Federal and State Purchases'!$AO$70:$BB$70</c:f>
              <c:strCache>
                <c:ptCount val="14"/>
                <c:pt idx="0">
                  <c:v>Q4</c:v>
                </c:pt>
                <c:pt idx="1">
                  <c:v>Q1</c:v>
                </c:pt>
                <c:pt idx="2">
                  <c:v>Q2</c:v>
                </c:pt>
                <c:pt idx="3">
                  <c:v>Q3</c:v>
                </c:pt>
                <c:pt idx="4">
                  <c:v>Q4</c:v>
                </c:pt>
                <c:pt idx="5">
                  <c:v>Q1</c:v>
                </c:pt>
                <c:pt idx="6">
                  <c:v>Q2</c:v>
                </c:pt>
                <c:pt idx="7">
                  <c:v>Q3</c:v>
                </c:pt>
                <c:pt idx="8">
                  <c:v>Q4</c:v>
                </c:pt>
                <c:pt idx="9">
                  <c:v>Q1</c:v>
                </c:pt>
                <c:pt idx="10">
                  <c:v>Q2</c:v>
                </c:pt>
                <c:pt idx="11">
                  <c:v>Q3</c:v>
                </c:pt>
                <c:pt idx="12">
                  <c:v>Q4</c:v>
                </c:pt>
                <c:pt idx="13">
                  <c:v>Q1</c:v>
                </c:pt>
              </c:strCache>
            </c:strRef>
          </c:cat>
          <c:val>
            <c:numRef>
              <c:f>'Federal and State Purchases'!$AO$79:$BB$79</c:f>
              <c:numCache>
                <c:formatCode>#,##0</c:formatCode>
                <c:ptCount val="14"/>
                <c:pt idx="0">
                  <c:v>2088.5120000000002</c:v>
                </c:pt>
                <c:pt idx="1">
                  <c:v>2105.7440000000001</c:v>
                </c:pt>
                <c:pt idx="2">
                  <c:v>2000.115</c:v>
                </c:pt>
                <c:pt idx="3">
                  <c:v>2051.4499999999998</c:v>
                </c:pt>
                <c:pt idx="4">
                  <c:v>2097.8420000000001</c:v>
                </c:pt>
                <c:pt idx="5">
                  <c:v>2091.8150000000001</c:v>
                </c:pt>
                <c:pt idx="6">
                  <c:v>2075.9809999999998</c:v>
                </c:pt>
                <c:pt idx="7">
                  <c:v>2066.11</c:v>
                </c:pt>
                <c:pt idx="8">
                  <c:v>2053.1151479999999</c:v>
                </c:pt>
                <c:pt idx="9">
                  <c:v>2454.6747252</c:v>
                </c:pt>
                <c:pt idx="10">
                  <c:v>0</c:v>
                </c:pt>
                <c:pt idx="11">
                  <c:v>0</c:v>
                </c:pt>
                <c:pt idx="12">
                  <c:v>2380.1215279419248</c:v>
                </c:pt>
                <c:pt idx="13">
                  <c:v>2395.937065561905</c:v>
                </c:pt>
              </c:numCache>
            </c:numRef>
          </c:val>
          <c:smooth val="0"/>
          <c:extLst>
            <c:ext xmlns:c16="http://schemas.microsoft.com/office/drawing/2014/chart" uri="{C3380CC4-5D6E-409C-BE32-E72D297353CC}">
              <c16:uniqueId val="{00000001-4432-46FE-8D0F-CEF6B509F2C7}"/>
            </c:ext>
          </c:extLst>
        </c:ser>
        <c:ser>
          <c:idx val="2"/>
          <c:order val="2"/>
          <c:tx>
            <c:v>Our State Purchases</c:v>
          </c:tx>
          <c:marker>
            <c:symbol val="none"/>
          </c:marker>
          <c:cat>
            <c:strRef>
              <c:f>'Federal and State Purchases'!$AO$70:$BB$70</c:f>
              <c:strCache>
                <c:ptCount val="14"/>
                <c:pt idx="0">
                  <c:v>Q4</c:v>
                </c:pt>
                <c:pt idx="1">
                  <c:v>Q1</c:v>
                </c:pt>
                <c:pt idx="2">
                  <c:v>Q2</c:v>
                </c:pt>
                <c:pt idx="3">
                  <c:v>Q3</c:v>
                </c:pt>
                <c:pt idx="4">
                  <c:v>Q4</c:v>
                </c:pt>
                <c:pt idx="5">
                  <c:v>Q1</c:v>
                </c:pt>
                <c:pt idx="6">
                  <c:v>Q2</c:v>
                </c:pt>
                <c:pt idx="7">
                  <c:v>Q3</c:v>
                </c:pt>
                <c:pt idx="8">
                  <c:v>Q4</c:v>
                </c:pt>
                <c:pt idx="9">
                  <c:v>Q1</c:v>
                </c:pt>
                <c:pt idx="10">
                  <c:v>Q2</c:v>
                </c:pt>
                <c:pt idx="11">
                  <c:v>Q3</c:v>
                </c:pt>
                <c:pt idx="12">
                  <c:v>Q4</c:v>
                </c:pt>
                <c:pt idx="13">
                  <c:v>Q1</c:v>
                </c:pt>
              </c:strCache>
            </c:strRef>
          </c:cat>
          <c:val>
            <c:numRef>
              <c:f>'Federal and State Purchases'!$H$41:$U$41</c:f>
              <c:numCache>
                <c:formatCode>#,##0</c:formatCode>
                <c:ptCount val="14"/>
                <c:pt idx="0">
                  <c:v>2049.712</c:v>
                </c:pt>
                <c:pt idx="1">
                  <c:v>2091.6440000000002</c:v>
                </c:pt>
                <c:pt idx="2">
                  <c:v>1924.7149999999999</c:v>
                </c:pt>
                <c:pt idx="3">
                  <c:v>1965.95</c:v>
                </c:pt>
                <c:pt idx="4">
                  <c:v>2015.8420000000001</c:v>
                </c:pt>
                <c:pt idx="5">
                  <c:v>2023.5149999999999</c:v>
                </c:pt>
                <c:pt idx="6">
                  <c:v>2028.5809999999999</c:v>
                </c:pt>
                <c:pt idx="7">
                  <c:v>2066.0100000000002</c:v>
                </c:pt>
                <c:pt idx="8">
                  <c:v>2073.8151479999997</c:v>
                </c:pt>
                <c:pt idx="9">
                  <c:v>-116.32527479999999</c:v>
                </c:pt>
                <c:pt idx="10">
                  <c:v>0</c:v>
                </c:pt>
                <c:pt idx="11">
                  <c:v>0</c:v>
                </c:pt>
                <c:pt idx="12">
                  <c:v>-265.87847205807509</c:v>
                </c:pt>
                <c:pt idx="13">
                  <c:v>-276.06293443809523</c:v>
                </c:pt>
              </c:numCache>
            </c:numRef>
          </c:val>
          <c:smooth val="0"/>
          <c:extLst>
            <c:ext xmlns:c16="http://schemas.microsoft.com/office/drawing/2014/chart" uri="{C3380CC4-5D6E-409C-BE32-E72D297353CC}">
              <c16:uniqueId val="{00000003-4432-46FE-8D0F-CEF6B509F2C7}"/>
            </c:ext>
          </c:extLst>
        </c:ser>
        <c:ser>
          <c:idx val="3"/>
          <c:order val="3"/>
          <c:tx>
            <c:v>July 2021 CBO State Purchases</c:v>
          </c:tx>
          <c:marker>
            <c:symbol val="none"/>
          </c:marker>
          <c:val>
            <c:numRef>
              <c:f>'Federal and State Purchases'!$AO$81:$BB$81</c:f>
              <c:numCache>
                <c:formatCode>#,##0</c:formatCode>
                <c:ptCount val="14"/>
                <c:pt idx="0">
                  <c:v>2077.9120000000003</c:v>
                </c:pt>
                <c:pt idx="1">
                  <c:v>2096.3440000000001</c:v>
                </c:pt>
                <c:pt idx="2">
                  <c:v>1924.615</c:v>
                </c:pt>
                <c:pt idx="3">
                  <c:v>1949.05</c:v>
                </c:pt>
                <c:pt idx="4">
                  <c:v>1984.5419999999999</c:v>
                </c:pt>
                <c:pt idx="5">
                  <c:v>2010.7150000000001</c:v>
                </c:pt>
                <c:pt idx="6">
                  <c:v>2054.3809999999999</c:v>
                </c:pt>
                <c:pt idx="7">
                  <c:v>2080.0100000000002</c:v>
                </c:pt>
                <c:pt idx="8">
                  <c:v>2076.415148</c:v>
                </c:pt>
                <c:pt idx="9">
                  <c:v>2487.5747252000001</c:v>
                </c:pt>
                <c:pt idx="10">
                  <c:v>0</c:v>
                </c:pt>
                <c:pt idx="11">
                  <c:v>0</c:v>
                </c:pt>
                <c:pt idx="12">
                  <c:v>2424.7215279419247</c:v>
                </c:pt>
                <c:pt idx="13">
                  <c:v>2437.7370655619052</c:v>
                </c:pt>
              </c:numCache>
            </c:numRef>
          </c:val>
          <c:smooth val="0"/>
          <c:extLst>
            <c:ext xmlns:c16="http://schemas.microsoft.com/office/drawing/2014/chart" uri="{C3380CC4-5D6E-409C-BE32-E72D297353CC}">
              <c16:uniqueId val="{00000000-F641-4256-8204-01E5F36E781F}"/>
            </c:ext>
          </c:extLst>
        </c:ser>
        <c:dLbls>
          <c:showLegendKey val="0"/>
          <c:showVal val="0"/>
          <c:showCatName val="0"/>
          <c:showSerName val="0"/>
          <c:showPercent val="0"/>
          <c:showBubbleSize val="0"/>
        </c:dLbls>
        <c:smooth val="0"/>
        <c:axId val="1427604239"/>
        <c:axId val="1433538991"/>
        <c:extLst>
          <c:ext xmlns:c15="http://schemas.microsoft.com/office/drawing/2012/chart" uri="{02D57815-91ED-43cb-92C2-25804820EDAC}">
            <c15:filteredLineSeries>
              <c15:ser>
                <c:idx val="1"/>
                <c:order val="1"/>
                <c:tx>
                  <c:v>February 2021 CBO State Purchases</c:v>
                </c:tx>
                <c:marker>
                  <c:symbol val="none"/>
                </c:marker>
                <c:cat>
                  <c:strRef>
                    <c:extLst>
                      <c:ext uri="{02D57815-91ED-43cb-92C2-25804820EDAC}">
                        <c15:formulaRef>
                          <c15:sqref>'Federal and State Purchases'!$AO$70:$BB$70</c15:sqref>
                        </c15:formulaRef>
                      </c:ext>
                    </c:extLst>
                    <c:strCache>
                      <c:ptCount val="14"/>
                      <c:pt idx="0">
                        <c:v>Q4</c:v>
                      </c:pt>
                      <c:pt idx="1">
                        <c:v>Q1</c:v>
                      </c:pt>
                      <c:pt idx="2">
                        <c:v>Q2</c:v>
                      </c:pt>
                      <c:pt idx="3">
                        <c:v>Q3</c:v>
                      </c:pt>
                      <c:pt idx="4">
                        <c:v>Q4</c:v>
                      </c:pt>
                      <c:pt idx="5">
                        <c:v>Q1</c:v>
                      </c:pt>
                      <c:pt idx="6">
                        <c:v>Q2</c:v>
                      </c:pt>
                      <c:pt idx="7">
                        <c:v>Q3</c:v>
                      </c:pt>
                      <c:pt idx="8">
                        <c:v>Q4</c:v>
                      </c:pt>
                      <c:pt idx="9">
                        <c:v>Q1</c:v>
                      </c:pt>
                      <c:pt idx="10">
                        <c:v>Q2</c:v>
                      </c:pt>
                      <c:pt idx="11">
                        <c:v>Q3</c:v>
                      </c:pt>
                      <c:pt idx="12">
                        <c:v>Q4</c:v>
                      </c:pt>
                      <c:pt idx="13">
                        <c:v>Q1</c:v>
                      </c:pt>
                    </c:strCache>
                  </c:strRef>
                </c:cat>
                <c:val>
                  <c:numRef>
                    <c:extLst>
                      <c:ext uri="{02D57815-91ED-43cb-92C2-25804820EDAC}">
                        <c15:formulaRef>
                          <c15:sqref>'Federal and State Purchases'!$AO$80:$BB$80</c15:sqref>
                        </c15:formulaRef>
                      </c:ext>
                    </c:extLst>
                    <c:numCache>
                      <c:formatCode>#,##0</c:formatCode>
                      <c:ptCount val="14"/>
                      <c:pt idx="0">
                        <c:v>2077.5120000000002</c:v>
                      </c:pt>
                      <c:pt idx="1">
                        <c:v>2096.7440000000001</c:v>
                      </c:pt>
                      <c:pt idx="2">
                        <c:v>1925.115</c:v>
                      </c:pt>
                      <c:pt idx="3">
                        <c:v>1949.45</c:v>
                      </c:pt>
                      <c:pt idx="4">
                        <c:v>1960.8420000000001</c:v>
                      </c:pt>
                      <c:pt idx="5">
                        <c:v>1953.8150000000001</c:v>
                      </c:pt>
                      <c:pt idx="6">
                        <c:v>1936.981</c:v>
                      </c:pt>
                      <c:pt idx="7">
                        <c:v>1922.1100000000001</c:v>
                      </c:pt>
                      <c:pt idx="8">
                        <c:v>1904.1151479999999</c:v>
                      </c:pt>
                      <c:pt idx="9">
                        <c:v>2300.6747252</c:v>
                      </c:pt>
                      <c:pt idx="10">
                        <c:v>0</c:v>
                      </c:pt>
                      <c:pt idx="11">
                        <c:v>0</c:v>
                      </c:pt>
                      <c:pt idx="12">
                        <c:v>2220.1215279419248</c:v>
                      </c:pt>
                      <c:pt idx="13">
                        <c:v>2236.937065561905</c:v>
                      </c:pt>
                    </c:numCache>
                  </c:numRef>
                </c:val>
                <c:smooth val="0"/>
                <c:extLst>
                  <c:ext xmlns:c16="http://schemas.microsoft.com/office/drawing/2014/chart" uri="{C3380CC4-5D6E-409C-BE32-E72D297353CC}">
                    <c16:uniqueId val="{00000002-4432-46FE-8D0F-CEF6B509F2C7}"/>
                  </c:ext>
                </c:extLst>
              </c15:ser>
            </c15:filteredLineSeries>
          </c:ext>
        </c:extLst>
      </c:lineChart>
      <c:catAx>
        <c:axId val="14276042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2019                         2020                                        2021                                        2022                                   </a:t>
                </a:r>
              </a:p>
            </c:rich>
          </c:tx>
          <c:layout>
            <c:manualLayout>
              <c:xMode val="edge"/>
              <c:yMode val="edge"/>
              <c:x val="0.14010115970941775"/>
              <c:y val="0.84553150456403547"/>
            </c:manualLayout>
          </c:layout>
          <c:overlay val="0"/>
          <c:spPr>
            <a:noFill/>
            <a:ln>
              <a:noFill/>
            </a:ln>
            <a:effectLst/>
          </c:spPr>
        </c:title>
        <c:numFmt formatCode="m/d/yyyy"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3538991"/>
        <c:crosses val="autoZero"/>
        <c:auto val="1"/>
        <c:lblAlgn val="ctr"/>
        <c:lblOffset val="100"/>
        <c:noMultiLvlLbl val="0"/>
      </c:catAx>
      <c:valAx>
        <c:axId val="14335389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aseline="0"/>
                  <a:t>State Purchases</a:t>
                </a:r>
              </a:p>
            </c:rich>
          </c:tx>
          <c:overlay val="0"/>
          <c:spPr>
            <a:noFill/>
            <a:ln>
              <a:noFill/>
            </a:ln>
            <a:effectLst/>
          </c:sp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7604239"/>
        <c:crosses val="autoZero"/>
        <c:crossBetween val="between"/>
      </c:valAx>
    </c:plotArea>
    <c:legend>
      <c:legendPos val="b"/>
      <c:layout>
        <c:manualLayout>
          <c:xMode val="edge"/>
          <c:yMode val="edge"/>
          <c:x val="7.5907062035889539E-2"/>
          <c:y val="0.90829808505729448"/>
          <c:w val="0.9"/>
          <c:h val="5.071350398428765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5.xml.rels><?xml version="1.0" encoding="UTF-8" standalone="yes"?><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5.xml><?xml version="1.0" encoding="utf-8"?>
<xdr:wsDr xmlns:xdr="http://schemas.openxmlformats.org/drawingml/2006/spreadsheetDrawing" xmlns:a="http://schemas.openxmlformats.org/drawingml/2006/main" xmlns:r="http://schemas.openxmlformats.org/officeDocument/2006/relationships">
  <xdr:twoCellAnchor>
    <xdr:from>
      <xdr:col>37</xdr:col>
      <xdr:colOff>254000</xdr:colOff>
      <xdr:row>39</xdr:row>
      <xdr:rowOff>0</xdr:rowOff>
    </xdr:from>
    <xdr:to>
      <xdr:col>44</xdr:col>
      <xdr:colOff>539348</xdr:colOff>
      <xdr:row>65</xdr:row>
      <xdr:rowOff>20621</xdr:rowOff>
    </xdr:to>
    <xdr:graphicFrame macro="">
      <xdr:nvGraphicFramePr>
        <xdr:cNvPr id="2" name="Chart 1">
          <a:extLst>
            <a:ext uri="{FF2B5EF4-FFF2-40B4-BE49-F238E27FC236}">
              <a16:creationId xmlns:a16="http://schemas.microsoft.com/office/drawing/2014/main" id="{13CC8BD3-0C95-451D-877B-92E70D3985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45</xdr:col>
      <xdr:colOff>92678</xdr:colOff>
      <xdr:row>39</xdr:row>
      <xdr:rowOff>0</xdr:rowOff>
    </xdr:from>
    <xdr:to>
      <xdr:col>55</xdr:col>
      <xdr:colOff>-1</xdr:colOff>
      <xdr:row>65</xdr:row>
      <xdr:rowOff>32959</xdr:rowOff>
    </xdr:to>
    <xdr:graphicFrame macro="">
      <xdr:nvGraphicFramePr>
        <xdr:cNvPr id="3" name="Chart 2">
          <a:extLst>
            <a:ext uri="{FF2B5EF4-FFF2-40B4-BE49-F238E27FC236}">
              <a16:creationId xmlns:a16="http://schemas.microsoft.com/office/drawing/2014/main" id="{93EFD999-C6E7-4175-8E4F-4381EFD380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Nasiha Salwati" id="{104078EE-2393-4C21-9029-18A325FBDB70}" userId="S::NSalwati@brookings.edu::56697e1b-7df9-4616-9709-1ef1f12cb369" providerId="AD"/>
  <person displayName="Sophia Campbell" id="{58CF8BEC-4104-46F7-BE4F-2C9403635492}" userId="S::SCampbell@brookings.edu::08ba02a6-9c19-44f8-b6b8-8043641915ad" providerId="AD"/>
  <person displayName="Manuel Alcala Kovalski" id="{6F934F46-906E-4DFC-AA15-8C66AF925C04}" userId="S::malcalakovalski@brookings.edu::65ca0f03-2f5c-48fe-8ae6-628c3a907f64" providerId="AD"/>
</personList>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53E6EBD-DE38-4D49-A30A-FBD05BFC04A2}" name="Table1" displayName="Table1" ref="A2:D50" totalsRowShown="0" headerRowDxfId="17" dataDxfId="16">
  <autoFilter ref="A2:D50" xr:uid="{AFE7EBBA-0E52-684B-AE3F-DAE47002C36D}"/>
  <tableColumns count="4">
    <tableColumn id="1" xr3:uid="{1CBC7486-21F3-4D68-AEAB-B260D3DC1265}" name="Provision" dataDxfId="15"/>
    <tableColumn id="2" xr3:uid="{B72D09CC-D35A-4A45-8D8D-9C97129E01A1}" name="Ten year cost (annualized)" dataDxfId="14"/>
    <tableColumn id="4" xr3:uid="{A8BE311C-E3F6-4043-8119-413ED4A13011}" name="Column1" dataDxfId="13"/>
    <tableColumn id="5" xr3:uid="{A41ECCE3-5E03-45CB-9B64-5E91C95099AB}" name="Column2" dataDxfId="12"/>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2" dT="2021-07-28T15:56:51.95" personId="{58CF8BEC-4104-46F7-BE4F-2C9403635492}" id="{02C76BE2-5443-42F2-86DF-AF6D4E078647}">
    <text>July 2021 CBO Ten Year Economic Projections, Quarterly Table, Row 68</text>
  </threadedComment>
</ThreadedComments>
</file>

<file path=xl/threadedComments/threadedComment2.xml><?xml version="1.0" encoding="utf-8"?>
<ThreadedComments xmlns="http://schemas.microsoft.com/office/spreadsheetml/2018/threadedcomments" xmlns:x="http://schemas.openxmlformats.org/spreadsheetml/2006/main">
  <threadedComment ref="C69" dT="2021-06-14T11:28:38.43" personId="{58CF8BEC-4104-46F7-BE4F-2C9403635492}" id="{BB2BD600-D27D-45BD-8287-F361E12EE9C4}">
    <text>https://www.cbo.gov/system/files/2020-04/hr748.pdf</text>
  </threadedComment>
  <threadedComment ref="C70" dT="2021-06-14T16:29:41.30" personId="{58CF8BEC-4104-46F7-BE4F-2C9403635492}" id="{EC883E67-97AD-460D-B658-F12FDD429342}">
    <text>The total Education Stabilization Fund is 30 billion; we lower by 8 billion to account for parts of the fund that go to private universities (which we wouldn't classify as a grant to state and local governments).</text>
  </threadedComment>
  <threadedComment ref="C71" dT="2021-06-11T14:09:21.80" personId="{58CF8BEC-4104-46F7-BE4F-2C9403635492}" id="{57CD4897-BB4E-42F1-89BB-E63A5874F81B}">
    <text>Total provider relief fund is 100, but we assume that 27% is in the form of grants based on the BEA data that came in.</text>
  </threadedComment>
</ThreadedComments>
</file>

<file path=xl/threadedComments/threadedComment3.xml><?xml version="1.0" encoding="utf-8"?>
<ThreadedComments xmlns="http://schemas.microsoft.com/office/spreadsheetml/2018/threadedcomments" xmlns:x="http://schemas.openxmlformats.org/spreadsheetml/2006/main">
  <threadedComment ref="B10" dT="2021-07-23T18:08:34.21" personId="{58CF8BEC-4104-46F7-BE4F-2C9403635492}" id="{FBF719C3-4EBB-4CF4-85D6-29DC43293E79}">
    <text>July 2021 CBO Economic Projections, Quarterly Table, Row 127</text>
  </threadedComment>
  <threadedComment ref="B11" dT="2021-07-23T18:08:42.26" personId="{58CF8BEC-4104-46F7-BE4F-2C9403635492}" id="{5C1A55B5-EFE3-48D6-83D8-94CC860B4224}">
    <text>July 2021 CBO Economic Projections, Quarterly Table, Row 127</text>
  </threadedComment>
  <threadedComment ref="B13" dT="2021-11-23T21:17:28.05" personId="{58CF8BEC-4104-46F7-BE4F-2C9403635492}" id="{FAA719CB-7F07-4E42-9EB0-76368060AFF3}">
    <text>https://www.cbo.gov/system/files/2021-08/hr3684_infrastructure.pdf</text>
  </threadedComment>
  <threadedComment ref="B13" dT="2021-11-23T21:18:04.07" personId="{58CF8BEC-4104-46F7-BE4F-2C9403635492}" id="{479EBCAA-2568-4303-BCF5-8DD29A316384}" parentId="{FAA719CB-7F07-4E42-9EB0-76368060AFF3}">
    <text>We just spread out the discretionary outlays from the CBO score's FYs equally across the quarters and add them in as an add factor.</text>
  </threadedComment>
  <threadedComment ref="AM71" dT="2021-06-07T15:35:26.89" personId="{58CF8BEC-4104-46F7-BE4F-2C9403635492}" id="{5B268A7E-4684-4417-99DA-FD209D4D638F}">
    <text>January 2020 Ten Year Economic Projections, Quarterly Table, Row 131</text>
  </threadedComment>
  <threadedComment ref="AM72" dT="2021-07-07T15:58:20.18" personId="{58CF8BEC-4104-46F7-BE4F-2C9403635492}" id="{EDDC02C6-9D5A-4D48-BD38-306F90DEE81E}">
    <text>July 2021 Ten-Year Economic Projections, Quarterly Table, Row 130</text>
  </threadedComment>
  <threadedComment ref="AM75" dT="2021-06-08T18:07:26.42" personId="{58CF8BEC-4104-46F7-BE4F-2C9403635492}" id="{740ECA18-D6DC-4F42-982C-CBA3C5290FBF}">
    <text>January 2020 Ten Year Economic Projections, Quarterly Table, Row 130</text>
  </threadedComment>
  <threadedComment ref="AM76" dT="2021-06-08T18:07:37.18" personId="{58CF8BEC-4104-46F7-BE4F-2C9403635492}" id="{1C07D7AD-E31D-4773-BE5C-B49586DCA617}">
    <text>February 2021 Ten Year Economic Projections, Quarterly Table, Row 130</text>
  </threadedComment>
  <threadedComment ref="AM77" dT="2021-07-07T15:57:54.90" personId="{58CF8BEC-4104-46F7-BE4F-2C9403635492}" id="{ACC2DA47-74E7-4849-95C9-ED36B6AB864E}">
    <text>July 2021 Ten-Year Economic Projections, Quarterly Table, Row 129</text>
  </threadedComment>
</ThreadedComments>
</file>

<file path=xl/threadedComments/threadedComment4.xml><?xml version="1.0" encoding="utf-8"?>
<ThreadedComments xmlns="http://schemas.microsoft.com/office/spreadsheetml/2018/threadedcomments" xmlns:x="http://schemas.openxmlformats.org/spreadsheetml/2006/main">
  <threadedComment ref="P25" dT="2022-01-28T16:13:54.75" personId="{58CF8BEC-4104-46F7-BE4F-2C9403635492}" id="{DB908DB8-ED36-4713-AE3C-B9DFD0F93D1E}">
    <text>This is used to keep line 12 (non-leg subsidies) at a consistent level</text>
  </threadedComment>
  <threadedComment ref="P61" dT="2022-01-28T16:13:54.75" personId="{58CF8BEC-4104-46F7-BE4F-2C9403635492}" id="{9734B8FE-4612-47C5-A982-9C439FF5AD08}">
    <text>This is used to keep line 12 (non-leg subsidies) at a consistent level</text>
  </threadedComment>
</ThreadedComments>
</file>

<file path=xl/threadedComments/threadedComment5.xml><?xml version="1.0" encoding="utf-8"?>
<ThreadedComments xmlns="http://schemas.microsoft.com/office/spreadsheetml/2018/threadedcomments" xmlns:x="http://schemas.openxmlformats.org/spreadsheetml/2006/main">
  <threadedComment ref="B17" dT="2021-07-23T18:19:04.97" personId="{58CF8BEC-4104-46F7-BE4F-2C9403635492}" id="{0AB5B9CF-1B2D-4A5C-BF3C-95BCD01E3E19}">
    <text>July 2021 CBO Ten Year Budget, Table 1-3 Adjusted, Row 19</text>
  </threadedComment>
</ThreadedComments>
</file>

<file path=xl/threadedComments/threadedComment6.xml><?xml version="1.0" encoding="utf-8"?>
<ThreadedComments xmlns="http://schemas.microsoft.com/office/spreadsheetml/2018/threadedcomments" xmlns:x="http://schemas.openxmlformats.org/spreadsheetml/2006/main">
  <threadedComment ref="B26" dT="2021-06-15T19:20:41.81" personId="{58CF8BEC-4104-46F7-BE4F-2C9403635492}" id="{CC69A487-3D08-4297-8FB7-7488CBF453BB}">
    <text>July 2021 CBO Ten Year Budget Projections, Table 1-3 Adjusted, Line 17</text>
  </threadedComment>
  <threadedComment ref="B30" dT="2021-06-15T19:20:41.81" personId="{58CF8BEC-4104-46F7-BE4F-2C9403635492}" id="{71B27ACE-8EB1-41E9-BE88-ED5FAE7FA520}">
    <text>CBO January 2020 Ten-Year Budget Projections, Table 1-3 Supplement, Line 19</text>
  </threadedComment>
</ThreadedComments>
</file>

<file path=xl/threadedComments/threadedComment7.xml><?xml version="1.0" encoding="utf-8"?>
<ThreadedComments xmlns="http://schemas.microsoft.com/office/spreadsheetml/2018/threadedcomments" xmlns:x="http://schemas.openxmlformats.org/spreadsheetml/2006/main">
  <threadedComment ref="B26" dT="2021-11-23T21:23:08.85" personId="{58CF8BEC-4104-46F7-BE4F-2C9403635492}" id="{49E36A45-17D3-41F8-A91D-8E2AE6FCD96D}">
    <text>We spread CBO's FY direct spending outlays out into quarters</text>
  </threadedComment>
  <threadedComment ref="B26" dT="2021-11-23T21:26:30.45" personId="{58CF8BEC-4104-46F7-BE4F-2C9403635492}" id="{63548A2E-2AD2-463D-922F-B9BCE763C88D}" parentId="{49E36A45-17D3-41F8-A91D-8E2AE6FCD96D}">
    <text>https://www.cbo.gov/system/files/2021-08/hr3684_infrastructure.pdf</text>
  </threadedComment>
  <threadedComment ref="J103" dT="2021-11-02T13:23:36.94" personId="{58CF8BEC-4104-46F7-BE4F-2C9403635492}" id="{8624CBF8-0C25-4544-B55E-7210BBE07E41}">
    <text>Formula changes to grow by counterfactual pre-covid growth rate</text>
  </threadedComment>
  <threadedComment ref="M103" dT="2021-11-02T13:26:53.83" personId="{58CF8BEC-4104-46F7-BE4F-2C9403635492}" id="{B38BAE8E-DF30-49E2-9F96-90A1041E4DF0}">
    <text>Accounting for step up in social security</text>
  </threadedComment>
</ThreadedComments>
</file>

<file path=xl/threadedComments/threadedComment8.xml><?xml version="1.0" encoding="utf-8"?>
<ThreadedComments xmlns="http://schemas.microsoft.com/office/spreadsheetml/2018/threadedcomments" xmlns:x="http://schemas.openxmlformats.org/spreadsheetml/2006/main">
  <threadedComment ref="Q13" dT="2022-04-20T18:41:06.14" personId="{104078EE-2393-4C21-9029-18A325FBDB70}" id="{68F47177-7396-4927-A212-7D97C2BE4920}">
    <text>Projection until we get new data</text>
  </threadedComment>
  <threadedComment ref="D60" dT="2021-07-23T18:29:44.86" personId="{58CF8BEC-4104-46F7-BE4F-2C9403635492}" id="{5BC45E12-A1BF-4D3A-8400-86F7FB4B639C}">
    <text>July 2021 CBO Revenue Projections, Table 1, Row 11</text>
  </threadedComment>
  <threadedComment ref="D61" dT="2021-07-23T18:30:19.48" personId="{58CF8BEC-4104-46F7-BE4F-2C9403635492}" id="{C93D758A-376E-4ADB-9FBC-C0583695E1EA}">
    <text>July 2021 CBO Revenue Projections, Table 1, Row 12</text>
  </threadedComment>
  <threadedComment ref="D63" dT="2021-07-23T18:32:18.69" personId="{58CF8BEC-4104-46F7-BE4F-2C9403635492}" id="{64D0EC66-8B96-40E7-A04C-C308174D41BF}">
    <text>July 2021 CBO Revenue Projections, Table 1, Row 15</text>
  </threadedComment>
  <threadedComment ref="D64" dT="2021-07-23T18:32:27.82" personId="{58CF8BEC-4104-46F7-BE4F-2C9403635492}" id="{AD68B43D-B368-4F10-8676-0F65E9119296}">
    <text>July 2021 CBO Revenue Projections, Table 1, Row 17</text>
  </threadedComment>
  <threadedComment ref="D65" dT="2021-07-23T18:30:34.27" personId="{58CF8BEC-4104-46F7-BE4F-2C9403635492}" id="{655C1D52-3072-4BEF-AB85-7EA4B5DD03E3}">
    <text>July 2021 CBO Revenue Projections, Table 1, Row 11</text>
  </threadedComment>
  <threadedComment ref="D83" dT="2021-07-23T18:33:48.98" personId="{58CF8BEC-4104-46F7-BE4F-2C9403635492}" id="{AFB606EB-2C77-4FBA-805A-853A55D6F8B3}">
    <text>July 2021 CBO Economic Projections, Fiscal Year Table, Row 92</text>
  </threadedComment>
  <threadedComment ref="D84" dT="2021-07-23T18:33:54.55" personId="{58CF8BEC-4104-46F7-BE4F-2C9403635492}" id="{0B84B7CB-88AC-4DB2-A9D9-A38BD6B560A2}">
    <text>July 2021 CBO Economic Projections, Fiscal Year Table, Row 96</text>
  </threadedComment>
  <threadedComment ref="D85" dT="2021-07-23T18:34:05.07" personId="{58CF8BEC-4104-46F7-BE4F-2C9403635492}" id="{0C8C4388-8CB7-4F64-8ECC-A3E55BF48974}">
    <text>July 2021 CBO Economic Projections, Fiscal Year Table, Row 116</text>
  </threadedComment>
  <threadedComment ref="D86" dT="2021-07-23T18:34:12.63" personId="{58CF8BEC-4104-46F7-BE4F-2C9403635492}" id="{568717E5-188C-48CA-9FAB-434BF53ED207}">
    <text>July 2021 CBO Economic Projections, Fiscal Year Table, Row 110</text>
  </threadedComment>
  <threadedComment ref="D110" dT="2021-07-23T18:49:30.10" personId="{58CF8BEC-4104-46F7-BE4F-2C9403635492}" id="{7899D3FD-3161-4B20-BD11-089D65961CBD}">
    <text>July 2021 CBO Ten Year Economic Projections, Quarterly Table, Row 96</text>
  </threadedComment>
  <threadedComment ref="D111" dT="2021-07-23T18:56:56.50" personId="{58CF8BEC-4104-46F7-BE4F-2C9403635492}" id="{92DCE874-AC14-4080-8F99-EF0B35B01255}">
    <text>July 2021 CBO Ten Year Economic Projections, Quarterly Table, Row 116</text>
  </threadedComment>
  <threadedComment ref="D112" dT="2022-03-31T15:05:09.08" personId="{104078EE-2393-4C21-9029-18A325FBDB70}" id="{DC8487FB-C6EB-42F5-AE71-8B2B07C2A8EE}">
    <text>July 2021 CBO Ten Year Economic Projections, Quarterly Table, Row 112</text>
  </threadedComment>
</ThreadedComments>
</file>

<file path=xl/threadedComments/threadedComment9.xml><?xml version="1.0" encoding="utf-8"?>
<ThreadedComments xmlns="http://schemas.microsoft.com/office/spreadsheetml/2018/threadedcomments" xmlns:x="http://schemas.openxmlformats.org/spreadsheetml/2006/main">
  <threadedComment ref="B4" dT="2021-06-08T17:55:11.90" personId="{6F934F46-906E-4DFC-AA15-8C66AF925C04}" id="{932956EA-9A05-4B8D-ABE8-9A5A953CB2B6}">
    <text>CRFB assumes 8% of forgivable loans will bee repaid, So they actually have $261 in their score</text>
  </threadedComment>
</ThreadedComments>
</file>

<file path=xl/threadedComments/threadedComment10.xml><?xml version="1.0" encoding="utf-8"?>
<ThreadedComments xmlns="http://schemas.microsoft.com/office/spreadsheetml/2018/threadedcomments" xmlns:x="http://schemas.openxmlformats.org/spreadsheetml/2006/main">
  <threadedComment ref="L5" dT="2021-06-22T12:09:07.79" personId="{58CF8BEC-4104-46F7-BE4F-2C9403635492}" id="{DC73AD49-B7D6-4667-A66E-8EE403D2E997}">
    <text>BEA categorizes rental assistance as capital transfer payments. 203 was disbursed in 2021Q1; 100 of that was from the December legislation, 103 of that was from ARP.</text>
  </threadedComment>
  <threadedComment ref="O5" dT="2021-08-27T14:15:21.89" personId="{58CF8BEC-4104-46F7-BE4F-2C9403635492}" id="{DF115210-C3D9-4849-892E-0C642306D5B7}">
    <text>We changed the CBO score to reflect that more money was going out in 2021 than anticipated as of July 2021</text>
  </threadedComment>
</ThreadedComments>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1h" Type="http://schemas.openxmlformats.org/officeDocument/2006/relationships/hyperlink" Target="https://www.bea.gov/news/current-releases" TargetMode="Externa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1h" Type="http://schemas.openxmlformats.org/officeDocument/2006/relationships/hyperlink" Target="https://www.bea.gov/news/current-releases" TargetMode="Externa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h" Type="http://schemas.openxmlformats.org/officeDocument/2006/relationships/hyperlink" Target="https://www.bea.gov/help/faq/1407" TargetMode="External"/><Relationship Id="rId2h" Type="http://schemas.openxmlformats.org/officeDocument/2006/relationships/hyperlink" Target="https://www.bea.gov/help/faq/121" TargetMode="External"/><Relationship Id="rId3h" Type="http://schemas.openxmlformats.org/officeDocument/2006/relationships/hyperlink" Target="https://www.bea.gov/help/faq/1408" TargetMode="External"/><Relationship Id="rId4h" Type="http://schemas.openxmlformats.org/officeDocument/2006/relationships/hyperlink" Target="https://www.bea.gov/help/faq/1415" TargetMode="External"/><Relationship Id="rId5h" Type="http://schemas.openxmlformats.org/officeDocument/2006/relationships/hyperlink" Target="https://www.bea.gov/help/faq/1409"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comment" Type="http://schemas.openxmlformats.org/officeDocument/2006/relationships/comments" Target="../comments11.xml"/><Relationship Id="rIdthread" Type="http://schemas.microsoft.com/office/2017/10/relationships/threadedComment" Target="../threadedComments/threadedComment1.x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h" Type="http://schemas.openxmlformats.org/officeDocument/2006/relationships/hyperlink" Target="https://www.americanactionforum.org/research/tracker-paycheck-protection-program-loans/" TargetMode="Externa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comment" Type="http://schemas.openxmlformats.org/officeDocument/2006/relationships/comments" Target="../comments14.xml"/><Relationship Id="rIdthread" Type="http://schemas.microsoft.com/office/2017/10/relationships/threadedComment" Target="../threadedComments/threadedComment2.x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 Id="rIdcomment" Type="http://schemas.openxmlformats.org/officeDocument/2006/relationships/comments" Target="../comments15.xml"/><Relationship Id="rIdthread" Type="http://schemas.microsoft.com/office/2017/10/relationships/threadedComment" Target="../threadedComments/threadedComment3.x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comment" Type="http://schemas.openxmlformats.org/officeDocument/2006/relationships/comments" Target="../comments16.xml"/><Relationship Id="rIdthread" Type="http://schemas.microsoft.com/office/2017/10/relationships/threadedComment" Target="../threadedComments/threadedComment4.x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comment" Type="http://schemas.openxmlformats.org/officeDocument/2006/relationships/comments" Target="../comments17.xml"/><Relationship Id="rIdthread" Type="http://schemas.microsoft.com/office/2017/10/relationships/threadedComment" Target="../threadedComments/threadedComment5.x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comment" Type="http://schemas.openxmlformats.org/officeDocument/2006/relationships/comments" Target="../comments18.xml"/><Relationship Id="rIdthread" Type="http://schemas.microsoft.com/office/2017/10/relationships/threadedComment" Target="../threadedComments/threadedComment6.xm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 Id="rId1h" Type="http://schemas.openxmlformats.org/officeDocument/2006/relationships/hyperlink" Target="https://www.bea.gov/sites/default/files/2021-05/effects-of-selected-federal-pandemic-response-programs-on-personal-income-april-2021.pdf" TargetMode="Externa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 Id="rIdcomment" Type="http://schemas.openxmlformats.org/officeDocument/2006/relationships/comments" Target="../comments20.xml"/><Relationship Id="rIdthread" Type="http://schemas.microsoft.com/office/2017/10/relationships/threadedComment" Target="../threadedComments/threadedComment7.xm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 Id="rIdcomment" Type="http://schemas.openxmlformats.org/officeDocument/2006/relationships/comments" Target="../comments21.xml"/><Relationship Id="rIdthread" Type="http://schemas.microsoft.com/office/2017/10/relationships/threadedComment" Target="../threadedComments/threadedComment8.xml"/></Relationships>
</file>

<file path=xl/worksheets/_rels/sheet22.xml.rels><?xml version="1.0" encoding="UTF-8" standalone="yes"?><Relationships xmlns="http://schemas.openxmlformats.org/package/2006/relationships"><Relationship Id="rId1" Type="http://schemas.openxmlformats.org/officeDocument/2006/relationships/drawing" Target="../drawings/drawing22.xml"/><Relationship Id="rId2" Type="http://schemas.openxmlformats.org/officeDocument/2006/relationships/printerSettings" Target="../printerSettings/printerSettings22.bin"/><Relationship Id="rIdvml" Type="http://schemas.openxmlformats.org/officeDocument/2006/relationships/vmlDrawing" Target="../drawings/vmlDrawing22.vml"/></Relationships>
</file>

<file path=xl/worksheets/_rels/sheet23.xml.rels><?xml version="1.0" encoding="UTF-8" standalone="yes"?><Relationships xmlns="http://schemas.openxmlformats.org/package/2006/relationships"><Relationship Id="rId1" Type="http://schemas.openxmlformats.org/officeDocument/2006/relationships/drawing" Target="../drawings/drawing23.xml"/><Relationship Id="rId2" Type="http://schemas.openxmlformats.org/officeDocument/2006/relationships/printerSettings" Target="../printerSettings/printerSettings23.bin"/><Relationship Id="rIdvml" Type="http://schemas.openxmlformats.org/officeDocument/2006/relationships/vmlDrawing" Target="../drawings/vmlDrawing23.vml"/><Relationship Id="rId1h" Type="http://schemas.openxmlformats.org/officeDocument/2006/relationships/hyperlink" Target="http://www.cbo.gov/publication/56517" TargetMode="External"/></Relationships>
</file>

<file path=xl/worksheets/_rels/sheet24.xml.rels><?xml version="1.0" encoding="UTF-8" standalone="yes"?><Relationships xmlns="http://schemas.openxmlformats.org/package/2006/relationships"><Relationship Id="rId1" Type="http://schemas.openxmlformats.org/officeDocument/2006/relationships/drawing" Target="../drawings/drawing24.xml"/><Relationship Id="rId2" Type="http://schemas.openxmlformats.org/officeDocument/2006/relationships/printerSettings" Target="../printerSettings/printerSettings24.bin"/><Relationship Id="rIdvml" Type="http://schemas.openxmlformats.org/officeDocument/2006/relationships/vmlDrawing" Target="../drawings/vmlDrawing24.vml"/><Relationship Id="rId3" Type="http://schemas.openxmlformats.org/officeDocument/2006/relationships/table" Target="../tables/table3.xml"/><Relationship Id="rIdcomment" Type="http://schemas.openxmlformats.org/officeDocument/2006/relationships/comments" Target="../comments24.xml"/><Relationship Id="rIdthread" Type="http://schemas.microsoft.com/office/2017/10/relationships/threadedComment" Target="../threadedComments/threadedComment9.xml"/></Relationships>
</file>

<file path=xl/worksheets/_rels/sheet25.xml.rels><?xml version="1.0" encoding="UTF-8" standalone="yes"?><Relationships xmlns="http://schemas.openxmlformats.org/package/2006/relationships"><Relationship Id="rId1" Type="http://schemas.openxmlformats.org/officeDocument/2006/relationships/drawing" Target="../drawings/drawing25.xml"/><Relationship Id="rId2" Type="http://schemas.openxmlformats.org/officeDocument/2006/relationships/printerSettings" Target="../printerSettings/printerSettings25.bin"/><Relationship Id="rIdvml" Type="http://schemas.openxmlformats.org/officeDocument/2006/relationships/vmlDrawing" Target="../drawings/vmlDrawing25.vml"/><Relationship Id="rIdcomment" Type="http://schemas.openxmlformats.org/officeDocument/2006/relationships/comments" Target="../comments25.xml"/><Relationship Id="rIdthread" Type="http://schemas.microsoft.com/office/2017/10/relationships/threadedComment" Target="../threadedComments/threadedComment10.xml"/></Relationships>
</file>

<file path=xl/worksheets/_rels/sheet26.xml.rels><?xml version="1.0" encoding="UTF-8" standalone="yes"?><Relationships xmlns="http://schemas.openxmlformats.org/package/2006/relationships"><Relationship Id="rId1" Type="http://schemas.openxmlformats.org/officeDocument/2006/relationships/drawing" Target="../drawings/drawing26.xml"/><Relationship Id="rId2" Type="http://schemas.openxmlformats.org/officeDocument/2006/relationships/printerSettings" Target="../printerSettings/printerSettings26.bin"/><Relationship Id="rIdvml" Type="http://schemas.openxmlformats.org/officeDocument/2006/relationships/vmlDrawing" Target="../drawings/vmlDrawing26.vml"/></Relationships>
</file>

<file path=xl/worksheets/_rels/sheet27.xml.rels><?xml version="1.0" encoding="UTF-8" standalone="yes"?><Relationships xmlns="http://schemas.openxmlformats.org/package/2006/relationships"><Relationship Id="rId1" Type="http://schemas.openxmlformats.org/officeDocument/2006/relationships/drawing" Target="../drawings/drawing27.xml"/><Relationship Id="rId2" Type="http://schemas.openxmlformats.org/officeDocument/2006/relationships/printerSettings" Target="../printerSettings/printerSettings27.bin"/><Relationship Id="rIdvml" Type="http://schemas.openxmlformats.org/officeDocument/2006/relationships/vmlDrawing" Target="../drawings/vmlDrawing27.vml"/></Relationships>
</file>

<file path=xl/worksheets/_rels/sheet28.xml.rels><?xml version="1.0" encoding="UTF-8" standalone="yes"?><Relationships xmlns="http://schemas.openxmlformats.org/package/2006/relationships"><Relationship Id="rId1" Type="http://schemas.openxmlformats.org/officeDocument/2006/relationships/drawing" Target="../drawings/drawing28.xml"/><Relationship Id="rId2" Type="http://schemas.openxmlformats.org/officeDocument/2006/relationships/printerSettings" Target="../printerSettings/printerSettings28.bin"/><Relationship Id="rIdvml" Type="http://schemas.openxmlformats.org/officeDocument/2006/relationships/vmlDrawing" Target="../drawings/vmlDrawing2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18" zoomScale="82" zoomScaleNormal="82" workbookViewId="0">
      <selection activeCell="C23" sqref="C23:Q23"/>
    </sheetView>
  </sheetViews>
  <sheetFormatPr defaultRowHeight="15.0" baseColWidth="10"/>
  <cols>
    <col min="2" max="2" width="34.33203125" hidden="0" customWidth="1"/>
    <col min="17" max="17" width="38.5" hidden="0" customWidth="1"/>
  </cols>
  <sheetData>
    <row r="10">
      <c r="B10" s="5" t="s">
        <v>0</v>
      </c>
      <c r="C10" s="6"/>
      <c r="D10" s="6"/>
      <c r="E10" s="6"/>
      <c r="F10" s="6"/>
      <c r="G10" s="6"/>
      <c r="H10" s="6"/>
      <c r="I10" s="6"/>
      <c r="J10" s="6"/>
      <c r="K10" s="6"/>
      <c r="L10" s="6"/>
      <c r="M10" s="6"/>
      <c r="N10" s="6"/>
      <c r="O10" s="6"/>
      <c r="P10" s="6"/>
      <c r="Q10" s="7"/>
    </row>
    <row r="11">
      <c r="B11" s="8"/>
      <c r="C11" s="9"/>
      <c r="D11" s="9"/>
      <c r="E11" s="9"/>
      <c r="F11" s="9"/>
      <c r="G11" s="9"/>
      <c r="H11" s="9"/>
      <c r="I11" s="9"/>
      <c r="J11" s="9"/>
      <c r="K11" s="9"/>
      <c r="L11" s="9"/>
      <c r="M11" s="9"/>
      <c r="N11" s="9"/>
      <c r="O11" s="9"/>
      <c r="P11" s="9"/>
      <c r="Q11" s="10"/>
    </row>
    <row r="12">
      <c r="B12" s="11" t="s">
        <v>1</v>
      </c>
      <c r="C12" s="17"/>
      <c r="D12" s="17"/>
      <c r="E12" s="17"/>
      <c r="F12" s="17"/>
      <c r="G12" s="17"/>
      <c r="H12" s="17"/>
      <c r="I12" s="17"/>
      <c r="J12" s="17"/>
      <c r="K12" s="17"/>
      <c r="L12" s="17"/>
      <c r="M12" s="17"/>
      <c r="N12" s="17"/>
      <c r="O12" s="17"/>
      <c r="P12" s="17"/>
      <c r="Q12" s="13"/>
    </row>
    <row r="13">
      <c r="B13" s="1" t="s">
        <v>2</v>
      </c>
      <c r="C13" s="3" t="s">
        <v>3</v>
      </c>
      <c r="D13" s="3"/>
      <c r="E13" s="3"/>
      <c r="F13" s="3"/>
      <c r="G13" s="3"/>
      <c r="H13" s="3"/>
      <c r="I13" s="3"/>
      <c r="J13" s="3"/>
      <c r="K13" s="3"/>
      <c r="L13" s="3"/>
      <c r="M13" s="3"/>
      <c r="N13" s="3"/>
      <c r="O13" s="3"/>
      <c r="P13" s="3"/>
      <c r="Q13" s="4"/>
    </row>
    <row r="14">
      <c r="B14" s="1" t="s">
        <v>4</v>
      </c>
      <c r="C14" s="3" t="s">
        <v>5</v>
      </c>
      <c r="D14" s="3"/>
      <c r="E14" s="3"/>
      <c r="F14" s="3"/>
      <c r="G14" s="3"/>
      <c r="H14" s="3"/>
      <c r="I14" s="3"/>
      <c r="J14" s="3"/>
      <c r="K14" s="3"/>
      <c r="L14" s="3"/>
      <c r="M14" s="3"/>
      <c r="N14" s="3"/>
      <c r="O14" s="3"/>
      <c r="P14" s="3"/>
      <c r="Q14" s="4"/>
    </row>
    <row r="15">
      <c r="B15" s="1" t="s">
        <v>6</v>
      </c>
      <c r="C15" s="3" t="s">
        <v>7</v>
      </c>
      <c r="D15" s="3"/>
      <c r="E15" s="3"/>
      <c r="F15" s="3"/>
      <c r="G15" s="3"/>
      <c r="H15" s="3"/>
      <c r="I15" s="3"/>
      <c r="J15" s="3"/>
      <c r="K15" s="3"/>
      <c r="L15" s="3"/>
      <c r="M15" s="3"/>
      <c r="N15" s="3"/>
      <c r="O15" s="3"/>
      <c r="P15" s="3"/>
      <c r="Q15" s="4"/>
    </row>
    <row r="16">
      <c r="B16" s="1" t="s">
        <v>8</v>
      </c>
      <c r="C16" s="3" t="s">
        <v>1202</v>
      </c>
      <c r="D16" s="3"/>
      <c r="E16" s="3"/>
      <c r="F16" s="3"/>
      <c r="G16" s="3"/>
      <c r="H16" s="3"/>
      <c r="I16" s="3"/>
      <c r="J16" s="3"/>
      <c r="K16" s="3"/>
      <c r="L16" s="3"/>
      <c r="M16" s="3"/>
      <c r="N16" s="3"/>
      <c r="O16" s="3"/>
      <c r="P16" s="3"/>
      <c r="Q16" s="4"/>
    </row>
    <row r="17">
      <c r="B17" s="1" t="s">
        <v>9</v>
      </c>
      <c r="C17" s="3" t="s">
        <v>10</v>
      </c>
      <c r="D17" s="3"/>
      <c r="E17" s="3"/>
      <c r="F17" s="3"/>
      <c r="G17" s="3"/>
      <c r="H17" s="3"/>
      <c r="I17" s="3"/>
      <c r="J17" s="3"/>
      <c r="K17" s="3"/>
      <c r="L17" s="3"/>
      <c r="M17" s="3"/>
      <c r="N17" s="3"/>
      <c r="O17" s="3"/>
      <c r="P17" s="3"/>
      <c r="Q17" s="4"/>
    </row>
    <row r="18">
      <c r="B18" s="1" t="s">
        <v>1203</v>
      </c>
      <c r="C18" s="3" t="s">
        <v>11</v>
      </c>
      <c r="D18" s="3"/>
      <c r="E18" s="3"/>
      <c r="F18" s="3"/>
      <c r="G18" s="3"/>
      <c r="H18" s="3"/>
      <c r="I18" s="3"/>
      <c r="J18" s="3"/>
      <c r="K18" s="3"/>
      <c r="L18" s="3"/>
      <c r="M18" s="3"/>
      <c r="N18" s="3"/>
      <c r="O18" s="3"/>
      <c r="P18" s="3"/>
      <c r="Q18" s="4"/>
    </row>
    <row r="19">
      <c r="B19" s="1" t="s">
        <v>12</v>
      </c>
      <c r="C19" s="3" t="s">
        <v>1204</v>
      </c>
      <c r="D19" s="3"/>
      <c r="E19" s="3"/>
      <c r="F19" s="3"/>
      <c r="G19" s="3"/>
      <c r="H19" s="3"/>
      <c r="I19" s="3"/>
      <c r="J19" s="3"/>
      <c r="K19" s="3"/>
      <c r="L19" s="3"/>
      <c r="M19" s="3"/>
      <c r="N19" s="3"/>
      <c r="O19" s="3"/>
      <c r="P19" s="3"/>
      <c r="Q19" s="4"/>
    </row>
    <row r="20" ht="30.75" customHeight="1">
      <c r="B20" s="1" t="s">
        <v>13</v>
      </c>
      <c r="C20" s="3" t="s">
        <v>14</v>
      </c>
      <c r="D20" s="3"/>
      <c r="E20" s="3"/>
      <c r="F20" s="3"/>
      <c r="G20" s="3"/>
      <c r="H20" s="3"/>
      <c r="I20" s="3"/>
      <c r="J20" s="3"/>
      <c r="K20" s="3"/>
      <c r="L20" s="3"/>
      <c r="M20" s="3"/>
      <c r="N20" s="3"/>
      <c r="O20" s="3"/>
      <c r="P20" s="3"/>
      <c r="Q20" s="4"/>
    </row>
    <row r="21">
      <c r="B21" s="1" t="s">
        <v>15</v>
      </c>
      <c r="C21" s="3" t="s">
        <v>16</v>
      </c>
      <c r="D21" s="3"/>
      <c r="E21" s="3"/>
      <c r="F21" s="3"/>
      <c r="G21" s="3"/>
      <c r="H21" s="3"/>
      <c r="I21" s="3"/>
      <c r="J21" s="3"/>
      <c r="K21" s="3"/>
      <c r="L21" s="3"/>
      <c r="M21" s="3"/>
      <c r="N21" s="3"/>
      <c r="O21" s="3"/>
      <c r="P21" s="3"/>
      <c r="Q21" s="4"/>
    </row>
    <row r="22" ht="32.25" customHeight="1">
      <c r="B22" s="1" t="s">
        <v>1206</v>
      </c>
      <c r="C22" s="3" t="s">
        <v>1205</v>
      </c>
      <c r="D22" s="3"/>
      <c r="E22" s="3"/>
      <c r="F22" s="3"/>
      <c r="G22" s="3"/>
      <c r="H22" s="3"/>
      <c r="I22" s="3"/>
      <c r="J22" s="3"/>
      <c r="K22" s="3"/>
      <c r="L22" s="3"/>
      <c r="M22" s="3"/>
      <c r="N22" s="3"/>
      <c r="O22" s="3"/>
      <c r="P22" s="3"/>
      <c r="Q22" s="4"/>
    </row>
    <row r="23" ht="31.25" customHeight="1">
      <c r="B23" s="1" t="s">
        <v>17</v>
      </c>
      <c r="C23" s="3" t="s">
        <v>1207</v>
      </c>
      <c r="D23" s="3"/>
      <c r="E23" s="3"/>
      <c r="F23" s="3"/>
      <c r="G23" s="3"/>
      <c r="H23" s="3"/>
      <c r="I23" s="3"/>
      <c r="J23" s="3"/>
      <c r="K23" s="3"/>
      <c r="L23" s="3"/>
      <c r="M23" s="3"/>
      <c r="N23" s="3"/>
      <c r="O23" s="3"/>
      <c r="P23" s="3"/>
      <c r="Q23" s="4"/>
    </row>
    <row r="24">
      <c r="B24" s="1" t="s">
        <v>18</v>
      </c>
      <c r="C24" s="3" t="s">
        <v>19</v>
      </c>
      <c r="D24" s="3"/>
      <c r="E24" s="3"/>
      <c r="F24" s="3"/>
      <c r="G24" s="3"/>
      <c r="H24" s="3"/>
      <c r="I24" s="3"/>
      <c r="J24" s="3"/>
      <c r="K24" s="3"/>
      <c r="L24" s="3"/>
      <c r="M24" s="3"/>
      <c r="N24" s="3"/>
      <c r="O24" s="3"/>
      <c r="P24" s="3"/>
      <c r="Q24" s="4"/>
    </row>
    <row r="25">
      <c r="B25" s="1" t="s">
        <v>20</v>
      </c>
      <c r="C25" s="3" t="s">
        <v>21</v>
      </c>
      <c r="D25" s="3"/>
      <c r="E25" s="3"/>
      <c r="F25" s="3"/>
      <c r="G25" s="3"/>
      <c r="H25" s="3"/>
      <c r="I25" s="3"/>
      <c r="J25" s="3"/>
      <c r="K25" s="3"/>
      <c r="L25" s="3"/>
      <c r="M25" s="3"/>
      <c r="N25" s="3"/>
      <c r="O25" s="3"/>
      <c r="P25" s="3"/>
      <c r="Q25" s="4"/>
    </row>
    <row r="26">
      <c r="B26" s="1" t="s">
        <v>22</v>
      </c>
      <c r="C26" s="3" t="s">
        <v>23</v>
      </c>
      <c r="D26" s="3"/>
      <c r="E26" s="3"/>
      <c r="F26" s="3"/>
      <c r="G26" s="3"/>
      <c r="H26" s="3"/>
      <c r="I26" s="3"/>
      <c r="J26" s="3"/>
      <c r="K26" s="3"/>
      <c r="L26" s="3"/>
      <c r="M26" s="3"/>
      <c r="N26" s="3"/>
      <c r="O26" s="3"/>
      <c r="P26" s="3"/>
      <c r="Q26" s="4"/>
    </row>
    <row r="27">
      <c r="B27" s="1" t="s">
        <v>24</v>
      </c>
      <c r="C27" s="3" t="s">
        <v>1208</v>
      </c>
      <c r="D27" s="3"/>
      <c r="E27" s="3"/>
      <c r="F27" s="3"/>
      <c r="G27" s="3"/>
      <c r="H27" s="3"/>
      <c r="I27" s="3"/>
      <c r="J27" s="3"/>
      <c r="K27" s="3"/>
      <c r="L27" s="3"/>
      <c r="M27" s="3"/>
      <c r="N27" s="3"/>
      <c r="O27" s="3"/>
      <c r="P27" s="3"/>
      <c r="Q27" s="4"/>
    </row>
    <row r="28">
      <c r="B28" s="1" t="s">
        <v>25</v>
      </c>
      <c r="C28" s="3" t="s">
        <v>1209</v>
      </c>
      <c r="D28" s="3"/>
      <c r="E28" s="3"/>
      <c r="F28" s="3"/>
      <c r="G28" s="3"/>
      <c r="H28" s="3"/>
      <c r="I28" s="3"/>
      <c r="J28" s="3"/>
      <c r="K28" s="3"/>
      <c r="L28" s="3"/>
      <c r="M28" s="3"/>
      <c r="N28" s="3"/>
      <c r="O28" s="3"/>
      <c r="P28" s="3"/>
      <c r="Q28" s="4"/>
    </row>
    <row r="29">
      <c r="B29" s="1" t="s">
        <v>26</v>
      </c>
      <c r="C29" s="3" t="s">
        <v>27</v>
      </c>
      <c r="D29" s="3"/>
      <c r="E29" s="3"/>
      <c r="F29" s="3"/>
      <c r="G29" s="3"/>
      <c r="H29" s="3"/>
      <c r="I29" s="3"/>
      <c r="J29" s="3"/>
      <c r="K29" s="3"/>
      <c r="L29" s="3"/>
      <c r="M29" s="3"/>
      <c r="N29" s="3"/>
      <c r="O29" s="3"/>
      <c r="P29" s="3"/>
      <c r="Q29" s="4"/>
    </row>
    <row r="30">
      <c r="B30" s="1"/>
      <c r="C30" s="3"/>
      <c r="D30" s="3"/>
      <c r="E30" s="3"/>
      <c r="F30" s="3"/>
      <c r="G30" s="3"/>
      <c r="H30" s="3"/>
      <c r="I30" s="3"/>
      <c r="J30" s="3"/>
      <c r="K30" s="3"/>
      <c r="L30" s="3"/>
      <c r="M30" s="3"/>
      <c r="N30" s="3"/>
      <c r="O30" s="3"/>
      <c r="P30" s="3"/>
      <c r="Q30" s="4"/>
    </row>
    <row r="31">
      <c r="B31" s="12" t="s">
        <v>28</v>
      </c>
      <c r="C31" s="3"/>
      <c r="D31" s="3"/>
      <c r="E31" s="3"/>
      <c r="F31" s="3"/>
      <c r="G31" s="3"/>
      <c r="H31" s="3"/>
      <c r="I31" s="3"/>
      <c r="J31" s="3"/>
      <c r="K31" s="3"/>
      <c r="L31" s="3"/>
      <c r="M31" s="3"/>
      <c r="N31" s="3"/>
      <c r="O31" s="3"/>
      <c r="P31" s="3"/>
      <c r="Q31" s="4"/>
    </row>
    <row r="32">
      <c r="B32" s="1" t="s">
        <v>29</v>
      </c>
      <c r="C32" s="3"/>
      <c r="D32" s="3"/>
      <c r="E32" s="3"/>
      <c r="F32" s="3"/>
      <c r="G32" s="3"/>
      <c r="H32" s="3"/>
      <c r="I32" s="3"/>
      <c r="J32" s="3"/>
      <c r="K32" s="3"/>
      <c r="L32" s="3"/>
      <c r="M32" s="3"/>
      <c r="N32" s="3"/>
      <c r="O32" s="3"/>
      <c r="P32" s="3"/>
      <c r="Q32" s="4"/>
    </row>
    <row r="33" ht="30.75" customHeight="1">
      <c r="B33" s="1" t="s">
        <v>1210</v>
      </c>
      <c r="C33" s="3"/>
      <c r="D33" s="3"/>
      <c r="E33" s="3"/>
      <c r="F33" s="3"/>
      <c r="G33" s="3"/>
      <c r="H33" s="3"/>
      <c r="I33" s="3"/>
      <c r="J33" s="3"/>
      <c r="K33" s="3"/>
      <c r="L33" s="3"/>
      <c r="M33" s="3"/>
      <c r="N33" s="3"/>
      <c r="O33" s="3"/>
      <c r="P33" s="3"/>
      <c r="Q33" s="4"/>
    </row>
    <row r="34">
      <c r="B34" s="12" t="s">
        <v>30</v>
      </c>
      <c r="C34" s="3"/>
      <c r="D34" s="3"/>
      <c r="E34" s="3"/>
      <c r="F34" s="3"/>
      <c r="G34" s="3"/>
      <c r="H34" s="3"/>
      <c r="I34" s="3"/>
      <c r="J34" s="3"/>
      <c r="K34" s="3"/>
      <c r="L34" s="3"/>
      <c r="M34" s="3"/>
      <c r="N34" s="3"/>
      <c r="O34" s="3"/>
      <c r="P34" s="3"/>
      <c r="Q34" s="4"/>
    </row>
    <row r="35">
      <c r="B35" s="1" t="s">
        <v>31</v>
      </c>
      <c r="C35" s="3"/>
      <c r="D35" s="3"/>
      <c r="E35" s="3"/>
      <c r="F35" s="3"/>
      <c r="G35" s="3"/>
      <c r="H35" s="3"/>
      <c r="I35" s="3"/>
      <c r="J35" s="3"/>
      <c r="K35" s="3"/>
      <c r="L35" s="3"/>
      <c r="M35" s="3"/>
      <c r="N35" s="3"/>
      <c r="O35" s="3"/>
      <c r="P35" s="3"/>
      <c r="Q35" s="4"/>
    </row>
    <row r="36">
      <c r="B36" s="2" t="s">
        <v>32</v>
      </c>
      <c r="C36" s="14"/>
      <c r="D36" s="14"/>
      <c r="E36" s="14"/>
      <c r="F36" s="14"/>
      <c r="G36" s="14"/>
      <c r="H36" s="14"/>
      <c r="I36" s="14"/>
      <c r="J36" s="14"/>
      <c r="K36" s="14"/>
      <c r="L36" s="14"/>
      <c r="M36" s="14"/>
      <c r="N36" s="14"/>
      <c r="O36" s="14"/>
      <c r="P36" s="14"/>
      <c r="Q36" s="15"/>
    </row>
    <row r="39">
      <c r="B39" s="16"/>
      <c r="C39" s="16"/>
      <c r="D39" s="16"/>
      <c r="E39" s="16"/>
      <c r="F39" s="16"/>
      <c r="G39" s="16"/>
      <c r="H39" s="16"/>
      <c r="I39" s="16"/>
      <c r="J39" s="16"/>
      <c r="K39" s="16"/>
      <c r="L39" s="16"/>
      <c r="M39" s="16"/>
      <c r="N39" s="16"/>
      <c r="O39" s="16"/>
      <c r="P39" s="16"/>
      <c r="Q39" s="16"/>
    </row>
    <row r="40">
      <c r="B40" s="16"/>
      <c r="C40" s="16"/>
      <c r="D40" s="16"/>
      <c r="E40" s="16"/>
      <c r="F40" s="16"/>
      <c r="G40" s="16"/>
      <c r="H40" s="16"/>
      <c r="I40" s="16"/>
      <c r="J40" s="16"/>
      <c r="K40" s="16"/>
      <c r="L40" s="16"/>
      <c r="M40" s="16"/>
      <c r="N40" s="16"/>
      <c r="O40" s="16"/>
      <c r="P40" s="16"/>
      <c r="Q40" s="16"/>
    </row>
    <row r="41">
      <c r="B41" s="16"/>
      <c r="C41" s="16"/>
      <c r="D41" s="16"/>
      <c r="E41" s="16"/>
      <c r="F41" s="16"/>
      <c r="G41" s="16"/>
      <c r="H41" s="16"/>
      <c r="I41" s="16"/>
      <c r="J41" s="16"/>
      <c r="K41" s="16"/>
      <c r="L41" s="16"/>
      <c r="M41" s="16"/>
      <c r="N41" s="16"/>
      <c r="O41" s="16"/>
      <c r="P41" s="16"/>
      <c r="Q41" s="16"/>
    </row>
    <row r="42">
      <c r="B42" s="16"/>
      <c r="C42" s="16"/>
      <c r="D42" s="16"/>
      <c r="E42" s="16"/>
      <c r="F42" s="16"/>
      <c r="G42" s="16"/>
      <c r="H42" s="16"/>
      <c r="I42" s="16"/>
      <c r="J42" s="16"/>
      <c r="K42" s="16"/>
      <c r="L42" s="16"/>
      <c r="M42" s="16"/>
      <c r="N42" s="16"/>
      <c r="O42" s="16"/>
      <c r="P42" s="16"/>
      <c r="Q42" s="16"/>
    </row>
    <row r="43">
      <c r="B43" s="16"/>
      <c r="C43" s="16"/>
      <c r="D43" s="16"/>
      <c r="E43" s="16"/>
      <c r="F43" s="16"/>
      <c r="G43" s="16"/>
      <c r="H43" s="16"/>
      <c r="I43" s="16"/>
      <c r="J43" s="16"/>
      <c r="K43" s="16"/>
      <c r="L43" s="16"/>
      <c r="M43" s="16"/>
      <c r="N43" s="16"/>
      <c r="O43" s="16"/>
      <c r="P43" s="16"/>
      <c r="Q43" s="16"/>
    </row>
  </sheetData>
  <mergeCells count="6">
    <mergeCell ref="B33:Q33"/>
    <mergeCell ref="B10:Q11"/>
    <mergeCell ref="C13:Q13"/>
    <mergeCell ref="C22:Q22"/>
    <mergeCell ref="C20:Q20"/>
    <mergeCell ref="C23:Q23"/>
  </mergeCell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9" zoomScale="143" zoomScaleNormal="143" workbookViewId="0">
      <selection activeCell="C17" sqref="C17"/>
    </sheetView>
  </sheetViews>
  <sheetFormatPr defaultRowHeight="15.0" baseColWidth="10"/>
  <cols>
    <col min="1" max="1" width="44.1640625" hidden="0" customWidth="1"/>
    <col min="2" max="2" width="58.83203125" hidden="0" customWidth="1"/>
    <col min="3" max="3" width="56.5" hidden="0" customWidth="1"/>
    <col min="5" max="5" width="42.83203125" hidden="0" customWidth="1"/>
    <col min="6" max="6" width="21.5" hidden="0" customWidth="1"/>
  </cols>
  <sheetData>
    <row r="1" ht="47.75" customHeight="1">
      <c r="A1" s="30" t="s">
        <v>33</v>
      </c>
      <c r="B1" s="31" t="s">
        <v>34</v>
      </c>
      <c r="C1" s="31" t="s">
        <v>35</v>
      </c>
      <c r="D1" s="32" t="s">
        <v>36</v>
      </c>
      <c r="E1" s="19"/>
      <c r="F1" s="19"/>
    </row>
    <row r="2" ht="16.5" customHeight="1">
      <c r="A2" s="35" t="s">
        <v>37</v>
      </c>
      <c r="B2" s="36"/>
      <c r="C2" s="36"/>
      <c r="D2" s="37"/>
      <c r="E2" s="19"/>
      <c r="F2" s="19"/>
    </row>
    <row r="3" ht="158.5" customHeight="1">
      <c r="A3" s="20" t="s">
        <v>1211</v>
      </c>
      <c r="B3" s="19" t="s">
        <v>1212</v>
      </c>
      <c r="C3" s="18" t="s">
        <v>1239</v>
      </c>
      <c r="D3" s="24"/>
      <c r="E3" s="19"/>
      <c r="F3" s="19"/>
    </row>
    <row r="4" ht="99.5" customHeight="1">
      <c r="A4" s="20" t="s">
        <v>1213</v>
      </c>
      <c r="B4" s="19" t="s">
        <v>38</v>
      </c>
      <c r="C4" s="19" t="s">
        <v>39</v>
      </c>
      <c r="D4" s="24" t="s">
        <v>1244</v>
      </c>
      <c r="E4" s="19"/>
      <c r="F4" s="19"/>
    </row>
    <row r="5" ht="85.5" customHeight="1">
      <c r="A5" s="20" t="s">
        <v>1214</v>
      </c>
      <c r="B5" s="19" t="s">
        <v>40</v>
      </c>
      <c r="C5" s="19" t="s">
        <v>1216</v>
      </c>
      <c r="D5" s="24" t="s">
        <v>1244</v>
      </c>
      <c r="E5" s="19"/>
      <c r="F5" s="19"/>
    </row>
    <row r="6" ht="61.5" customHeight="1">
      <c r="A6" s="20" t="s">
        <v>1215</v>
      </c>
      <c r="B6" s="19" t="s">
        <v>1188</v>
      </c>
      <c r="C6" s="19" t="s">
        <v>1189</v>
      </c>
      <c r="D6" s="24" t="s">
        <v>1244</v>
      </c>
      <c r="E6" s="19"/>
      <c r="F6" s="19"/>
    </row>
    <row r="7" ht="100" customHeight="1">
      <c r="A7" s="20" t="s">
        <v>42</v>
      </c>
      <c r="B7" s="19" t="s">
        <v>43</v>
      </c>
      <c r="C7" s="16" t="s">
        <v>44</v>
      </c>
      <c r="D7" s="24"/>
      <c r="E7" s="19"/>
      <c r="F7" s="19"/>
      <c r="G7" s="41"/>
    </row>
    <row r="8" ht="78" customHeight="1">
      <c r="A8" s="20" t="s">
        <v>45</v>
      </c>
      <c r="B8" s="19" t="s">
        <v>46</v>
      </c>
      <c r="C8" s="19" t="s">
        <v>1249</v>
      </c>
      <c r="D8" s="24"/>
      <c r="E8" s="19"/>
      <c r="F8" s="19"/>
    </row>
    <row r="9" ht="67.5" customHeight="1">
      <c r="A9" s="21" t="s">
        <v>1178</v>
      </c>
      <c r="B9" s="18" t="s">
        <v>1191</v>
      </c>
      <c r="C9" s="18" t="s">
        <v>1217</v>
      </c>
      <c r="D9" s="25"/>
      <c r="E9" s="18"/>
      <c r="F9" s="18"/>
    </row>
    <row r="10" ht="63.5" customHeight="1">
      <c r="A10" s="20" t="s">
        <v>47</v>
      </c>
      <c r="B10" s="19" t="s">
        <v>48</v>
      </c>
      <c r="C10" s="19" t="s">
        <v>1218</v>
      </c>
      <c r="D10" s="26"/>
      <c r="E10" s="19"/>
      <c r="F10" s="19"/>
    </row>
    <row r="11" ht="15" customHeight="1">
      <c r="A11" s="35" t="s">
        <v>1219</v>
      </c>
      <c r="B11" s="36"/>
      <c r="C11" s="36"/>
      <c r="D11" s="37"/>
      <c r="E11" s="19"/>
      <c r="F11" s="19"/>
    </row>
    <row r="12" ht="29.5" customHeight="1">
      <c r="A12" s="20" t="s">
        <v>9</v>
      </c>
      <c r="B12" s="19" t="s">
        <v>1221</v>
      </c>
      <c r="C12" s="19"/>
      <c r="D12" s="27"/>
      <c r="E12" s="19"/>
      <c r="F12" s="19"/>
    </row>
    <row r="13" ht="48.5" customHeight="1">
      <c r="A13" s="20" t="s">
        <v>1220</v>
      </c>
      <c r="B13" s="19" t="s">
        <v>1231</v>
      </c>
      <c r="C13" s="19"/>
      <c r="D13" s="24"/>
      <c r="E13" s="19"/>
      <c r="F13" s="19"/>
    </row>
    <row r="14" ht="48.5" customHeight="1">
      <c r="A14" s="20" t="s">
        <v>1222</v>
      </c>
      <c r="B14" s="19" t="s">
        <v>1223</v>
      </c>
      <c r="C14" s="19"/>
      <c r="D14" s="26"/>
      <c r="E14" s="19"/>
      <c r="F14" s="19"/>
    </row>
    <row r="15">
      <c r="A15" s="38" t="s">
        <v>59</v>
      </c>
      <c r="B15" s="39"/>
      <c r="C15" s="39"/>
      <c r="D15" s="40"/>
      <c r="E15" s="18"/>
      <c r="F15" s="18"/>
    </row>
    <row r="16" ht="23" customHeight="1">
      <c r="A16" s="33" t="s">
        <v>1224</v>
      </c>
      <c r="B16" s="34"/>
      <c r="C16" s="34"/>
      <c r="D16" s="28"/>
      <c r="E16" s="18"/>
      <c r="F16" s="18"/>
    </row>
    <row r="17" ht="42.5" customHeight="1">
      <c r="A17" s="21" t="s">
        <v>60</v>
      </c>
      <c r="B17" s="18" t="s">
        <v>1250</v>
      </c>
      <c r="C17" s="18" t="s">
        <v>1258</v>
      </c>
      <c r="D17" s="25"/>
      <c r="E17" s="18"/>
      <c r="F17" s="18"/>
    </row>
    <row r="18" ht="63.5" customHeight="1">
      <c r="A18" s="21" t="s">
        <v>61</v>
      </c>
      <c r="B18" s="18" t="s">
        <v>1251</v>
      </c>
      <c r="C18" s="18" t="s">
        <v>1252</v>
      </c>
      <c r="D18" s="25"/>
      <c r="E18" s="18"/>
      <c r="F18" s="18"/>
    </row>
    <row r="19" ht="63.5" customHeight="1">
      <c r="A19" s="21" t="s">
        <v>1253</v>
      </c>
      <c r="B19" s="18" t="s">
        <v>1254</v>
      </c>
      <c r="C19" s="18" t="s">
        <v>1255</v>
      </c>
      <c r="D19" s="25"/>
      <c r="E19" s="18"/>
      <c r="F19" s="18"/>
    </row>
    <row r="20" ht="34" customHeight="1">
      <c r="A20" s="33" t="s">
        <v>1185</v>
      </c>
      <c r="B20" s="34"/>
      <c r="C20" s="34"/>
      <c r="D20" s="29"/>
      <c r="E20" s="18"/>
      <c r="F20" s="18"/>
    </row>
    <row r="21">
      <c r="A21" s="38" t="s">
        <v>62</v>
      </c>
      <c r="B21" s="39"/>
      <c r="C21" s="39"/>
      <c r="D21" s="40"/>
      <c r="E21" s="18"/>
      <c r="F21" s="18"/>
    </row>
    <row r="22" ht="32" customHeight="1">
      <c r="A22" s="21" t="s">
        <v>63</v>
      </c>
      <c r="B22" s="18"/>
      <c r="C22" s="18" t="s">
        <v>64</v>
      </c>
      <c r="D22" s="28"/>
      <c r="E22" s="18"/>
      <c r="F22" s="18"/>
    </row>
    <row r="23" ht="64" customHeight="1">
      <c r="A23" s="21" t="s">
        <v>65</v>
      </c>
      <c r="B23" s="18" t="s">
        <v>66</v>
      </c>
      <c r="C23" s="18" t="s">
        <v>67</v>
      </c>
      <c r="D23" s="25"/>
      <c r="E23" s="18"/>
      <c r="F23" s="18"/>
    </row>
    <row r="24" ht="32" customHeight="1">
      <c r="A24" s="21" t="s">
        <v>68</v>
      </c>
      <c r="B24" s="18" t="s">
        <v>69</v>
      </c>
      <c r="C24" s="18" t="s">
        <v>1238</v>
      </c>
      <c r="D24" s="25"/>
      <c r="E24" s="18"/>
      <c r="F24" s="18"/>
    </row>
    <row r="25" ht="80" customHeight="1">
      <c r="A25" s="22" t="s">
        <v>70</v>
      </c>
      <c r="B25" s="23" t="s">
        <v>71</v>
      </c>
      <c r="C25" s="23" t="s">
        <v>72</v>
      </c>
      <c r="D25" s="29"/>
      <c r="E25" s="18"/>
      <c r="F25" s="18"/>
    </row>
  </sheetData>
  <mergeCells count="9">
    <mergeCell ref="A20:C20"/>
    <mergeCell ref="A11:D11"/>
    <mergeCell ref="A15:D15"/>
    <mergeCell ref="A21:D21"/>
    <mergeCell ref="A2:D2"/>
    <mergeCell ref="B12:C12"/>
    <mergeCell ref="B13:C13"/>
    <mergeCell ref="B14:C14"/>
    <mergeCell ref="A16:C16"/>
  </mergeCells>
  <conditionalFormatting sqref="D16:D19">
    <cfRule type="containsText" dxfId="11" priority="2" operator="containsText" text="Yes">
      <formula>NOT(ISERROR(SEARCH("Yes",D16)))</formula>
    </cfRule>
  </conditionalFormatting>
  <conditionalFormatting sqref="D12:D14 D3:D10">
    <cfRule type="containsText" dxfId="10" priority="5" operator="containsText" text="Yes">
      <formula>NOT(ISERROR(SEARCH("Yes",D3)))</formula>
    </cfRule>
  </conditionalFormatting>
  <conditionalFormatting sqref="D20 D22:D25">
    <cfRule type="containsText" dxfId="9" priority="3" operator="containsText" text="Yes">
      <formula>NOT(ISERROR(SEARCH("Yes",D20)))</formula>
    </cfRule>
  </conditionalFormatting>
  <conditionalFormatting sqref="D9">
    <cfRule type="containsText" dxfId="8" priority="1" operator="containsText" text="Yes">
      <formula>NOT(ISERROR(SEARCH("Yes",D9)))</formula>
    </cfRule>
  </conditionalFormatting>
  <hyperlinks>
    <hyperlink ref="C7" r:id="rId1h"/>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129" zoomScaleNormal="129" workbookViewId="0">
      <pane ySplit="1" topLeftCell="A15" activePane="bottomLeft" state="frozen"/>
      <selection pane="bottomLeft" activeCell="C17" sqref="C17"/>
    </sheetView>
  </sheetViews>
  <sheetFormatPr defaultRowHeight="15.0" baseColWidth="10"/>
  <cols>
    <col min="1" max="1" width="30.83203125" hidden="0" customWidth="1"/>
    <col min="2" max="2" width="109.5" hidden="0" customWidth="1"/>
    <col min="3" max="3" width="47" hidden="0" customWidth="1"/>
    <col min="4" max="4" width="18.83203125" hidden="0" customWidth="1"/>
    <col min="5" max="5" width="58.83203125" hidden="0" customWidth="1"/>
    <col min="6" max="6" width="33.1640625" hidden="0" customWidth="1"/>
  </cols>
  <sheetData>
    <row r="1" ht="47.75" customHeight="1">
      <c r="A1" s="30" t="s">
        <v>33</v>
      </c>
      <c r="B1" s="31" t="s">
        <v>34</v>
      </c>
      <c r="C1" s="31" t="s">
        <v>35</v>
      </c>
      <c r="D1" s="32" t="s">
        <v>36</v>
      </c>
      <c r="E1" s="34"/>
      <c r="F1" s="34"/>
    </row>
    <row r="2" ht="16.5" customHeight="1">
      <c r="A2" s="35" t="s">
        <v>37</v>
      </c>
      <c r="B2" s="36"/>
      <c r="C2" s="36"/>
      <c r="D2" s="37"/>
      <c r="E2" s="34"/>
      <c r="F2" s="34"/>
    </row>
    <row r="3" ht="148.25" customHeight="1">
      <c r="A3" s="21" t="s">
        <v>1227</v>
      </c>
      <c r="B3" s="18" t="s">
        <v>1226</v>
      </c>
      <c r="C3" s="18" t="s">
        <v>1225</v>
      </c>
      <c r="D3" s="25"/>
    </row>
    <row r="4" ht="148.25" customHeight="1">
      <c r="A4" s="21" t="s">
        <v>79</v>
      </c>
      <c r="B4" s="19" t="s">
        <v>40</v>
      </c>
      <c r="C4" s="19" t="s">
        <v>41</v>
      </c>
      <c r="D4" s="25"/>
      <c r="E4" s="18"/>
      <c r="F4" s="18"/>
    </row>
    <row r="5" ht="61.5" customHeight="1">
      <c r="A5" s="21" t="s">
        <v>73</v>
      </c>
      <c r="B5" s="18" t="s">
        <v>74</v>
      </c>
      <c r="C5" s="16" t="s">
        <v>44</v>
      </c>
      <c r="D5" s="25"/>
    </row>
    <row r="6" ht="78" customHeight="1">
      <c r="A6" s="20" t="s">
        <v>45</v>
      </c>
      <c r="B6" s="19" t="s">
        <v>46</v>
      </c>
      <c r="C6" s="19" t="s">
        <v>1249</v>
      </c>
      <c r="D6" s="24"/>
      <c r="E6" s="19"/>
      <c r="F6" s="19"/>
    </row>
    <row r="7" ht="50.5" customHeight="1">
      <c r="A7" s="21" t="s">
        <v>1178</v>
      </c>
      <c r="B7" s="18" t="s">
        <v>1191</v>
      </c>
      <c r="C7" s="18" t="s">
        <v>1190</v>
      </c>
      <c r="D7" s="25"/>
      <c r="E7" s="19"/>
      <c r="F7" s="19"/>
    </row>
    <row r="8" ht="29.5" customHeight="1">
      <c r="A8" s="21" t="s">
        <v>75</v>
      </c>
      <c r="B8" s="18" t="s">
        <v>76</v>
      </c>
      <c r="C8" s="18" t="s">
        <v>77</v>
      </c>
      <c r="D8" s="25"/>
      <c r="E8" s="19"/>
      <c r="F8" s="19"/>
    </row>
    <row r="9" ht="48.5" customHeight="1">
      <c r="A9" s="20" t="s">
        <v>47</v>
      </c>
      <c r="B9" s="19" t="s">
        <v>48</v>
      </c>
      <c r="C9" s="19" t="s">
        <v>1218</v>
      </c>
      <c r="D9" s="25"/>
      <c r="E9" s="19"/>
      <c r="F9" s="19"/>
    </row>
    <row r="10" ht="22.5" customHeight="1">
      <c r="A10" s="35" t="s">
        <v>1219</v>
      </c>
      <c r="B10" s="36"/>
      <c r="C10" s="36"/>
      <c r="D10" s="37"/>
      <c r="E10" s="19"/>
      <c r="F10" s="19"/>
    </row>
    <row r="11" ht="22.5" customHeight="1">
      <c r="A11" s="20" t="s">
        <v>75</v>
      </c>
      <c r="B11" s="48" t="s">
        <v>1229</v>
      </c>
      <c r="C11" s="49"/>
      <c r="D11" s="27"/>
      <c r="E11" s="19"/>
      <c r="F11" s="19"/>
    </row>
    <row r="12" ht="33" customHeight="1">
      <c r="A12" s="20" t="s">
        <v>1228</v>
      </c>
      <c r="B12" s="19" t="s">
        <v>1230</v>
      </c>
      <c r="C12" s="19"/>
      <c r="D12" s="24"/>
      <c r="E12" s="18"/>
      <c r="F12" s="18"/>
    </row>
    <row r="13" ht="39.5" customHeight="1">
      <c r="A13" s="20" t="s">
        <v>1220</v>
      </c>
      <c r="B13" s="19" t="s">
        <v>1231</v>
      </c>
      <c r="C13" s="19"/>
      <c r="D13" s="24"/>
    </row>
    <row r="14" ht="38.5" customHeight="1">
      <c r="A14" s="20" t="s">
        <v>1222</v>
      </c>
      <c r="B14" s="19" t="s">
        <v>1223</v>
      </c>
      <c r="C14" s="19"/>
      <c r="D14" s="24"/>
    </row>
    <row r="15" ht="20" customHeight="1">
      <c r="A15" s="38" t="s">
        <v>59</v>
      </c>
      <c r="B15" s="39"/>
      <c r="C15" s="39"/>
      <c r="D15" s="40"/>
    </row>
    <row r="16" ht="24.5" customHeight="1">
      <c r="A16" s="42" t="s">
        <v>1186</v>
      </c>
      <c r="B16" s="43"/>
      <c r="C16" s="44"/>
      <c r="D16" s="25"/>
    </row>
    <row r="17" ht="101.5" customHeight="1">
      <c r="A17" s="33" t="s">
        <v>60</v>
      </c>
      <c r="B17" s="34" t="s">
        <v>1250</v>
      </c>
      <c r="C17" s="34" t="s">
        <v>1258</v>
      </c>
      <c r="D17" s="50"/>
      <c r="E17" s="34"/>
      <c r="F17" s="34"/>
      <c r="G17" s="34"/>
    </row>
    <row r="18" ht="96" customHeight="1">
      <c r="A18" s="33" t="s">
        <v>61</v>
      </c>
      <c r="B18" s="34" t="s">
        <v>1251</v>
      </c>
      <c r="C18" s="34" t="s">
        <v>1252</v>
      </c>
      <c r="D18" s="50"/>
      <c r="E18" s="34"/>
      <c r="F18" s="34"/>
      <c r="G18" s="34"/>
    </row>
    <row r="19" ht="64" customHeight="1">
      <c r="A19" s="33" t="s">
        <v>1253</v>
      </c>
      <c r="B19" s="34" t="s">
        <v>1254</v>
      </c>
      <c r="C19" s="34" t="s">
        <v>1255</v>
      </c>
      <c r="D19" s="50"/>
      <c r="E19" s="34"/>
      <c r="F19" s="34"/>
      <c r="G19" s="34"/>
    </row>
    <row r="20" ht="37.5" customHeight="1">
      <c r="A20" s="45" t="s">
        <v>1185</v>
      </c>
      <c r="B20" s="46"/>
      <c r="C20" s="47"/>
      <c r="D20" s="25"/>
    </row>
    <row r="21">
      <c r="A21" s="38" t="s">
        <v>62</v>
      </c>
      <c r="B21" s="39"/>
      <c r="C21" s="39"/>
      <c r="D21" s="40"/>
    </row>
    <row r="22" ht="32" customHeight="1">
      <c r="A22" s="21" t="s">
        <v>63</v>
      </c>
      <c r="B22" s="18" t="s">
        <v>78</v>
      </c>
      <c r="C22" s="18" t="s">
        <v>64</v>
      </c>
      <c r="D22" s="25"/>
    </row>
    <row r="23" ht="80" customHeight="1">
      <c r="A23" s="21" t="s">
        <v>65</v>
      </c>
      <c r="B23" s="18" t="s">
        <v>66</v>
      </c>
      <c r="C23" s="18" t="s">
        <v>67</v>
      </c>
      <c r="D23" s="25"/>
    </row>
    <row r="24" ht="32" customHeight="1">
      <c r="A24" s="21" t="s">
        <v>68</v>
      </c>
      <c r="B24" s="18" t="s">
        <v>69</v>
      </c>
      <c r="C24" s="18" t="s">
        <v>1238</v>
      </c>
      <c r="D24" s="25"/>
    </row>
    <row r="25" ht="96" customHeight="1">
      <c r="A25" s="22" t="s">
        <v>70</v>
      </c>
      <c r="B25" s="23" t="s">
        <v>71</v>
      </c>
      <c r="C25" s="23" t="s">
        <v>72</v>
      </c>
      <c r="D25" s="29"/>
    </row>
  </sheetData>
  <mergeCells count="10">
    <mergeCell ref="A21:D21"/>
    <mergeCell ref="A16:C16"/>
    <mergeCell ref="A20:C20"/>
    <mergeCell ref="A2:D2"/>
    <mergeCell ref="A10:D10"/>
    <mergeCell ref="B11:C11"/>
    <mergeCell ref="A15:D15"/>
    <mergeCell ref="B12:C12"/>
    <mergeCell ref="B13:C13"/>
    <mergeCell ref="B14:C14"/>
  </mergeCells>
  <conditionalFormatting sqref="D16 D22:D137 D20">
    <cfRule type="containsText" dxfId="7" priority="7" operator="containsText" text="Yes">
      <formula>NOT(ISERROR(SEARCH("Yes",D16)))</formula>
    </cfRule>
  </conditionalFormatting>
  <conditionalFormatting sqref="D3:D5 D7:D9">
    <cfRule type="containsText" dxfId="6" priority="6" operator="containsText" text="Yes">
      <formula>NOT(ISERROR(SEARCH("Yes",D3)))</formula>
    </cfRule>
  </conditionalFormatting>
  <conditionalFormatting sqref="D12:D14">
    <cfRule type="containsText" dxfId="5" priority="3" operator="containsText" text="Yes">
      <formula>NOT(ISERROR(SEARCH("Yes",D12)))</formula>
    </cfRule>
  </conditionalFormatting>
  <conditionalFormatting sqref="D6">
    <cfRule type="containsText" dxfId="4" priority="1" operator="containsText" text="Yes">
      <formula>NOT(ISERROR(SEARCH("Yes",D6)))</formula>
    </cfRule>
  </conditionalFormatting>
  <hyperlinks>
    <hyperlink ref="C5" r:id="rId1h"/>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zoomScaleNormal="100" workbookViewId="0">
      <selection activeCell="B7" sqref="B7"/>
    </sheetView>
  </sheetViews>
  <sheetFormatPr defaultRowHeight="15.0" baseColWidth="10"/>
  <cols>
    <col min="1" max="1" width="23.83203125" hidden="0" customWidth="1"/>
    <col min="2" max="2" width="79.5" hidden="0" customWidth="1"/>
    <col min="3" max="3" width="33.5" hidden="0" customWidth="1"/>
  </cols>
  <sheetData>
    <row r="1" ht="47.75" customHeight="1">
      <c r="A1" s="53" t="s">
        <v>33</v>
      </c>
      <c r="B1" s="54" t="s">
        <v>34</v>
      </c>
      <c r="C1" s="54" t="s">
        <v>35</v>
      </c>
      <c r="D1" s="55" t="s">
        <v>36</v>
      </c>
    </row>
    <row r="2" ht="79.5" customHeight="1">
      <c r="A2" s="51" t="s">
        <v>1256</v>
      </c>
      <c r="B2" s="52" t="s">
        <v>1257</v>
      </c>
      <c r="C2" s="52" t="s">
        <v>1259</v>
      </c>
      <c r="D2" s="28"/>
    </row>
    <row r="3" ht="63.75" customHeight="1">
      <c r="A3" s="21" t="s">
        <v>79</v>
      </c>
      <c r="B3" s="19" t="s">
        <v>40</v>
      </c>
      <c r="C3" s="19" t="s">
        <v>41</v>
      </c>
      <c r="D3" s="25"/>
    </row>
    <row r="4" ht="137.25" customHeight="1">
      <c r="A4" s="21" t="s">
        <v>80</v>
      </c>
      <c r="B4" s="18" t="s">
        <v>81</v>
      </c>
      <c r="C4" s="18" t="s">
        <v>1260</v>
      </c>
      <c r="D4" s="25"/>
    </row>
    <row r="5" ht="29.25" customHeight="1">
      <c r="A5" s="21" t="s">
        <v>82</v>
      </c>
      <c r="B5" s="18" t="s">
        <v>83</v>
      </c>
      <c r="C5" s="18" t="s">
        <v>84</v>
      </c>
      <c r="D5" s="25"/>
    </row>
    <row r="6" ht="48" customHeight="1">
      <c r="A6" s="22" t="s">
        <v>85</v>
      </c>
      <c r="B6" s="23" t="s">
        <v>1262</v>
      </c>
      <c r="C6" s="23" t="s">
        <v>1261</v>
      </c>
      <c r="D6" s="29"/>
    </row>
    <row r="8">
      <c r="B8" s="41"/>
    </row>
    <row r="9">
      <c r="B9" s="41"/>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109" workbookViewId="0">
      <selection activeCell="E8" sqref="E8"/>
    </sheetView>
  </sheetViews>
  <sheetFormatPr defaultRowHeight="15.0" baseColWidth="10"/>
  <cols>
    <col min="1" max="1" width="15.1640625" hidden="0" customWidth="1"/>
    <col min="2" max="2" width="28.5" hidden="0" customWidth="1"/>
    <col min="3" max="3" width="25.1640625" hidden="0" customWidth="1"/>
    <col min="4" max="4" width="11.1640625" hidden="0" customWidth="1"/>
    <col min="5" max="5" width="15.1640625" hidden="0" customWidth="1"/>
    <col min="6" max="6" width="12.5" hidden="0" customWidth="1"/>
    <col min="7" max="7" width="11.83203125" hidden="0" customWidth="1"/>
  </cols>
  <sheetData>
    <row r="1">
      <c r="A1" s="34" t="s">
        <v>86</v>
      </c>
      <c r="B1" s="34" t="s">
        <v>87</v>
      </c>
      <c r="C1" s="34" t="s">
        <v>88</v>
      </c>
      <c r="D1" s="34" t="s">
        <v>89</v>
      </c>
      <c r="E1" s="34" t="s">
        <v>90</v>
      </c>
      <c r="F1" s="34" t="s">
        <v>91</v>
      </c>
    </row>
    <row r="2">
      <c r="C2" s="18" t="str">
        <f>'Haver Pivoted'!A1</f>
        <v>name</v>
      </c>
      <c r="D2" s="57" t="s">
        <v>1196</v>
      </c>
      <c r="E2" s="57" t="s">
        <v>1241</v>
      </c>
      <c r="F2" s="57"/>
      <c r="H2" s="18"/>
    </row>
    <row r="3">
      <c r="B3" s="18" t="s">
        <v>92</v>
      </c>
      <c r="C3" s="18" t="str">
        <f>'Haver Pivoted'!A2</f>
        <v>gdp</v>
      </c>
      <c r="E3" s="18" t="n">
        <f>'Haver Pivoted'!HB2</f>
        <v>0</v>
      </c>
      <c r="F3" s="18" t="n">
        <f>E3-D3</f>
        <v>0</v>
      </c>
      <c r="G3" s="58" t="e">
        <f>F3/D3</f>
        <v>#DIV/0!</v>
      </c>
      <c r="H3" s="59"/>
    </row>
    <row r="4">
      <c r="B4" s="18" t="s">
        <v>93</v>
      </c>
      <c r="C4" s="18" t="str">
        <f>'Haver Pivoted'!A3</f>
        <v>gdph</v>
      </c>
      <c r="E4" s="18" t="n">
        <f>'Haver Pivoted'!HB3</f>
        <v>0</v>
      </c>
      <c r="F4" s="18" t="n">
        <f t="shared" ref="F4:F67" si="0">E4-D4</f>
        <v>0</v>
      </c>
      <c r="G4" s="58" t="e">
        <f t="shared" ref="G4:G67" si="1">F4/D4</f>
        <v>#DIV/0!</v>
      </c>
      <c r="H4" s="59"/>
    </row>
    <row r="5">
      <c r="B5" s="18" t="s">
        <v>94</v>
      </c>
      <c r="C5" s="18" t="str">
        <f>'Haver Pivoted'!A4</f>
        <v>jgdp</v>
      </c>
      <c r="E5" s="18" t="n">
        <f>'Haver Pivoted'!HB4</f>
        <v>0</v>
      </c>
      <c r="F5" s="18" t="n">
        <f t="shared" si="0"/>
        <v>0</v>
      </c>
      <c r="G5" s="58" t="e">
        <f t="shared" si="1"/>
        <v>#DIV/0!</v>
      </c>
      <c r="H5" s="60"/>
    </row>
    <row r="6">
      <c r="B6" s="18" t="s">
        <v>95</v>
      </c>
      <c r="C6" s="18" t="str">
        <f>'Haver Pivoted'!A5</f>
        <v>c</v>
      </c>
      <c r="E6" s="18" t="n">
        <f>'Haver Pivoted'!HB5</f>
        <v>0</v>
      </c>
      <c r="F6" s="18" t="n">
        <f t="shared" si="0"/>
        <v>0</v>
      </c>
      <c r="G6" s="58" t="e">
        <f t="shared" si="1"/>
        <v>#DIV/0!</v>
      </c>
    </row>
    <row r="7">
      <c r="B7" s="18" t="s">
        <v>96</v>
      </c>
      <c r="C7" s="18" t="str">
        <f>'Haver Pivoted'!A6</f>
        <v>ch</v>
      </c>
      <c r="E7" s="18" t="n">
        <f>'Haver Pivoted'!HB6</f>
        <v>0</v>
      </c>
      <c r="F7" s="18" t="n">
        <f t="shared" si="0"/>
        <v>0</v>
      </c>
      <c r="G7" s="58" t="e">
        <f t="shared" si="1"/>
        <v>#DIV/0!</v>
      </c>
      <c r="K7" s="60"/>
    </row>
    <row r="8">
      <c r="B8" s="18" t="s">
        <v>97</v>
      </c>
      <c r="C8" s="18" t="str">
        <f>'Haver Pivoted'!A7</f>
        <v>jc</v>
      </c>
      <c r="E8" s="18" t="n">
        <f>'Haver Pivoted'!HB7</f>
        <v>0</v>
      </c>
      <c r="F8" s="18" t="n">
        <f t="shared" si="0"/>
        <v>0</v>
      </c>
      <c r="G8" s="58" t="e">
        <f t="shared" si="1"/>
        <v>#DIV/0!</v>
      </c>
    </row>
    <row r="9">
      <c r="B9" s="18" t="s">
        <v>98</v>
      </c>
      <c r="C9" s="18" t="str">
        <f>'Haver Pivoted'!A8</f>
        <v>jgf</v>
      </c>
      <c r="E9" s="18" t="n">
        <f>'Haver Pivoted'!HB8</f>
        <v>0</v>
      </c>
      <c r="F9" s="18" t="n">
        <f t="shared" si="0"/>
        <v>0</v>
      </c>
      <c r="G9" s="58" t="e">
        <f t="shared" si="1"/>
        <v>#DIV/0!</v>
      </c>
    </row>
    <row r="10">
      <c r="B10" s="18" t="s">
        <v>99</v>
      </c>
      <c r="C10" s="18" t="str">
        <f>'Haver Pivoted'!A9</f>
        <v>jgs</v>
      </c>
      <c r="E10" s="18" t="n">
        <f>'Haver Pivoted'!HB9</f>
        <v>0</v>
      </c>
      <c r="F10" s="18" t="n">
        <f t="shared" si="0"/>
        <v>0</v>
      </c>
      <c r="G10" s="58" t="e">
        <f t="shared" si="1"/>
        <v>#DIV/0!</v>
      </c>
    </row>
    <row r="11">
      <c r="B11" s="18" t="s">
        <v>100</v>
      </c>
      <c r="C11" s="18" t="str">
        <f>'Haver Pivoted'!A10</f>
        <v>jgse</v>
      </c>
      <c r="E11" s="18" t="n">
        <f>'Haver Pivoted'!HB10</f>
        <v>0</v>
      </c>
      <c r="F11" s="18" t="n">
        <f t="shared" si="0"/>
        <v>0</v>
      </c>
      <c r="G11" s="58" t="e">
        <f t="shared" si="1"/>
        <v>#DIV/0!</v>
      </c>
    </row>
    <row r="12">
      <c r="B12" s="18" t="s">
        <v>101</v>
      </c>
      <c r="C12" s="18" t="str">
        <f>'Haver Pivoted'!A11</f>
        <v>jgsi</v>
      </c>
      <c r="E12" s="18" t="n">
        <f>'Haver Pivoted'!HB11</f>
        <v>0</v>
      </c>
      <c r="F12" s="18" t="n">
        <f t="shared" si="0"/>
        <v>0</v>
      </c>
      <c r="G12" s="58" t="e">
        <f t="shared" si="1"/>
        <v>#DIV/0!</v>
      </c>
    </row>
    <row r="13">
      <c r="A13" s="18" t="s">
        <v>55</v>
      </c>
      <c r="B13" s="18" t="s">
        <v>55</v>
      </c>
      <c r="C13" s="18" t="str">
        <f>'Haver Pivoted'!A12</f>
        <v>yptmr</v>
      </c>
      <c r="E13" s="18" t="n">
        <f>'Haver Pivoted'!HB12</f>
        <v>0</v>
      </c>
      <c r="F13" s="18" t="n">
        <f t="shared" si="0"/>
        <v>0</v>
      </c>
      <c r="G13" s="58" t="e">
        <f t="shared" si="1"/>
        <v>#DIV/0!</v>
      </c>
      <c r="I13" s="52"/>
    </row>
    <row r="14">
      <c r="A14" s="18" t="s">
        <v>54</v>
      </c>
      <c r="B14" s="18" t="s">
        <v>102</v>
      </c>
      <c r="C14" s="18" t="str">
        <f>'Haver Pivoted'!A13</f>
        <v>yptmd</v>
      </c>
      <c r="E14" s="18" t="n">
        <f>'Haver Pivoted'!HB13</f>
        <v>0</v>
      </c>
      <c r="F14" s="18" t="n">
        <f t="shared" si="0"/>
        <v>0</v>
      </c>
      <c r="G14" s="58" t="e">
        <f t="shared" si="1"/>
        <v>#DIV/0!</v>
      </c>
    </row>
    <row r="15">
      <c r="A15" s="18" t="s">
        <v>53</v>
      </c>
      <c r="B15" s="18" t="s">
        <v>103</v>
      </c>
      <c r="C15" s="18" t="str">
        <f>'Haver Pivoted'!A14</f>
        <v>yptu</v>
      </c>
      <c r="E15" s="18" t="n">
        <f>'Haver Pivoted'!HB14</f>
        <v>0</v>
      </c>
      <c r="F15" s="18" t="n">
        <f t="shared" si="0"/>
        <v>0</v>
      </c>
      <c r="G15" s="58" t="e">
        <f t="shared" si="1"/>
        <v>#DIV/0!</v>
      </c>
    </row>
    <row r="16">
      <c r="B16" s="18" t="s">
        <v>57</v>
      </c>
      <c r="C16" s="18" t="str">
        <f>'Haver Pivoted'!A15</f>
        <v>gtfp</v>
      </c>
      <c r="E16" s="18" t="n">
        <f>'Haver Pivoted'!HB15</f>
        <v>0</v>
      </c>
      <c r="F16" s="18" t="n">
        <f t="shared" si="0"/>
        <v>0</v>
      </c>
      <c r="G16" s="58" t="e">
        <f t="shared" si="1"/>
        <v>#DIV/0!</v>
      </c>
    </row>
    <row r="17">
      <c r="B17" s="18" t="s">
        <v>104</v>
      </c>
      <c r="C17" s="18" t="str">
        <f>'Haver Pivoted'!A16</f>
        <v>ypog</v>
      </c>
      <c r="E17" s="18" t="n">
        <f>'Haver Pivoted'!HB16</f>
        <v>0</v>
      </c>
      <c r="F17" s="18" t="n">
        <f t="shared" si="0"/>
        <v>0</v>
      </c>
      <c r="G17" s="58" t="e">
        <f t="shared" si="1"/>
        <v>#DIV/0!</v>
      </c>
    </row>
    <row r="18">
      <c r="B18" s="18" t="s">
        <v>105</v>
      </c>
      <c r="C18" s="18" t="str">
        <f>'Haver Pivoted'!A17</f>
        <v>yptx</v>
      </c>
      <c r="E18" s="18" t="n">
        <f>'Haver Pivoted'!HB17</f>
        <v>0</v>
      </c>
      <c r="F18" s="18" t="n">
        <f t="shared" si="0"/>
        <v>0</v>
      </c>
      <c r="G18" s="58" t="e">
        <f t="shared" si="1"/>
        <v>#DIV/0!</v>
      </c>
    </row>
    <row r="19">
      <c r="B19" s="18" t="s">
        <v>106</v>
      </c>
      <c r="C19" s="18" t="str">
        <f>'Haver Pivoted'!A18</f>
        <v>ytpi</v>
      </c>
      <c r="E19" s="18" t="n">
        <f>'Haver Pivoted'!HB18</f>
        <v>0</v>
      </c>
      <c r="F19" s="18" t="n">
        <f t="shared" si="0"/>
        <v>0</v>
      </c>
      <c r="G19" s="58" t="e">
        <f t="shared" si="1"/>
        <v>#DIV/0!</v>
      </c>
    </row>
    <row r="20">
      <c r="B20" s="18" t="s">
        <v>107</v>
      </c>
      <c r="C20" s="18" t="str">
        <f>'Haver Pivoted'!A19</f>
        <v>yctlg</v>
      </c>
      <c r="E20" s="18" t="n">
        <f>'Haver Pivoted'!HB19</f>
        <v>0</v>
      </c>
      <c r="F20" s="18" t="n">
        <f t="shared" si="0"/>
        <v>0</v>
      </c>
      <c r="G20" s="58" t="e">
        <f t="shared" si="1"/>
        <v>#DIV/0!</v>
      </c>
    </row>
    <row r="21">
      <c r="B21" s="18" t="s">
        <v>108</v>
      </c>
      <c r="C21" s="18" t="str">
        <f>'Haver Pivoted'!A20</f>
        <v>g</v>
      </c>
      <c r="E21" s="18" t="n">
        <f>'Haver Pivoted'!HB20</f>
        <v>0</v>
      </c>
      <c r="F21" s="18" t="n">
        <f t="shared" si="0"/>
        <v>0</v>
      </c>
      <c r="G21" s="58" t="e">
        <f t="shared" si="1"/>
        <v>#DIV/0!</v>
      </c>
    </row>
    <row r="22">
      <c r="B22" s="18" t="s">
        <v>109</v>
      </c>
      <c r="C22" s="18" t="str">
        <f>'Haver Pivoted'!A21</f>
        <v>grcsi</v>
      </c>
      <c r="E22" s="18" t="n">
        <f>'Haver Pivoted'!HB21</f>
        <v>0</v>
      </c>
      <c r="F22" s="18" t="n">
        <f t="shared" si="0"/>
        <v>0</v>
      </c>
      <c r="G22" s="58" t="e">
        <f t="shared" si="1"/>
        <v>#DIV/0!</v>
      </c>
    </row>
    <row r="23">
      <c r="B23" s="18" t="s">
        <v>97</v>
      </c>
      <c r="C23" s="18" t="str">
        <f>'Haver Pivoted'!A22</f>
        <v>dc</v>
      </c>
      <c r="E23" s="18" t="n">
        <f>'Haver Pivoted'!HB22</f>
        <v>0</v>
      </c>
      <c r="F23" s="18" t="n">
        <f t="shared" si="0"/>
        <v>0</v>
      </c>
      <c r="G23" s="58" t="e">
        <f t="shared" si="1"/>
        <v>#DIV/0!</v>
      </c>
    </row>
    <row r="24">
      <c r="A24" s="18" t="s">
        <v>110</v>
      </c>
      <c r="B24" s="18" t="s">
        <v>111</v>
      </c>
      <c r="C24" s="18" t="str">
        <f>'Haver Pivoted'!A23</f>
        <v>gf</v>
      </c>
      <c r="E24" s="18" t="n">
        <f>'Haver Pivoted'!HB23</f>
        <v>0</v>
      </c>
      <c r="F24" s="18" t="n">
        <f t="shared" si="0"/>
        <v>0</v>
      </c>
      <c r="G24" s="58" t="e">
        <f t="shared" si="1"/>
        <v>#DIV/0!</v>
      </c>
    </row>
    <row r="25">
      <c r="A25" s="18" t="s">
        <v>110</v>
      </c>
      <c r="B25" s="18" t="s">
        <v>112</v>
      </c>
      <c r="C25" s="18" t="str">
        <f>'Haver Pivoted'!A24</f>
        <v>gs</v>
      </c>
      <c r="E25" s="18" t="n">
        <f>'Haver Pivoted'!HB24</f>
        <v>0</v>
      </c>
      <c r="F25" s="18" t="n">
        <f t="shared" si="0"/>
        <v>0</v>
      </c>
      <c r="G25" s="58" t="e">
        <f t="shared" si="1"/>
        <v>#DIV/0!</v>
      </c>
    </row>
    <row r="26">
      <c r="B26" s="18" t="s">
        <v>113</v>
      </c>
      <c r="C26" s="18" t="str">
        <f>'Haver Pivoted'!A25</f>
        <v>gfh</v>
      </c>
      <c r="E26" s="18" t="n">
        <f>'Haver Pivoted'!HB25</f>
        <v>0</v>
      </c>
      <c r="F26" s="18" t="n">
        <f t="shared" si="0"/>
        <v>0</v>
      </c>
      <c r="G26" s="58" t="e">
        <f t="shared" si="1"/>
        <v>#DIV/0!</v>
      </c>
    </row>
    <row r="27">
      <c r="B27" s="18" t="s">
        <v>114</v>
      </c>
      <c r="C27" s="18" t="str">
        <f>'Haver Pivoted'!A26</f>
        <v>gsh</v>
      </c>
      <c r="E27" s="18" t="n">
        <f>'Haver Pivoted'!HB26</f>
        <v>0</v>
      </c>
      <c r="F27" s="18" t="n">
        <f t="shared" si="0"/>
        <v>0</v>
      </c>
      <c r="G27" s="58" t="e">
        <f t="shared" si="1"/>
        <v>#DIV/0!</v>
      </c>
    </row>
    <row r="28">
      <c r="A28" s="18" t="s">
        <v>58</v>
      </c>
      <c r="B28" s="18" t="s">
        <v>115</v>
      </c>
      <c r="C28" s="18" t="s">
        <v>116</v>
      </c>
      <c r="E28" s="18" t="n">
        <f>'Haver Pivoted'!HB27</f>
        <v>0</v>
      </c>
      <c r="F28" s="18" t="n">
        <f t="shared" si="0"/>
        <v>0</v>
      </c>
      <c r="G28" s="58" t="e">
        <f t="shared" si="1"/>
        <v>#DIV/0!</v>
      </c>
    </row>
    <row r="29">
      <c r="A29" s="18" t="s">
        <v>58</v>
      </c>
      <c r="B29" s="18" t="s">
        <v>117</v>
      </c>
      <c r="C29" s="18" t="s">
        <v>118</v>
      </c>
      <c r="E29" s="18" t="n">
        <f>'Haver Pivoted'!HB28</f>
        <v>0</v>
      </c>
      <c r="F29" s="18" t="n">
        <f t="shared" si="0"/>
        <v>0</v>
      </c>
      <c r="G29" s="58" t="e">
        <f t="shared" si="1"/>
        <v>#DIV/0!</v>
      </c>
    </row>
    <row r="30">
      <c r="A30" s="18" t="s">
        <v>58</v>
      </c>
      <c r="B30" s="18" t="s">
        <v>119</v>
      </c>
      <c r="C30" s="18" t="s">
        <v>120</v>
      </c>
      <c r="E30" s="18" t="n">
        <f>'Haver Pivoted'!HB29</f>
        <v>0</v>
      </c>
      <c r="F30" s="18" t="n">
        <f t="shared" si="0"/>
        <v>0</v>
      </c>
      <c r="G30" s="58" t="e">
        <f t="shared" si="1"/>
        <v>#DIV/0!</v>
      </c>
    </row>
    <row r="31">
      <c r="A31" s="18" t="s">
        <v>58</v>
      </c>
      <c r="B31" s="18" t="s">
        <v>121</v>
      </c>
      <c r="C31" s="18" t="s">
        <v>122</v>
      </c>
      <c r="E31" s="18" t="n">
        <f>'Haver Pivoted'!HB30</f>
        <v>0</v>
      </c>
      <c r="F31" s="18" t="n">
        <f t="shared" si="0"/>
        <v>0</v>
      </c>
      <c r="G31" s="58" t="e">
        <f t="shared" si="1"/>
        <v>#DIV/0!</v>
      </c>
    </row>
    <row r="32">
      <c r="A32" s="18" t="s">
        <v>123</v>
      </c>
      <c r="B32" s="18" t="s">
        <v>124</v>
      </c>
      <c r="C32" s="18" t="str">
        <f>'Haver Pivoted'!A31</f>
        <v>gftfp</v>
      </c>
      <c r="E32" s="18" t="n">
        <f>'Haver Pivoted'!HB31</f>
        <v>0</v>
      </c>
      <c r="F32" s="18" t="n">
        <f t="shared" si="0"/>
        <v>0</v>
      </c>
      <c r="G32" s="58" t="e">
        <f t="shared" si="1"/>
        <v>#DIV/0!</v>
      </c>
    </row>
    <row r="33">
      <c r="A33" s="18" t="s">
        <v>51</v>
      </c>
      <c r="B33" s="18" t="s">
        <v>125</v>
      </c>
      <c r="C33" s="18" t="str">
        <f>'Haver Pivoted'!A32</f>
        <v>gfeg</v>
      </c>
      <c r="E33" s="18" t="n">
        <f>'Haver Pivoted'!HB32</f>
        <v>0</v>
      </c>
      <c r="F33" s="18" t="n">
        <f t="shared" si="0"/>
        <v>0</v>
      </c>
      <c r="G33" s="58" t="e">
        <f t="shared" si="1"/>
        <v>#DIV/0!</v>
      </c>
    </row>
    <row r="34">
      <c r="A34" s="18" t="s">
        <v>58</v>
      </c>
      <c r="B34" s="18" t="s">
        <v>126</v>
      </c>
      <c r="C34" s="18" t="str">
        <f>'Haver Pivoted'!A33</f>
        <v>gsrpt</v>
      </c>
      <c r="E34" s="18" t="n">
        <f>'Haver Pivoted'!HB33</f>
        <v>0</v>
      </c>
      <c r="F34" s="18" t="n">
        <f t="shared" si="0"/>
        <v>0</v>
      </c>
      <c r="G34" s="58" t="e">
        <f t="shared" si="1"/>
        <v>#DIV/0!</v>
      </c>
    </row>
    <row r="35">
      <c r="A35" s="18" t="s">
        <v>58</v>
      </c>
      <c r="B35" s="18" t="s">
        <v>127</v>
      </c>
      <c r="C35" s="18" t="str">
        <f>'Haver Pivoted'!A34</f>
        <v>gsrpri</v>
      </c>
      <c r="E35" s="18" t="n">
        <f>'Haver Pivoted'!HB34</f>
        <v>0</v>
      </c>
      <c r="F35" s="18" t="n">
        <f t="shared" si="0"/>
        <v>0</v>
      </c>
      <c r="G35" s="58" t="e">
        <f t="shared" si="1"/>
        <v>#DIV/0!</v>
      </c>
    </row>
    <row r="36">
      <c r="A36" s="18" t="s">
        <v>58</v>
      </c>
      <c r="B36" s="18" t="s">
        <v>128</v>
      </c>
      <c r="C36" s="18" t="str">
        <f>'Haver Pivoted'!A35</f>
        <v>gsrcp</v>
      </c>
      <c r="E36" s="18" t="n">
        <f>'Haver Pivoted'!HB35</f>
        <v>0</v>
      </c>
      <c r="F36" s="18" t="n">
        <f t="shared" si="0"/>
        <v>0</v>
      </c>
      <c r="G36" s="58" t="e">
        <f t="shared" si="1"/>
        <v>#DIV/0!</v>
      </c>
    </row>
    <row r="37">
      <c r="A37" s="18" t="s">
        <v>58</v>
      </c>
      <c r="B37" s="18" t="s">
        <v>129</v>
      </c>
      <c r="C37" s="18" t="str">
        <f>'Haver Pivoted'!A36</f>
        <v>gsrs</v>
      </c>
      <c r="E37" s="18" t="n">
        <f>'Haver Pivoted'!HB36</f>
        <v>0</v>
      </c>
      <c r="F37" s="18" t="n">
        <f t="shared" si="0"/>
        <v>0</v>
      </c>
      <c r="G37" s="58" t="e">
        <f t="shared" si="1"/>
        <v>#DIV/0!</v>
      </c>
    </row>
    <row r="38">
      <c r="A38" s="18" t="s">
        <v>57</v>
      </c>
      <c r="B38" s="18" t="s">
        <v>130</v>
      </c>
      <c r="C38" s="18" t="str">
        <f>'Haver Pivoted'!A37</f>
        <v>gstfp</v>
      </c>
      <c r="E38" s="18" t="n">
        <f>'Haver Pivoted'!HB37</f>
        <v>0</v>
      </c>
      <c r="F38" s="18" t="n">
        <f t="shared" si="0"/>
        <v>0</v>
      </c>
      <c r="G38" s="58" t="e">
        <f t="shared" si="1"/>
        <v>#DIV/0!</v>
      </c>
    </row>
    <row r="39">
      <c r="B39" s="18" t="s">
        <v>131</v>
      </c>
      <c r="C39" s="18" t="str">
        <f>'Haver Pivoted'!A38</f>
        <v>gset</v>
      </c>
      <c r="E39" s="18" t="n">
        <f>'Haver Pivoted'!HB38</f>
        <v>0</v>
      </c>
      <c r="F39" s="18" t="n">
        <f t="shared" si="0"/>
        <v>0</v>
      </c>
      <c r="G39" s="58" t="e">
        <f t="shared" si="1"/>
        <v>#DIV/0!</v>
      </c>
    </row>
    <row r="40">
      <c r="B40" s="18" t="s">
        <v>132</v>
      </c>
      <c r="C40" s="18" t="str">
        <f>'Haver Pivoted'!A39</f>
        <v>gfeghhx</v>
      </c>
      <c r="E40" s="18" t="n">
        <f>'Haver Pivoted'!HB39</f>
        <v>0</v>
      </c>
      <c r="F40" s="18" t="n">
        <f t="shared" si="0"/>
        <v>0</v>
      </c>
      <c r="G40" s="58" t="e">
        <f t="shared" si="1"/>
        <v>#DIV/0!</v>
      </c>
    </row>
    <row r="41">
      <c r="A41" s="18" t="s">
        <v>133</v>
      </c>
      <c r="B41" s="18" t="s">
        <v>134</v>
      </c>
      <c r="C41" s="18" t="str">
        <f>'Haver Pivoted'!A40</f>
        <v>gfeghdx</v>
      </c>
      <c r="E41" s="18" t="n">
        <f>'Haver Pivoted'!HB40</f>
        <v>0</v>
      </c>
      <c r="F41" s="18" t="n">
        <f t="shared" si="0"/>
        <v>0</v>
      </c>
      <c r="G41" s="58" t="e">
        <f t="shared" si="1"/>
        <v>#DIV/0!</v>
      </c>
    </row>
    <row r="42">
      <c r="A42" s="18" t="s">
        <v>51</v>
      </c>
      <c r="B42" s="18" t="s">
        <v>135</v>
      </c>
      <c r="C42" s="18" t="str">
        <f>'Haver Pivoted'!A41</f>
        <v>gfeigx</v>
      </c>
      <c r="E42" s="18" t="n">
        <f>'Haver Pivoted'!HB41</f>
        <v>0</v>
      </c>
      <c r="F42" s="18" t="n">
        <f t="shared" si="0"/>
        <v>0</v>
      </c>
      <c r="G42" s="58" t="e">
        <f t="shared" si="1"/>
        <v>#DIV/0!</v>
      </c>
    </row>
    <row r="43">
      <c r="B43" s="18" t="s">
        <v>136</v>
      </c>
      <c r="C43" s="18" t="str">
        <f>'Haver Pivoted'!A42</f>
        <v>gfsub</v>
      </c>
      <c r="E43" s="18" t="n">
        <f>'Haver Pivoted'!HB42</f>
        <v>0</v>
      </c>
      <c r="F43" s="18" t="n">
        <f t="shared" si="0"/>
        <v>0</v>
      </c>
      <c r="G43" s="58" t="e">
        <f t="shared" si="1"/>
        <v>#DIV/0!</v>
      </c>
      <c r="I43" s="59"/>
      <c r="J43" s="59"/>
    </row>
    <row r="44">
      <c r="B44" s="18" t="s">
        <v>137</v>
      </c>
      <c r="C44" s="18" t="str">
        <f>'Haver Pivoted'!A43</f>
        <v>gssub</v>
      </c>
      <c r="E44" s="18" t="n">
        <f>'Haver Pivoted'!HB43</f>
        <v>0</v>
      </c>
      <c r="F44" s="18" t="n">
        <f t="shared" si="0"/>
        <v>0</v>
      </c>
      <c r="G44" s="58" t="e">
        <f t="shared" si="1"/>
        <v>#DIV/0!</v>
      </c>
      <c r="I44" s="34"/>
      <c r="J44" s="59"/>
    </row>
    <row r="45">
      <c r="B45" s="18" t="s">
        <v>52</v>
      </c>
      <c r="C45" s="18" t="str">
        <f>'Haver Pivoted'!A44</f>
        <v>gsub</v>
      </c>
      <c r="E45" s="18" t="n">
        <f>'Haver Pivoted'!HB44</f>
        <v>0</v>
      </c>
      <c r="F45" s="18" t="n">
        <f t="shared" si="0"/>
        <v>0</v>
      </c>
      <c r="G45" s="58" t="e">
        <f t="shared" si="1"/>
        <v>#DIV/0!</v>
      </c>
      <c r="I45" s="34"/>
      <c r="J45" s="60"/>
    </row>
    <row r="46">
      <c r="A46" s="18" t="s">
        <v>56</v>
      </c>
      <c r="B46" s="18" t="s">
        <v>56</v>
      </c>
      <c r="C46" s="18" t="str">
        <f>'Haver Pivoted'!A45</f>
        <v>gftfpe</v>
      </c>
      <c r="E46" s="18" t="n">
        <f>'Haver Pivoted'!HB45</f>
        <v>0</v>
      </c>
      <c r="F46" s="18" t="n">
        <f t="shared" si="0"/>
        <v>0</v>
      </c>
      <c r="G46" s="58" t="e">
        <f t="shared" si="1"/>
        <v>#DIV/0!</v>
      </c>
      <c r="I46" s="34"/>
      <c r="J46" s="60"/>
    </row>
    <row r="47">
      <c r="B47" s="18" t="s">
        <v>138</v>
      </c>
      <c r="C47" s="18" t="str">
        <f>'Haver Pivoted'!A46</f>
        <v>gftfpr</v>
      </c>
      <c r="E47" s="18" t="n">
        <f>'Haver Pivoted'!HB46</f>
        <v>0</v>
      </c>
      <c r="F47" s="18" t="n">
        <f t="shared" si="0"/>
        <v>0</v>
      </c>
      <c r="G47" s="58" t="e">
        <f t="shared" si="1"/>
        <v>#DIV/0!</v>
      </c>
      <c r="I47" s="34"/>
      <c r="J47" s="60"/>
    </row>
    <row r="48">
      <c r="A48" s="18" t="s">
        <v>50</v>
      </c>
      <c r="B48" s="18" t="s">
        <v>139</v>
      </c>
      <c r="C48" s="18" t="str">
        <f>'Haver Pivoted'!A47</f>
        <v>gftfpp</v>
      </c>
      <c r="E48" s="18" t="n">
        <f>'Haver Pivoted'!HB47</f>
        <v>0</v>
      </c>
      <c r="F48" s="18" t="n">
        <f t="shared" si="0"/>
        <v>0</v>
      </c>
      <c r="G48" s="58" t="e">
        <f t="shared" si="1"/>
        <v>#DIV/0!</v>
      </c>
      <c r="J48" s="60"/>
    </row>
    <row r="49">
      <c r="A49" s="18" t="s">
        <v>49</v>
      </c>
      <c r="B49" s="18" t="s">
        <v>140</v>
      </c>
      <c r="C49" s="18" t="str">
        <f>'Haver Pivoted'!A48</f>
        <v>gftfpv</v>
      </c>
      <c r="E49" s="18" t="n">
        <f>'Haver Pivoted'!HB48</f>
        <v>0</v>
      </c>
      <c r="F49" s="18" t="n">
        <f t="shared" si="0"/>
        <v>0</v>
      </c>
      <c r="G49" s="58" t="e">
        <f t="shared" si="1"/>
        <v>#DIV/0!</v>
      </c>
      <c r="H49" s="18"/>
      <c r="I49" s="18"/>
    </row>
    <row r="50">
      <c r="A50" s="18" t="s">
        <v>141</v>
      </c>
      <c r="B50" s="34" t="s">
        <v>142</v>
      </c>
      <c r="C50" s="18" t="str">
        <f>'Haver Pivoted'!A49</f>
        <v>gfsubp</v>
      </c>
      <c r="E50" s="18" t="n">
        <f>'Haver Pivoted'!HB49</f>
        <v>0</v>
      </c>
      <c r="F50" s="18" t="n">
        <f t="shared" si="0"/>
        <v>0</v>
      </c>
      <c r="G50" s="58" t="e">
        <f t="shared" si="1"/>
        <v>#DIV/0!</v>
      </c>
      <c r="H50" s="62"/>
      <c r="I50" s="62"/>
    </row>
    <row r="51">
      <c r="A51" s="18" t="s">
        <v>52</v>
      </c>
      <c r="B51" s="34" t="s">
        <v>143</v>
      </c>
      <c r="C51" s="18" t="str">
        <f>'Haver Pivoted'!A50</f>
        <v>gfsubg</v>
      </c>
      <c r="E51" s="18" t="n">
        <f>'Haver Pivoted'!HB50</f>
        <v>0</v>
      </c>
      <c r="F51" s="18" t="n">
        <f t="shared" si="0"/>
        <v>0</v>
      </c>
      <c r="G51" s="58" t="e">
        <f t="shared" si="1"/>
        <v>#DIV/0!</v>
      </c>
      <c r="H51" s="16"/>
      <c r="I51" s="61"/>
    </row>
    <row r="52">
      <c r="A52" s="18" t="s">
        <v>52</v>
      </c>
      <c r="B52" s="34" t="s">
        <v>144</v>
      </c>
      <c r="C52" s="18" t="str">
        <f>'Haver Pivoted'!A51</f>
        <v>gfsube</v>
      </c>
      <c r="E52" s="18" t="n">
        <f>'Haver Pivoted'!HB51</f>
        <v>0</v>
      </c>
      <c r="F52" s="18" t="n">
        <f t="shared" si="0"/>
        <v>0</v>
      </c>
      <c r="G52" s="58" t="e">
        <f t="shared" si="1"/>
        <v>#DIV/0!</v>
      </c>
      <c r="H52" s="56"/>
      <c r="I52" s="62"/>
    </row>
    <row r="53">
      <c r="A53" s="18" t="s">
        <v>52</v>
      </c>
      <c r="B53" s="34" t="s">
        <v>145</v>
      </c>
      <c r="C53" s="18" t="str">
        <f>'Haver Pivoted'!A52</f>
        <v>gfsubs</v>
      </c>
      <c r="E53" s="18" t="n">
        <f>'Haver Pivoted'!HB52</f>
        <v>0</v>
      </c>
      <c r="F53" s="18" t="n">
        <f t="shared" si="0"/>
        <v>0</v>
      </c>
      <c r="G53" s="58" t="e">
        <f t="shared" si="1"/>
        <v>#DIV/0!</v>
      </c>
      <c r="H53" s="56"/>
      <c r="I53" s="62"/>
    </row>
    <row r="54">
      <c r="A54" s="18" t="s">
        <v>52</v>
      </c>
      <c r="B54" s="34" t="s">
        <v>146</v>
      </c>
      <c r="C54" s="18" t="str">
        <f>'Haver Pivoted'!A53</f>
        <v>gfsubf</v>
      </c>
      <c r="E54" s="18" t="n">
        <f>'Haver Pivoted'!HB53</f>
        <v>0</v>
      </c>
      <c r="F54" s="18" t="n">
        <f t="shared" si="0"/>
        <v>0</v>
      </c>
      <c r="G54" s="58" t="e">
        <f t="shared" si="1"/>
        <v>#DIV/0!</v>
      </c>
      <c r="H54" s="62"/>
      <c r="I54" s="62"/>
    </row>
    <row r="55">
      <c r="A55" s="18" t="s">
        <v>147</v>
      </c>
      <c r="B55" s="34" t="s">
        <v>148</v>
      </c>
      <c r="C55" s="18" t="str">
        <f>'Haver Pivoted'!A54</f>
        <v>gfsubv</v>
      </c>
      <c r="E55" s="18" t="n">
        <f>'Haver Pivoted'!HB54</f>
        <v>0</v>
      </c>
      <c r="F55" s="18" t="n">
        <f t="shared" si="0"/>
        <v>0</v>
      </c>
      <c r="G55" s="58" t="e">
        <f t="shared" si="1"/>
        <v>#DIV/0!</v>
      </c>
      <c r="H55"/>
      <c r="I55"/>
    </row>
    <row r="56">
      <c r="A56" s="18" t="s">
        <v>52</v>
      </c>
      <c r="B56" s="34" t="s">
        <v>149</v>
      </c>
      <c r="C56" s="18" t="str">
        <f>'Haver Pivoted'!A55</f>
        <v>gfsubk</v>
      </c>
      <c r="E56" s="18" t="n">
        <f>'Haver Pivoted'!HB55</f>
        <v>0</v>
      </c>
      <c r="F56" s="18" t="n">
        <f t="shared" si="0"/>
        <v>0</v>
      </c>
      <c r="G56" s="58" t="e">
        <f t="shared" si="1"/>
        <v>#DIV/0!</v>
      </c>
      <c r="H56" s="62"/>
      <c r="I56" s="62"/>
    </row>
    <row r="57">
      <c r="A57" s="18" t="s">
        <v>51</v>
      </c>
      <c r="B57" s="18" t="s">
        <v>150</v>
      </c>
      <c r="C57" s="18" t="str">
        <f>'Haver Pivoted'!A56</f>
        <v>gfegc</v>
      </c>
      <c r="E57" s="18" t="n">
        <f>'Haver Pivoted'!HB56</f>
        <v>0</v>
      </c>
      <c r="F57" s="18" t="n">
        <f t="shared" si="0"/>
        <v>0</v>
      </c>
      <c r="G57" s="58"/>
      <c r="H57" s="62"/>
      <c r="I57" s="62"/>
    </row>
    <row r="58">
      <c r="A58" s="18" t="s">
        <v>51</v>
      </c>
      <c r="B58" s="18" t="s">
        <v>151</v>
      </c>
      <c r="C58" s="18" t="str">
        <f>'Haver Pivoted'!A57</f>
        <v>gfege</v>
      </c>
      <c r="E58" s="18" t="n">
        <f>'Haver Pivoted'!HB57</f>
        <v>0</v>
      </c>
      <c r="F58" s="18" t="n">
        <f t="shared" si="0"/>
        <v>0</v>
      </c>
      <c r="G58" s="58" t="e">
        <f t="shared" si="1"/>
        <v>#DIV/0!</v>
      </c>
      <c r="H58" s="62"/>
      <c r="I58" s="62"/>
    </row>
    <row r="59">
      <c r="A59" s="18" t="s">
        <v>152</v>
      </c>
      <c r="B59" s="18" t="s">
        <v>153</v>
      </c>
      <c r="C59" s="18" t="str">
        <f>'Haver Pivoted'!A58</f>
        <v>gfegv</v>
      </c>
      <c r="E59" s="18" t="n">
        <f>'Haver Pivoted'!HB58</f>
        <v>0</v>
      </c>
      <c r="F59" s="18" t="n">
        <f t="shared" si="0"/>
        <v>0</v>
      </c>
      <c r="G59" s="58" t="e">
        <f t="shared" si="1"/>
        <v>#DIV/0!</v>
      </c>
    </row>
    <row r="60">
      <c r="A60" s="18" t="s">
        <v>53</v>
      </c>
      <c r="B60" s="18" t="s">
        <v>154</v>
      </c>
      <c r="C60" s="18" t="str">
        <f>'Haver Pivoted'!A59</f>
        <v>yptue</v>
      </c>
      <c r="E60" s="18" t="n">
        <f>'Haver Pivoted'!HB59</f>
        <v>0</v>
      </c>
      <c r="F60" s="18" t="n">
        <f t="shared" si="0"/>
        <v>0</v>
      </c>
      <c r="G60" s="58" t="e">
        <f t="shared" si="1"/>
        <v>#DIV/0!</v>
      </c>
    </row>
    <row r="61">
      <c r="A61" s="18" t="s">
        <v>53</v>
      </c>
      <c r="B61" s="18" t="s">
        <v>155</v>
      </c>
      <c r="C61" s="18" t="str">
        <f>'Haver Pivoted'!A60</f>
        <v>yptup</v>
      </c>
      <c r="E61" s="18" t="n">
        <f>'Haver Pivoted'!HB60</f>
        <v>0</v>
      </c>
      <c r="F61" s="18" t="n">
        <f t="shared" si="0"/>
        <v>0</v>
      </c>
      <c r="G61" s="58" t="e">
        <f t="shared" si="1"/>
        <v>#DIV/0!</v>
      </c>
    </row>
    <row r="62">
      <c r="A62" s="18" t="s">
        <v>53</v>
      </c>
      <c r="B62" s="18" t="s">
        <v>156</v>
      </c>
      <c r="C62" s="18" t="str">
        <f>'Haver Pivoted'!A61</f>
        <v>yptuc</v>
      </c>
      <c r="E62" s="18" t="n">
        <f>'Haver Pivoted'!HB61</f>
        <v>0</v>
      </c>
      <c r="F62" s="18" t="n">
        <f t="shared" si="0"/>
        <v>0</v>
      </c>
      <c r="G62" s="58" t="e">
        <f t="shared" si="1"/>
        <v>#DIV/0!</v>
      </c>
    </row>
    <row r="63">
      <c r="B63" s="18" t="s">
        <v>157</v>
      </c>
      <c r="C63" s="18" t="str">
        <f>'Haver Pivoted'!A62</f>
        <v>gftfpu</v>
      </c>
      <c r="E63" s="18" t="n">
        <f>'Haver Pivoted'!HB62</f>
        <v>0</v>
      </c>
      <c r="F63" s="18" t="n">
        <f t="shared" si="0"/>
        <v>0</v>
      </c>
      <c r="G63" s="58" t="e">
        <f t="shared" si="1"/>
        <v>#DIV/0!</v>
      </c>
      <c r="H63" s="18"/>
      <c r="I63" s="18"/>
    </row>
    <row r="64">
      <c r="A64" s="18" t="s">
        <v>53</v>
      </c>
      <c r="B64" s="21" t="s">
        <v>158</v>
      </c>
      <c r="C64" s="18" t="str">
        <f>'Haver Pivoted'!A63</f>
        <v>yptub</v>
      </c>
      <c r="E64" s="18" t="n">
        <f>'Haver Pivoted'!HB63</f>
        <v>0</v>
      </c>
      <c r="F64" s="18" t="n">
        <f t="shared" si="0"/>
        <v>0</v>
      </c>
      <c r="G64" s="58" t="e">
        <f t="shared" si="1"/>
        <v>#DIV/0!</v>
      </c>
      <c r="H64" s="18"/>
      <c r="I64" s="18"/>
    </row>
    <row r="65">
      <c r="A65" s="18" t="s">
        <v>53</v>
      </c>
      <c r="B65" s="18" t="s">
        <v>159</v>
      </c>
      <c r="C65" s="18" t="str">
        <f>'Haver Pivoted'!A64</f>
        <v>yptol</v>
      </c>
      <c r="E65" s="18" t="n">
        <f>'Haver Pivoted'!HB64</f>
        <v>0</v>
      </c>
      <c r="F65" s="18" t="n">
        <f t="shared" si="0"/>
        <v>0</v>
      </c>
      <c r="G65" s="58" t="e">
        <f t="shared" si="1"/>
        <v>#DIV/0!</v>
      </c>
      <c r="H65" s="18"/>
      <c r="I65" s="18"/>
    </row>
    <row r="66">
      <c r="B66" s="18" t="s">
        <v>160</v>
      </c>
      <c r="C66" s="18" t="str">
        <f>'Haver Pivoted'!A65</f>
        <v>gfctp</v>
      </c>
      <c r="E66" s="18" t="n">
        <f>'Haver Pivoted'!HB65</f>
        <v>0</v>
      </c>
      <c r="F66" s="18" t="n">
        <f t="shared" si="0"/>
        <v>0</v>
      </c>
      <c r="G66" s="58" t="e">
        <f t="shared" si="1"/>
        <v>#DIV/0!</v>
      </c>
      <c r="H66" s="34"/>
      <c r="I66" s="34"/>
    </row>
    <row r="67">
      <c r="A67" s="18" t="s">
        <v>57</v>
      </c>
      <c r="B67" s="21" t="s">
        <v>161</v>
      </c>
      <c r="C67" s="18" t="str">
        <f>'Haver Pivoted'!A66</f>
        <v>gftffx</v>
      </c>
      <c r="E67" s="18" t="n">
        <f>'Haver Pivoted'!HB66</f>
        <v>0</v>
      </c>
      <c r="F67" s="18" t="n">
        <f t="shared" si="0"/>
        <v>0</v>
      </c>
      <c r="G67" s="58" t="e">
        <f t="shared" si="1"/>
        <v>#DIV/0!</v>
      </c>
      <c r="H67" s="34"/>
      <c r="I67" s="34"/>
    </row>
    <row r="68">
      <c r="B68" s="18" t="s">
        <v>162</v>
      </c>
      <c r="C68" s="18" t="str">
        <f>'Haver Pivoted'!A67</f>
        <v>cpiu</v>
      </c>
      <c r="E68" s="18" t="n">
        <f>'Haver Pivoted'!HB67</f>
        <v>0</v>
      </c>
      <c r="F68" s="18" t="n">
        <f t="shared" ref="F68:F81" si="2">E68-D68</f>
        <v>0</v>
      </c>
      <c r="G68" s="58" t="e">
        <f t="shared" ref="G68:G81" si="3">F68/D68</f>
        <v>#DIV/0!</v>
      </c>
      <c r="H68" s="34"/>
      <c r="I68" s="34"/>
    </row>
    <row r="69">
      <c r="C69" s="18" t="str">
        <f>'Haver Pivoted'!A68</f>
        <v>pcw</v>
      </c>
      <c r="E69" s="18" t="n">
        <f>'Haver Pivoted'!HB68</f>
        <v>0</v>
      </c>
      <c r="F69" s="18" t="n">
        <f t="shared" si="2"/>
        <v>0</v>
      </c>
      <c r="G69" s="58" t="e">
        <f t="shared" si="3"/>
        <v>#DIV/0!</v>
      </c>
    </row>
    <row r="70">
      <c r="B70" s="18" t="s">
        <v>163</v>
      </c>
      <c r="C70" s="18" t="str">
        <f>'Haver Pivoted'!A69</f>
        <v>gdppothq</v>
      </c>
      <c r="E70" s="18" t="n">
        <f>'Haver Pivoted'!HB69</f>
        <v>0</v>
      </c>
      <c r="F70" s="18" t="n">
        <f t="shared" si="2"/>
        <v>0</v>
      </c>
      <c r="G70" s="58" t="e">
        <f t="shared" si="3"/>
        <v>#DIV/0!</v>
      </c>
    </row>
    <row r="71">
      <c r="B71" s="18" t="s">
        <v>164</v>
      </c>
      <c r="C71" s="18" t="str">
        <f>'Haver Pivoted'!A70</f>
        <v>gdppotq</v>
      </c>
      <c r="E71" s="18" t="n">
        <f>'Haver Pivoted'!HB70</f>
        <v>0</v>
      </c>
      <c r="F71" s="18" t="n">
        <f t="shared" si="2"/>
        <v>0</v>
      </c>
      <c r="G71" s="58" t="e">
        <f t="shared" si="3"/>
        <v>#DIV/0!</v>
      </c>
    </row>
    <row r="72">
      <c r="B72" s="18" t="s">
        <v>165</v>
      </c>
      <c r="C72" s="18" t="str">
        <f>'Haver Pivoted'!A71</f>
        <v>recessq</v>
      </c>
      <c r="E72" s="18" t="n">
        <f>'Haver Pivoted'!HB71</f>
        <v>0</v>
      </c>
      <c r="F72" s="18" t="n">
        <f t="shared" si="2"/>
        <v>0</v>
      </c>
      <c r="G72" s="58" t="e">
        <f t="shared" si="3"/>
        <v>#DIV/0!</v>
      </c>
    </row>
    <row r="73">
      <c r="A73" s="18" t="s">
        <v>166</v>
      </c>
      <c r="B73" s="18" t="s">
        <v>167</v>
      </c>
      <c r="C73" s="18" t="str">
        <f>'Haver Pivoted'!A72</f>
        <v>lasgova</v>
      </c>
      <c r="E73" s="18" t="n">
        <f>'Haver Pivoted'!HB72</f>
        <v>0</v>
      </c>
      <c r="F73" s="18" t="n">
        <f t="shared" si="2"/>
        <v>0</v>
      </c>
      <c r="G73" s="58" t="e">
        <f t="shared" si="3"/>
        <v>#DIV/0!</v>
      </c>
    </row>
    <row r="74">
      <c r="A74" s="18" t="s">
        <v>166</v>
      </c>
      <c r="B74" s="18" t="s">
        <v>168</v>
      </c>
      <c r="C74" s="18" t="str">
        <f>'Haver Pivoted'!A73</f>
        <v>lalgova</v>
      </c>
      <c r="E74" s="18" t="n">
        <f>'Haver Pivoted'!HB73</f>
        <v>0</v>
      </c>
      <c r="F74" s="18" t="n">
        <f t="shared" si="2"/>
        <v>0</v>
      </c>
      <c r="G74" s="58" t="e">
        <f t="shared" si="3"/>
        <v>#DIV/0!</v>
      </c>
    </row>
    <row r="75">
      <c r="A75" s="18" t="s">
        <v>166</v>
      </c>
      <c r="B75" s="18" t="s">
        <v>169</v>
      </c>
      <c r="C75" s="18" t="str">
        <f>'Haver Pivoted'!A74</f>
        <v>cpgs</v>
      </c>
      <c r="E75" s="18" t="n">
        <f>'Haver Pivoted'!HB74</f>
        <v>0</v>
      </c>
      <c r="F75" s="18" t="n">
        <f t="shared" si="2"/>
        <v>0</v>
      </c>
      <c r="G75" s="58" t="e">
        <f t="shared" si="3"/>
        <v>#DIV/0!</v>
      </c>
    </row>
    <row r="76">
      <c r="B76" s="18" t="s">
        <v>170</v>
      </c>
      <c r="C76" s="18" t="str">
        <f>'Haver Pivoted'!A75</f>
        <v>jgdp_growth</v>
      </c>
      <c r="E76" s="18" t="n">
        <f>'Haver Pivoted'!HB75</f>
        <v>0</v>
      </c>
      <c r="F76" s="18" t="n">
        <f t="shared" si="2"/>
        <v>0</v>
      </c>
      <c r="G76" s="58" t="e">
        <f t="shared" si="3"/>
        <v>#DIV/0!</v>
      </c>
    </row>
    <row r="77">
      <c r="B77" s="18" t="s">
        <v>171</v>
      </c>
      <c r="C77" s="18" t="str">
        <f>'Haver Pivoted'!A76</f>
        <v>jc_growth</v>
      </c>
      <c r="E77" s="18" t="n">
        <f>'Haver Pivoted'!HB76</f>
        <v>0</v>
      </c>
      <c r="F77" s="18" t="n">
        <f t="shared" si="2"/>
        <v>0</v>
      </c>
      <c r="G77" s="58" t="e">
        <f t="shared" si="3"/>
        <v>#DIV/0!</v>
      </c>
    </row>
    <row r="78">
      <c r="B78" s="18" t="s">
        <v>172</v>
      </c>
      <c r="C78" s="18" t="str">
        <f>'Haver Pivoted'!A77</f>
        <v>jgf_growth</v>
      </c>
      <c r="E78" s="18" t="n">
        <f>'Haver Pivoted'!HB77</f>
        <v>0</v>
      </c>
      <c r="F78" s="18" t="n">
        <f t="shared" si="2"/>
        <v>0</v>
      </c>
      <c r="G78" s="58" t="e">
        <f t="shared" si="3"/>
        <v>#DIV/0!</v>
      </c>
    </row>
    <row r="79">
      <c r="B79" s="18" t="s">
        <v>173</v>
      </c>
      <c r="C79" s="18" t="str">
        <f>'Haver Pivoted'!A78</f>
        <v>jgs_growth</v>
      </c>
      <c r="E79" s="18" t="n">
        <f>'Haver Pivoted'!HB78</f>
        <v>0</v>
      </c>
      <c r="F79" s="18" t="n">
        <f t="shared" si="2"/>
        <v>0</v>
      </c>
      <c r="G79" s="58" t="e">
        <f t="shared" si="3"/>
        <v>#DIV/0!</v>
      </c>
    </row>
    <row r="80">
      <c r="B80" s="18" t="s">
        <v>174</v>
      </c>
      <c r="C80" s="18" t="str">
        <f>'Haver Pivoted'!A79</f>
        <v>jgse_growth</v>
      </c>
      <c r="E80" s="18" t="n">
        <f>'Haver Pivoted'!HB79</f>
        <v>0</v>
      </c>
      <c r="F80" s="18" t="n">
        <f t="shared" si="2"/>
        <v>0</v>
      </c>
      <c r="G80" s="58" t="e">
        <f t="shared" si="3"/>
        <v>#DIV/0!</v>
      </c>
    </row>
    <row r="81">
      <c r="B81" s="18" t="s">
        <v>175</v>
      </c>
      <c r="C81" s="18" t="str">
        <f>'Haver Pivoted'!A80</f>
        <v>jgsi_growth</v>
      </c>
      <c r="E81" s="18" t="n">
        <f>'Haver Pivoted'!HB80</f>
        <v>0</v>
      </c>
      <c r="F81" s="18" t="n">
        <f t="shared" si="2"/>
        <v>0</v>
      </c>
      <c r="G81" s="58" t="e">
        <f t="shared" si="3"/>
        <v>#DIV/0!</v>
      </c>
    </row>
  </sheetData>
  <conditionalFormatting sqref="F3:F81">
    <cfRule type="cellIs" dxfId="3" priority="1" operator="lessThan">
      <formula>0</formula>
    </cfRule>
    <cfRule type="cellIs" dxfId="2" priority="2" operator="greaterThan">
      <formula>0</formula>
    </cfRule>
  </conditionalFormatting>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84" zoomScaleNormal="133" workbookViewId="0">
      <selection activeCell="B28" sqref="B28"/>
    </sheetView>
  </sheetViews>
  <sheetFormatPr defaultRowHeight="15.0" baseColWidth="10"/>
  <cols>
    <col min="2" max="2" width="26.5" hidden="0" customWidth="1"/>
    <col min="3" max="3" width="20.1640625" hidden="0" customWidth="1"/>
    <col min="4" max="4" width="9.5" hidden="0" customWidth="1"/>
    <col min="5" max="5" width="9.5" hidden="0" customWidth="1"/>
    <col min="6" max="6" width="9.5" hidden="0" customWidth="1"/>
    <col min="7" max="7" width="9.5" hidden="0" customWidth="1"/>
    <col min="8" max="8" width="9.5" hidden="0" customWidth="1"/>
    <col min="9" max="9" width="9.5" hidden="0" customWidth="1"/>
    <col min="10" max="10" width="9.5" hidden="0" customWidth="1"/>
    <col min="11" max="11" width="9.5" hidden="0" customWidth="1"/>
    <col min="12" max="12" width="9.5" hidden="0" customWidth="1"/>
    <col min="13" max="13" width="9.5" hidden="0" customWidth="1"/>
  </cols>
  <sheetData>
    <row r="2">
      <c r="B2" s="63" t="s">
        <v>1242</v>
      </c>
      <c r="C2" s="63"/>
      <c r="D2" s="63"/>
      <c r="E2" s="63"/>
      <c r="F2" s="63"/>
      <c r="G2" s="63"/>
      <c r="H2" s="63"/>
      <c r="I2" s="63"/>
      <c r="J2" s="63"/>
      <c r="K2" s="63"/>
      <c r="L2" s="63"/>
      <c r="M2" s="63"/>
      <c r="N2" s="63"/>
      <c r="O2" s="63"/>
      <c r="P2" s="63"/>
    </row>
    <row r="3">
      <c r="B3" t="str">
        <f>forecast!A1</f>
        <v>name</v>
      </c>
      <c r="C3" t="str">
        <f>forecast!B1</f>
        <v>variable</v>
      </c>
      <c r="D3" t="str">
        <f>forecast!C1</f>
        <v>2022 Q1</v>
      </c>
      <c r="E3" t="str">
        <f>forecast!D1</f>
        <v>2022 Q2</v>
      </c>
      <c r="F3" t="str">
        <f>forecast!E1</f>
        <v>2022 Q3</v>
      </c>
      <c r="G3" t="str">
        <f>forecast!F1</f>
        <v>2022 Q4</v>
      </c>
      <c r="H3" t="str">
        <f>forecast!G1</f>
        <v>2023 Q1</v>
      </c>
      <c r="I3" t="str">
        <f>forecast!H1</f>
        <v>2023 Q2</v>
      </c>
      <c r="J3" t="str">
        <f>forecast!I1</f>
        <v>2023 Q3</v>
      </c>
      <c r="K3" t="str">
        <f>forecast!J1</f>
        <v>2023 Q4</v>
      </c>
      <c r="L3" t="str">
        <f>forecast!K1</f>
        <v>2024 Q1</v>
      </c>
      <c r="M3" t="str">
        <f>forecast!L1</f>
        <v>2024 Q2</v>
      </c>
      <c r="N3" t="s">
        <v>176</v>
      </c>
      <c r="O3" t="s">
        <v>177</v>
      </c>
      <c r="P3" t="s">
        <v>178</v>
      </c>
    </row>
    <row r="4">
      <c r="B4" t="str">
        <f>forecast!A2</f>
        <v>Consumption Grants</v>
      </c>
      <c r="C4" t="str">
        <f>forecast!B2</f>
        <v>consumption_grants</v>
      </c>
      <c r="D4" s="64" t="n">
        <f>forecast!C2</f>
        <v>116.32527479999999</v>
      </c>
      <c r="E4" s="64" t="e">
        <f>forecast!D2</f>
        <v>#DIV/0!</v>
      </c>
      <c r="F4" s="64" t="e">
        <f>forecast!E2</f>
        <v>#DIV/0!</v>
      </c>
      <c r="G4" s="64" t="n">
        <f>forecast!F2</f>
        <v>190.53004348664652</v>
      </c>
      <c r="H4" s="64" t="n">
        <f>forecast!G2</f>
        <v>200.71450586666663</v>
      </c>
      <c r="I4" s="64" t="n">
        <f>forecast!H2</f>
        <v>182.52152515617857</v>
      </c>
      <c r="J4" s="64" t="n">
        <f>forecast!I2</f>
        <v>178.83095171117213</v>
      </c>
      <c r="K4" s="64" t="n">
        <f>forecast!J2</f>
        <v>180.35444802611238</v>
      </c>
      <c r="L4" s="64" t="n">
        <f>forecast!K2</f>
        <v>169.37729173333332</v>
      </c>
      <c r="M4" s="64" t="n">
        <f>forecast!L2</f>
        <v>148.92274540242573</v>
      </c>
      <c r="N4" s="64" t="n">
        <f>forecast!M2</f>
        <v>150.76475753961907</v>
      </c>
      <c r="O4" s="64" t="n">
        <f>forecast!N2</f>
        <v>151.8018722871569</v>
      </c>
      <c r="P4" s="64" t="n">
        <f>forecast!O2</f>
        <v>132.30098392266666</v>
      </c>
    </row>
    <row r="5">
      <c r="B5" t="str">
        <f>forecast!A3</f>
        <v>Investment Grants</v>
      </c>
      <c r="C5" t="str">
        <f>forecast!B3</f>
        <v>investment_grants</v>
      </c>
      <c r="D5" s="64" t="n">
        <f>forecast!C3</f>
        <v>0</v>
      </c>
      <c r="E5" s="64" t="n">
        <f>forecast!D3</f>
        <v>75.34842857142857</v>
      </c>
      <c r="F5" s="64" t="n">
        <f>forecast!E3</f>
        <v>75.34842857142857</v>
      </c>
      <c r="G5" s="64" t="n">
        <f>forecast!F3</f>
        <v>75.34842857142857</v>
      </c>
      <c r="H5" s="64" t="n">
        <f>forecast!G3</f>
        <v>75.34842857142857</v>
      </c>
      <c r="I5" s="64" t="n">
        <f>forecast!H3</f>
        <v>75.34842857142857</v>
      </c>
      <c r="J5" s="64" t="n">
        <f>forecast!I3</f>
        <v>75.34842857142857</v>
      </c>
      <c r="K5" s="64" t="n">
        <f>forecast!J3</f>
        <v>75.34842857142857</v>
      </c>
      <c r="L5" s="64" t="n">
        <f>forecast!K3</f>
        <v>75.34842857142857</v>
      </c>
      <c r="M5" s="64" t="n">
        <f>forecast!L3</f>
        <v>75.34842857142857</v>
      </c>
      <c r="N5" s="64" t="n">
        <f>forecast!M3</f>
        <v>75.34842857142857</v>
      </c>
      <c r="O5" s="64" t="n">
        <f>forecast!N3</f>
        <v>75.34842857142857</v>
      </c>
      <c r="P5" s="64" t="n">
        <f>forecast!O3</f>
        <v>75.34842857142857</v>
      </c>
    </row>
    <row r="6">
      <c r="B6" t="str">
        <f>forecast!A4</f>
        <v>Federal Purchases (NIPA Consistent)</v>
      </c>
      <c r="C6" t="str">
        <f>forecast!B4</f>
        <v>federal_purchases</v>
      </c>
      <c r="D6" s="64" t="n">
        <f>forecast!C4</f>
        <v>0</v>
      </c>
      <c r="E6" s="64" t="n">
        <f>forecast!D4</f>
        <v>3.5110000000000001</v>
      </c>
      <c r="F6" s="64" t="n">
        <f>forecast!E4</f>
        <v>3.5110000000000001</v>
      </c>
      <c r="G6" s="64" t="n">
        <f>forecast!F4</f>
        <v>8.5</v>
      </c>
      <c r="H6" s="64" t="n">
        <f>forecast!G4</f>
        <v>8.5</v>
      </c>
      <c r="I6" s="64" t="n">
        <f>forecast!H4</f>
        <v>8.5</v>
      </c>
      <c r="J6" s="64" t="n">
        <f>forecast!I4</f>
        <v>8.5</v>
      </c>
      <c r="K6" s="64" t="n">
        <f>forecast!J4</f>
        <v>12.3</v>
      </c>
      <c r="L6" s="64" t="n">
        <f>forecast!K4</f>
        <v>12.3</v>
      </c>
      <c r="M6" s="64" t="n">
        <f>forecast!L4</f>
        <v>12.3</v>
      </c>
      <c r="N6" s="64" t="n">
        <f>forecast!M4</f>
        <v>12.3</v>
      </c>
      <c r="O6" s="64" t="n">
        <f>forecast!N4</f>
        <v>15.3</v>
      </c>
      <c r="P6" s="64" t="n">
        <f>forecast!O4</f>
        <v>15.3</v>
      </c>
    </row>
    <row r="7">
      <c r="B7" t="str">
        <f>forecast!A5</f>
        <v>State Purchases (NIPA Consistent)</v>
      </c>
      <c r="C7" t="str">
        <f>forecast!B5</f>
        <v>state_purchases</v>
      </c>
      <c r="D7" s="64" t="n">
        <f>forecast!C5</f>
        <v>0</v>
      </c>
      <c r="E7" s="64" t="n">
        <f>forecast!D5</f>
        <v>0</v>
      </c>
      <c r="F7" s="64" t="n">
        <f>forecast!E5</f>
        <v>0</v>
      </c>
      <c r="G7" s="64" t="n">
        <f>forecast!F5</f>
        <v>0</v>
      </c>
      <c r="H7" s="64" t="n">
        <f>forecast!G5</f>
        <v>0</v>
      </c>
      <c r="I7" s="64" t="n">
        <f>forecast!H5</f>
        <v>0</v>
      </c>
      <c r="J7" s="64" t="n">
        <f>forecast!I5</f>
        <v>0</v>
      </c>
      <c r="K7" s="64" t="n">
        <f>forecast!J5</f>
        <v>0</v>
      </c>
      <c r="L7" s="64" t="n">
        <f>forecast!K5</f>
        <v>0</v>
      </c>
      <c r="M7" s="64" t="n">
        <f>forecast!L5</f>
        <v>0</v>
      </c>
      <c r="N7" s="64" t="n">
        <f>forecast!M5</f>
        <v>0</v>
      </c>
      <c r="O7" s="64" t="n">
        <f>forecast!N5</f>
        <v>0</v>
      </c>
      <c r="P7" s="64" t="n">
        <f>forecast!O5</f>
        <v>0</v>
      </c>
    </row>
    <row r="8">
      <c r="B8" t="str">
        <f>forecast!A6</f>
        <v>Non-ARP Subsidies + ARP Provider Relief and PPP</v>
      </c>
      <c r="C8" t="str">
        <f>forecast!B6</f>
        <v>federal_subsidies</v>
      </c>
      <c r="D8" s="64" t="n">
        <f>forecast!C6</f>
        <v>-110.24799999999999</v>
      </c>
      <c r="E8" s="64" t="e">
        <f>forecast!D6</f>
        <v>#DIV/0!</v>
      </c>
      <c r="F8" s="64" t="e">
        <f>forecast!E6</f>
        <v>#DIV/0!</v>
      </c>
      <c r="G8" s="64" t="n">
        <f>forecast!F6</f>
        <v>85.260000000000019</v>
      </c>
      <c r="H8" s="64" t="n">
        <f>forecast!G6</f>
        <v>82.260000000000019</v>
      </c>
      <c r="I8" s="64" t="n">
        <f>forecast!H6</f>
        <v>82.260000000000019</v>
      </c>
      <c r="J8" s="64" t="n">
        <f>forecast!I6</f>
        <v>82.260000000000019</v>
      </c>
      <c r="K8" s="64" t="n">
        <f>forecast!J6</f>
        <v>84.935000000000016</v>
      </c>
      <c r="L8" s="64" t="n">
        <f>forecast!K6</f>
        <v>84.935000000000016</v>
      </c>
      <c r="M8" s="64" t="n">
        <f>forecast!L6</f>
        <v>84.935000000000016</v>
      </c>
      <c r="N8" s="64" t="n">
        <f>forecast!M6</f>
        <v>84.935000000000016</v>
      </c>
      <c r="O8" s="64" t="n">
        <f>forecast!N6</f>
        <v>77.001000000000005</v>
      </c>
      <c r="P8" s="64" t="n">
        <f>forecast!O6</f>
        <v>77.001000000000005</v>
      </c>
    </row>
    <row r="9">
      <c r="B9" t="str">
        <f>forecast!A7</f>
        <v>ARP Subsidies less Provider Relief and PPP</v>
      </c>
      <c r="C9" t="str">
        <f>forecast!B7</f>
        <v>federal_aid_to_small_businesses_arp</v>
      </c>
      <c r="D9" s="64" t="n">
        <f>forecast!C7</f>
        <v>110.24799999999999</v>
      </c>
      <c r="E9" s="64" t="n">
        <f>forecast!D7</f>
        <v>110.24799999999999</v>
      </c>
      <c r="F9" s="64" t="n">
        <f>forecast!E7</f>
        <v>110.24799999999999</v>
      </c>
      <c r="G9" s="64" t="n">
        <f>forecast!F7</f>
        <v>12.726000000000001</v>
      </c>
      <c r="H9" s="64" t="n">
        <f>forecast!G7</f>
        <v>12.726000000000001</v>
      </c>
      <c r="I9" s="64" t="n">
        <f>forecast!H7</f>
        <v>12.726000000000001</v>
      </c>
      <c r="J9" s="64" t="n">
        <f>forecast!I7</f>
        <v>12.726000000000001</v>
      </c>
      <c r="K9" s="64" t="n">
        <f>forecast!J7</f>
        <v>1.365</v>
      </c>
      <c r="L9" s="64" t="n">
        <f>forecast!K7</f>
        <v>1.365</v>
      </c>
      <c r="M9" s="64" t="n">
        <f>forecast!L7</f>
        <v>1.365</v>
      </c>
      <c r="N9" s="64" t="n">
        <f>forecast!M7</f>
        <v>1.365</v>
      </c>
      <c r="O9" s="64" t="n">
        <f>forecast!N7</f>
        <v>-0.90100000000000025</v>
      </c>
      <c r="P9" s="64" t="n">
        <f>forecast!O7</f>
        <v>-0.90100000000000025</v>
      </c>
    </row>
    <row r="10">
      <c r="B10" t="str">
        <f>forecast!A8</f>
        <v>Federal UI</v>
      </c>
      <c r="C10" t="str">
        <f>forecast!B8</f>
        <v>federal_ui</v>
      </c>
      <c r="D10" s="64" t="n">
        <f>forecast!C8</f>
        <v>-26.36900787401575</v>
      </c>
      <c r="E10" s="64" t="n">
        <f>forecast!D8</f>
        <v>0</v>
      </c>
      <c r="F10" s="64" t="n">
        <f>forecast!E8</f>
        <v>0</v>
      </c>
      <c r="G10" s="64" t="n">
        <f>forecast!F8</f>
        <v>0</v>
      </c>
      <c r="H10" s="64" t="n">
        <f>forecast!G8</f>
        <v>0</v>
      </c>
      <c r="I10" s="64" t="n">
        <f>forecast!H8</f>
        <v>0</v>
      </c>
      <c r="J10" s="64" t="n">
        <f>forecast!I8</f>
        <v>0</v>
      </c>
      <c r="K10" s="64" t="n">
        <f>forecast!J8</f>
        <v>0</v>
      </c>
      <c r="L10" s="64" t="n">
        <f>forecast!K8</f>
        <v>0</v>
      </c>
      <c r="M10" s="64" t="n">
        <f>forecast!L8</f>
        <v>0</v>
      </c>
      <c r="N10" s="64" t="n">
        <f>forecast!M8</f>
        <v>0</v>
      </c>
      <c r="O10" s="64" t="n">
        <f>forecast!N8</f>
        <v>0</v>
      </c>
      <c r="P10" s="64" t="n">
        <f>forecast!O8</f>
        <v>0</v>
      </c>
    </row>
    <row r="11">
      <c r="B11" t="str">
        <f>forecast!A9</f>
        <v>State UI</v>
      </c>
      <c r="C11" t="str">
        <f>forecast!B9</f>
        <v>state_ui</v>
      </c>
      <c r="D11" s="64" t="n">
        <f>forecast!C9</f>
        <v>26.36900787401575</v>
      </c>
      <c r="E11" s="64" t="n">
        <f>forecast!D9</f>
        <v>24.537826771653545</v>
      </c>
      <c r="F11" s="64" t="n">
        <f>forecast!E9</f>
        <v>23.657574803149608</v>
      </c>
      <c r="G11" s="64" t="n">
        <f>forecast!F9</f>
        <v>23.36844094488189</v>
      </c>
      <c r="H11" s="64" t="n">
        <f>forecast!G9</f>
        <v>23.529070866141733</v>
      </c>
      <c r="I11" s="64" t="n">
        <f>forecast!H9</f>
        <v>23.88888188976378</v>
      </c>
      <c r="J11" s="64" t="n">
        <f>forecast!I9</f>
        <v>24.255118110236221</v>
      </c>
      <c r="K11" s="64" t="n">
        <f>forecast!J9</f>
        <v>24.640629921259844</v>
      </c>
      <c r="L11" s="64" t="n">
        <f>forecast!K9</f>
        <v>25.122519685039375</v>
      </c>
      <c r="M11" s="64" t="n">
        <f>forecast!L9</f>
        <v>25.520881889763785</v>
      </c>
      <c r="N11" s="64" t="n">
        <f>forecast!M9</f>
        <v>25.835716535433075</v>
      </c>
      <c r="O11" s="64" t="n">
        <f>forecast!N9</f>
        <v>26.227653543307088</v>
      </c>
      <c r="P11" s="64" t="n">
        <f>forecast!O9</f>
        <v>26.606740157480321</v>
      </c>
    </row>
    <row r="12">
      <c r="B12" t="str">
        <f>forecast!A10</f>
        <v>Federal Medicaid</v>
      </c>
      <c r="C12" t="str">
        <f>forecast!B10</f>
        <v>medicaid_grants</v>
      </c>
      <c r="D12" s="64" t="n">
        <f>forecast!C10</f>
        <v>0</v>
      </c>
      <c r="E12" s="64" t="n">
        <f>forecast!D10</f>
        <v>0</v>
      </c>
      <c r="F12" s="64" t="e">
        <f>forecast!E10</f>
        <v>#DIV/0!</v>
      </c>
      <c r="G12" s="64" t="n">
        <f>forecast!F10</f>
        <v>-2.671541473710441</v>
      </c>
      <c r="H12" s="64" t="n">
        <f>forecast!G10</f>
        <v>-2.6361931404858985</v>
      </c>
      <c r="I12" s="64" t="n">
        <f>forecast!H10</f>
        <v>-2.6013125165123814</v>
      </c>
      <c r="J12" s="64" t="n">
        <f>forecast!I10</f>
        <v>-2.5668934133243093</v>
      </c>
      <c r="K12" s="64" t="n">
        <f>forecast!J10</f>
        <v>-2.6022270077150536</v>
      </c>
      <c r="L12" s="64" t="n">
        <f>forecast!K10</f>
        <v>-2.6380469732523708</v>
      </c>
      <c r="M12" s="64" t="n">
        <f>forecast!L10</f>
        <v>-2.6743600048931793</v>
      </c>
      <c r="N12" s="64" t="n">
        <f>forecast!M10</f>
        <v>-2.7111728897512797</v>
      </c>
      <c r="O12" s="64" t="n">
        <f>forecast!N10</f>
        <v>-2.7484925083659038</v>
      </c>
      <c r="P12" s="64" t="n">
        <f>forecast!O10</f>
        <v>-2.7863258359877272</v>
      </c>
    </row>
    <row r="13">
      <c r="B13" t="str">
        <f>forecast!A11</f>
        <v>Total Medicaid</v>
      </c>
      <c r="C13" t="str">
        <f>forecast!B11</f>
        <v>medicaid</v>
      </c>
      <c r="D13" s="64" t="n">
        <f>forecast!C11</f>
        <v>0</v>
      </c>
      <c r="E13" s="64" t="n">
        <f>forecast!D11</f>
        <v>0</v>
      </c>
      <c r="F13" s="64" t="n">
        <f>forecast!E11</f>
        <v>-10</v>
      </c>
      <c r="G13" s="64" t="n">
        <f>forecast!F11</f>
        <v>-9.8676856280451144</v>
      </c>
      <c r="H13" s="64" t="n">
        <f>forecast!G11</f>
        <v>-9.7371219653928094</v>
      </c>
      <c r="I13" s="64" t="n">
        <f>forecast!H11</f>
        <v>-9.6082858476429021</v>
      </c>
      <c r="J13" s="64" t="n">
        <f>forecast!I11</f>
        <v>-9.4811544168935136</v>
      </c>
      <c r="K13" s="64" t="n">
        <f>forecast!J11</f>
        <v>-9.6116636397477162</v>
      </c>
      <c r="L13" s="64" t="n">
        <f>forecast!K11</f>
        <v>-9.743969337640829</v>
      </c>
      <c r="M13" s="64" t="n">
        <f>forecast!L11</f>
        <v>-9.878096239266311</v>
      </c>
      <c r="N13" s="64" t="n">
        <f>forecast!M11</f>
        <v>-10.01406941371104</v>
      </c>
      <c r="O13" s="64" t="n">
        <f>forecast!N11</f>
        <v>-10.151914275140866</v>
      </c>
      <c r="P13" s="64" t="n">
        <f>forecast!O11</f>
        <v>-10.291656587550669</v>
      </c>
    </row>
    <row r="14">
      <c r="B14" t="str">
        <f>forecast!A12</f>
        <v>Medicare</v>
      </c>
      <c r="C14" t="str">
        <f>forecast!B12</f>
        <v>medicare</v>
      </c>
      <c r="D14" s="64" t="n">
        <f>forecast!C12</f>
        <v>0</v>
      </c>
      <c r="E14" s="64" t="n">
        <f>forecast!D12</f>
        <v>14</v>
      </c>
      <c r="F14" s="64" t="n">
        <f>forecast!E12</f>
        <v>0</v>
      </c>
      <c r="G14" s="64" t="n">
        <f>forecast!F12</f>
        <v>0</v>
      </c>
      <c r="H14" s="64" t="n">
        <f>forecast!G12</f>
        <v>-16</v>
      </c>
      <c r="I14" s="64" t="n">
        <f>forecast!H12</f>
        <v>-16</v>
      </c>
      <c r="J14" s="64" t="n">
        <f>forecast!I12</f>
        <v>-16</v>
      </c>
      <c r="K14" s="64" t="n">
        <f>forecast!J12</f>
        <v>-16</v>
      </c>
      <c r="L14" s="64" t="n">
        <f>forecast!K12</f>
        <v>-16</v>
      </c>
      <c r="M14" s="64" t="n">
        <f>forecast!L12</f>
        <v>-16</v>
      </c>
      <c r="N14" s="64" t="n">
        <f>forecast!M12</f>
        <v>-16</v>
      </c>
      <c r="O14" s="64" t="n">
        <f>forecast!N12</f>
        <v>-16</v>
      </c>
      <c r="P14" s="64" t="n">
        <f>forecast!O12</f>
        <v>-16</v>
      </c>
    </row>
    <row r="15">
      <c r="B15" t="str">
        <f>forecast!A13</f>
        <v>Non-ARP Rebate Checks</v>
      </c>
      <c r="C15" t="str">
        <f>forecast!B13</f>
        <v>rebate_checks</v>
      </c>
      <c r="D15" s="64" t="n">
        <f>forecast!C13</f>
        <v>0</v>
      </c>
      <c r="E15" s="64" t="n">
        <f>forecast!D13</f>
        <v>0</v>
      </c>
      <c r="F15" s="64" t="n">
        <f>forecast!E13</f>
        <v>0</v>
      </c>
      <c r="G15" s="64" t="n">
        <f>forecast!F13</f>
        <v>0</v>
      </c>
      <c r="H15" s="64" t="n">
        <f>forecast!G13</f>
        <v>0</v>
      </c>
      <c r="I15" s="64" t="n">
        <f>forecast!H13</f>
        <v>0</v>
      </c>
      <c r="J15" s="64" t="n">
        <f>forecast!I13</f>
        <v>0</v>
      </c>
      <c r="K15" s="64" t="n">
        <f>forecast!J13</f>
        <v>0</v>
      </c>
      <c r="L15" s="64" t="n">
        <f>forecast!K13</f>
        <v>0</v>
      </c>
      <c r="M15" s="64" t="n">
        <f>forecast!L13</f>
        <v>0</v>
      </c>
      <c r="N15" s="64" t="n">
        <f>forecast!M13</f>
        <v>0</v>
      </c>
      <c r="O15" s="64" t="n">
        <f>forecast!N13</f>
        <v>0</v>
      </c>
      <c r="P15" s="64" t="n">
        <f>forecast!O13</f>
        <v>0</v>
      </c>
    </row>
    <row r="16">
      <c r="B16" t="str">
        <f>forecast!A14</f>
        <v>ARP Rebate Checks</v>
      </c>
      <c r="C16" t="str">
        <f>forecast!B14</f>
        <v>rebate_checks_arp</v>
      </c>
      <c r="D16" s="64" t="n">
        <f>forecast!C14</f>
        <v>0</v>
      </c>
      <c r="E16" s="64" t="n">
        <f>forecast!D14</f>
        <v>0</v>
      </c>
      <c r="F16" s="64" t="n">
        <f>forecast!E14</f>
        <v>0</v>
      </c>
      <c r="G16" s="64" t="n">
        <f>forecast!F14</f>
        <v>0</v>
      </c>
      <c r="H16" s="64" t="n">
        <f>forecast!G14</f>
        <v>0</v>
      </c>
      <c r="I16" s="64" t="n">
        <f>forecast!H14</f>
        <v>0</v>
      </c>
      <c r="J16" s="64" t="n">
        <f>forecast!I14</f>
        <v>0</v>
      </c>
      <c r="K16" s="64" t="n">
        <f>forecast!J14</f>
        <v>0</v>
      </c>
      <c r="L16" s="64" t="n">
        <f>forecast!K14</f>
        <v>0</v>
      </c>
      <c r="M16" s="64" t="n">
        <f>forecast!L14</f>
        <v>0</v>
      </c>
      <c r="N16" s="64" t="n">
        <f>forecast!M14</f>
        <v>0</v>
      </c>
      <c r="O16" s="64" t="n">
        <f>forecast!N14</f>
        <v>0</v>
      </c>
      <c r="P16" s="64" t="n">
        <f>forecast!O14</f>
        <v>0</v>
      </c>
    </row>
    <row r="17">
      <c r="B17" t="str">
        <f>forecast!A15</f>
        <v>ARP Other Vulnerable</v>
      </c>
      <c r="C17" t="str">
        <f>forecast!B15</f>
        <v>federal_other_vulnerable_arp</v>
      </c>
      <c r="D17" s="64" t="n">
        <f>forecast!C15</f>
        <v>52.756999999999998</v>
      </c>
      <c r="E17" s="64" t="n">
        <f>forecast!D15</f>
        <v>52.756999999999998</v>
      </c>
      <c r="F17" s="64" t="n">
        <f>forecast!E15</f>
        <v>52.756999999999998</v>
      </c>
      <c r="G17" s="64" t="n">
        <f>forecast!F15</f>
        <v>12</v>
      </c>
      <c r="H17" s="64" t="n">
        <f>forecast!G15</f>
        <v>12</v>
      </c>
      <c r="I17" s="64" t="n">
        <f>forecast!H15</f>
        <v>12</v>
      </c>
      <c r="J17" s="64" t="n">
        <f>forecast!I15</f>
        <v>12</v>
      </c>
      <c r="K17" s="64" t="n">
        <f>forecast!J15</f>
        <v>4.2219999999999995</v>
      </c>
      <c r="L17" s="64" t="n">
        <f>forecast!K15</f>
        <v>4.2219999999999995</v>
      </c>
      <c r="M17" s="64" t="n">
        <f>forecast!L15</f>
        <v>4.2219999999999995</v>
      </c>
      <c r="N17" s="64" t="n">
        <f>forecast!M15</f>
        <v>4.2219999999999995</v>
      </c>
      <c r="O17" s="64" t="n">
        <f>forecast!N15</f>
        <v>2.3719999999999999</v>
      </c>
      <c r="P17" s="64" t="n">
        <f>forecast!O15</f>
        <v>2.3719999999999999</v>
      </c>
    </row>
    <row r="18">
      <c r="B18" t="str">
        <f>forecast!A16</f>
        <v>ARP Other Direct Aid plus Provider Relief </v>
      </c>
      <c r="C18" t="str">
        <f>forecast!B16</f>
        <v>federal_other_direct_aid_arp</v>
      </c>
      <c r="D18" s="64" t="n">
        <f>forecast!C16</f>
        <v>19.719000000000005</v>
      </c>
      <c r="E18" s="64" t="e">
        <f>forecast!D16</f>
        <v>#DIV/0!</v>
      </c>
      <c r="F18" s="64" t="e">
        <f>forecast!E16</f>
        <v>#DIV/0!</v>
      </c>
      <c r="G18" s="64" t="n">
        <f>forecast!F16</f>
        <v>1.4159999999999999</v>
      </c>
      <c r="H18" s="64" t="n">
        <f>forecast!G16</f>
        <v>1.4159999999999999</v>
      </c>
      <c r="I18" s="64" t="n">
        <f>forecast!H16</f>
        <v>1.4159999999999999</v>
      </c>
      <c r="J18" s="64" t="n">
        <f>forecast!I16</f>
        <v>1.4159999999999999</v>
      </c>
      <c r="K18" s="64" t="n">
        <f>forecast!J16</f>
        <v>1.4790000000000001</v>
      </c>
      <c r="L18" s="64" t="n">
        <f>forecast!K16</f>
        <v>1.4790000000000001</v>
      </c>
      <c r="M18" s="64" t="n">
        <f>forecast!L16</f>
        <v>1.4790000000000001</v>
      </c>
      <c r="N18" s="64" t="n">
        <f>forecast!M16</f>
        <v>1.4790000000000001</v>
      </c>
      <c r="O18" s="64" t="n">
        <f>forecast!N16</f>
        <v>1.63</v>
      </c>
      <c r="P18" s="64" t="n">
        <f>forecast!O16</f>
        <v>1.63</v>
      </c>
    </row>
    <row r="19">
      <c r="B19" t="str">
        <f>forecast!A17</f>
        <v>Other Federal Social Benefits (including all SNAP)</v>
      </c>
      <c r="C19" t="str">
        <f>forecast!B17</f>
        <v>federal_social_benefits</v>
      </c>
      <c r="D19" s="64" t="n">
        <f>forecast!C17</f>
        <v>-74.975999999999885</v>
      </c>
      <c r="E19" s="64" t="n">
        <f>forecast!D17</f>
        <v>1746.8010000000013</v>
      </c>
      <c r="F19" s="64" t="n">
        <f>forecast!E17</f>
        <v>1689.9010000000014</v>
      </c>
      <c r="G19" s="64" t="n">
        <f>forecast!F17</f>
        <v>1753.5010000000016</v>
      </c>
      <c r="H19" s="64" t="n">
        <f>forecast!G17</f>
        <v>1761.8810000000017</v>
      </c>
      <c r="I19" s="64" t="n">
        <f>forecast!H17</f>
        <v>1768.9810000000018</v>
      </c>
      <c r="J19" s="64" t="n">
        <f>forecast!I17</f>
        <v>1776.0810000000019</v>
      </c>
      <c r="K19" s="64" t="n">
        <f>forecast!J17</f>
        <v>1804.8810000000021</v>
      </c>
      <c r="L19" s="64" t="n">
        <f>forecast!K17</f>
        <v>1813.2610000000022</v>
      </c>
      <c r="M19" s="64" t="n">
        <f>forecast!L17</f>
        <v>1820.3610000000024</v>
      </c>
      <c r="N19" s="64" t="n">
        <f>forecast!M17</f>
        <v>1827.4610000000025</v>
      </c>
      <c r="O19" s="64" t="n">
        <f>forecast!N17</f>
        <v>1854.0610000000027</v>
      </c>
      <c r="P19" s="64" t="n">
        <f>forecast!O17</f>
        <v>1863.0810000000029</v>
      </c>
    </row>
    <row r="20">
      <c r="B20" t="str">
        <f>forecast!A18</f>
        <v>State Social Benefits ex Medicaid</v>
      </c>
      <c r="C20" t="str">
        <f>forecast!B18</f>
        <v>state_social_benefits</v>
      </c>
      <c r="D20" s="64" t="n">
        <f>forecast!C18</f>
        <v>0</v>
      </c>
      <c r="E20" s="64" t="n">
        <f>forecast!D18</f>
        <v>0</v>
      </c>
      <c r="F20" s="64" t="n">
        <f>forecast!E18</f>
        <v>0</v>
      </c>
      <c r="G20" s="64" t="n">
        <f>forecast!F18</f>
        <v>0</v>
      </c>
      <c r="H20" s="64" t="n">
        <f>forecast!G18</f>
        <v>0</v>
      </c>
      <c r="I20" s="64" t="n">
        <f>forecast!H18</f>
        <v>0</v>
      </c>
      <c r="J20" s="64" t="n">
        <f>forecast!I18</f>
        <v>0</v>
      </c>
      <c r="K20" s="64" t="n">
        <f>forecast!J18</f>
        <v>0</v>
      </c>
      <c r="L20" s="64" t="n">
        <f>forecast!K18</f>
        <v>0</v>
      </c>
      <c r="M20" s="64" t="n">
        <f>forecast!L18</f>
        <v>0</v>
      </c>
      <c r="N20" s="64" t="n">
        <f>forecast!M18</f>
        <v>0</v>
      </c>
      <c r="O20" s="64" t="n">
        <f>forecast!N18</f>
        <v>0</v>
      </c>
      <c r="P20" s="64" t="n">
        <f>forecast!O18</f>
        <v>0</v>
      </c>
    </row>
    <row r="21">
      <c r="B21" t="str">
        <f>forecast!A19</f>
        <v>Federal Non-Corporate Taxes</v>
      </c>
      <c r="C21" t="str">
        <f>forecast!B19</f>
        <v>federal_non_corporate_taxes</v>
      </c>
      <c r="D21" s="64" t="n">
        <f>forecast!C19</f>
        <v>0</v>
      </c>
      <c r="E21" s="64" t="n">
        <f>forecast!D19</f>
        <v>0</v>
      </c>
      <c r="F21" s="64" t="n">
        <f>forecast!E19</f>
        <v>0</v>
      </c>
      <c r="G21" s="64" t="n">
        <f>forecast!F19</f>
        <v>0</v>
      </c>
      <c r="H21" s="64" t="n">
        <f>forecast!G19</f>
        <v>0</v>
      </c>
      <c r="I21" s="64" t="n">
        <f>forecast!H19</f>
        <v>0</v>
      </c>
      <c r="J21" s="64" t="n">
        <f>forecast!I19</f>
        <v>0</v>
      </c>
      <c r="K21" s="64" t="n">
        <f>forecast!J19</f>
        <v>0</v>
      </c>
      <c r="L21" s="64" t="n">
        <f>forecast!K19</f>
        <v>0</v>
      </c>
      <c r="M21" s="64" t="n">
        <f>forecast!L19</f>
        <v>0</v>
      </c>
      <c r="N21" s="64" t="n">
        <f>forecast!M19</f>
        <v>0</v>
      </c>
      <c r="O21" s="64" t="n">
        <f>forecast!N19</f>
        <v>0</v>
      </c>
      <c r="P21" s="64" t="n">
        <f>forecast!O19</f>
        <v>0</v>
      </c>
    </row>
    <row r="22">
      <c r="B22" t="str">
        <f>forecast!A20</f>
        <v>State Non-Corporate Taxes</v>
      </c>
      <c r="C22" t="str">
        <f>forecast!B20</f>
        <v>state_non_corporate_taxes</v>
      </c>
      <c r="D22" s="64" t="n">
        <f>forecast!C20</f>
        <v>20</v>
      </c>
      <c r="E22" s="64" t="e">
        <f>forecast!D20</f>
        <v>#DIV/0!</v>
      </c>
      <c r="F22" s="64" t="e">
        <f>forecast!E20</f>
        <v>#DIV/0!</v>
      </c>
      <c r="G22" s="64" t="e">
        <f>forecast!F20</f>
        <v>#DIV/0!</v>
      </c>
      <c r="H22" s="64" t="e">
        <f>forecast!G20</f>
        <v>#DIV/0!</v>
      </c>
      <c r="I22" s="64" t="e">
        <f>forecast!H20</f>
        <v>#DIV/0!</v>
      </c>
      <c r="J22" s="64" t="e">
        <f>forecast!I20</f>
        <v>#DIV/0!</v>
      </c>
      <c r="K22" s="64" t="e">
        <f>forecast!J20</f>
        <v>#DIV/0!</v>
      </c>
      <c r="L22" s="64" t="e">
        <f>forecast!K20</f>
        <v>#DIV/0!</v>
      </c>
      <c r="M22" s="64" t="e">
        <f>forecast!L20</f>
        <v>#DIV/0!</v>
      </c>
      <c r="N22" s="64" t="e">
        <f>forecast!M20</f>
        <v>#DIV/0!</v>
      </c>
      <c r="O22" s="64" t="e">
        <f>forecast!N20</f>
        <v>#DIV/0!</v>
      </c>
      <c r="P22" s="64" t="e">
        <f>forecast!O20</f>
        <v>#DIV/0!</v>
      </c>
    </row>
    <row r="23">
      <c r="B23" t="str">
        <f>forecast!A21</f>
        <v>Federal Corporate Taxes</v>
      </c>
      <c r="C23" t="str">
        <f>forecast!B21</f>
        <v>federal_corporate_taxes</v>
      </c>
      <c r="D23" s="64" t="n">
        <f>forecast!C21</f>
        <v>284.93290710306445</v>
      </c>
      <c r="E23" s="64" t="n">
        <f>forecast!D21</f>
        <v>288.71536824396719</v>
      </c>
      <c r="F23" s="64" t="n">
        <f>forecast!E21</f>
        <v>292.54804124852546</v>
      </c>
      <c r="G23" s="64" t="n">
        <f>forecast!F21</f>
        <v>304.85448798368532</v>
      </c>
      <c r="H23" s="64" t="n">
        <f>forecast!G21</f>
        <v>317.67862279017521</v>
      </c>
      <c r="I23" s="64" t="n">
        <f>forecast!H21</f>
        <v>331.04222294822597</v>
      </c>
      <c r="J23" s="64" t="n">
        <f>forecast!I21</f>
        <v>344.96798183013334</v>
      </c>
      <c r="K23" s="64" t="n">
        <f>forecast!J21</f>
        <v>337.12647105048472</v>
      </c>
      <c r="L23" s="64" t="n">
        <f>forecast!K21</f>
        <v>329.4632066430969</v>
      </c>
      <c r="M23" s="64" t="n">
        <f>forecast!L21</f>
        <v>321.97413686716163</v>
      </c>
      <c r="N23" s="64" t="n">
        <f>forecast!M21</f>
        <v>314.65530208250289</v>
      </c>
      <c r="O23" s="64" t="n">
        <f>forecast!N21</f>
        <v>315.46843320951899</v>
      </c>
      <c r="P23" s="64" t="n">
        <f>forecast!O21</f>
        <v>316.28366562713899</v>
      </c>
    </row>
    <row r="24">
      <c r="B24" t="str">
        <f>forecast!A22</f>
        <v>State Corporate Taxes</v>
      </c>
      <c r="C24" t="str">
        <f>forecast!B22</f>
        <v>state_corporate_taxes</v>
      </c>
      <c r="D24" s="64" t="n">
        <f>forecast!C22</f>
        <v>114.32194311812333</v>
      </c>
      <c r="E24" s="64" t="n">
        <f>forecast!D22</f>
        <v>115.99892048993151</v>
      </c>
      <c r="F24" s="64" t="n">
        <f>forecast!E22</f>
        <v>115.85517957234795</v>
      </c>
      <c r="G24" s="64" t="n">
        <f>forecast!F22</f>
        <v>115.13647498443015</v>
      </c>
      <c r="H24" s="64" t="n">
        <f>forecast!G22</f>
        <v>113.74697944778909</v>
      </c>
      <c r="I24" s="64" t="n">
        <f>forecast!H22</f>
        <v>111.92626115839735</v>
      </c>
      <c r="J24" s="64" t="n">
        <f>forecast!I22</f>
        <v>110.63259290014533</v>
      </c>
      <c r="K24" s="64" t="n">
        <f>forecast!J22</f>
        <v>110.10554286900562</v>
      </c>
      <c r="L24" s="64" t="n">
        <f>forecast!K22</f>
        <v>109.38683828108782</v>
      </c>
      <c r="M24" s="64" t="n">
        <f>forecast!L22</f>
        <v>109.67432011625495</v>
      </c>
      <c r="N24" s="64" t="n">
        <f>forecast!M22</f>
        <v>109.86597467303302</v>
      </c>
      <c r="O24" s="64" t="n">
        <f>forecast!N22</f>
        <v>110.29719742578369</v>
      </c>
      <c r="P24" s="64" t="n">
        <f>forecast!O22</f>
        <v>110.29719742578369</v>
      </c>
    </row>
    <row r="27">
      <c r="B27" s="63" t="s">
        <v>1243</v>
      </c>
      <c r="C27" s="63"/>
      <c r="D27" s="63"/>
      <c r="E27" s="63"/>
      <c r="F27" s="63"/>
      <c r="G27" s="63"/>
      <c r="H27" s="63"/>
      <c r="I27" s="63"/>
      <c r="J27" s="63"/>
      <c r="K27" s="63"/>
      <c r="L27" s="63"/>
      <c r="M27" s="63"/>
      <c r="N27" s="63"/>
      <c r="O27" s="63"/>
      <c r="P27" s="63"/>
    </row>
    <row r="28">
      <c r="B28" t="s">
        <v>179</v>
      </c>
      <c r="C28" t="s">
        <v>180</v>
      </c>
      <c r="D28" t="s">
        <v>183</v>
      </c>
      <c r="E28" t="s">
        <v>184</v>
      </c>
      <c r="F28" t="s">
        <v>185</v>
      </c>
      <c r="G28" t="s">
        <v>186</v>
      </c>
      <c r="H28" t="s">
        <v>187</v>
      </c>
      <c r="I28" t="s">
        <v>188</v>
      </c>
      <c r="J28" t="s">
        <v>189</v>
      </c>
      <c r="K28" t="s">
        <v>190</v>
      </c>
      <c r="L28" t="s">
        <v>191</v>
      </c>
      <c r="M28" t="s">
        <v>192</v>
      </c>
      <c r="N28" t="s">
        <v>176</v>
      </c>
      <c r="O28" t="s">
        <v>177</v>
      </c>
      <c r="P28" t="s">
        <v>178</v>
      </c>
    </row>
    <row r="29">
      <c r="B29" t="s">
        <v>193</v>
      </c>
      <c r="C29" t="s">
        <v>194</v>
      </c>
      <c r="D29" s="64" t="n">
        <v>116.32527479999999</v>
      </c>
      <c r="E29" s="64" t="e">
        <v>#DIV/0!</v>
      </c>
      <c r="F29" s="64" t="e">
        <v>#DIV/0!</v>
      </c>
      <c r="G29" s="64" t="n">
        <v>190.53004348664652</v>
      </c>
      <c r="H29" s="64" t="n">
        <v>200.71450586666663</v>
      </c>
      <c r="I29" s="64" t="n">
        <v>182.52152515617857</v>
      </c>
      <c r="J29" s="64" t="n">
        <v>178.83095171117213</v>
      </c>
      <c r="K29" s="64" t="n">
        <v>180.35444802611238</v>
      </c>
      <c r="L29" s="64" t="n">
        <v>169.37729173333332</v>
      </c>
      <c r="M29" s="64" t="n">
        <v>148.92274540242573</v>
      </c>
      <c r="N29" s="64" t="n">
        <v>150.76475753961907</v>
      </c>
      <c r="O29" s="64" t="n">
        <v>151.8018722871569</v>
      </c>
      <c r="P29" s="64" t="n">
        <v>132.30098392266666</v>
      </c>
    </row>
    <row r="30">
      <c r="B30" t="s">
        <v>135</v>
      </c>
      <c r="C30" t="s">
        <v>195</v>
      </c>
      <c r="D30" s="64" t="n">
        <v>0</v>
      </c>
      <c r="E30" s="64" t="n">
        <v>75.34842857142857</v>
      </c>
      <c r="F30" s="64" t="n">
        <v>75.34842857142857</v>
      </c>
      <c r="G30" s="64" t="n">
        <v>75.34842857142857</v>
      </c>
      <c r="H30" s="64" t="n">
        <v>75.34842857142857</v>
      </c>
      <c r="I30" s="64" t="n">
        <v>75.34842857142857</v>
      </c>
      <c r="J30" s="64" t="n">
        <v>75.34842857142857</v>
      </c>
      <c r="K30" s="64" t="n">
        <v>75.34842857142857</v>
      </c>
      <c r="L30" s="64" t="n">
        <v>75.34842857142857</v>
      </c>
      <c r="M30" s="64" t="n">
        <v>75.34842857142857</v>
      </c>
      <c r="N30" s="64" t="n">
        <v>75.34842857142857</v>
      </c>
      <c r="O30" s="64" t="n">
        <v>75.34842857142857</v>
      </c>
      <c r="P30" s="64" t="n">
        <v>75.34842857142857</v>
      </c>
    </row>
    <row r="31">
      <c r="B31" t="s">
        <v>196</v>
      </c>
      <c r="C31" t="s">
        <v>197</v>
      </c>
      <c r="D31" s="64" t="n">
        <v>0</v>
      </c>
      <c r="E31" s="64" t="n">
        <v>3.5110000000000001</v>
      </c>
      <c r="F31" s="64" t="n">
        <v>3.5110000000000001</v>
      </c>
      <c r="G31" s="64" t="n">
        <v>8.5</v>
      </c>
      <c r="H31" s="64" t="n">
        <v>8.5</v>
      </c>
      <c r="I31" s="64" t="n">
        <v>8.5</v>
      </c>
      <c r="J31" s="64" t="n">
        <v>8.5</v>
      </c>
      <c r="K31" s="64" t="n">
        <v>12.3</v>
      </c>
      <c r="L31" s="64" t="n">
        <v>12.3</v>
      </c>
      <c r="M31" s="64" t="n">
        <v>12.3</v>
      </c>
      <c r="N31" s="64" t="n">
        <v>12.3</v>
      </c>
      <c r="O31" s="64" t="n">
        <v>15.3</v>
      </c>
      <c r="P31" s="64" t="n">
        <v>15.3</v>
      </c>
    </row>
    <row r="32">
      <c r="B32" t="s">
        <v>198</v>
      </c>
      <c r="C32" t="s">
        <v>199</v>
      </c>
      <c r="D32" s="64" t="n">
        <v>0</v>
      </c>
      <c r="E32" s="64" t="n">
        <v>0</v>
      </c>
      <c r="F32" s="64" t="n">
        <v>0</v>
      </c>
      <c r="G32" s="64" t="n">
        <v>0</v>
      </c>
      <c r="H32" s="64" t="n">
        <v>0</v>
      </c>
      <c r="I32" s="64" t="n">
        <v>0</v>
      </c>
      <c r="J32" s="64" t="n">
        <v>0</v>
      </c>
      <c r="K32" s="64" t="n">
        <v>0</v>
      </c>
      <c r="L32" s="64" t="n">
        <v>0</v>
      </c>
      <c r="M32" s="64" t="n">
        <v>0</v>
      </c>
      <c r="N32" s="64" t="n">
        <v>0</v>
      </c>
      <c r="O32" s="64" t="n">
        <v>0</v>
      </c>
      <c r="P32" s="64" t="n">
        <v>0</v>
      </c>
    </row>
    <row r="33">
      <c r="B33" t="s">
        <v>200</v>
      </c>
      <c r="C33" t="s">
        <v>201</v>
      </c>
      <c r="D33" s="64" t="n">
        <v>-110.24799999999999</v>
      </c>
      <c r="E33" s="64" t="e">
        <v>#DIV/0!</v>
      </c>
      <c r="F33" s="64" t="e">
        <v>#DIV/0!</v>
      </c>
      <c r="G33" s="64" t="n">
        <v>85.260000000000019</v>
      </c>
      <c r="H33" s="64" t="n">
        <v>82.260000000000019</v>
      </c>
      <c r="I33" s="64" t="n">
        <v>82.260000000000019</v>
      </c>
      <c r="J33" s="64" t="n">
        <v>82.260000000000019</v>
      </c>
      <c r="K33" s="64" t="n">
        <v>84.935000000000016</v>
      </c>
      <c r="L33" s="64" t="n">
        <v>84.935000000000016</v>
      </c>
      <c r="M33" s="64" t="n">
        <v>84.935000000000016</v>
      </c>
      <c r="N33" s="64" t="n">
        <v>84.935000000000016</v>
      </c>
      <c r="O33" s="64" t="n">
        <v>77.001000000000005</v>
      </c>
      <c r="P33" s="64" t="n">
        <v>77.001000000000005</v>
      </c>
    </row>
    <row r="34">
      <c r="B34" t="s">
        <v>202</v>
      </c>
      <c r="C34" t="s">
        <v>203</v>
      </c>
      <c r="D34" s="64" t="n">
        <v>110.24799999999999</v>
      </c>
      <c r="E34" s="64" t="n">
        <v>110.24799999999999</v>
      </c>
      <c r="F34" s="64" t="n">
        <v>110.24799999999999</v>
      </c>
      <c r="G34" s="64" t="n">
        <v>12.726000000000001</v>
      </c>
      <c r="H34" s="64" t="n">
        <v>12.726000000000001</v>
      </c>
      <c r="I34" s="64" t="n">
        <v>12.726000000000001</v>
      </c>
      <c r="J34" s="64" t="n">
        <v>12.726000000000001</v>
      </c>
      <c r="K34" s="64" t="n">
        <v>1.365</v>
      </c>
      <c r="L34" s="64" t="n">
        <v>1.365</v>
      </c>
      <c r="M34" s="64" t="n">
        <v>1.365</v>
      </c>
      <c r="N34" s="64" t="n">
        <v>1.365</v>
      </c>
      <c r="O34" s="64" t="n">
        <v>-0.90100000000000025</v>
      </c>
      <c r="P34" s="64" t="n">
        <v>-0.90100000000000025</v>
      </c>
    </row>
    <row r="35">
      <c r="B35" t="s">
        <v>204</v>
      </c>
      <c r="C35" t="s">
        <v>205</v>
      </c>
      <c r="D35" s="64" t="n">
        <v>-26.36900787401575</v>
      </c>
      <c r="E35" s="64" t="n">
        <v>0</v>
      </c>
      <c r="F35" s="64" t="n">
        <v>0</v>
      </c>
      <c r="G35" s="64" t="n">
        <v>0</v>
      </c>
      <c r="H35" s="64" t="n">
        <v>0</v>
      </c>
      <c r="I35" s="64" t="n">
        <v>0</v>
      </c>
      <c r="J35" s="64" t="n">
        <v>0</v>
      </c>
      <c r="K35" s="64" t="n">
        <v>0</v>
      </c>
      <c r="L35" s="64" t="n">
        <v>0</v>
      </c>
      <c r="M35" s="64" t="n">
        <v>0</v>
      </c>
      <c r="N35" s="64" t="n">
        <v>0</v>
      </c>
      <c r="O35" s="64" t="n">
        <v>0</v>
      </c>
      <c r="P35" s="64" t="n">
        <v>0</v>
      </c>
    </row>
    <row r="36">
      <c r="B36" t="s">
        <v>206</v>
      </c>
      <c r="C36" t="s">
        <v>207</v>
      </c>
      <c r="D36" s="64" t="n">
        <v>26.36900787401575</v>
      </c>
      <c r="E36" s="64" t="n">
        <v>24.537826771653545</v>
      </c>
      <c r="F36" s="64" t="n">
        <v>23.657574803149608</v>
      </c>
      <c r="G36" s="64" t="n">
        <v>23.36844094488189</v>
      </c>
      <c r="H36" s="64" t="n">
        <v>23.529070866141733</v>
      </c>
      <c r="I36" s="64" t="n">
        <v>23.88888188976378</v>
      </c>
      <c r="J36" s="64" t="n">
        <v>24.255118110236221</v>
      </c>
      <c r="K36" s="64" t="n">
        <v>24.640629921259844</v>
      </c>
      <c r="L36" s="64" t="n">
        <v>25.122519685039375</v>
      </c>
      <c r="M36" s="64" t="n">
        <v>25.520881889763785</v>
      </c>
      <c r="N36" s="64" t="n">
        <v>25.835716535433075</v>
      </c>
      <c r="O36" s="64" t="n">
        <v>26.227653543307088</v>
      </c>
      <c r="P36" s="64" t="n">
        <v>26.606740157480321</v>
      </c>
    </row>
    <row r="37">
      <c r="B37" t="s">
        <v>208</v>
      </c>
      <c r="C37" t="s">
        <v>209</v>
      </c>
      <c r="D37" s="64" t="n">
        <v>0</v>
      </c>
      <c r="E37" s="64" t="n">
        <v>0</v>
      </c>
      <c r="F37" s="64" t="e">
        <v>#DIV/0!</v>
      </c>
      <c r="G37" s="64" t="n">
        <v>-2.671541473710441</v>
      </c>
      <c r="H37" s="64" t="n">
        <v>-2.6361931404858985</v>
      </c>
      <c r="I37" s="64" t="n">
        <v>-2.6013125165123814</v>
      </c>
      <c r="J37" s="64" t="n">
        <v>-2.5668934133243093</v>
      </c>
      <c r="K37" s="64" t="n">
        <v>-2.6022270077150536</v>
      </c>
      <c r="L37" s="64" t="n">
        <v>-2.6380469732523708</v>
      </c>
      <c r="M37" s="64" t="n">
        <v>-2.6743600048931793</v>
      </c>
      <c r="N37" s="64" t="n">
        <v>-2.7111728897512797</v>
      </c>
      <c r="O37" s="64" t="n">
        <v>-2.7484925083659038</v>
      </c>
      <c r="P37" s="64" t="n">
        <v>-2.7863258359877272</v>
      </c>
    </row>
    <row r="38">
      <c r="B38" t="s">
        <v>210</v>
      </c>
      <c r="C38" t="s">
        <v>211</v>
      </c>
      <c r="D38" s="64" t="n">
        <v>0</v>
      </c>
      <c r="E38" s="64" t="n">
        <v>0</v>
      </c>
      <c r="F38" s="64" t="n">
        <v>-10</v>
      </c>
      <c r="G38" s="64" t="n">
        <v>-9.8676856280451144</v>
      </c>
      <c r="H38" s="64" t="n">
        <v>-9.7371219653928094</v>
      </c>
      <c r="I38" s="64" t="n">
        <v>-9.6082858476429021</v>
      </c>
      <c r="J38" s="64" t="n">
        <v>-9.4811544168935136</v>
      </c>
      <c r="K38" s="64" t="n">
        <v>-9.6116636397477162</v>
      </c>
      <c r="L38" s="64" t="n">
        <v>-9.743969337640829</v>
      </c>
      <c r="M38" s="64" t="n">
        <v>-9.878096239266311</v>
      </c>
      <c r="N38" s="64" t="n">
        <v>-10.01406941371104</v>
      </c>
      <c r="O38" s="64" t="n">
        <v>-10.151914275140866</v>
      </c>
      <c r="P38" s="64" t="n">
        <v>-10.291656587550669</v>
      </c>
    </row>
    <row r="39">
      <c r="B39" t="s">
        <v>55</v>
      </c>
      <c r="C39" t="s">
        <v>212</v>
      </c>
      <c r="D39" s="64" t="n">
        <v>0</v>
      </c>
      <c r="E39" s="64" t="n">
        <v>14</v>
      </c>
      <c r="F39" s="64" t="n">
        <v>0</v>
      </c>
      <c r="G39" s="64" t="n">
        <v>0</v>
      </c>
      <c r="H39" s="64" t="n">
        <v>-16</v>
      </c>
      <c r="I39" s="64" t="n">
        <v>-16</v>
      </c>
      <c r="J39" s="64" t="n">
        <v>-16</v>
      </c>
      <c r="K39" s="64" t="n">
        <v>-16</v>
      </c>
      <c r="L39" s="64" t="n">
        <v>-16</v>
      </c>
      <c r="M39" s="64" t="n">
        <v>-16</v>
      </c>
      <c r="N39" s="64" t="n">
        <v>-16</v>
      </c>
      <c r="O39" s="64" t="n">
        <v>-16</v>
      </c>
      <c r="P39" s="64" t="n">
        <v>-16</v>
      </c>
    </row>
    <row r="40">
      <c r="B40" t="s">
        <v>213</v>
      </c>
      <c r="C40" t="s">
        <v>214</v>
      </c>
      <c r="D40" s="64" t="n">
        <v>0</v>
      </c>
      <c r="E40" s="64" t="n">
        <v>0</v>
      </c>
      <c r="F40" s="64" t="n">
        <v>0</v>
      </c>
      <c r="G40" s="64" t="n">
        <v>0</v>
      </c>
      <c r="H40" s="64" t="n">
        <v>0</v>
      </c>
      <c r="I40" s="64" t="n">
        <v>0</v>
      </c>
      <c r="J40" s="64" t="n">
        <v>0</v>
      </c>
      <c r="K40" s="64" t="n">
        <v>0</v>
      </c>
      <c r="L40" s="64" t="n">
        <v>0</v>
      </c>
      <c r="M40" s="64" t="n">
        <v>0</v>
      </c>
      <c r="N40" s="64" t="n">
        <v>0</v>
      </c>
      <c r="O40" s="64" t="n">
        <v>0</v>
      </c>
      <c r="P40" s="64" t="n">
        <v>0</v>
      </c>
    </row>
    <row r="41">
      <c r="B41" t="s">
        <v>215</v>
      </c>
      <c r="C41" t="s">
        <v>216</v>
      </c>
      <c r="D41" s="64" t="n">
        <v>0</v>
      </c>
      <c r="E41" s="64" t="n">
        <v>0</v>
      </c>
      <c r="F41" s="64" t="n">
        <v>0</v>
      </c>
      <c r="G41" s="64" t="n">
        <v>0</v>
      </c>
      <c r="H41" s="64" t="n">
        <v>0</v>
      </c>
      <c r="I41" s="64" t="n">
        <v>0</v>
      </c>
      <c r="J41" s="64" t="n">
        <v>0</v>
      </c>
      <c r="K41" s="64" t="n">
        <v>0</v>
      </c>
      <c r="L41" s="64" t="n">
        <v>0</v>
      </c>
      <c r="M41" s="64" t="n">
        <v>0</v>
      </c>
      <c r="N41" s="64" t="n">
        <v>0</v>
      </c>
      <c r="O41" s="64" t="n">
        <v>0</v>
      </c>
      <c r="P41" s="64" t="n">
        <v>0</v>
      </c>
    </row>
    <row r="42">
      <c r="B42" t="s">
        <v>217</v>
      </c>
      <c r="C42" t="s">
        <v>218</v>
      </c>
      <c r="D42" s="64" t="n">
        <v>52.756999999999998</v>
      </c>
      <c r="E42" s="64" t="n">
        <v>52.756999999999998</v>
      </c>
      <c r="F42" s="64" t="n">
        <v>52.756999999999998</v>
      </c>
      <c r="G42" s="64" t="n">
        <v>12</v>
      </c>
      <c r="H42" s="64" t="n">
        <v>12</v>
      </c>
      <c r="I42" s="64" t="n">
        <v>12</v>
      </c>
      <c r="J42" s="64" t="n">
        <v>12</v>
      </c>
      <c r="K42" s="64" t="n">
        <v>4.2219999999999995</v>
      </c>
      <c r="L42" s="64" t="n">
        <v>4.2219999999999995</v>
      </c>
      <c r="M42" s="64" t="n">
        <v>4.2219999999999995</v>
      </c>
      <c r="N42" s="64" t="n">
        <v>4.2219999999999995</v>
      </c>
      <c r="O42" s="64" t="n">
        <v>2.3719999999999999</v>
      </c>
      <c r="P42" s="64" t="n">
        <v>2.3719999999999999</v>
      </c>
    </row>
    <row r="43">
      <c r="B43" t="s">
        <v>219</v>
      </c>
      <c r="C43" t="s">
        <v>220</v>
      </c>
      <c r="D43" s="64" t="n">
        <v>19.719000000000005</v>
      </c>
      <c r="E43" s="64" t="e">
        <v>#DIV/0!</v>
      </c>
      <c r="F43" s="64" t="e">
        <v>#DIV/0!</v>
      </c>
      <c r="G43" s="64" t="n">
        <v>1.4159999999999999</v>
      </c>
      <c r="H43" s="64" t="n">
        <v>1.4159999999999999</v>
      </c>
      <c r="I43" s="64" t="n">
        <v>1.4159999999999999</v>
      </c>
      <c r="J43" s="64" t="n">
        <v>1.4159999999999999</v>
      </c>
      <c r="K43" s="64" t="n">
        <v>1.4790000000000001</v>
      </c>
      <c r="L43" s="64" t="n">
        <v>1.4790000000000001</v>
      </c>
      <c r="M43" s="64" t="n">
        <v>1.4790000000000001</v>
      </c>
      <c r="N43" s="64" t="n">
        <v>1.4790000000000001</v>
      </c>
      <c r="O43" s="64" t="n">
        <v>1.63</v>
      </c>
      <c r="P43" s="64" t="n">
        <v>1.63</v>
      </c>
    </row>
    <row r="44">
      <c r="B44" t="s">
        <v>221</v>
      </c>
      <c r="C44" t="s">
        <v>222</v>
      </c>
      <c r="D44" s="64" t="n">
        <v>-74.975999999999885</v>
      </c>
      <c r="E44" s="64" t="n">
        <v>1746.8010000000013</v>
      </c>
      <c r="F44" s="64" t="n">
        <v>1689.9010000000014</v>
      </c>
      <c r="G44" s="64" t="n">
        <v>1753.5010000000016</v>
      </c>
      <c r="H44" s="64" t="n">
        <v>1761.8810000000017</v>
      </c>
      <c r="I44" s="64" t="n">
        <v>1768.9810000000018</v>
      </c>
      <c r="J44" s="64" t="n">
        <v>1776.0810000000019</v>
      </c>
      <c r="K44" s="64" t="n">
        <v>1804.8810000000021</v>
      </c>
      <c r="L44" s="64" t="n">
        <v>1813.2610000000022</v>
      </c>
      <c r="M44" s="64" t="n">
        <v>1820.3610000000024</v>
      </c>
      <c r="N44" s="64" t="n">
        <v>1827.4610000000025</v>
      </c>
      <c r="O44" s="64" t="n">
        <v>1854.0610000000027</v>
      </c>
      <c r="P44" s="64" t="n">
        <v>1863.0810000000029</v>
      </c>
    </row>
    <row r="45">
      <c r="B45" t="s">
        <v>223</v>
      </c>
      <c r="C45" t="s">
        <v>224</v>
      </c>
      <c r="D45" s="64" t="n">
        <v>0</v>
      </c>
      <c r="E45" s="64" t="n">
        <v>0</v>
      </c>
      <c r="F45" s="64" t="n">
        <v>0</v>
      </c>
      <c r="G45" s="64" t="n">
        <v>0</v>
      </c>
      <c r="H45" s="64" t="n">
        <v>0</v>
      </c>
      <c r="I45" s="64" t="n">
        <v>0</v>
      </c>
      <c r="J45" s="64" t="n">
        <v>0</v>
      </c>
      <c r="K45" s="64" t="n">
        <v>0</v>
      </c>
      <c r="L45" s="64" t="n">
        <v>0</v>
      </c>
      <c r="M45" s="64" t="n">
        <v>0</v>
      </c>
      <c r="N45" s="64" t="n">
        <v>0</v>
      </c>
      <c r="O45" s="64" t="n">
        <v>0</v>
      </c>
      <c r="P45" s="64" t="n">
        <v>0</v>
      </c>
    </row>
    <row r="46">
      <c r="B46" t="s">
        <v>225</v>
      </c>
      <c r="C46" t="s">
        <v>226</v>
      </c>
      <c r="D46" s="64" t="n">
        <v>0</v>
      </c>
      <c r="E46" s="64" t="n">
        <v>0</v>
      </c>
      <c r="F46" s="64" t="n">
        <v>0</v>
      </c>
      <c r="G46" s="64" t="n">
        <v>0</v>
      </c>
      <c r="H46" s="64" t="n">
        <v>0</v>
      </c>
      <c r="I46" s="64" t="n">
        <v>0</v>
      </c>
      <c r="J46" s="64" t="n">
        <v>0</v>
      </c>
      <c r="K46" s="64" t="n">
        <v>0</v>
      </c>
      <c r="L46" s="64" t="n">
        <v>0</v>
      </c>
      <c r="M46" s="64" t="n">
        <v>0</v>
      </c>
      <c r="N46" s="64" t="n">
        <v>0</v>
      </c>
      <c r="O46" s="64" t="n">
        <v>0</v>
      </c>
      <c r="P46" s="64" t="n">
        <v>0</v>
      </c>
    </row>
    <row r="47">
      <c r="B47" t="s">
        <v>227</v>
      </c>
      <c r="C47" t="s">
        <v>228</v>
      </c>
      <c r="D47" s="64" t="n">
        <v>20</v>
      </c>
      <c r="E47" s="64" t="e">
        <v>#DIV/0!</v>
      </c>
      <c r="F47" s="64" t="e">
        <v>#DIV/0!</v>
      </c>
      <c r="G47" s="64" t="e">
        <v>#DIV/0!</v>
      </c>
      <c r="H47" s="64" t="e">
        <v>#DIV/0!</v>
      </c>
      <c r="I47" s="64" t="e">
        <v>#DIV/0!</v>
      </c>
      <c r="J47" s="64" t="e">
        <v>#DIV/0!</v>
      </c>
      <c r="K47" s="64" t="e">
        <v>#DIV/0!</v>
      </c>
      <c r="L47" s="64" t="e">
        <v>#DIV/0!</v>
      </c>
      <c r="M47" s="64" t="e">
        <v>#DIV/0!</v>
      </c>
      <c r="N47" s="64" t="e">
        <v>#DIV/0!</v>
      </c>
      <c r="O47" s="64" t="e">
        <v>#DIV/0!</v>
      </c>
      <c r="P47" s="64" t="e">
        <v>#DIV/0!</v>
      </c>
    </row>
    <row r="48">
      <c r="B48" t="s">
        <v>229</v>
      </c>
      <c r="C48" t="s">
        <v>230</v>
      </c>
      <c r="D48" s="64" t="n">
        <v>284.93290710306445</v>
      </c>
      <c r="E48" s="64" t="n">
        <v>288.71536824396719</v>
      </c>
      <c r="F48" s="64" t="n">
        <v>292.54804124852546</v>
      </c>
      <c r="G48" s="64" t="n">
        <v>304.85448798368532</v>
      </c>
      <c r="H48" s="64" t="n">
        <v>317.67862279017521</v>
      </c>
      <c r="I48" s="64" t="n">
        <v>331.04222294822597</v>
      </c>
      <c r="J48" s="64" t="n">
        <v>344.96798183013334</v>
      </c>
      <c r="K48" s="64" t="n">
        <v>337.12647105048472</v>
      </c>
      <c r="L48" s="64" t="n">
        <v>329.4632066430969</v>
      </c>
      <c r="M48" s="64" t="n">
        <v>321.97413686716163</v>
      </c>
      <c r="N48" s="64" t="n">
        <v>314.65530208250289</v>
      </c>
      <c r="O48" s="64" t="n">
        <v>315.46843320951899</v>
      </c>
      <c r="P48" s="64" t="n">
        <v>316.28366562713899</v>
      </c>
    </row>
    <row r="49">
      <c r="B49" t="s">
        <v>231</v>
      </c>
      <c r="C49" t="s">
        <v>232</v>
      </c>
      <c r="D49" s="64" t="n">
        <v>114.32194311812333</v>
      </c>
      <c r="E49" s="64" t="n">
        <v>115.99892048993151</v>
      </c>
      <c r="F49" s="64" t="n">
        <v>115.85517957234795</v>
      </c>
      <c r="G49" s="64" t="n">
        <v>115.13647498443015</v>
      </c>
      <c r="H49" s="64" t="n">
        <v>113.74697944778909</v>
      </c>
      <c r="I49" s="64" t="n">
        <v>111.92626115839735</v>
      </c>
      <c r="J49" s="64" t="n">
        <v>110.63259290014533</v>
      </c>
      <c r="K49" s="64" t="n">
        <v>110.10554286900562</v>
      </c>
      <c r="L49" s="64" t="n">
        <v>109.38683828108782</v>
      </c>
      <c r="M49" s="64" t="n">
        <v>109.67432011625495</v>
      </c>
      <c r="N49" s="64" t="n">
        <v>109.86597467303302</v>
      </c>
      <c r="O49" s="64" t="n">
        <v>110.29719742578369</v>
      </c>
      <c r="P49" s="64" t="n">
        <v>110.29719742578369</v>
      </c>
    </row>
    <row r="52">
      <c r="B52" s="63" t="s">
        <v>233</v>
      </c>
      <c r="C52" s="63"/>
      <c r="D52" s="63"/>
      <c r="E52" s="63"/>
      <c r="F52" s="63"/>
      <c r="G52" s="63"/>
      <c r="H52" s="63"/>
      <c r="I52" s="63"/>
      <c r="J52" s="63"/>
      <c r="K52" s="63"/>
      <c r="L52" s="63"/>
      <c r="M52" s="63"/>
      <c r="N52" s="63"/>
      <c r="O52" s="63"/>
      <c r="P52" s="63"/>
    </row>
    <row r="53">
      <c r="B53" t="s">
        <v>179</v>
      </c>
      <c r="C53" t="s">
        <v>180</v>
      </c>
      <c r="D53" t="s">
        <v>183</v>
      </c>
      <c r="E53" t="s">
        <v>184</v>
      </c>
      <c r="F53" t="s">
        <v>185</v>
      </c>
      <c r="G53" t="s">
        <v>186</v>
      </c>
      <c r="H53" t="s">
        <v>187</v>
      </c>
      <c r="I53" t="s">
        <v>188</v>
      </c>
      <c r="J53" t="s">
        <v>189</v>
      </c>
      <c r="K53" t="s">
        <v>190</v>
      </c>
      <c r="L53" t="s">
        <v>191</v>
      </c>
      <c r="M53" t="s">
        <v>192</v>
      </c>
      <c r="N53" t="s">
        <v>176</v>
      </c>
      <c r="O53" t="s">
        <v>177</v>
      </c>
      <c r="P53" t="s">
        <v>178</v>
      </c>
    </row>
    <row r="54">
      <c r="B54" t="s">
        <v>193</v>
      </c>
      <c r="C54" t="s">
        <v>194</v>
      </c>
      <c r="D54" s="64" t="n">
        <f t="shared" ref="D54:L54" si="0">D4-D29</f>
        <v>0</v>
      </c>
      <c r="E54" s="64" t="e">
        <f t="shared" si="0"/>
        <v>#DIV/0!</v>
      </c>
      <c r="F54" s="64" t="e">
        <f t="shared" si="0"/>
        <v>#DIV/0!</v>
      </c>
      <c r="G54" s="64" t="n">
        <f t="shared" si="0"/>
        <v>0</v>
      </c>
      <c r="H54" s="64" t="n">
        <f t="shared" si="0"/>
        <v>0</v>
      </c>
      <c r="I54" s="64" t="n">
        <f t="shared" si="0"/>
        <v>0</v>
      </c>
      <c r="J54" s="64" t="n">
        <f t="shared" si="0"/>
        <v>0</v>
      </c>
      <c r="K54" s="64" t="n">
        <f t="shared" si="0"/>
        <v>0</v>
      </c>
      <c r="L54" s="64" t="n">
        <f t="shared" si="0"/>
        <v>0</v>
      </c>
      <c r="M54" s="64" t="n">
        <f t="shared" ref="M54:P54" si="1">M4-M29</f>
        <v>0</v>
      </c>
      <c r="N54" s="64" t="n">
        <f t="shared" si="1"/>
        <v>0</v>
      </c>
      <c r="O54" s="64" t="n">
        <f t="shared" si="1"/>
        <v>0</v>
      </c>
      <c r="P54" s="64" t="n">
        <f t="shared" si="1"/>
        <v>0</v>
      </c>
    </row>
    <row r="55">
      <c r="B55" t="s">
        <v>135</v>
      </c>
      <c r="C55" t="s">
        <v>195</v>
      </c>
      <c r="D55" s="64" t="n">
        <f t="shared" ref="D55:L55" si="2">D5-D30</f>
        <v>0</v>
      </c>
      <c r="E55" s="64" t="n">
        <f t="shared" si="2"/>
        <v>0</v>
      </c>
      <c r="F55" s="64" t="n">
        <f t="shared" si="2"/>
        <v>0</v>
      </c>
      <c r="G55" s="64" t="n">
        <f t="shared" si="2"/>
        <v>0</v>
      </c>
      <c r="H55" s="64" t="n">
        <f t="shared" si="2"/>
        <v>0</v>
      </c>
      <c r="I55" s="64" t="n">
        <f t="shared" si="2"/>
        <v>0</v>
      </c>
      <c r="J55" s="64" t="n">
        <f t="shared" si="2"/>
        <v>0</v>
      </c>
      <c r="K55" s="64" t="n">
        <f t="shared" si="2"/>
        <v>0</v>
      </c>
      <c r="L55" s="64" t="n">
        <f t="shared" si="2"/>
        <v>0</v>
      </c>
      <c r="M55" s="64" t="n">
        <f t="shared" ref="M55:P55" si="3">M5-M30</f>
        <v>0</v>
      </c>
      <c r="N55" s="64" t="n">
        <f t="shared" si="3"/>
        <v>0</v>
      </c>
      <c r="O55" s="64" t="n">
        <f t="shared" si="3"/>
        <v>0</v>
      </c>
      <c r="P55" s="64" t="n">
        <f t="shared" si="3"/>
        <v>0</v>
      </c>
    </row>
    <row r="56">
      <c r="B56" t="s">
        <v>196</v>
      </c>
      <c r="C56" t="s">
        <v>197</v>
      </c>
      <c r="D56" s="64" t="n">
        <f t="shared" ref="D56:L74" si="4">D6-D31</f>
        <v>0</v>
      </c>
      <c r="E56" s="64" t="n">
        <f t="shared" si="4"/>
        <v>0</v>
      </c>
      <c r="F56" s="64" t="n">
        <f t="shared" si="4"/>
        <v>0</v>
      </c>
      <c r="G56" s="64" t="n">
        <f t="shared" si="4"/>
        <v>0</v>
      </c>
      <c r="H56" s="64" t="n">
        <f t="shared" si="4"/>
        <v>0</v>
      </c>
      <c r="I56" s="64" t="n">
        <f t="shared" si="4"/>
        <v>0</v>
      </c>
      <c r="J56" s="64" t="n">
        <f t="shared" si="4"/>
        <v>0</v>
      </c>
      <c r="K56" s="64" t="n">
        <f t="shared" si="4"/>
        <v>0</v>
      </c>
      <c r="L56" s="64" t="n">
        <f t="shared" si="4"/>
        <v>0</v>
      </c>
      <c r="M56" s="64" t="n">
        <f t="shared" ref="M56:P56" si="5">M6-M31</f>
        <v>0</v>
      </c>
      <c r="N56" s="64" t="n">
        <f t="shared" si="5"/>
        <v>0</v>
      </c>
      <c r="O56" s="64" t="n">
        <f t="shared" si="5"/>
        <v>0</v>
      </c>
      <c r="P56" s="64" t="n">
        <f t="shared" si="5"/>
        <v>0</v>
      </c>
    </row>
    <row r="57">
      <c r="B57" t="s">
        <v>198</v>
      </c>
      <c r="C57" t="s">
        <v>199</v>
      </c>
      <c r="D57" s="64" t="n">
        <f t="shared" si="4"/>
        <v>0</v>
      </c>
      <c r="E57" s="64" t="n">
        <f t="shared" si="4"/>
        <v>0</v>
      </c>
      <c r="F57" s="64" t="n">
        <f t="shared" si="4"/>
        <v>0</v>
      </c>
      <c r="G57" s="64" t="n">
        <f t="shared" si="4"/>
        <v>0</v>
      </c>
      <c r="H57" s="64" t="n">
        <f t="shared" si="4"/>
        <v>0</v>
      </c>
      <c r="I57" s="64" t="n">
        <f t="shared" si="4"/>
        <v>0</v>
      </c>
      <c r="J57" s="64" t="n">
        <f t="shared" si="4"/>
        <v>0</v>
      </c>
      <c r="K57" s="64" t="n">
        <f t="shared" si="4"/>
        <v>0</v>
      </c>
      <c r="L57" s="64" t="n">
        <f t="shared" si="4"/>
        <v>0</v>
      </c>
      <c r="M57" s="64" t="n">
        <f t="shared" ref="M57:P57" si="6">M7-M32</f>
        <v>0</v>
      </c>
      <c r="N57" s="64" t="n">
        <f t="shared" si="6"/>
        <v>0</v>
      </c>
      <c r="O57" s="64" t="n">
        <f t="shared" si="6"/>
        <v>0</v>
      </c>
      <c r="P57" s="64" t="n">
        <f t="shared" si="6"/>
        <v>0</v>
      </c>
    </row>
    <row r="58">
      <c r="B58" t="s">
        <v>200</v>
      </c>
      <c r="C58" t="s">
        <v>201</v>
      </c>
      <c r="D58" s="64" t="n">
        <f t="shared" si="4"/>
        <v>0</v>
      </c>
      <c r="E58" s="64" t="e">
        <f t="shared" si="4"/>
        <v>#DIV/0!</v>
      </c>
      <c r="F58" s="64" t="e">
        <f t="shared" si="4"/>
        <v>#DIV/0!</v>
      </c>
      <c r="G58" s="64" t="n">
        <f t="shared" si="4"/>
        <v>0</v>
      </c>
      <c r="H58" s="64" t="n">
        <f t="shared" si="4"/>
        <v>0</v>
      </c>
      <c r="I58" s="64" t="n">
        <f t="shared" si="4"/>
        <v>0</v>
      </c>
      <c r="J58" s="64" t="n">
        <f t="shared" si="4"/>
        <v>0</v>
      </c>
      <c r="K58" s="64" t="n">
        <f t="shared" si="4"/>
        <v>0</v>
      </c>
      <c r="L58" s="64" t="n">
        <f t="shared" si="4"/>
        <v>0</v>
      </c>
      <c r="M58" s="64" t="n">
        <f t="shared" ref="M58:P58" si="7">M8-M33</f>
        <v>0</v>
      </c>
      <c r="N58" s="64" t="n">
        <f t="shared" si="7"/>
        <v>0</v>
      </c>
      <c r="O58" s="64" t="n">
        <f t="shared" si="7"/>
        <v>0</v>
      </c>
      <c r="P58" s="64" t="n">
        <f t="shared" si="7"/>
        <v>0</v>
      </c>
    </row>
    <row r="59">
      <c r="B59" t="s">
        <v>202</v>
      </c>
      <c r="C59" t="s">
        <v>203</v>
      </c>
      <c r="D59" s="64" t="n">
        <f t="shared" si="4"/>
        <v>0</v>
      </c>
      <c r="E59" s="64" t="n">
        <f t="shared" si="4"/>
        <v>0</v>
      </c>
      <c r="F59" s="64" t="n">
        <f t="shared" si="4"/>
        <v>0</v>
      </c>
      <c r="G59" s="64" t="n">
        <f t="shared" si="4"/>
        <v>0</v>
      </c>
      <c r="H59" s="64" t="n">
        <f t="shared" si="4"/>
        <v>0</v>
      </c>
      <c r="I59" s="64" t="n">
        <f t="shared" si="4"/>
        <v>0</v>
      </c>
      <c r="J59" s="64" t="n">
        <f t="shared" si="4"/>
        <v>0</v>
      </c>
      <c r="K59" s="64" t="n">
        <f t="shared" si="4"/>
        <v>0</v>
      </c>
      <c r="L59" s="64" t="n">
        <f t="shared" si="4"/>
        <v>0</v>
      </c>
      <c r="M59" s="64" t="n">
        <f t="shared" ref="M59:P59" si="8">M9-M34</f>
        <v>0</v>
      </c>
      <c r="N59" s="64" t="n">
        <f t="shared" si="8"/>
        <v>0</v>
      </c>
      <c r="O59" s="64" t="n">
        <f t="shared" si="8"/>
        <v>0</v>
      </c>
      <c r="P59" s="64" t="n">
        <f t="shared" si="8"/>
        <v>0</v>
      </c>
    </row>
    <row r="60">
      <c r="B60" t="s">
        <v>204</v>
      </c>
      <c r="C60" t="s">
        <v>205</v>
      </c>
      <c r="D60" s="64" t="n">
        <f t="shared" si="4"/>
        <v>0</v>
      </c>
      <c r="E60" s="64" t="n">
        <f t="shared" si="4"/>
        <v>0</v>
      </c>
      <c r="F60" s="64" t="n">
        <f t="shared" si="4"/>
        <v>0</v>
      </c>
      <c r="G60" s="64" t="n">
        <f t="shared" si="4"/>
        <v>0</v>
      </c>
      <c r="H60" s="64" t="n">
        <f t="shared" si="4"/>
        <v>0</v>
      </c>
      <c r="I60" s="64" t="n">
        <f t="shared" si="4"/>
        <v>0</v>
      </c>
      <c r="J60" s="64" t="n">
        <f t="shared" si="4"/>
        <v>0</v>
      </c>
      <c r="K60" s="64" t="n">
        <f t="shared" si="4"/>
        <v>0</v>
      </c>
      <c r="L60" s="64" t="n">
        <f t="shared" si="4"/>
        <v>0</v>
      </c>
      <c r="M60" s="64" t="n">
        <f t="shared" ref="M60:P60" si="9">M10-M35</f>
        <v>0</v>
      </c>
      <c r="N60" s="64" t="n">
        <f t="shared" si="9"/>
        <v>0</v>
      </c>
      <c r="O60" s="64" t="n">
        <f t="shared" si="9"/>
        <v>0</v>
      </c>
      <c r="P60" s="64" t="n">
        <f t="shared" si="9"/>
        <v>0</v>
      </c>
    </row>
    <row r="61">
      <c r="B61" t="s">
        <v>206</v>
      </c>
      <c r="C61" t="s">
        <v>207</v>
      </c>
      <c r="D61" s="64" t="n">
        <f t="shared" si="4"/>
        <v>0</v>
      </c>
      <c r="E61" s="64" t="n">
        <f t="shared" si="4"/>
        <v>0</v>
      </c>
      <c r="F61" s="64" t="n">
        <f t="shared" si="4"/>
        <v>0</v>
      </c>
      <c r="G61" s="64" t="n">
        <f t="shared" si="4"/>
        <v>0</v>
      </c>
      <c r="H61" s="64" t="n">
        <f t="shared" si="4"/>
        <v>0</v>
      </c>
      <c r="I61" s="64" t="n">
        <f t="shared" si="4"/>
        <v>0</v>
      </c>
      <c r="J61" s="64" t="n">
        <f t="shared" si="4"/>
        <v>0</v>
      </c>
      <c r="K61" s="64" t="n">
        <f t="shared" si="4"/>
        <v>0</v>
      </c>
      <c r="L61" s="64" t="n">
        <f t="shared" si="4"/>
        <v>0</v>
      </c>
      <c r="M61" s="64" t="n">
        <f t="shared" ref="M61:P61" si="10">M11-M36</f>
        <v>0</v>
      </c>
      <c r="N61" s="64" t="n">
        <f t="shared" si="10"/>
        <v>0</v>
      </c>
      <c r="O61" s="64" t="n">
        <f t="shared" si="10"/>
        <v>0</v>
      </c>
      <c r="P61" s="64" t="n">
        <f t="shared" si="10"/>
        <v>0</v>
      </c>
    </row>
    <row r="62">
      <c r="B62" t="s">
        <v>208</v>
      </c>
      <c r="C62" t="s">
        <v>209</v>
      </c>
      <c r="D62" s="64" t="n">
        <f t="shared" si="4"/>
        <v>0</v>
      </c>
      <c r="E62" s="64" t="n">
        <f t="shared" si="4"/>
        <v>0</v>
      </c>
      <c r="F62" s="64" t="e">
        <f t="shared" si="4"/>
        <v>#DIV/0!</v>
      </c>
      <c r="G62" s="64" t="n">
        <f t="shared" si="4"/>
        <v>0</v>
      </c>
      <c r="H62" s="64" t="n">
        <f t="shared" si="4"/>
        <v>0</v>
      </c>
      <c r="I62" s="64" t="n">
        <f t="shared" si="4"/>
        <v>0</v>
      </c>
      <c r="J62" s="64" t="n">
        <f t="shared" si="4"/>
        <v>0</v>
      </c>
      <c r="K62" s="64" t="n">
        <f t="shared" si="4"/>
        <v>0</v>
      </c>
      <c r="L62" s="64" t="n">
        <f t="shared" si="4"/>
        <v>0</v>
      </c>
      <c r="M62" s="64" t="n">
        <f t="shared" ref="M62:P62" si="11">M12-M37</f>
        <v>0</v>
      </c>
      <c r="N62" s="64" t="n">
        <f t="shared" si="11"/>
        <v>0</v>
      </c>
      <c r="O62" s="64" t="n">
        <f t="shared" si="11"/>
        <v>0</v>
      </c>
      <c r="P62" s="64" t="n">
        <f t="shared" si="11"/>
        <v>0</v>
      </c>
    </row>
    <row r="63">
      <c r="B63" t="s">
        <v>210</v>
      </c>
      <c r="C63" t="s">
        <v>211</v>
      </c>
      <c r="D63" s="64" t="n">
        <f t="shared" si="4"/>
        <v>0</v>
      </c>
      <c r="E63" s="64" t="n">
        <f t="shared" si="4"/>
        <v>0</v>
      </c>
      <c r="F63" s="64" t="n">
        <f t="shared" si="4"/>
        <v>0</v>
      </c>
      <c r="G63" s="64" t="n">
        <f t="shared" si="4"/>
        <v>0</v>
      </c>
      <c r="H63" s="64" t="n">
        <f t="shared" si="4"/>
        <v>0</v>
      </c>
      <c r="I63" s="64" t="n">
        <f t="shared" si="4"/>
        <v>0</v>
      </c>
      <c r="J63" s="64" t="n">
        <f t="shared" si="4"/>
        <v>0</v>
      </c>
      <c r="K63" s="64" t="n">
        <f t="shared" si="4"/>
        <v>0</v>
      </c>
      <c r="L63" s="64" t="n">
        <f t="shared" si="4"/>
        <v>0</v>
      </c>
      <c r="M63" s="64" t="n">
        <f t="shared" ref="M63:P63" si="12">M13-M38</f>
        <v>0</v>
      </c>
      <c r="N63" s="64" t="n">
        <f t="shared" si="12"/>
        <v>0</v>
      </c>
      <c r="O63" s="64" t="n">
        <f>O13-O38</f>
        <v>0</v>
      </c>
      <c r="P63" s="64" t="n">
        <f t="shared" si="12"/>
        <v>0</v>
      </c>
    </row>
    <row r="64">
      <c r="B64" t="s">
        <v>55</v>
      </c>
      <c r="C64" t="s">
        <v>212</v>
      </c>
      <c r="D64" s="64" t="n">
        <f t="shared" si="4"/>
        <v>0</v>
      </c>
      <c r="E64" s="64" t="n">
        <f t="shared" si="4"/>
        <v>0</v>
      </c>
      <c r="F64" s="64" t="n">
        <f t="shared" si="4"/>
        <v>0</v>
      </c>
      <c r="G64" s="64" t="n">
        <f t="shared" si="4"/>
        <v>0</v>
      </c>
      <c r="H64" s="64" t="n">
        <f t="shared" si="4"/>
        <v>0</v>
      </c>
      <c r="I64" s="64" t="n">
        <f t="shared" si="4"/>
        <v>0</v>
      </c>
      <c r="J64" s="64" t="n">
        <f t="shared" si="4"/>
        <v>0</v>
      </c>
      <c r="K64" s="64" t="n">
        <f t="shared" si="4"/>
        <v>0</v>
      </c>
      <c r="L64" s="64" t="n">
        <f t="shared" si="4"/>
        <v>0</v>
      </c>
      <c r="M64" s="64" t="n">
        <f t="shared" ref="M64:P64" si="13">M14-M39</f>
        <v>0</v>
      </c>
      <c r="N64" s="64" t="n">
        <f t="shared" si="13"/>
        <v>0</v>
      </c>
      <c r="O64" s="64" t="n">
        <f t="shared" si="13"/>
        <v>0</v>
      </c>
      <c r="P64" s="64" t="n">
        <f t="shared" si="13"/>
        <v>0</v>
      </c>
    </row>
    <row r="65">
      <c r="B65" t="s">
        <v>213</v>
      </c>
      <c r="C65" t="s">
        <v>214</v>
      </c>
      <c r="D65" s="64" t="n">
        <f t="shared" si="4"/>
        <v>0</v>
      </c>
      <c r="E65" s="64" t="n">
        <f t="shared" si="4"/>
        <v>0</v>
      </c>
      <c r="F65" s="64" t="n">
        <f t="shared" si="4"/>
        <v>0</v>
      </c>
      <c r="G65" s="64" t="n">
        <f t="shared" si="4"/>
        <v>0</v>
      </c>
      <c r="H65" s="64" t="n">
        <f t="shared" si="4"/>
        <v>0</v>
      </c>
      <c r="I65" s="64" t="n">
        <f t="shared" si="4"/>
        <v>0</v>
      </c>
      <c r="J65" s="64" t="n">
        <f t="shared" si="4"/>
        <v>0</v>
      </c>
      <c r="K65" s="64" t="n">
        <f t="shared" si="4"/>
        <v>0</v>
      </c>
      <c r="L65" s="64" t="n">
        <f t="shared" si="4"/>
        <v>0</v>
      </c>
      <c r="M65" s="64" t="n">
        <f t="shared" ref="M65:P65" si="14">M15-M40</f>
        <v>0</v>
      </c>
      <c r="N65" s="64" t="n">
        <f t="shared" si="14"/>
        <v>0</v>
      </c>
      <c r="O65" s="64" t="n">
        <f t="shared" si="14"/>
        <v>0</v>
      </c>
      <c r="P65" s="64" t="n">
        <f t="shared" si="14"/>
        <v>0</v>
      </c>
    </row>
    <row r="66">
      <c r="B66" t="s">
        <v>215</v>
      </c>
      <c r="C66" t="s">
        <v>216</v>
      </c>
      <c r="D66" s="64" t="n">
        <f t="shared" si="4"/>
        <v>0</v>
      </c>
      <c r="E66" s="64" t="n">
        <f t="shared" si="4"/>
        <v>0</v>
      </c>
      <c r="F66" s="64" t="n">
        <f t="shared" si="4"/>
        <v>0</v>
      </c>
      <c r="G66" s="64" t="n">
        <f t="shared" si="4"/>
        <v>0</v>
      </c>
      <c r="H66" s="64" t="n">
        <f t="shared" si="4"/>
        <v>0</v>
      </c>
      <c r="I66" s="64" t="n">
        <f t="shared" si="4"/>
        <v>0</v>
      </c>
      <c r="J66" s="64" t="n">
        <f t="shared" si="4"/>
        <v>0</v>
      </c>
      <c r="K66" s="64" t="n">
        <f t="shared" si="4"/>
        <v>0</v>
      </c>
      <c r="L66" s="64" t="n">
        <f t="shared" si="4"/>
        <v>0</v>
      </c>
      <c r="M66" s="64" t="n">
        <f t="shared" ref="M66:P66" si="15">M16-M41</f>
        <v>0</v>
      </c>
      <c r="N66" s="64" t="n">
        <f t="shared" si="15"/>
        <v>0</v>
      </c>
      <c r="O66" s="64" t="n">
        <f t="shared" si="15"/>
        <v>0</v>
      </c>
      <c r="P66" s="64" t="n">
        <f t="shared" si="15"/>
        <v>0</v>
      </c>
    </row>
    <row r="67">
      <c r="B67" t="s">
        <v>217</v>
      </c>
      <c r="C67" t="s">
        <v>218</v>
      </c>
      <c r="D67" s="64" t="n">
        <f t="shared" si="4"/>
        <v>0</v>
      </c>
      <c r="E67" s="64" t="n">
        <f t="shared" si="4"/>
        <v>0</v>
      </c>
      <c r="F67" s="64" t="n">
        <f t="shared" si="4"/>
        <v>0</v>
      </c>
      <c r="G67" s="64" t="n">
        <f t="shared" si="4"/>
        <v>0</v>
      </c>
      <c r="H67" s="64" t="n">
        <f t="shared" si="4"/>
        <v>0</v>
      </c>
      <c r="I67" s="64" t="n">
        <f t="shared" si="4"/>
        <v>0</v>
      </c>
      <c r="J67" s="64" t="n">
        <f t="shared" si="4"/>
        <v>0</v>
      </c>
      <c r="K67" s="64" t="n">
        <f t="shared" si="4"/>
        <v>0</v>
      </c>
      <c r="L67" s="64" t="n">
        <f t="shared" si="4"/>
        <v>0</v>
      </c>
      <c r="M67" s="64" t="n">
        <f t="shared" ref="M67:P67" si="16">M17-M42</f>
        <v>0</v>
      </c>
      <c r="N67" s="64" t="n">
        <f t="shared" si="16"/>
        <v>0</v>
      </c>
      <c r="O67" s="64" t="n">
        <f t="shared" si="16"/>
        <v>0</v>
      </c>
      <c r="P67" s="64" t="n">
        <f t="shared" si="16"/>
        <v>0</v>
      </c>
    </row>
    <row r="68">
      <c r="B68" t="s">
        <v>1184</v>
      </c>
      <c r="C68" t="s">
        <v>220</v>
      </c>
      <c r="D68" s="64" t="n">
        <f t="shared" si="4"/>
        <v>0</v>
      </c>
      <c r="E68" s="64" t="e">
        <f t="shared" si="4"/>
        <v>#DIV/0!</v>
      </c>
      <c r="F68" s="64" t="e">
        <f t="shared" si="4"/>
        <v>#DIV/0!</v>
      </c>
      <c r="G68" s="64" t="n">
        <f t="shared" si="4"/>
        <v>0</v>
      </c>
      <c r="H68" s="64" t="n">
        <f t="shared" si="4"/>
        <v>0</v>
      </c>
      <c r="I68" s="64" t="n">
        <f t="shared" si="4"/>
        <v>0</v>
      </c>
      <c r="J68" s="64" t="n">
        <f t="shared" si="4"/>
        <v>0</v>
      </c>
      <c r="K68" s="64" t="n">
        <f t="shared" si="4"/>
        <v>0</v>
      </c>
      <c r="L68" s="64" t="n">
        <f t="shared" si="4"/>
        <v>0</v>
      </c>
      <c r="M68" s="64" t="n">
        <f t="shared" ref="M68:P68" si="17">M18-M43</f>
        <v>0</v>
      </c>
      <c r="N68" s="64" t="n">
        <f t="shared" si="17"/>
        <v>0</v>
      </c>
      <c r="O68" s="64" t="n">
        <f t="shared" si="17"/>
        <v>0</v>
      </c>
      <c r="P68" s="64" t="n">
        <f t="shared" si="17"/>
        <v>0</v>
      </c>
    </row>
    <row r="69">
      <c r="B69" t="s">
        <v>221</v>
      </c>
      <c r="C69" t="s">
        <v>222</v>
      </c>
      <c r="D69" s="64" t="n">
        <f t="shared" si="4"/>
        <v>0</v>
      </c>
      <c r="E69" s="64" t="n">
        <f t="shared" si="4"/>
        <v>0</v>
      </c>
      <c r="F69" s="64" t="n">
        <f t="shared" si="4"/>
        <v>0</v>
      </c>
      <c r="G69" s="64" t="n">
        <f t="shared" si="4"/>
        <v>0</v>
      </c>
      <c r="H69" s="64" t="n">
        <f t="shared" si="4"/>
        <v>0</v>
      </c>
      <c r="I69" s="64" t="n">
        <f t="shared" si="4"/>
        <v>0</v>
      </c>
      <c r="J69" s="64" t="n">
        <f t="shared" si="4"/>
        <v>0</v>
      </c>
      <c r="K69" s="64" t="n">
        <f t="shared" si="4"/>
        <v>0</v>
      </c>
      <c r="L69" s="64" t="n">
        <f t="shared" si="4"/>
        <v>0</v>
      </c>
      <c r="M69" s="64" t="n">
        <f t="shared" ref="M69:P69" si="18">M19-M44</f>
        <v>0</v>
      </c>
      <c r="N69" s="64" t="n">
        <f t="shared" si="18"/>
        <v>0</v>
      </c>
      <c r="O69" s="64" t="n">
        <f t="shared" si="18"/>
        <v>0</v>
      </c>
      <c r="P69" s="64" t="n">
        <f t="shared" si="18"/>
        <v>0</v>
      </c>
    </row>
    <row r="70">
      <c r="B70" t="s">
        <v>223</v>
      </c>
      <c r="C70" t="s">
        <v>224</v>
      </c>
      <c r="D70" s="64" t="n">
        <f t="shared" si="4"/>
        <v>0</v>
      </c>
      <c r="E70" s="64" t="n">
        <f t="shared" si="4"/>
        <v>0</v>
      </c>
      <c r="F70" s="64" t="n">
        <f t="shared" si="4"/>
        <v>0</v>
      </c>
      <c r="G70" s="64" t="n">
        <f t="shared" si="4"/>
        <v>0</v>
      </c>
      <c r="H70" s="64" t="n">
        <f t="shared" si="4"/>
        <v>0</v>
      </c>
      <c r="I70" s="64" t="n">
        <f t="shared" si="4"/>
        <v>0</v>
      </c>
      <c r="J70" s="64" t="n">
        <f t="shared" si="4"/>
        <v>0</v>
      </c>
      <c r="K70" s="64" t="n">
        <f t="shared" si="4"/>
        <v>0</v>
      </c>
      <c r="L70" s="64" t="n">
        <f t="shared" si="4"/>
        <v>0</v>
      </c>
      <c r="M70" s="64" t="n">
        <f t="shared" ref="M70:P70" si="19">M20-M45</f>
        <v>0</v>
      </c>
      <c r="N70" s="64" t="n">
        <f t="shared" si="19"/>
        <v>0</v>
      </c>
      <c r="O70" s="64" t="n">
        <f t="shared" si="19"/>
        <v>0</v>
      </c>
      <c r="P70" s="64" t="n">
        <f t="shared" si="19"/>
        <v>0</v>
      </c>
    </row>
    <row r="71">
      <c r="B71" t="s">
        <v>225</v>
      </c>
      <c r="C71" t="s">
        <v>226</v>
      </c>
      <c r="D71" s="64" t="n">
        <f t="shared" si="4"/>
        <v>0</v>
      </c>
      <c r="E71" s="64" t="n">
        <f t="shared" si="4"/>
        <v>0</v>
      </c>
      <c r="F71" s="64" t="n">
        <f t="shared" si="4"/>
        <v>0</v>
      </c>
      <c r="G71" s="64" t="n">
        <f t="shared" si="4"/>
        <v>0</v>
      </c>
      <c r="H71" s="64" t="n">
        <f t="shared" si="4"/>
        <v>0</v>
      </c>
      <c r="I71" s="64" t="n">
        <f t="shared" si="4"/>
        <v>0</v>
      </c>
      <c r="J71" s="64" t="n">
        <f t="shared" si="4"/>
        <v>0</v>
      </c>
      <c r="K71" s="64" t="n">
        <f t="shared" si="4"/>
        <v>0</v>
      </c>
      <c r="L71" s="64" t="n">
        <f t="shared" si="4"/>
        <v>0</v>
      </c>
      <c r="M71" s="64" t="n">
        <f t="shared" ref="M71:P71" si="20">M21-M46</f>
        <v>0</v>
      </c>
      <c r="N71" s="64" t="n">
        <f t="shared" si="20"/>
        <v>0</v>
      </c>
      <c r="O71" s="64" t="n">
        <f t="shared" si="20"/>
        <v>0</v>
      </c>
      <c r="P71" s="64" t="n">
        <f t="shared" si="20"/>
        <v>0</v>
      </c>
    </row>
    <row r="72">
      <c r="B72" t="s">
        <v>227</v>
      </c>
      <c r="C72" t="s">
        <v>228</v>
      </c>
      <c r="D72" s="64" t="n">
        <f t="shared" si="4"/>
        <v>0</v>
      </c>
      <c r="E72" s="64" t="e">
        <f t="shared" si="4"/>
        <v>#DIV/0!</v>
      </c>
      <c r="F72" s="64" t="e">
        <f t="shared" si="4"/>
        <v>#DIV/0!</v>
      </c>
      <c r="G72" s="64" t="e">
        <f t="shared" si="4"/>
        <v>#DIV/0!</v>
      </c>
      <c r="H72" s="64" t="e">
        <f t="shared" si="4"/>
        <v>#DIV/0!</v>
      </c>
      <c r="I72" s="64" t="e">
        <f t="shared" si="4"/>
        <v>#DIV/0!</v>
      </c>
      <c r="J72" s="64" t="e">
        <f t="shared" si="4"/>
        <v>#DIV/0!</v>
      </c>
      <c r="K72" s="64" t="e">
        <f t="shared" si="4"/>
        <v>#DIV/0!</v>
      </c>
      <c r="L72" s="64" t="e">
        <f t="shared" si="4"/>
        <v>#DIV/0!</v>
      </c>
      <c r="M72" s="64" t="e">
        <f t="shared" ref="M72:P72" si="21">M22-M47</f>
        <v>#DIV/0!</v>
      </c>
      <c r="N72" s="64" t="e">
        <f t="shared" si="21"/>
        <v>#DIV/0!</v>
      </c>
      <c r="O72" s="64" t="e">
        <f t="shared" si="21"/>
        <v>#DIV/0!</v>
      </c>
      <c r="P72" s="64" t="e">
        <f t="shared" si="21"/>
        <v>#DIV/0!</v>
      </c>
    </row>
    <row r="73">
      <c r="B73" t="s">
        <v>229</v>
      </c>
      <c r="C73" t="s">
        <v>230</v>
      </c>
      <c r="D73" s="64" t="n">
        <f t="shared" si="4"/>
        <v>0</v>
      </c>
      <c r="E73" s="64" t="n">
        <f t="shared" si="4"/>
        <v>0</v>
      </c>
      <c r="F73" s="64" t="n">
        <f t="shared" si="4"/>
        <v>0</v>
      </c>
      <c r="G73" s="64" t="n">
        <f t="shared" si="4"/>
        <v>0</v>
      </c>
      <c r="H73" s="64" t="n">
        <f t="shared" si="4"/>
        <v>0</v>
      </c>
      <c r="I73" s="64" t="n">
        <f t="shared" si="4"/>
        <v>0</v>
      </c>
      <c r="J73" s="64" t="n">
        <f t="shared" si="4"/>
        <v>0</v>
      </c>
      <c r="K73" s="64" t="n">
        <f t="shared" si="4"/>
        <v>0</v>
      </c>
      <c r="L73" s="64" t="n">
        <f t="shared" si="4"/>
        <v>0</v>
      </c>
      <c r="M73" s="64" t="n">
        <f t="shared" ref="M73:P73" si="22">M23-M48</f>
        <v>0</v>
      </c>
      <c r="N73" s="64" t="n">
        <f t="shared" si="22"/>
        <v>0</v>
      </c>
      <c r="O73" s="64" t="n">
        <f t="shared" si="22"/>
        <v>0</v>
      </c>
      <c r="P73" s="64" t="n">
        <f t="shared" si="22"/>
        <v>0</v>
      </c>
    </row>
    <row r="74">
      <c r="B74" t="s">
        <v>231</v>
      </c>
      <c r="C74" t="s">
        <v>232</v>
      </c>
      <c r="D74" s="64" t="n">
        <f t="shared" si="4"/>
        <v>0</v>
      </c>
      <c r="E74" s="64" t="n">
        <f t="shared" si="4"/>
        <v>0</v>
      </c>
      <c r="F74" s="64" t="n">
        <f t="shared" si="4"/>
        <v>0</v>
      </c>
      <c r="G74" s="64" t="n">
        <f t="shared" si="4"/>
        <v>0</v>
      </c>
      <c r="H74" s="64" t="n">
        <f t="shared" si="4"/>
        <v>0</v>
      </c>
      <c r="I74" s="64" t="n">
        <f t="shared" si="4"/>
        <v>0</v>
      </c>
      <c r="J74" s="64" t="n">
        <f t="shared" si="4"/>
        <v>0</v>
      </c>
      <c r="K74" s="64" t="n">
        <f t="shared" si="4"/>
        <v>0</v>
      </c>
      <c r="L74" s="64" t="n">
        <f t="shared" si="4"/>
        <v>0</v>
      </c>
      <c r="M74" s="64" t="n">
        <f t="shared" ref="M74:P74" si="23">M24-M49</f>
        <v>0</v>
      </c>
      <c r="N74" s="64" t="n">
        <f t="shared" si="23"/>
        <v>0</v>
      </c>
      <c r="O74" s="64" t="n">
        <f t="shared" si="23"/>
        <v>0</v>
      </c>
      <c r="P74" s="64" t="n">
        <f t="shared" si="23"/>
        <v>0</v>
      </c>
    </row>
    <row r="77">
      <c r="B77" s="63" t="s">
        <v>234</v>
      </c>
      <c r="C77" s="63"/>
      <c r="D77" s="63"/>
      <c r="E77" s="63"/>
      <c r="F77" s="63"/>
      <c r="G77" s="63"/>
      <c r="H77" s="63"/>
      <c r="I77" s="63"/>
      <c r="J77" s="63"/>
      <c r="K77" s="63"/>
      <c r="L77" s="63"/>
      <c r="M77" s="63"/>
      <c r="N77" s="63"/>
      <c r="O77" s="63"/>
      <c r="P77" s="63"/>
    </row>
    <row r="78">
      <c r="B78" t="s">
        <v>179</v>
      </c>
      <c r="C78" t="s">
        <v>180</v>
      </c>
      <c r="D78" t="s">
        <v>183</v>
      </c>
      <c r="E78" t="s">
        <v>184</v>
      </c>
      <c r="F78" t="s">
        <v>185</v>
      </c>
      <c r="G78" t="s">
        <v>186</v>
      </c>
      <c r="H78" t="s">
        <v>187</v>
      </c>
      <c r="I78" t="s">
        <v>188</v>
      </c>
      <c r="J78" t="s">
        <v>189</v>
      </c>
      <c r="K78" t="s">
        <v>190</v>
      </c>
      <c r="L78" t="s">
        <v>191</v>
      </c>
      <c r="M78" t="s">
        <v>192</v>
      </c>
      <c r="N78" t="s">
        <v>176</v>
      </c>
      <c r="O78" t="s">
        <v>177</v>
      </c>
      <c r="P78" t="s">
        <v>178</v>
      </c>
    </row>
    <row r="79">
      <c r="B79" t="s">
        <v>193</v>
      </c>
      <c r="C79" t="s">
        <v>194</v>
      </c>
      <c r="D79" s="65" t="n">
        <f t="shared" ref="D79:L79" si="24">(D4/D29-1)</f>
        <v>0</v>
      </c>
      <c r="E79" s="65" t="e">
        <f t="shared" si="24"/>
        <v>#DIV/0!</v>
      </c>
      <c r="F79" s="65" t="e">
        <f t="shared" si="24"/>
        <v>#DIV/0!</v>
      </c>
      <c r="G79" s="65" t="n">
        <f t="shared" si="24"/>
        <v>0</v>
      </c>
      <c r="H79" s="65" t="n">
        <f t="shared" si="24"/>
        <v>0</v>
      </c>
      <c r="I79" s="65" t="n">
        <f t="shared" si="24"/>
        <v>0</v>
      </c>
      <c r="J79" s="65" t="n">
        <f t="shared" si="24"/>
        <v>0</v>
      </c>
      <c r="K79" s="65" t="n">
        <f t="shared" si="24"/>
        <v>0</v>
      </c>
      <c r="L79" s="65" t="n">
        <f t="shared" si="24"/>
        <v>0</v>
      </c>
      <c r="M79" s="65" t="n">
        <f t="shared" ref="M79:P79" si="25">(M4/M29-1)</f>
        <v>0</v>
      </c>
      <c r="N79" s="65" t="n">
        <f t="shared" si="25"/>
        <v>0</v>
      </c>
      <c r="O79" s="65" t="n">
        <f t="shared" si="25"/>
        <v>0</v>
      </c>
      <c r="P79" s="65" t="n">
        <f t="shared" si="25"/>
        <v>0</v>
      </c>
    </row>
    <row r="80">
      <c r="B80" t="s">
        <v>135</v>
      </c>
      <c r="C80" t="s">
        <v>195</v>
      </c>
      <c r="D80" s="65" t="e">
        <f t="shared" ref="D80:L99" si="26">(D5/D30-1)</f>
        <v>#DIV/0!</v>
      </c>
      <c r="E80" s="65" t="n">
        <f t="shared" si="26"/>
        <v>0</v>
      </c>
      <c r="F80" s="65" t="n">
        <f t="shared" si="26"/>
        <v>0</v>
      </c>
      <c r="G80" s="65" t="n">
        <f t="shared" si="26"/>
        <v>0</v>
      </c>
      <c r="H80" s="65" t="n">
        <f t="shared" si="26"/>
        <v>0</v>
      </c>
      <c r="I80" s="65" t="n">
        <f t="shared" si="26"/>
        <v>0</v>
      </c>
      <c r="J80" s="65" t="n">
        <f t="shared" si="26"/>
        <v>0</v>
      </c>
      <c r="K80" s="65" t="n">
        <f t="shared" si="26"/>
        <v>0</v>
      </c>
      <c r="L80" s="65" t="n">
        <f t="shared" si="26"/>
        <v>0</v>
      </c>
      <c r="M80" s="65" t="n">
        <f t="shared" ref="M80:P80" si="27">(M5/M30-1)</f>
        <v>0</v>
      </c>
      <c r="N80" s="65" t="n">
        <f t="shared" si="27"/>
        <v>0</v>
      </c>
      <c r="O80" s="65" t="n">
        <f t="shared" si="27"/>
        <v>0</v>
      </c>
      <c r="P80" s="65" t="n">
        <f t="shared" si="27"/>
        <v>0</v>
      </c>
    </row>
    <row r="81">
      <c r="B81" t="s">
        <v>196</v>
      </c>
      <c r="C81" t="s">
        <v>197</v>
      </c>
      <c r="D81" s="65" t="e">
        <f t="shared" si="26"/>
        <v>#DIV/0!</v>
      </c>
      <c r="E81" s="65" t="n">
        <f t="shared" si="26"/>
        <v>0</v>
      </c>
      <c r="F81" s="65" t="n">
        <f t="shared" si="26"/>
        <v>0</v>
      </c>
      <c r="G81" s="65" t="n">
        <f t="shared" si="26"/>
        <v>0</v>
      </c>
      <c r="H81" s="65" t="n">
        <f t="shared" si="26"/>
        <v>0</v>
      </c>
      <c r="I81" s="65" t="n">
        <f t="shared" si="26"/>
        <v>0</v>
      </c>
      <c r="J81" s="65" t="n">
        <f t="shared" si="26"/>
        <v>0</v>
      </c>
      <c r="K81" s="65" t="n">
        <f t="shared" si="26"/>
        <v>0</v>
      </c>
      <c r="L81" s="65" t="n">
        <f t="shared" si="26"/>
        <v>0</v>
      </c>
      <c r="M81" s="65" t="n">
        <f t="shared" ref="M81:P81" si="28">(M6/M31-1)</f>
        <v>0</v>
      </c>
      <c r="N81" s="65" t="n">
        <f t="shared" si="28"/>
        <v>0</v>
      </c>
      <c r="O81" s="65" t="n">
        <f t="shared" si="28"/>
        <v>0</v>
      </c>
      <c r="P81" s="65" t="n">
        <f t="shared" si="28"/>
        <v>0</v>
      </c>
    </row>
    <row r="82">
      <c r="B82" t="s">
        <v>198</v>
      </c>
      <c r="C82" t="s">
        <v>199</v>
      </c>
      <c r="D82" s="65" t="e">
        <f t="shared" si="26"/>
        <v>#DIV/0!</v>
      </c>
      <c r="E82" s="65" t="e">
        <f t="shared" si="26"/>
        <v>#DIV/0!</v>
      </c>
      <c r="F82" s="65" t="e">
        <f t="shared" si="26"/>
        <v>#DIV/0!</v>
      </c>
      <c r="G82" s="65" t="e">
        <f t="shared" si="26"/>
        <v>#DIV/0!</v>
      </c>
      <c r="H82" s="65" t="e">
        <f t="shared" si="26"/>
        <v>#DIV/0!</v>
      </c>
      <c r="I82" s="65" t="e">
        <f t="shared" si="26"/>
        <v>#DIV/0!</v>
      </c>
      <c r="J82" s="65" t="e">
        <f t="shared" si="26"/>
        <v>#DIV/0!</v>
      </c>
      <c r="K82" s="65" t="e">
        <f t="shared" si="26"/>
        <v>#DIV/0!</v>
      </c>
      <c r="L82" s="65" t="e">
        <f t="shared" si="26"/>
        <v>#DIV/0!</v>
      </c>
      <c r="M82" s="65" t="e">
        <f t="shared" ref="M82:P82" si="29">(M7/M32-1)</f>
        <v>#DIV/0!</v>
      </c>
      <c r="N82" s="65" t="e">
        <f t="shared" si="29"/>
        <v>#DIV/0!</v>
      </c>
      <c r="O82" s="65" t="e">
        <f t="shared" si="29"/>
        <v>#DIV/0!</v>
      </c>
      <c r="P82" s="65" t="e">
        <f t="shared" si="29"/>
        <v>#DIV/0!</v>
      </c>
    </row>
    <row r="83">
      <c r="B83" t="s">
        <v>200</v>
      </c>
      <c r="C83" t="s">
        <v>201</v>
      </c>
      <c r="D83" s="65" t="n">
        <f t="shared" si="26"/>
        <v>0</v>
      </c>
      <c r="E83" s="65" t="e">
        <f t="shared" si="26"/>
        <v>#DIV/0!</v>
      </c>
      <c r="F83" s="65" t="e">
        <f t="shared" si="26"/>
        <v>#DIV/0!</v>
      </c>
      <c r="G83" s="65" t="n">
        <f t="shared" si="26"/>
        <v>0</v>
      </c>
      <c r="H83" s="65" t="n">
        <f t="shared" si="26"/>
        <v>0</v>
      </c>
      <c r="I83" s="65" t="n">
        <f t="shared" si="26"/>
        <v>0</v>
      </c>
      <c r="J83" s="65" t="n">
        <f t="shared" si="26"/>
        <v>0</v>
      </c>
      <c r="K83" s="65" t="n">
        <f t="shared" si="26"/>
        <v>0</v>
      </c>
      <c r="L83" s="65" t="n">
        <f t="shared" si="26"/>
        <v>0</v>
      </c>
      <c r="M83" s="65" t="n">
        <f t="shared" ref="M83:P83" si="30">(M8/M33-1)</f>
        <v>0</v>
      </c>
      <c r="N83" s="65" t="n">
        <f t="shared" si="30"/>
        <v>0</v>
      </c>
      <c r="O83" s="65" t="n">
        <f t="shared" si="30"/>
        <v>0</v>
      </c>
      <c r="P83" s="65" t="n">
        <f t="shared" si="30"/>
        <v>0</v>
      </c>
    </row>
    <row r="84">
      <c r="B84" t="s">
        <v>202</v>
      </c>
      <c r="C84" t="s">
        <v>203</v>
      </c>
      <c r="D84" s="65" t="n">
        <f t="shared" si="26"/>
        <v>0</v>
      </c>
      <c r="E84" s="65" t="n">
        <f t="shared" si="26"/>
        <v>0</v>
      </c>
      <c r="F84" s="65" t="n">
        <f t="shared" si="26"/>
        <v>0</v>
      </c>
      <c r="G84" s="65" t="n">
        <f t="shared" si="26"/>
        <v>0</v>
      </c>
      <c r="H84" s="65" t="n">
        <f t="shared" si="26"/>
        <v>0</v>
      </c>
      <c r="I84" s="65" t="n">
        <f t="shared" si="26"/>
        <v>0</v>
      </c>
      <c r="J84" s="65" t="n">
        <f t="shared" si="26"/>
        <v>0</v>
      </c>
      <c r="K84" s="65" t="n">
        <f t="shared" si="26"/>
        <v>0</v>
      </c>
      <c r="L84" s="65" t="n">
        <f t="shared" si="26"/>
        <v>0</v>
      </c>
      <c r="M84" s="65" t="n">
        <f t="shared" ref="M84:P84" si="31">(M9/M34-1)</f>
        <v>0</v>
      </c>
      <c r="N84" s="65" t="n">
        <f t="shared" si="31"/>
        <v>0</v>
      </c>
      <c r="O84" s="65" t="n">
        <f t="shared" si="31"/>
        <v>0</v>
      </c>
      <c r="P84" s="65" t="n">
        <f t="shared" si="31"/>
        <v>0</v>
      </c>
    </row>
    <row r="85">
      <c r="B85" t="s">
        <v>204</v>
      </c>
      <c r="C85" t="s">
        <v>205</v>
      </c>
      <c r="D85" s="65" t="n">
        <f t="shared" si="26"/>
        <v>0</v>
      </c>
      <c r="E85" s="65" t="e">
        <f t="shared" si="26"/>
        <v>#DIV/0!</v>
      </c>
      <c r="F85" s="65" t="e">
        <f t="shared" si="26"/>
        <v>#DIV/0!</v>
      </c>
      <c r="G85" s="65" t="e">
        <f t="shared" si="26"/>
        <v>#DIV/0!</v>
      </c>
      <c r="H85" s="65" t="e">
        <f t="shared" si="26"/>
        <v>#DIV/0!</v>
      </c>
      <c r="I85" s="65" t="e">
        <f t="shared" si="26"/>
        <v>#DIV/0!</v>
      </c>
      <c r="J85" s="65" t="e">
        <f t="shared" si="26"/>
        <v>#DIV/0!</v>
      </c>
      <c r="K85" s="65" t="e">
        <f t="shared" si="26"/>
        <v>#DIV/0!</v>
      </c>
      <c r="L85" s="65" t="e">
        <f t="shared" si="26"/>
        <v>#DIV/0!</v>
      </c>
      <c r="M85" s="65" t="e">
        <f t="shared" ref="M85:P85" si="32">(M10/M35-1)</f>
        <v>#DIV/0!</v>
      </c>
      <c r="N85" s="65" t="e">
        <f t="shared" si="32"/>
        <v>#DIV/0!</v>
      </c>
      <c r="O85" s="65" t="e">
        <f t="shared" si="32"/>
        <v>#DIV/0!</v>
      </c>
      <c r="P85" s="65" t="e">
        <f t="shared" si="32"/>
        <v>#DIV/0!</v>
      </c>
    </row>
    <row r="86">
      <c r="B86" t="s">
        <v>206</v>
      </c>
      <c r="C86" t="s">
        <v>207</v>
      </c>
      <c r="D86" s="65" t="n">
        <f t="shared" si="26"/>
        <v>0</v>
      </c>
      <c r="E86" s="65" t="n">
        <f t="shared" si="26"/>
        <v>0</v>
      </c>
      <c r="F86" s="65" t="n">
        <f t="shared" si="26"/>
        <v>0</v>
      </c>
      <c r="G86" s="65" t="n">
        <f t="shared" si="26"/>
        <v>0</v>
      </c>
      <c r="H86" s="65" t="n">
        <f t="shared" si="26"/>
        <v>0</v>
      </c>
      <c r="I86" s="65" t="n">
        <f t="shared" si="26"/>
        <v>0</v>
      </c>
      <c r="J86" s="65" t="n">
        <f t="shared" si="26"/>
        <v>0</v>
      </c>
      <c r="K86" s="65" t="n">
        <f t="shared" si="26"/>
        <v>0</v>
      </c>
      <c r="L86" s="65" t="n">
        <f t="shared" si="26"/>
        <v>0</v>
      </c>
      <c r="M86" s="65" t="n">
        <f t="shared" ref="M86:P86" si="33">(M11/M36-1)</f>
        <v>0</v>
      </c>
      <c r="N86" s="65" t="n">
        <f t="shared" si="33"/>
        <v>0</v>
      </c>
      <c r="O86" s="65" t="n">
        <f t="shared" si="33"/>
        <v>0</v>
      </c>
      <c r="P86" s="65" t="n">
        <f t="shared" si="33"/>
        <v>0</v>
      </c>
    </row>
    <row r="87">
      <c r="B87" t="s">
        <v>208</v>
      </c>
      <c r="C87" t="s">
        <v>209</v>
      </c>
      <c r="D87" s="65" t="e">
        <f t="shared" si="26"/>
        <v>#DIV/0!</v>
      </c>
      <c r="E87" s="65" t="e">
        <f t="shared" si="26"/>
        <v>#DIV/0!</v>
      </c>
      <c r="F87" s="65" t="e">
        <f t="shared" si="26"/>
        <v>#DIV/0!</v>
      </c>
      <c r="G87" s="65" t="n">
        <f t="shared" si="26"/>
        <v>0</v>
      </c>
      <c r="H87" s="65" t="n">
        <f t="shared" si="26"/>
        <v>0</v>
      </c>
      <c r="I87" s="65" t="n">
        <f t="shared" si="26"/>
        <v>0</v>
      </c>
      <c r="J87" s="65" t="n">
        <f t="shared" si="26"/>
        <v>0</v>
      </c>
      <c r="K87" s="65" t="n">
        <f t="shared" si="26"/>
        <v>0</v>
      </c>
      <c r="L87" s="65" t="n">
        <f t="shared" si="26"/>
        <v>0</v>
      </c>
      <c r="M87" s="65" t="n">
        <f t="shared" ref="M87:P87" si="34">(M12/M37-1)</f>
        <v>0</v>
      </c>
      <c r="N87" s="65" t="n">
        <f t="shared" si="34"/>
        <v>0</v>
      </c>
      <c r="O87" s="65" t="n">
        <f t="shared" si="34"/>
        <v>0</v>
      </c>
      <c r="P87" s="65" t="n">
        <f t="shared" si="34"/>
        <v>0</v>
      </c>
    </row>
    <row r="88">
      <c r="B88" t="s">
        <v>210</v>
      </c>
      <c r="C88" t="s">
        <v>211</v>
      </c>
      <c r="D88" s="65" t="e">
        <f t="shared" si="26"/>
        <v>#DIV/0!</v>
      </c>
      <c r="E88" s="65" t="e">
        <f t="shared" si="26"/>
        <v>#DIV/0!</v>
      </c>
      <c r="F88" s="65" t="n">
        <f t="shared" si="26"/>
        <v>0</v>
      </c>
      <c r="G88" s="65" t="n">
        <f t="shared" si="26"/>
        <v>0</v>
      </c>
      <c r="H88" s="65" t="n">
        <f t="shared" si="26"/>
        <v>0</v>
      </c>
      <c r="I88" s="65" t="n">
        <f t="shared" si="26"/>
        <v>0</v>
      </c>
      <c r="J88" s="65" t="n">
        <f t="shared" si="26"/>
        <v>0</v>
      </c>
      <c r="K88" s="65" t="n">
        <f t="shared" si="26"/>
        <v>0</v>
      </c>
      <c r="L88" s="65" t="n">
        <f t="shared" si="26"/>
        <v>0</v>
      </c>
      <c r="M88" s="65" t="n">
        <f t="shared" ref="M88:P88" si="35">(M13/M38-1)</f>
        <v>0</v>
      </c>
      <c r="N88" s="65" t="n">
        <f t="shared" si="35"/>
        <v>0</v>
      </c>
      <c r="O88" s="65" t="n">
        <f t="shared" si="35"/>
        <v>0</v>
      </c>
      <c r="P88" s="65" t="n">
        <f t="shared" si="35"/>
        <v>0</v>
      </c>
    </row>
    <row r="89">
      <c r="B89" t="s">
        <v>55</v>
      </c>
      <c r="C89" t="s">
        <v>212</v>
      </c>
      <c r="D89" s="65" t="e">
        <f t="shared" si="26"/>
        <v>#DIV/0!</v>
      </c>
      <c r="E89" s="65" t="n">
        <f t="shared" si="26"/>
        <v>0</v>
      </c>
      <c r="F89" s="65" t="e">
        <f t="shared" si="26"/>
        <v>#DIV/0!</v>
      </c>
      <c r="G89" s="65" t="e">
        <f t="shared" si="26"/>
        <v>#DIV/0!</v>
      </c>
      <c r="H89" s="65" t="n">
        <f t="shared" si="26"/>
        <v>0</v>
      </c>
      <c r="I89" s="65" t="n">
        <f t="shared" si="26"/>
        <v>0</v>
      </c>
      <c r="J89" s="65" t="n">
        <f t="shared" si="26"/>
        <v>0</v>
      </c>
      <c r="K89" s="65" t="n">
        <f t="shared" si="26"/>
        <v>0</v>
      </c>
      <c r="L89" s="65" t="n">
        <f t="shared" si="26"/>
        <v>0</v>
      </c>
      <c r="M89" s="65" t="n">
        <f t="shared" ref="M89:P89" si="36">(M14/M39-1)</f>
        <v>0</v>
      </c>
      <c r="N89" s="65" t="n">
        <f t="shared" si="36"/>
        <v>0</v>
      </c>
      <c r="O89" s="65" t="n">
        <f t="shared" si="36"/>
        <v>0</v>
      </c>
      <c r="P89" s="65" t="n">
        <f t="shared" si="36"/>
        <v>0</v>
      </c>
    </row>
    <row r="90">
      <c r="B90" t="s">
        <v>213</v>
      </c>
      <c r="C90" t="s">
        <v>214</v>
      </c>
      <c r="D90" s="65" t="e">
        <f t="shared" si="26"/>
        <v>#DIV/0!</v>
      </c>
      <c r="E90" s="65" t="e">
        <f t="shared" si="26"/>
        <v>#DIV/0!</v>
      </c>
      <c r="F90" s="65" t="e">
        <f t="shared" si="26"/>
        <v>#DIV/0!</v>
      </c>
      <c r="G90" s="65" t="e">
        <f t="shared" si="26"/>
        <v>#DIV/0!</v>
      </c>
      <c r="H90" s="65" t="e">
        <f t="shared" si="26"/>
        <v>#DIV/0!</v>
      </c>
      <c r="I90" s="65" t="e">
        <f t="shared" si="26"/>
        <v>#DIV/0!</v>
      </c>
      <c r="J90" s="65" t="e">
        <f t="shared" si="26"/>
        <v>#DIV/0!</v>
      </c>
      <c r="K90" s="65" t="e">
        <f t="shared" si="26"/>
        <v>#DIV/0!</v>
      </c>
      <c r="L90" s="65" t="e">
        <f t="shared" si="26"/>
        <v>#DIV/0!</v>
      </c>
      <c r="M90" s="65" t="e">
        <f t="shared" ref="M90:P90" si="37">(M15/M40-1)</f>
        <v>#DIV/0!</v>
      </c>
      <c r="N90" s="65" t="e">
        <f t="shared" si="37"/>
        <v>#DIV/0!</v>
      </c>
      <c r="O90" s="65" t="e">
        <f t="shared" si="37"/>
        <v>#DIV/0!</v>
      </c>
      <c r="P90" s="65" t="e">
        <f t="shared" si="37"/>
        <v>#DIV/0!</v>
      </c>
    </row>
    <row r="91">
      <c r="B91" t="s">
        <v>215</v>
      </c>
      <c r="C91" t="s">
        <v>216</v>
      </c>
      <c r="D91" s="65" t="e">
        <f t="shared" si="26"/>
        <v>#DIV/0!</v>
      </c>
      <c r="E91" s="65" t="e">
        <f t="shared" si="26"/>
        <v>#DIV/0!</v>
      </c>
      <c r="F91" s="65" t="e">
        <f t="shared" si="26"/>
        <v>#DIV/0!</v>
      </c>
      <c r="G91" s="65" t="e">
        <f t="shared" si="26"/>
        <v>#DIV/0!</v>
      </c>
      <c r="H91" s="65" t="e">
        <f t="shared" si="26"/>
        <v>#DIV/0!</v>
      </c>
      <c r="I91" s="65" t="e">
        <f t="shared" si="26"/>
        <v>#DIV/0!</v>
      </c>
      <c r="J91" s="65" t="e">
        <f t="shared" si="26"/>
        <v>#DIV/0!</v>
      </c>
      <c r="K91" s="65" t="e">
        <f t="shared" si="26"/>
        <v>#DIV/0!</v>
      </c>
      <c r="L91" s="65" t="e">
        <f t="shared" si="26"/>
        <v>#DIV/0!</v>
      </c>
      <c r="M91" s="65" t="e">
        <f t="shared" ref="M91:P91" si="38">(M16/M41-1)</f>
        <v>#DIV/0!</v>
      </c>
      <c r="N91" s="65" t="e">
        <f t="shared" si="38"/>
        <v>#DIV/0!</v>
      </c>
      <c r="O91" s="65" t="e">
        <f t="shared" si="38"/>
        <v>#DIV/0!</v>
      </c>
      <c r="P91" s="65" t="e">
        <f t="shared" si="38"/>
        <v>#DIV/0!</v>
      </c>
    </row>
    <row r="92">
      <c r="B92" t="s">
        <v>217</v>
      </c>
      <c r="C92" t="s">
        <v>218</v>
      </c>
      <c r="D92" s="65" t="n">
        <f t="shared" si="26"/>
        <v>0</v>
      </c>
      <c r="E92" s="65" t="n">
        <f t="shared" si="26"/>
        <v>0</v>
      </c>
      <c r="F92" s="65" t="n">
        <f t="shared" si="26"/>
        <v>0</v>
      </c>
      <c r="G92" s="65" t="n">
        <f t="shared" si="26"/>
        <v>0</v>
      </c>
      <c r="H92" s="65" t="n">
        <f t="shared" si="26"/>
        <v>0</v>
      </c>
      <c r="I92" s="65" t="n">
        <f t="shared" si="26"/>
        <v>0</v>
      </c>
      <c r="J92" s="65" t="n">
        <f t="shared" si="26"/>
        <v>0</v>
      </c>
      <c r="K92" s="65" t="n">
        <f t="shared" si="26"/>
        <v>0</v>
      </c>
      <c r="L92" s="65" t="n">
        <f t="shared" si="26"/>
        <v>0</v>
      </c>
      <c r="M92" s="65" t="n">
        <f t="shared" ref="M92:P92" si="39">(M17/M42-1)</f>
        <v>0</v>
      </c>
      <c r="N92" s="65" t="n">
        <f t="shared" si="39"/>
        <v>0</v>
      </c>
      <c r="O92" s="65" t="n">
        <f t="shared" si="39"/>
        <v>0</v>
      </c>
      <c r="P92" s="65" t="n">
        <f t="shared" si="39"/>
        <v>0</v>
      </c>
    </row>
    <row r="93">
      <c r="B93" t="s">
        <v>219</v>
      </c>
      <c r="C93" t="s">
        <v>220</v>
      </c>
      <c r="D93" s="65" t="n">
        <f t="shared" si="26"/>
        <v>0</v>
      </c>
      <c r="E93" s="65" t="e">
        <f t="shared" si="26"/>
        <v>#DIV/0!</v>
      </c>
      <c r="F93" s="65" t="e">
        <f t="shared" si="26"/>
        <v>#DIV/0!</v>
      </c>
      <c r="G93" s="65" t="n">
        <f t="shared" si="26"/>
        <v>0</v>
      </c>
      <c r="H93" s="65" t="n">
        <f t="shared" si="26"/>
        <v>0</v>
      </c>
      <c r="I93" s="65" t="n">
        <f t="shared" si="26"/>
        <v>0</v>
      </c>
      <c r="J93" s="65" t="n">
        <f t="shared" si="26"/>
        <v>0</v>
      </c>
      <c r="K93" s="65" t="n">
        <f t="shared" si="26"/>
        <v>0</v>
      </c>
      <c r="L93" s="65" t="n">
        <f t="shared" si="26"/>
        <v>0</v>
      </c>
      <c r="M93" s="65" t="n">
        <f t="shared" ref="M93:P93" si="40">(M18/M43-1)</f>
        <v>0</v>
      </c>
      <c r="N93" s="65" t="n">
        <f t="shared" si="40"/>
        <v>0</v>
      </c>
      <c r="O93" s="65" t="n">
        <f t="shared" si="40"/>
        <v>0</v>
      </c>
      <c r="P93" s="65" t="n">
        <f t="shared" si="40"/>
        <v>0</v>
      </c>
    </row>
    <row r="94">
      <c r="B94" t="s">
        <v>221</v>
      </c>
      <c r="C94" t="s">
        <v>222</v>
      </c>
      <c r="D94" s="65" t="n">
        <f t="shared" si="26"/>
        <v>0</v>
      </c>
      <c r="E94" s="65" t="n">
        <f t="shared" si="26"/>
        <v>0</v>
      </c>
      <c r="F94" s="65" t="n">
        <f t="shared" si="26"/>
        <v>0</v>
      </c>
      <c r="G94" s="65" t="n">
        <f t="shared" si="26"/>
        <v>0</v>
      </c>
      <c r="H94" s="65" t="n">
        <f t="shared" si="26"/>
        <v>0</v>
      </c>
      <c r="I94" s="65" t="n">
        <f t="shared" si="26"/>
        <v>0</v>
      </c>
      <c r="J94" s="65" t="n">
        <f t="shared" si="26"/>
        <v>0</v>
      </c>
      <c r="K94" s="65" t="n">
        <f t="shared" si="26"/>
        <v>0</v>
      </c>
      <c r="L94" s="65" t="n">
        <f t="shared" si="26"/>
        <v>0</v>
      </c>
      <c r="M94" s="65" t="n">
        <f t="shared" ref="M94:P94" si="41">(M19/M44-1)</f>
        <v>0</v>
      </c>
      <c r="N94" s="65" t="n">
        <f t="shared" si="41"/>
        <v>0</v>
      </c>
      <c r="O94" s="65" t="n">
        <f t="shared" si="41"/>
        <v>0</v>
      </c>
      <c r="P94" s="65" t="n">
        <f t="shared" si="41"/>
        <v>0</v>
      </c>
    </row>
    <row r="95">
      <c r="B95" t="s">
        <v>223</v>
      </c>
      <c r="C95" t="s">
        <v>224</v>
      </c>
      <c r="D95" s="65" t="e">
        <f t="shared" si="26"/>
        <v>#DIV/0!</v>
      </c>
      <c r="E95" s="65" t="e">
        <f t="shared" si="26"/>
        <v>#DIV/0!</v>
      </c>
      <c r="F95" s="65" t="e">
        <f t="shared" si="26"/>
        <v>#DIV/0!</v>
      </c>
      <c r="G95" s="65" t="e">
        <f t="shared" si="26"/>
        <v>#DIV/0!</v>
      </c>
      <c r="H95" s="65" t="e">
        <f t="shared" si="26"/>
        <v>#DIV/0!</v>
      </c>
      <c r="I95" s="65" t="e">
        <f t="shared" si="26"/>
        <v>#DIV/0!</v>
      </c>
      <c r="J95" s="65" t="e">
        <f t="shared" si="26"/>
        <v>#DIV/0!</v>
      </c>
      <c r="K95" s="65" t="e">
        <f t="shared" si="26"/>
        <v>#DIV/0!</v>
      </c>
      <c r="L95" s="65" t="e">
        <f t="shared" si="26"/>
        <v>#DIV/0!</v>
      </c>
      <c r="M95" s="65" t="e">
        <f t="shared" ref="M95:P95" si="42">(M20/M45-1)</f>
        <v>#DIV/0!</v>
      </c>
      <c r="N95" s="65" t="e">
        <f t="shared" si="42"/>
        <v>#DIV/0!</v>
      </c>
      <c r="O95" s="65" t="e">
        <f t="shared" si="42"/>
        <v>#DIV/0!</v>
      </c>
      <c r="P95" s="65" t="e">
        <f t="shared" si="42"/>
        <v>#DIV/0!</v>
      </c>
    </row>
    <row r="96">
      <c r="B96" t="s">
        <v>225</v>
      </c>
      <c r="C96" t="s">
        <v>226</v>
      </c>
      <c r="D96" s="65" t="e">
        <f t="shared" si="26"/>
        <v>#DIV/0!</v>
      </c>
      <c r="E96" s="65" t="e">
        <f t="shared" si="26"/>
        <v>#DIV/0!</v>
      </c>
      <c r="F96" s="65" t="e">
        <f t="shared" si="26"/>
        <v>#DIV/0!</v>
      </c>
      <c r="G96" s="65" t="e">
        <f t="shared" si="26"/>
        <v>#DIV/0!</v>
      </c>
      <c r="H96" s="65" t="e">
        <f t="shared" si="26"/>
        <v>#DIV/0!</v>
      </c>
      <c r="I96" s="65" t="e">
        <f t="shared" si="26"/>
        <v>#DIV/0!</v>
      </c>
      <c r="J96" s="65" t="e">
        <f t="shared" si="26"/>
        <v>#DIV/0!</v>
      </c>
      <c r="K96" s="65" t="e">
        <f t="shared" si="26"/>
        <v>#DIV/0!</v>
      </c>
      <c r="L96" s="65" t="e">
        <f t="shared" si="26"/>
        <v>#DIV/0!</v>
      </c>
      <c r="M96" s="65" t="e">
        <f t="shared" ref="M96:P96" si="43">(M21/M46-1)</f>
        <v>#DIV/0!</v>
      </c>
      <c r="N96" s="65" t="e">
        <f t="shared" si="43"/>
        <v>#DIV/0!</v>
      </c>
      <c r="O96" s="65" t="e">
        <f t="shared" si="43"/>
        <v>#DIV/0!</v>
      </c>
      <c r="P96" s="65" t="e">
        <f t="shared" si="43"/>
        <v>#DIV/0!</v>
      </c>
    </row>
    <row r="97">
      <c r="B97" t="s">
        <v>227</v>
      </c>
      <c r="C97" t="s">
        <v>228</v>
      </c>
      <c r="D97" s="65" t="n">
        <f t="shared" si="26"/>
        <v>0</v>
      </c>
      <c r="E97" s="65" t="e">
        <f t="shared" si="26"/>
        <v>#DIV/0!</v>
      </c>
      <c r="F97" s="65" t="e">
        <f t="shared" si="26"/>
        <v>#DIV/0!</v>
      </c>
      <c r="G97" s="65" t="e">
        <f t="shared" si="26"/>
        <v>#DIV/0!</v>
      </c>
      <c r="H97" s="65" t="e">
        <f t="shared" si="26"/>
        <v>#DIV/0!</v>
      </c>
      <c r="I97" s="65" t="e">
        <f t="shared" si="26"/>
        <v>#DIV/0!</v>
      </c>
      <c r="J97" s="65" t="e">
        <f t="shared" si="26"/>
        <v>#DIV/0!</v>
      </c>
      <c r="K97" s="65" t="e">
        <f t="shared" si="26"/>
        <v>#DIV/0!</v>
      </c>
      <c r="L97" s="65" t="e">
        <f t="shared" si="26"/>
        <v>#DIV/0!</v>
      </c>
      <c r="M97" s="65" t="e">
        <f t="shared" ref="M97:P97" si="44">(M22/M47-1)</f>
        <v>#DIV/0!</v>
      </c>
      <c r="N97" s="65" t="e">
        <f t="shared" si="44"/>
        <v>#DIV/0!</v>
      </c>
      <c r="O97" s="65" t="e">
        <f t="shared" si="44"/>
        <v>#DIV/0!</v>
      </c>
      <c r="P97" s="65" t="e">
        <f t="shared" si="44"/>
        <v>#DIV/0!</v>
      </c>
    </row>
    <row r="98">
      <c r="B98" t="s">
        <v>229</v>
      </c>
      <c r="C98" t="s">
        <v>230</v>
      </c>
      <c r="D98" s="65" t="n">
        <f>(D23/D48-1)</f>
        <v>0</v>
      </c>
      <c r="E98" s="65" t="n">
        <f t="shared" si="26"/>
        <v>0</v>
      </c>
      <c r="F98" s="65" t="n">
        <f t="shared" si="26"/>
        <v>0</v>
      </c>
      <c r="G98" s="65" t="n">
        <f t="shared" si="26"/>
        <v>0</v>
      </c>
      <c r="H98" s="65" t="n">
        <f t="shared" si="26"/>
        <v>0</v>
      </c>
      <c r="I98" s="65" t="n">
        <f t="shared" si="26"/>
        <v>0</v>
      </c>
      <c r="J98" s="65" t="n">
        <f t="shared" si="26"/>
        <v>0</v>
      </c>
      <c r="K98" s="65" t="n">
        <f t="shared" si="26"/>
        <v>0</v>
      </c>
      <c r="L98" s="65" t="n">
        <f t="shared" si="26"/>
        <v>0</v>
      </c>
      <c r="M98" s="65" t="n">
        <f t="shared" ref="M98:P98" si="45">(M23/M48-1)</f>
        <v>0</v>
      </c>
      <c r="N98" s="65" t="n">
        <f t="shared" si="45"/>
        <v>0</v>
      </c>
      <c r="O98" s="65" t="n">
        <f t="shared" si="45"/>
        <v>0</v>
      </c>
      <c r="P98" s="65" t="n">
        <f t="shared" si="45"/>
        <v>0</v>
      </c>
    </row>
    <row r="99">
      <c r="B99" t="s">
        <v>231</v>
      </c>
      <c r="C99" t="s">
        <v>232</v>
      </c>
      <c r="D99" s="65" t="n">
        <f t="shared" si="26"/>
        <v>0</v>
      </c>
      <c r="E99" s="65" t="n">
        <f t="shared" si="26"/>
        <v>0</v>
      </c>
      <c r="F99" s="65" t="n">
        <f t="shared" si="26"/>
        <v>0</v>
      </c>
      <c r="G99" s="65" t="n">
        <f t="shared" si="26"/>
        <v>0</v>
      </c>
      <c r="H99" s="65" t="n">
        <f t="shared" si="26"/>
        <v>0</v>
      </c>
      <c r="I99" s="65" t="n">
        <f t="shared" si="26"/>
        <v>0</v>
      </c>
      <c r="J99" s="65" t="n">
        <f t="shared" si="26"/>
        <v>0</v>
      </c>
      <c r="K99" s="65" t="n">
        <f t="shared" si="26"/>
        <v>0</v>
      </c>
      <c r="L99" s="65" t="n">
        <f t="shared" si="26"/>
        <v>0</v>
      </c>
      <c r="M99" s="65" t="n">
        <f t="shared" ref="M99:P99" si="46">(M24/M49-1)</f>
        <v>0</v>
      </c>
      <c r="N99" s="65" t="n">
        <f t="shared" si="46"/>
        <v>0</v>
      </c>
      <c r="O99" s="65" t="n">
        <f t="shared" si="46"/>
        <v>0</v>
      </c>
      <c r="P99" s="65" t="n">
        <f t="shared" si="46"/>
        <v>0</v>
      </c>
    </row>
  </sheetData>
  <mergeCells count="4">
    <mergeCell ref="B2:P2"/>
    <mergeCell ref="B77:P77"/>
    <mergeCell ref="B52:P52"/>
    <mergeCell ref="B27:P27"/>
  </mergeCells>
  <conditionalFormatting sqref="D54:P74 D79:P99">
    <cfRule type="cellIs" dxfId="1" priority="3" operator="lessThan">
      <formula>0</formula>
    </cfRule>
    <cfRule type="cellIs" dxfId="0" priority="4" operator="greaterThan">
      <formula>0</formula>
    </cfRule>
  </conditionalFormatting>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1" zoomScaleNormal="100" workbookViewId="0">
      <selection activeCell="C1" sqref="C1:C1048576"/>
    </sheetView>
  </sheetViews>
  <sheetFormatPr defaultRowHeight="15.0" baseColWidth="10"/>
  <cols>
    <col min="1" max="1" width="41.1640625" hidden="0" customWidth="1"/>
    <col min="2" max="2" width="23.5" hidden="0" customWidth="1"/>
    <col min="3" max="3" width="10.5" hidden="0" customWidth="1"/>
    <col min="4" max="4" width="10.5" hidden="0" customWidth="1"/>
    <col min="5" max="5" width="10.5" hidden="0" customWidth="1"/>
    <col min="6" max="6" width="10.5" hidden="0" customWidth="1"/>
    <col min="7" max="7" width="10.5" hidden="0" customWidth="1"/>
    <col min="8" max="8" width="10.5" hidden="0" customWidth="1"/>
    <col min="9" max="9" width="10.5" hidden="0" customWidth="1"/>
    <col min="10" max="10" width="10.5" hidden="0" customWidth="1"/>
    <col min="11" max="11" width="10.5" hidden="0" customWidth="1"/>
  </cols>
  <sheetData>
    <row r="1">
      <c r="A1" s="34" t="s">
        <v>179</v>
      </c>
      <c r="B1" s="34" t="s">
        <v>180</v>
      </c>
      <c r="C1" s="66" t="s">
        <v>183</v>
      </c>
      <c r="D1" s="66" t="s">
        <v>184</v>
      </c>
      <c r="E1" s="66" t="s">
        <v>185</v>
      </c>
      <c r="F1" s="66" t="s">
        <v>186</v>
      </c>
      <c r="G1" s="66" t="s">
        <v>187</v>
      </c>
      <c r="H1" s="66" t="s">
        <v>188</v>
      </c>
      <c r="I1" s="66" t="s">
        <v>189</v>
      </c>
      <c r="J1" s="66" t="s">
        <v>190</v>
      </c>
      <c r="K1" s="66" t="s">
        <v>191</v>
      </c>
      <c r="L1" s="66" t="s">
        <v>192</v>
      </c>
      <c r="M1" s="66" t="s">
        <v>176</v>
      </c>
      <c r="N1" s="66" t="s">
        <v>177</v>
      </c>
      <c r="O1" s="66" t="s">
        <v>178</v>
      </c>
      <c r="P1" s="34"/>
    </row>
    <row r="2">
      <c r="A2" t="s">
        <v>193</v>
      </c>
      <c r="B2" t="s">
        <v>194</v>
      </c>
      <c r="C2" s="64" t="n">
        <f>Grants!Q89</f>
        <v>116.32527479999999</v>
      </c>
      <c r="D2" s="64" t="e">
        <f>Grants!R89</f>
        <v>#DIV/0!</v>
      </c>
      <c r="E2" s="64" t="e">
        <f>Grants!S89</f>
        <v>#DIV/0!</v>
      </c>
      <c r="F2" s="64" t="n">
        <f>Grants!T89</f>
        <v>190.53004348664652</v>
      </c>
      <c r="G2" s="64" t="n">
        <f>Grants!U89</f>
        <v>200.71450586666663</v>
      </c>
      <c r="H2" s="64" t="n">
        <f>Grants!V89</f>
        <v>182.52152515617857</v>
      </c>
      <c r="I2" s="64" t="n">
        <f>Grants!W89</f>
        <v>178.83095171117213</v>
      </c>
      <c r="J2" s="64" t="n">
        <f>Grants!X89</f>
        <v>180.35444802611238</v>
      </c>
      <c r="K2" s="64" t="n">
        <f>Grants!Y89</f>
        <v>169.37729173333332</v>
      </c>
      <c r="L2" s="64" t="n">
        <f>Grants!Z89</f>
        <v>148.92274540242573</v>
      </c>
      <c r="M2" s="64" t="n">
        <f>Grants!AA89</f>
        <v>150.76475753961907</v>
      </c>
      <c r="N2" s="64" t="n">
        <f>Grants!AB89</f>
        <v>151.8018722871569</v>
      </c>
      <c r="O2" s="64" t="n">
        <f>Grants!AC89</f>
        <v>132.30098392266666</v>
      </c>
      <c r="P2" s="64"/>
    </row>
    <row r="3">
      <c r="A3" t="s">
        <v>135</v>
      </c>
      <c r="B3" t="s">
        <v>195</v>
      </c>
      <c r="C3" s="64" t="n">
        <f>Grants!Q108</f>
        <v>0</v>
      </c>
      <c r="D3" s="64" t="n">
        <f>Grants!R108</f>
        <v>75.34842857142857</v>
      </c>
      <c r="E3" s="64" t="n">
        <f>Grants!S108</f>
        <v>75.34842857142857</v>
      </c>
      <c r="F3" s="64" t="n">
        <f>Grants!T108</f>
        <v>75.34842857142857</v>
      </c>
      <c r="G3" s="64" t="n">
        <f>Grants!U108</f>
        <v>75.34842857142857</v>
      </c>
      <c r="H3" s="64" t="n">
        <f>Grants!V108</f>
        <v>75.34842857142857</v>
      </c>
      <c r="I3" s="64" t="n">
        <f>Grants!W108</f>
        <v>75.34842857142857</v>
      </c>
      <c r="J3" s="64" t="n">
        <f>Grants!X108</f>
        <v>75.34842857142857</v>
      </c>
      <c r="K3" s="64" t="n">
        <f>Grants!Y108</f>
        <v>75.34842857142857</v>
      </c>
      <c r="L3" s="64" t="n">
        <f>Grants!Z108</f>
        <v>75.34842857142857</v>
      </c>
      <c r="M3" s="64" t="n">
        <f>Grants!AA108</f>
        <v>75.34842857142857</v>
      </c>
      <c r="N3" s="64" t="n">
        <f>Grants!AB108</f>
        <v>75.34842857142857</v>
      </c>
      <c r="O3" s="64" t="n">
        <f>Grants!AC108</f>
        <v>75.34842857142857</v>
      </c>
      <c r="P3" s="64"/>
    </row>
    <row r="4">
      <c r="A4" t="s">
        <v>196</v>
      </c>
      <c r="B4" t="s">
        <v>197</v>
      </c>
      <c r="C4" s="64" t="n">
        <f>'Federal and State Purchases'!Q14</f>
        <v>0</v>
      </c>
      <c r="D4" s="64" t="n">
        <f>'Federal and State Purchases'!R14</f>
        <v>3.5110000000000001</v>
      </c>
      <c r="E4" s="64" t="n">
        <f>'Federal and State Purchases'!S14</f>
        <v>3.5110000000000001</v>
      </c>
      <c r="F4" s="64" t="n">
        <f>'Federal and State Purchases'!T14</f>
        <v>8.5</v>
      </c>
      <c r="G4" s="64" t="n">
        <f>'Federal and State Purchases'!U14</f>
        <v>8.5</v>
      </c>
      <c r="H4" s="64" t="n">
        <f>'Federal and State Purchases'!V14</f>
        <v>8.5</v>
      </c>
      <c r="I4" s="64" t="n">
        <f>'Federal and State Purchases'!W14</f>
        <v>8.5</v>
      </c>
      <c r="J4" s="64" t="n">
        <f>'Federal and State Purchases'!X14</f>
        <v>12.3</v>
      </c>
      <c r="K4" s="64" t="n">
        <f>'Federal and State Purchases'!Y14</f>
        <v>12.3</v>
      </c>
      <c r="L4" s="64" t="n">
        <f>'Federal and State Purchases'!Z14</f>
        <v>12.3</v>
      </c>
      <c r="M4" s="64" t="n">
        <f>'Federal and State Purchases'!AA14</f>
        <v>12.3</v>
      </c>
      <c r="N4" s="64" t="n">
        <f>'Federal and State Purchases'!AB14</f>
        <v>15.3</v>
      </c>
      <c r="O4" s="64" t="n">
        <f>'Federal and State Purchases'!AC14</f>
        <v>15.3</v>
      </c>
      <c r="P4" s="64"/>
    </row>
    <row r="5">
      <c r="A5" t="s">
        <v>198</v>
      </c>
      <c r="B5" t="s">
        <v>199</v>
      </c>
      <c r="C5" s="64" t="n">
        <f>'Federal and State Purchases'!Q40</f>
        <v>0</v>
      </c>
      <c r="D5" s="64" t="n">
        <f>'Federal and State Purchases'!R40</f>
        <v>0</v>
      </c>
      <c r="E5" s="64" t="n">
        <f>'Federal and State Purchases'!S40</f>
        <v>0</v>
      </c>
      <c r="F5" s="64" t="n">
        <f>'Federal and State Purchases'!T40</f>
        <v>0</v>
      </c>
      <c r="G5" s="64" t="n">
        <f>'Federal and State Purchases'!U40</f>
        <v>0</v>
      </c>
      <c r="H5" s="64" t="n">
        <f>'Federal and State Purchases'!V40</f>
        <v>0</v>
      </c>
      <c r="I5" s="64" t="n">
        <f>'Federal and State Purchases'!W40</f>
        <v>0</v>
      </c>
      <c r="J5" s="64" t="n">
        <f>'Federal and State Purchases'!X40</f>
        <v>0</v>
      </c>
      <c r="K5" s="64" t="n">
        <f>'Federal and State Purchases'!Y40</f>
        <v>0</v>
      </c>
      <c r="L5" s="64" t="n">
        <f>'Federal and State Purchases'!Z40</f>
        <v>0</v>
      </c>
      <c r="M5" s="64" t="n">
        <f>'Federal and State Purchases'!AA40</f>
        <v>0</v>
      </c>
      <c r="N5" s="64" t="n">
        <f>'Federal and State Purchases'!AB40</f>
        <v>0</v>
      </c>
      <c r="O5" s="64" t="n">
        <f>'Federal and State Purchases'!AC40</f>
        <v>0</v>
      </c>
      <c r="P5" s="64"/>
    </row>
    <row r="6">
      <c r="A6" t="s">
        <v>200</v>
      </c>
      <c r="B6" t="s">
        <v>201</v>
      </c>
      <c r="C6" s="64" t="n">
        <f>Subsidies!Q44</f>
        <v>-110.24799999999999</v>
      </c>
      <c r="D6" s="64" t="e">
        <f>Subsidies!R44</f>
        <v>#DIV/0!</v>
      </c>
      <c r="E6" s="64" t="e">
        <f>Subsidies!S44</f>
        <v>#DIV/0!</v>
      </c>
      <c r="F6" s="64" t="n">
        <f>Subsidies!T44</f>
        <v>85.260000000000019</v>
      </c>
      <c r="G6" s="64" t="n">
        <f>Subsidies!U44</f>
        <v>82.260000000000019</v>
      </c>
      <c r="H6" s="64" t="n">
        <f>Subsidies!V44</f>
        <v>82.260000000000019</v>
      </c>
      <c r="I6" s="64" t="n">
        <f>Subsidies!W44</f>
        <v>82.260000000000019</v>
      </c>
      <c r="J6" s="64" t="n">
        <f>Subsidies!X44</f>
        <v>84.935000000000016</v>
      </c>
      <c r="K6" s="64" t="n">
        <f>Subsidies!Y44</f>
        <v>84.935000000000016</v>
      </c>
      <c r="L6" s="64" t="n">
        <f>Subsidies!Z44</f>
        <v>84.935000000000016</v>
      </c>
      <c r="M6" s="64" t="n">
        <f>Subsidies!AA44</f>
        <v>84.935000000000016</v>
      </c>
      <c r="N6" s="64" t="n">
        <f>Subsidies!AB44</f>
        <v>77.001000000000005</v>
      </c>
      <c r="O6" s="64" t="n">
        <f>Subsidies!AC44</f>
        <v>77.001000000000005</v>
      </c>
      <c r="P6" s="64"/>
    </row>
    <row r="7">
      <c r="A7" t="s">
        <v>202</v>
      </c>
      <c r="B7" t="s">
        <v>203</v>
      </c>
      <c r="C7" s="64" t="n">
        <f>Subsidies!Q43</f>
        <v>110.24799999999999</v>
      </c>
      <c r="D7" s="64" t="n">
        <f>Subsidies!R43</f>
        <v>110.24799999999999</v>
      </c>
      <c r="E7" s="64" t="n">
        <f>Subsidies!S43</f>
        <v>110.24799999999999</v>
      </c>
      <c r="F7" s="64" t="n">
        <f>Subsidies!T43</f>
        <v>12.726000000000001</v>
      </c>
      <c r="G7" s="64" t="n">
        <f>Subsidies!U43</f>
        <v>12.726000000000001</v>
      </c>
      <c r="H7" s="64" t="n">
        <f>Subsidies!V43</f>
        <v>12.726000000000001</v>
      </c>
      <c r="I7" s="64" t="n">
        <f>Subsidies!W43</f>
        <v>12.726000000000001</v>
      </c>
      <c r="J7" s="64" t="n">
        <f>Subsidies!X43</f>
        <v>1.365</v>
      </c>
      <c r="K7" s="64" t="n">
        <f>Subsidies!Y43</f>
        <v>1.365</v>
      </c>
      <c r="L7" s="64" t="n">
        <f>Subsidies!Z43</f>
        <v>1.365</v>
      </c>
      <c r="M7" s="64" t="n">
        <f>Subsidies!AA43</f>
        <v>1.365</v>
      </c>
      <c r="N7" s="64" t="n">
        <f>Subsidies!AB43</f>
        <v>-0.90100000000000025</v>
      </c>
      <c r="O7" s="64" t="n">
        <f>Subsidies!AC43</f>
        <v>-0.90100000000000025</v>
      </c>
      <c r="P7" s="64"/>
    </row>
    <row r="8">
      <c r="A8" t="s">
        <v>204</v>
      </c>
      <c r="B8" t="s">
        <v>205</v>
      </c>
      <c r="C8" s="64" t="n">
        <f>'Unemployment Insurance'!Q19</f>
        <v>-26.36900787401575</v>
      </c>
      <c r="D8" s="64" t="n">
        <f>'Unemployment Insurance'!R19</f>
        <v>0</v>
      </c>
      <c r="E8" s="64" t="n">
        <f>'Unemployment Insurance'!S19</f>
        <v>0</v>
      </c>
      <c r="F8" s="64" t="n">
        <f>'Unemployment Insurance'!T19</f>
        <v>0</v>
      </c>
      <c r="G8" s="64" t="n">
        <f>'Unemployment Insurance'!U19</f>
        <v>0</v>
      </c>
      <c r="H8" s="64" t="n">
        <f>'Unemployment Insurance'!V19</f>
        <v>0</v>
      </c>
      <c r="I8" s="64" t="n">
        <f>'Unemployment Insurance'!W19</f>
        <v>0</v>
      </c>
      <c r="J8" s="64" t="n">
        <f>'Unemployment Insurance'!X19</f>
        <v>0</v>
      </c>
      <c r="K8" s="64" t="n">
        <f>'Unemployment Insurance'!Y19</f>
        <v>0</v>
      </c>
      <c r="L8" s="64" t="n">
        <f>'Unemployment Insurance'!Z19</f>
        <v>0</v>
      </c>
      <c r="M8" s="64" t="n">
        <f>'Unemployment Insurance'!AA19</f>
        <v>0</v>
      </c>
      <c r="N8" s="64" t="n">
        <f>'Unemployment Insurance'!AB19</f>
        <v>0</v>
      </c>
      <c r="O8" s="64" t="n">
        <f>'Unemployment Insurance'!AC19</f>
        <v>0</v>
      </c>
      <c r="P8" s="64"/>
    </row>
    <row r="9">
      <c r="A9" t="s">
        <v>206</v>
      </c>
      <c r="B9" t="s">
        <v>207</v>
      </c>
      <c r="C9" s="64" t="n">
        <f>'Unemployment Insurance'!Q20</f>
        <v>26.36900787401575</v>
      </c>
      <c r="D9" s="64" t="n">
        <f>'Unemployment Insurance'!R20</f>
        <v>24.537826771653545</v>
      </c>
      <c r="E9" s="64" t="n">
        <f>'Unemployment Insurance'!S20</f>
        <v>23.657574803149608</v>
      </c>
      <c r="F9" s="64" t="n">
        <f>'Unemployment Insurance'!T20</f>
        <v>23.36844094488189</v>
      </c>
      <c r="G9" s="64" t="n">
        <f>'Unemployment Insurance'!U20</f>
        <v>23.529070866141733</v>
      </c>
      <c r="H9" s="64" t="n">
        <f>'Unemployment Insurance'!V20</f>
        <v>23.88888188976378</v>
      </c>
      <c r="I9" s="64" t="n">
        <f>'Unemployment Insurance'!W20</f>
        <v>24.255118110236221</v>
      </c>
      <c r="J9" s="64" t="n">
        <f>'Unemployment Insurance'!X20</f>
        <v>24.640629921259844</v>
      </c>
      <c r="K9" s="64" t="n">
        <f>'Unemployment Insurance'!Y20</f>
        <v>25.122519685039375</v>
      </c>
      <c r="L9" s="64" t="n">
        <f>'Unemployment Insurance'!Z20</f>
        <v>25.520881889763785</v>
      </c>
      <c r="M9" s="64" t="n">
        <f>'Unemployment Insurance'!AA20</f>
        <v>25.835716535433075</v>
      </c>
      <c r="N9" s="64" t="n">
        <f>'Unemployment Insurance'!AB20</f>
        <v>26.227653543307088</v>
      </c>
      <c r="O9" s="64" t="n">
        <f>'Unemployment Insurance'!AC20</f>
        <v>26.606740157480321</v>
      </c>
      <c r="P9" s="64"/>
    </row>
    <row r="10">
      <c r="A10" s="18" t="s">
        <v>208</v>
      </c>
      <c r="B10" s="18" t="s">
        <v>209</v>
      </c>
      <c r="C10" s="64" t="n">
        <f>Medicaid!Q27</f>
        <v>0</v>
      </c>
      <c r="D10" s="64" t="n">
        <f>Medicaid!R27</f>
        <v>0</v>
      </c>
      <c r="E10" s="64" t="e">
        <f>Medicaid!S27</f>
        <v>#DIV/0!</v>
      </c>
      <c r="F10" s="64" t="n">
        <f>Medicaid!T27</f>
        <v>-2.671541473710441</v>
      </c>
      <c r="G10" s="64" t="n">
        <f>Medicaid!U27</f>
        <v>-2.6361931404858985</v>
      </c>
      <c r="H10" s="64" t="n">
        <f>Medicaid!V27</f>
        <v>-2.6013125165123814</v>
      </c>
      <c r="I10" s="64" t="n">
        <f>Medicaid!W27</f>
        <v>-2.5668934133243093</v>
      </c>
      <c r="J10" s="64" t="n">
        <f>Medicaid!X27</f>
        <v>-2.6022270077150536</v>
      </c>
      <c r="K10" s="64" t="n">
        <f>Medicaid!Y27</f>
        <v>-2.6380469732523708</v>
      </c>
      <c r="L10" s="64" t="n">
        <f>Medicaid!Z27</f>
        <v>-2.6743600048931793</v>
      </c>
      <c r="M10" s="64" t="n">
        <f>Medicaid!AA27</f>
        <v>-2.7111728897512797</v>
      </c>
      <c r="N10" s="64" t="n">
        <f>Medicaid!AB27</f>
        <v>-2.7484925083659038</v>
      </c>
      <c r="O10" s="64" t="n">
        <f>Medicaid!AC27</f>
        <v>-2.7863258359877272</v>
      </c>
      <c r="P10" s="64"/>
    </row>
    <row r="11">
      <c r="A11" s="18" t="s">
        <v>210</v>
      </c>
      <c r="B11" s="18" t="s">
        <v>211</v>
      </c>
      <c r="C11" s="64" t="n">
        <f>Medicaid!Q26</f>
        <v>0</v>
      </c>
      <c r="D11" s="64" t="n">
        <f>Medicaid!R26</f>
        <v>0</v>
      </c>
      <c r="E11" s="64" t="n">
        <f>Medicaid!S26</f>
        <v>-10</v>
      </c>
      <c r="F11" s="64" t="n">
        <f>Medicaid!T26</f>
        <v>-9.8676856280451144</v>
      </c>
      <c r="G11" s="64" t="n">
        <f>Medicaid!U26</f>
        <v>-9.7371219653928094</v>
      </c>
      <c r="H11" s="64" t="n">
        <f>Medicaid!V26</f>
        <v>-9.6082858476429021</v>
      </c>
      <c r="I11" s="64" t="n">
        <f>Medicaid!W26</f>
        <v>-9.4811544168935136</v>
      </c>
      <c r="J11" s="64" t="n">
        <f>Medicaid!X26</f>
        <v>-9.6116636397477162</v>
      </c>
      <c r="K11" s="64" t="n">
        <f>Medicaid!Y26</f>
        <v>-9.743969337640829</v>
      </c>
      <c r="L11" s="64" t="n">
        <f>Medicaid!Z26</f>
        <v>-9.878096239266311</v>
      </c>
      <c r="M11" s="64" t="n">
        <f>Medicaid!AA26</f>
        <v>-10.01406941371104</v>
      </c>
      <c r="N11" s="64" t="n">
        <f>Medicaid!AB26</f>
        <v>-10.151914275140866</v>
      </c>
      <c r="O11" s="64" t="n">
        <f>Medicaid!AC26</f>
        <v>-10.291656587550669</v>
      </c>
      <c r="P11" s="64"/>
    </row>
    <row r="12">
      <c r="A12" t="s">
        <v>55</v>
      </c>
      <c r="B12" t="s">
        <v>212</v>
      </c>
      <c r="C12" s="64" t="n">
        <f>Medicare!Q10</f>
        <v>0</v>
      </c>
      <c r="D12" s="64" t="n">
        <f>Medicare!R10</f>
        <v>14</v>
      </c>
      <c r="E12" s="64" t="n">
        <f>Medicare!S10</f>
        <v>0</v>
      </c>
      <c r="F12" s="64" t="n">
        <f>Medicare!T10</f>
        <v>0</v>
      </c>
      <c r="G12" s="64" t="n">
        <f>Medicare!U10</f>
        <v>-16</v>
      </c>
      <c r="H12" s="64" t="n">
        <f>Medicare!V10</f>
        <v>-16</v>
      </c>
      <c r="I12" s="64" t="n">
        <f>Medicare!W10</f>
        <v>-16</v>
      </c>
      <c r="J12" s="64" t="n">
        <f>Medicare!X10</f>
        <v>-16</v>
      </c>
      <c r="K12" s="64" t="n">
        <f>Medicare!Y10</f>
        <v>-16</v>
      </c>
      <c r="L12" s="64" t="n">
        <f>Medicare!Z10</f>
        <v>-16</v>
      </c>
      <c r="M12" s="64" t="n">
        <f>Medicare!AA10</f>
        <v>-16</v>
      </c>
      <c r="N12" s="64" t="n">
        <f>Medicare!AB10</f>
        <v>-16</v>
      </c>
      <c r="O12" s="64" t="n">
        <f>Medicare!AC10</f>
        <v>-16</v>
      </c>
      <c r="P12" s="64"/>
    </row>
    <row r="13">
      <c r="A13" t="s">
        <v>213</v>
      </c>
      <c r="B13" t="s">
        <v>214</v>
      </c>
      <c r="C13" s="64" t="n">
        <f>'Rebate Checks'!Q11</f>
        <v>0</v>
      </c>
      <c r="D13" s="64" t="n">
        <f>'Rebate Checks'!R11</f>
        <v>0</v>
      </c>
      <c r="E13" s="64" t="n">
        <f>'Rebate Checks'!S11</f>
        <v>0</v>
      </c>
      <c r="F13" s="64" t="n">
        <f>'Rebate Checks'!T11</f>
        <v>0</v>
      </c>
      <c r="G13" s="64" t="n">
        <f>'Rebate Checks'!U11</f>
        <v>0</v>
      </c>
      <c r="H13" s="64" t="n">
        <f>'Rebate Checks'!V11</f>
        <v>0</v>
      </c>
      <c r="I13" s="64" t="n">
        <f>'Rebate Checks'!W11</f>
        <v>0</v>
      </c>
      <c r="J13" s="64" t="n">
        <f>'Rebate Checks'!X11</f>
        <v>0</v>
      </c>
      <c r="K13" s="64" t="n">
        <f>'Rebate Checks'!Y11</f>
        <v>0</v>
      </c>
      <c r="L13" s="64" t="n">
        <f>'Rebate Checks'!Z11</f>
        <v>0</v>
      </c>
      <c r="M13" s="64" t="n">
        <f>'Rebate Checks'!AA11</f>
        <v>0</v>
      </c>
      <c r="N13" s="64" t="n">
        <f>'Rebate Checks'!AB11</f>
        <v>0</v>
      </c>
      <c r="O13" s="64" t="n">
        <f>'Rebate Checks'!AC11</f>
        <v>0</v>
      </c>
      <c r="P13" s="64"/>
    </row>
    <row r="14">
      <c r="A14" t="s">
        <v>215</v>
      </c>
      <c r="B14" t="s">
        <v>216</v>
      </c>
      <c r="C14" s="64" t="n">
        <f>'Rebate Checks'!Q10</f>
        <v>0</v>
      </c>
      <c r="D14" s="64" t="n">
        <f>'Rebate Checks'!R10</f>
        <v>0</v>
      </c>
      <c r="E14" s="64" t="n">
        <f>'Rebate Checks'!S10</f>
        <v>0</v>
      </c>
      <c r="F14" s="64" t="n">
        <f>'Rebate Checks'!T10</f>
        <v>0</v>
      </c>
      <c r="G14" s="64" t="n">
        <f>'Rebate Checks'!U10</f>
        <v>0</v>
      </c>
      <c r="H14" s="64" t="n">
        <f>'Rebate Checks'!V10</f>
        <v>0</v>
      </c>
      <c r="I14" s="64" t="n">
        <f>'Rebate Checks'!W10</f>
        <v>0</v>
      </c>
      <c r="J14" s="64" t="n">
        <f>'Rebate Checks'!X10</f>
        <v>0</v>
      </c>
      <c r="K14" s="64" t="n">
        <f>'Rebate Checks'!Y10</f>
        <v>0</v>
      </c>
      <c r="L14" s="64" t="n">
        <f>'Rebate Checks'!Z10</f>
        <v>0</v>
      </c>
      <c r="M14" s="64" t="n">
        <f>'Rebate Checks'!AA10</f>
        <v>0</v>
      </c>
      <c r="N14" s="64" t="n">
        <f>'Rebate Checks'!AB10</f>
        <v>0</v>
      </c>
      <c r="O14" s="64" t="n">
        <f>'Rebate Checks'!AC10</f>
        <v>0</v>
      </c>
      <c r="P14" s="64"/>
    </row>
    <row r="15">
      <c r="A15" t="s">
        <v>217</v>
      </c>
      <c r="B15" t="s">
        <v>218</v>
      </c>
      <c r="C15" s="64" t="n">
        <f>'Social Benefits'!Q17</f>
        <v>52.756999999999998</v>
      </c>
      <c r="D15" s="64" t="n">
        <f>'Social Benefits'!R17</f>
        <v>52.756999999999998</v>
      </c>
      <c r="E15" s="64" t="n">
        <f>'Social Benefits'!S17</f>
        <v>52.756999999999998</v>
      </c>
      <c r="F15" s="64" t="n">
        <f>'Social Benefits'!T17</f>
        <v>12</v>
      </c>
      <c r="G15" s="64" t="n">
        <f>'Social Benefits'!U17</f>
        <v>12</v>
      </c>
      <c r="H15" s="64" t="n">
        <f>'Social Benefits'!V17</f>
        <v>12</v>
      </c>
      <c r="I15" s="64" t="n">
        <f>'Social Benefits'!W17</f>
        <v>12</v>
      </c>
      <c r="J15" s="64" t="n">
        <f>'Social Benefits'!X17</f>
        <v>4.2219999999999995</v>
      </c>
      <c r="K15" s="64" t="n">
        <f>'Social Benefits'!Y17</f>
        <v>4.2219999999999995</v>
      </c>
      <c r="L15" s="64" t="n">
        <f>'Social Benefits'!Z17</f>
        <v>4.2219999999999995</v>
      </c>
      <c r="M15" s="64" t="n">
        <f>'Social Benefits'!AA17</f>
        <v>4.2219999999999995</v>
      </c>
      <c r="N15" s="64" t="n">
        <f>'Social Benefits'!AB17</f>
        <v>2.3719999999999999</v>
      </c>
      <c r="O15" s="64" t="n">
        <f>'Social Benefits'!AC17</f>
        <v>2.3719999999999999</v>
      </c>
      <c r="P15" s="64"/>
    </row>
    <row r="16">
      <c r="A16" t="s">
        <v>1147</v>
      </c>
      <c r="B16" t="s">
        <v>220</v>
      </c>
      <c r="C16" s="64" t="n">
        <f>'Social Benefits'!Q24</f>
        <v>19.719000000000005</v>
      </c>
      <c r="D16" s="64" t="e">
        <f>'Social Benefits'!R24</f>
        <v>#DIV/0!</v>
      </c>
      <c r="E16" s="64" t="e">
        <f>'Social Benefits'!S24</f>
        <v>#DIV/0!</v>
      </c>
      <c r="F16" s="64" t="n">
        <f>'Social Benefits'!T24</f>
        <v>1.4159999999999999</v>
      </c>
      <c r="G16" s="64" t="n">
        <f>'Social Benefits'!U24</f>
        <v>1.4159999999999999</v>
      </c>
      <c r="H16" s="64" t="n">
        <f>'Social Benefits'!V24</f>
        <v>1.4159999999999999</v>
      </c>
      <c r="I16" s="64" t="n">
        <f>'Social Benefits'!W24</f>
        <v>1.4159999999999999</v>
      </c>
      <c r="J16" s="64" t="n">
        <f>'Social Benefits'!X24</f>
        <v>1.4790000000000001</v>
      </c>
      <c r="K16" s="64" t="n">
        <f>'Social Benefits'!Y24</f>
        <v>1.4790000000000001</v>
      </c>
      <c r="L16" s="64" t="n">
        <f>'Social Benefits'!Z24</f>
        <v>1.4790000000000001</v>
      </c>
      <c r="M16" s="64" t="n">
        <f>'Social Benefits'!AA24</f>
        <v>1.4790000000000001</v>
      </c>
      <c r="N16" s="64" t="n">
        <f>'Social Benefits'!AB24</f>
        <v>1.63</v>
      </c>
      <c r="O16" s="64" t="n">
        <f>'Social Benefits'!AC24</f>
        <v>1.63</v>
      </c>
      <c r="P16" s="64"/>
    </row>
    <row r="17">
      <c r="A17" t="s">
        <v>221</v>
      </c>
      <c r="B17" t="s">
        <v>222</v>
      </c>
      <c r="C17" s="64" t="n">
        <f>'Social Benefits'!Q27</f>
        <v>-74.975999999999885</v>
      </c>
      <c r="D17" s="64" t="n">
        <f>'Social Benefits'!R27</f>
        <v>1746.8010000000013</v>
      </c>
      <c r="E17" s="64" t="n">
        <f>'Social Benefits'!S27</f>
        <v>1689.9010000000014</v>
      </c>
      <c r="F17" s="64" t="n">
        <f>'Social Benefits'!T27</f>
        <v>1753.5010000000016</v>
      </c>
      <c r="G17" s="64" t="n">
        <f>'Social Benefits'!U27</f>
        <v>1761.8810000000017</v>
      </c>
      <c r="H17" s="64" t="n">
        <f>'Social Benefits'!V27</f>
        <v>1768.9810000000018</v>
      </c>
      <c r="I17" s="64" t="n">
        <f>'Social Benefits'!W27</f>
        <v>1776.0810000000019</v>
      </c>
      <c r="J17" s="64" t="n">
        <f>'Social Benefits'!X27</f>
        <v>1804.8810000000021</v>
      </c>
      <c r="K17" s="64" t="n">
        <f>'Social Benefits'!Y27</f>
        <v>1813.2610000000022</v>
      </c>
      <c r="L17" s="64" t="n">
        <f>'Social Benefits'!Z27</f>
        <v>1820.3610000000024</v>
      </c>
      <c r="M17" s="64" t="n">
        <f>'Social Benefits'!AA27</f>
        <v>1827.4610000000025</v>
      </c>
      <c r="N17" s="64" t="n">
        <f>'Social Benefits'!AB27</f>
        <v>1854.0610000000027</v>
      </c>
      <c r="O17" s="64" t="n">
        <f>'Social Benefits'!AC27</f>
        <v>1863.0810000000029</v>
      </c>
      <c r="P17" s="64"/>
    </row>
    <row r="18">
      <c r="A18" t="s">
        <v>223</v>
      </c>
      <c r="B18" t="s">
        <v>224</v>
      </c>
      <c r="C18" s="64" t="n">
        <f>'Social Benefits'!Q31</f>
        <v>0</v>
      </c>
      <c r="D18" s="64" t="n">
        <f>'Social Benefits'!R31</f>
        <v>0</v>
      </c>
      <c r="E18" s="64" t="n">
        <f>'Social Benefits'!S31</f>
        <v>0</v>
      </c>
      <c r="F18" s="64" t="n">
        <f>'Social Benefits'!T31</f>
        <v>0</v>
      </c>
      <c r="G18" s="64" t="n">
        <f>'Social Benefits'!U31</f>
        <v>0</v>
      </c>
      <c r="H18" s="64" t="n">
        <f>'Social Benefits'!V31</f>
        <v>0</v>
      </c>
      <c r="I18" s="64" t="n">
        <f>'Social Benefits'!W31</f>
        <v>0</v>
      </c>
      <c r="J18" s="64" t="n">
        <f>'Social Benefits'!X31</f>
        <v>0</v>
      </c>
      <c r="K18" s="64" t="n">
        <f>'Social Benefits'!Y31</f>
        <v>0</v>
      </c>
      <c r="L18" s="64" t="n">
        <f>'Social Benefits'!Z31</f>
        <v>0</v>
      </c>
      <c r="M18" s="64" t="n">
        <f>'Social Benefits'!AA31</f>
        <v>0</v>
      </c>
      <c r="N18" s="64" t="n">
        <f>'Social Benefits'!AB31</f>
        <v>0</v>
      </c>
      <c r="O18" s="64" t="n">
        <f>'Social Benefits'!AC31</f>
        <v>0</v>
      </c>
      <c r="P18" s="64"/>
    </row>
    <row r="19">
      <c r="A19" t="s">
        <v>225</v>
      </c>
      <c r="B19" t="s">
        <v>226</v>
      </c>
      <c r="C19" s="64" t="n">
        <f>Taxes!Q9</f>
        <v>0</v>
      </c>
      <c r="D19" s="64" t="n">
        <f>Taxes!R9</f>
        <v>0</v>
      </c>
      <c r="E19" s="64" t="n">
        <f>Taxes!S9</f>
        <v>0</v>
      </c>
      <c r="F19" s="64" t="n">
        <f>Taxes!T9</f>
        <v>0</v>
      </c>
      <c r="G19" s="64" t="n">
        <f>Taxes!U9</f>
        <v>0</v>
      </c>
      <c r="H19" s="64" t="n">
        <f>Taxes!V9</f>
        <v>0</v>
      </c>
      <c r="I19" s="64" t="n">
        <f>Taxes!W9</f>
        <v>0</v>
      </c>
      <c r="J19" s="64" t="n">
        <f>Taxes!X9</f>
        <v>0</v>
      </c>
      <c r="K19" s="64" t="n">
        <f>Taxes!Y9</f>
        <v>0</v>
      </c>
      <c r="L19" s="64" t="n">
        <f>Taxes!Z9</f>
        <v>0</v>
      </c>
      <c r="M19" s="64" t="n">
        <f>Taxes!AA9</f>
        <v>0</v>
      </c>
      <c r="N19" s="64" t="n">
        <f>Taxes!AB9</f>
        <v>0</v>
      </c>
      <c r="O19" s="64" t="n">
        <f>Taxes!AC9</f>
        <v>0</v>
      </c>
      <c r="P19" s="64"/>
    </row>
    <row r="20">
      <c r="A20" t="s">
        <v>227</v>
      </c>
      <c r="B20" t="s">
        <v>228</v>
      </c>
      <c r="C20" s="64" t="n">
        <f>Taxes!Q16</f>
        <v>20</v>
      </c>
      <c r="D20" s="64" t="e">
        <f>Taxes!R16</f>
        <v>#DIV/0!</v>
      </c>
      <c r="E20" s="64" t="e">
        <f>Taxes!S16</f>
        <v>#DIV/0!</v>
      </c>
      <c r="F20" s="64" t="e">
        <f>Taxes!T16</f>
        <v>#DIV/0!</v>
      </c>
      <c r="G20" s="64" t="e">
        <f>Taxes!U16</f>
        <v>#DIV/0!</v>
      </c>
      <c r="H20" s="64" t="e">
        <f>Taxes!V16</f>
        <v>#DIV/0!</v>
      </c>
      <c r="I20" s="64" t="e">
        <f>Taxes!W16</f>
        <v>#DIV/0!</v>
      </c>
      <c r="J20" s="64" t="e">
        <f>Taxes!X16</f>
        <v>#DIV/0!</v>
      </c>
      <c r="K20" s="64" t="e">
        <f>Taxes!Y16</f>
        <v>#DIV/0!</v>
      </c>
      <c r="L20" s="64" t="e">
        <f>Taxes!Z16</f>
        <v>#DIV/0!</v>
      </c>
      <c r="M20" s="64" t="e">
        <f>Taxes!AA16</f>
        <v>#DIV/0!</v>
      </c>
      <c r="N20" s="64" t="e">
        <f>Taxes!AB16</f>
        <v>#DIV/0!</v>
      </c>
      <c r="O20" s="64" t="e">
        <f>Taxes!AC16</f>
        <v>#DIV/0!</v>
      </c>
      <c r="P20" s="64"/>
    </row>
    <row r="21">
      <c r="A21" t="s">
        <v>229</v>
      </c>
      <c r="B21" t="s">
        <v>230</v>
      </c>
      <c r="C21" s="64" t="n">
        <f>Taxes!Q13</f>
        <v>284.93290710306445</v>
      </c>
      <c r="D21" s="64" t="n">
        <f>Taxes!R13</f>
        <v>288.71536824396719</v>
      </c>
      <c r="E21" s="64" t="n">
        <f>Taxes!S13</f>
        <v>292.54804124852546</v>
      </c>
      <c r="F21" s="64" t="n">
        <f>Taxes!T13</f>
        <v>304.85448798368532</v>
      </c>
      <c r="G21" s="64" t="n">
        <f>Taxes!U13</f>
        <v>317.67862279017521</v>
      </c>
      <c r="H21" s="64" t="n">
        <f>Taxes!V13</f>
        <v>331.04222294822597</v>
      </c>
      <c r="I21" s="64" t="n">
        <f>Taxes!W13</f>
        <v>344.96798183013334</v>
      </c>
      <c r="J21" s="64" t="n">
        <f>Taxes!X13</f>
        <v>337.12647105048472</v>
      </c>
      <c r="K21" s="64" t="n">
        <f>Taxes!Y13</f>
        <v>329.4632066430969</v>
      </c>
      <c r="L21" s="64" t="n">
        <f>Taxes!Z13</f>
        <v>321.97413686716163</v>
      </c>
      <c r="M21" s="64" t="n">
        <f>Taxes!AA13</f>
        <v>314.65530208250289</v>
      </c>
      <c r="N21" s="64" t="n">
        <f>Taxes!AB13</f>
        <v>315.46843320951899</v>
      </c>
      <c r="O21" s="64" t="n">
        <f>Taxes!AC13</f>
        <v>316.28366562713899</v>
      </c>
      <c r="P21" s="64"/>
    </row>
    <row r="22">
      <c r="A22" t="s">
        <v>231</v>
      </c>
      <c r="B22" t="s">
        <v>232</v>
      </c>
      <c r="C22" s="64" t="n">
        <f>Taxes!Q21</f>
        <v>114.32194311812333</v>
      </c>
      <c r="D22" s="64" t="n">
        <f>Taxes!R21</f>
        <v>115.99892048993151</v>
      </c>
      <c r="E22" s="64" t="n">
        <f>Taxes!S21</f>
        <v>115.85517957234795</v>
      </c>
      <c r="F22" s="64" t="n">
        <f>Taxes!T21</f>
        <v>115.13647498443015</v>
      </c>
      <c r="G22" s="64" t="n">
        <f>Taxes!U21</f>
        <v>113.74697944778909</v>
      </c>
      <c r="H22" s="64" t="n">
        <f>Taxes!V21</f>
        <v>111.92626115839735</v>
      </c>
      <c r="I22" s="64" t="n">
        <f>Taxes!W21</f>
        <v>110.63259290014533</v>
      </c>
      <c r="J22" s="64" t="n">
        <f>Taxes!X21</f>
        <v>110.10554286900562</v>
      </c>
      <c r="K22" s="64" t="n">
        <f>Taxes!Y21</f>
        <v>109.38683828108782</v>
      </c>
      <c r="L22" s="64" t="n">
        <f>Taxes!Z21</f>
        <v>109.67432011625495</v>
      </c>
      <c r="M22" s="64" t="n">
        <f>Taxes!AA21</f>
        <v>109.86597467303302</v>
      </c>
      <c r="N22" s="64" t="n">
        <f>Taxes!AB21</f>
        <v>110.29719742578369</v>
      </c>
      <c r="O22" s="64" t="n">
        <f>Taxes!AC21</f>
        <v>110.29719742578369</v>
      </c>
      <c r="P22" s="64"/>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L43" sqref="L43"/>
    </sheetView>
  </sheetViews>
  <sheetFormatPr defaultRowHeight="15.0" baseColWidth="10"/>
  <cols>
    <col min="1" max="1" width="6.5" hidden="0" customWidth="1"/>
    <col min="2" max="2" width="69.1640625" hidden="0" customWidth="1"/>
    <col min="3" max="3" width="11.5" hidden="0" customWidth="1"/>
    <col min="4" max="4" width="11.5" hidden="0" customWidth="1"/>
    <col min="5" max="5" width="11.5" hidden="0" customWidth="1"/>
    <col min="6" max="6" width="12" hidden="0" customWidth="1"/>
    <col min="7" max="7" width="11.5" hidden="0" customWidth="1"/>
    <col min="8" max="8" width="11.5" hidden="0" customWidth="1"/>
    <col min="9" max="9" width="11.5" hidden="0" customWidth="1"/>
    <col min="10" max="10" width="11.5" hidden="0" customWidth="1"/>
  </cols>
  <sheetData>
    <row r="2">
      <c r="A2"/>
      <c r="B2"/>
      <c r="C2"/>
      <c r="D2"/>
      <c r="E2"/>
      <c r="F2"/>
      <c r="G2"/>
      <c r="H2"/>
      <c r="I2"/>
      <c r="J2"/>
    </row>
    <row r="3">
      <c r="A3"/>
      <c r="B3"/>
      <c r="C3"/>
      <c r="D3"/>
      <c r="E3"/>
      <c r="F3"/>
      <c r="G3"/>
      <c r="H3"/>
      <c r="I3"/>
      <c r="J3"/>
    </row>
    <row r="4" ht="16" customHeight="1">
      <c r="A4" s="81"/>
      <c r="B4" s="81"/>
      <c r="C4" s="81"/>
      <c r="D4" s="81"/>
      <c r="E4" s="81"/>
      <c r="F4" s="34"/>
      <c r="G4" s="34"/>
      <c r="H4" s="34"/>
      <c r="I4" s="34"/>
      <c r="J4" s="34"/>
    </row>
    <row r="5">
      <c r="A5" s="67"/>
      <c r="B5" s="68"/>
      <c r="C5" s="89" t="s">
        <v>1172</v>
      </c>
      <c r="D5" s="90"/>
      <c r="E5" s="90"/>
      <c r="F5" s="90"/>
      <c r="G5" s="90"/>
      <c r="H5" s="90"/>
      <c r="I5" s="90"/>
      <c r="J5" s="90"/>
    </row>
    <row r="6">
      <c r="A6" s="18" t="s">
        <v>1173</v>
      </c>
      <c r="B6" s="69"/>
      <c r="C6" s="91" t="n">
        <v>2021</v>
      </c>
      <c r="D6" s="92"/>
      <c r="E6" s="92"/>
      <c r="F6" s="92"/>
      <c r="G6" s="92"/>
      <c r="H6" s="92"/>
      <c r="I6" s="93" t="n">
        <v>2022</v>
      </c>
      <c r="J6" s="94"/>
      <c r="K6" s="18" t="s">
        <v>1199</v>
      </c>
      <c r="L6" s="18" t="s">
        <v>1200</v>
      </c>
    </row>
    <row r="7" ht="16" customHeight="1">
      <c r="A7" s="70"/>
      <c r="B7" s="71"/>
      <c r="C7" s="72" t="s">
        <v>1174</v>
      </c>
      <c r="D7" s="73" t="s">
        <v>239</v>
      </c>
      <c r="E7" s="73" t="s">
        <v>1175</v>
      </c>
      <c r="F7" s="73" t="s">
        <v>1176</v>
      </c>
      <c r="G7" s="73" t="s">
        <v>1177</v>
      </c>
      <c r="H7" s="73" t="s">
        <v>1197</v>
      </c>
      <c r="I7" s="73" t="s">
        <v>235</v>
      </c>
      <c r="J7" s="74" t="s">
        <v>236</v>
      </c>
    </row>
    <row r="8">
      <c r="A8" s="75" t="n">
        <v>1</v>
      </c>
      <c r="B8" s="114" t="s">
        <v>241</v>
      </c>
      <c r="C8" s="76" t="n">
        <v>20835.3</v>
      </c>
      <c r="D8" s="77" t="n">
        <v>20916.3</v>
      </c>
      <c r="E8" s="78" t="n">
        <v>20719.8</v>
      </c>
      <c r="F8" s="77" t="n">
        <v>20844.900000000001</v>
      </c>
      <c r="G8" s="78" t="n">
        <v>20957.900000000001</v>
      </c>
      <c r="H8" s="78" t="n">
        <v>21040.2</v>
      </c>
      <c r="I8" s="78" t="n">
        <v>21051.9</v>
      </c>
      <c r="J8" s="79" t="n">
        <v>21153.3</v>
      </c>
      <c r="K8" s="59" t="n">
        <f>AVERAGE(I8:J8)</f>
        <v>21102.6</v>
      </c>
    </row>
    <row r="9">
      <c r="A9" s="34" t="n">
        <v>2</v>
      </c>
      <c r="B9" s="115" t="s">
        <v>242</v>
      </c>
      <c r="C9" s="96" t="n">
        <v>12680.1</v>
      </c>
      <c r="D9" s="97" t="n">
        <v>12743.4</v>
      </c>
      <c r="E9" s="98" t="n">
        <v>12846</v>
      </c>
      <c r="F9" s="97" t="n">
        <v>12973.3</v>
      </c>
      <c r="G9" s="98" t="n">
        <v>13061.3</v>
      </c>
      <c r="H9" s="98" t="n">
        <v>13149.7</v>
      </c>
      <c r="I9" s="98" t="n">
        <v>13209</v>
      </c>
      <c r="J9" s="99" t="n">
        <v>13306.4</v>
      </c>
      <c r="K9" s="59" t="n">
        <f t="shared" ref="K9:K59" si="0">AVERAGE(I9:J9)</f>
        <v>13257.7</v>
      </c>
    </row>
    <row r="10">
      <c r="A10" s="80" t="n">
        <v>3</v>
      </c>
      <c r="B10" s="116" t="s">
        <v>243</v>
      </c>
      <c r="C10" s="100" t="n">
        <v>10418.700000000001</v>
      </c>
      <c r="D10" s="101" t="n">
        <v>10475.1</v>
      </c>
      <c r="E10" s="102" t="n">
        <v>10567.9</v>
      </c>
      <c r="F10" s="101" t="n">
        <v>10683.3</v>
      </c>
      <c r="G10" s="102" t="n">
        <v>10761.9</v>
      </c>
      <c r="H10" s="102" t="n">
        <v>10839.7</v>
      </c>
      <c r="I10" s="102" t="n">
        <v>10888.1</v>
      </c>
      <c r="J10" s="103" t="n">
        <v>10974.5</v>
      </c>
      <c r="K10" s="59" t="n">
        <f t="shared" si="0"/>
        <v>10931.3</v>
      </c>
    </row>
    <row r="11">
      <c r="A11" s="18" t="n">
        <v>4</v>
      </c>
      <c r="B11" s="117" t="s">
        <v>244</v>
      </c>
      <c r="C11" s="104" t="n">
        <v>8868.7999999999993</v>
      </c>
      <c r="D11" s="59" t="n">
        <v>8920.4</v>
      </c>
      <c r="E11" s="105" t="n">
        <v>9009.9</v>
      </c>
      <c r="F11" s="59" t="n">
        <v>9120.5</v>
      </c>
      <c r="G11" s="105" t="n">
        <v>9196.7000000000007</v>
      </c>
      <c r="H11" s="105" t="n">
        <v>9270.1</v>
      </c>
      <c r="I11" s="105" t="n">
        <v>9312.2000000000007</v>
      </c>
      <c r="J11" s="106" t="n">
        <v>9392.7000000000007</v>
      </c>
      <c r="K11" s="59" t="n">
        <f t="shared" si="0"/>
        <v>9352.4500000000007</v>
      </c>
    </row>
    <row r="12">
      <c r="A12" s="80" t="n">
        <v>5</v>
      </c>
      <c r="B12" s="116" t="s">
        <v>245</v>
      </c>
      <c r="C12" s="100" t="n">
        <v>1549.9</v>
      </c>
      <c r="D12" s="101" t="n">
        <v>1554.8</v>
      </c>
      <c r="E12" s="102" t="n">
        <v>1558</v>
      </c>
      <c r="F12" s="101" t="n">
        <v>1562.8</v>
      </c>
      <c r="G12" s="102" t="n">
        <v>1565.1</v>
      </c>
      <c r="H12" s="102" t="n">
        <v>1569.6</v>
      </c>
      <c r="I12" s="102" t="n">
        <v>1575.9</v>
      </c>
      <c r="J12" s="103" t="n">
        <v>1581.8</v>
      </c>
      <c r="K12" s="59" t="n">
        <f t="shared" si="0"/>
        <v>1578.85</v>
      </c>
    </row>
    <row r="13">
      <c r="A13" s="18" t="n">
        <v>6</v>
      </c>
      <c r="B13" s="117" t="s">
        <v>246</v>
      </c>
      <c r="C13" s="104" t="n">
        <v>2261.4</v>
      </c>
      <c r="D13" s="59" t="n">
        <v>2268.1999999999998</v>
      </c>
      <c r="E13" s="105" t="n">
        <v>2278.1</v>
      </c>
      <c r="F13" s="59" t="n">
        <v>2289.9</v>
      </c>
      <c r="G13" s="105" t="n">
        <v>2299.4</v>
      </c>
      <c r="H13" s="105" t="n">
        <v>2309.9</v>
      </c>
      <c r="I13" s="105" t="n">
        <v>2320.9</v>
      </c>
      <c r="J13" s="106" t="n">
        <v>2331.9</v>
      </c>
      <c r="K13" s="59" t="n">
        <f t="shared" si="0"/>
        <v>2326.4</v>
      </c>
    </row>
    <row r="14">
      <c r="A14" s="75" t="n">
        <v>7</v>
      </c>
      <c r="B14" s="118" t="s">
        <v>247</v>
      </c>
      <c r="C14" s="107" t="n">
        <v>1872.3</v>
      </c>
      <c r="D14" s="95" t="n">
        <v>1868.8</v>
      </c>
      <c r="E14" s="108" t="n">
        <v>1859.9</v>
      </c>
      <c r="F14" s="95" t="n">
        <v>1862.7</v>
      </c>
      <c r="G14" s="108" t="n">
        <v>1867.8</v>
      </c>
      <c r="H14" s="108" t="n">
        <v>1845</v>
      </c>
      <c r="I14" s="108" t="n">
        <v>1848.8</v>
      </c>
      <c r="J14" s="109" t="n">
        <v>1863.7</v>
      </c>
      <c r="K14" s="59" t="n">
        <f t="shared" si="0"/>
        <v>1856.25</v>
      </c>
    </row>
    <row r="15">
      <c r="A15" s="18" t="n">
        <v>8</v>
      </c>
      <c r="B15" s="117" t="s">
        <v>248</v>
      </c>
      <c r="C15" s="104" t="n">
        <v>123</v>
      </c>
      <c r="D15" s="59" t="n">
        <v>114.5</v>
      </c>
      <c r="E15" s="105" t="n">
        <v>94.4</v>
      </c>
      <c r="F15" s="59" t="n">
        <v>90.8</v>
      </c>
      <c r="G15" s="105" t="n">
        <v>88.9</v>
      </c>
      <c r="H15" s="105" t="n">
        <v>84.2</v>
      </c>
      <c r="I15" s="105" t="n">
        <v>95.7</v>
      </c>
      <c r="J15" s="106" t="n">
        <v>107.5</v>
      </c>
      <c r="K15" s="59" t="n">
        <f t="shared" si="0"/>
        <v>101.6</v>
      </c>
    </row>
    <row r="16">
      <c r="A16" s="80"/>
      <c r="B16" s="119" t="s">
        <v>251</v>
      </c>
      <c r="C16" s="100" t="s">
        <v>252</v>
      </c>
      <c r="D16" s="101" t="s">
        <v>252</v>
      </c>
      <c r="E16" s="102" t="s">
        <v>252</v>
      </c>
      <c r="F16" s="101" t="s">
        <v>252</v>
      </c>
      <c r="G16" s="102" t="s">
        <v>252</v>
      </c>
      <c r="H16" s="102" t="s">
        <v>252</v>
      </c>
      <c r="I16" s="102"/>
      <c r="J16" s="103" t="s">
        <v>252</v>
      </c>
      <c r="K16" s="59"/>
    </row>
    <row r="17" ht="17" customHeight="1">
      <c r="A17" s="80" t="n">
        <v>9</v>
      </c>
      <c r="B17" s="116" t="s">
        <v>253</v>
      </c>
      <c r="C17" s="100" t="n">
        <v>12.9</v>
      </c>
      <c r="D17" s="101" t="n">
        <v>12.7</v>
      </c>
      <c r="E17" s="102" t="n">
        <v>0.5</v>
      </c>
      <c r="F17" s="101" t="n">
        <v>1.1000000000000001</v>
      </c>
      <c r="G17" s="102" t="n">
        <v>2.5</v>
      </c>
      <c r="H17" s="102" t="n">
        <v>0</v>
      </c>
      <c r="I17" s="102" t="n">
        <v>0.3</v>
      </c>
      <c r="J17" s="103" t="n">
        <v>0.2</v>
      </c>
      <c r="K17" s="59" t="n">
        <f t="shared" si="0"/>
        <v>0.25</v>
      </c>
    </row>
    <row r="18" ht="17" customHeight="1">
      <c r="A18" s="82" t="n">
        <v>10</v>
      </c>
      <c r="B18" s="88" t="s">
        <v>254</v>
      </c>
      <c r="C18" s="84" t="n">
        <v>10.199999999999999</v>
      </c>
      <c r="D18" s="85" t="n">
        <v>6.9</v>
      </c>
      <c r="E18" s="86" t="n">
        <v>3.9</v>
      </c>
      <c r="F18" s="85" t="n">
        <v>1.8</v>
      </c>
      <c r="G18" s="86" t="n">
        <v>0.5</v>
      </c>
      <c r="H18" s="86" t="n">
        <v>0</v>
      </c>
      <c r="I18" s="86" t="n">
        <v>0</v>
      </c>
      <c r="J18" s="87" t="n">
        <v>0</v>
      </c>
      <c r="K18" s="85" t="n">
        <f t="shared" si="0"/>
        <v>0</v>
      </c>
      <c r="L18" s="18"/>
      <c r="M18" s="18"/>
      <c r="N18" s="18"/>
      <c r="O18" s="18"/>
      <c r="P18" s="18"/>
      <c r="Q18" s="18"/>
      <c r="R18" s="18"/>
      <c r="S18" s="18"/>
      <c r="T18" s="18"/>
      <c r="U18" s="18"/>
      <c r="V18" s="18"/>
      <c r="W18" s="18"/>
      <c r="X18" s="18"/>
      <c r="Y18" s="18"/>
      <c r="Z18" s="18"/>
      <c r="AA18" s="18"/>
      <c r="AB18" s="18"/>
    </row>
    <row r="19">
      <c r="A19" s="80" t="n">
        <v>11</v>
      </c>
      <c r="B19" s="116" t="s">
        <v>255</v>
      </c>
      <c r="C19" s="100" t="n">
        <v>1749.2</v>
      </c>
      <c r="D19" s="101" t="n">
        <v>1754.3</v>
      </c>
      <c r="E19" s="102" t="n">
        <v>1765.5</v>
      </c>
      <c r="F19" s="101" t="n">
        <v>1771.9</v>
      </c>
      <c r="G19" s="102" t="n">
        <v>1778.8</v>
      </c>
      <c r="H19" s="102" t="n">
        <v>1760.8</v>
      </c>
      <c r="I19" s="102" t="n">
        <v>1753</v>
      </c>
      <c r="J19" s="103" t="n">
        <v>1756.3</v>
      </c>
      <c r="K19" s="59" t="n">
        <f t="shared" si="0"/>
        <v>1754.65</v>
      </c>
    </row>
    <row r="20">
      <c r="B20" s="120" t="s">
        <v>256</v>
      </c>
      <c r="C20" s="104" t="s">
        <v>252</v>
      </c>
      <c r="D20" s="59" t="s">
        <v>252</v>
      </c>
      <c r="E20" s="105" t="s">
        <v>252</v>
      </c>
      <c r="F20" s="59" t="s">
        <v>252</v>
      </c>
      <c r="G20" s="105" t="s">
        <v>252</v>
      </c>
      <c r="H20" s="105" t="s">
        <v>252</v>
      </c>
      <c r="I20" s="105"/>
      <c r="J20" s="106" t="s">
        <v>252</v>
      </c>
      <c r="K20" s="59"/>
    </row>
    <row r="21" ht="17" customHeight="1">
      <c r="A21" s="82" t="n">
        <v>12</v>
      </c>
      <c r="B21" s="88" t="s">
        <v>254</v>
      </c>
      <c r="C21" s="84" t="n">
        <v>160.30000000000001</v>
      </c>
      <c r="D21" s="85" t="n">
        <v>108.8</v>
      </c>
      <c r="E21" s="86" t="n">
        <v>61.5</v>
      </c>
      <c r="F21" s="85" t="n">
        <v>28.3</v>
      </c>
      <c r="G21" s="86" t="n">
        <v>7.3</v>
      </c>
      <c r="H21" s="86" t="n">
        <v>0.1</v>
      </c>
      <c r="I21" s="86" t="n">
        <v>0</v>
      </c>
      <c r="J21" s="87" t="n">
        <v>0</v>
      </c>
      <c r="K21" s="85" t="n">
        <f t="shared" si="0"/>
        <v>0</v>
      </c>
      <c r="L21" s="18"/>
      <c r="M21" s="18"/>
      <c r="N21" s="18"/>
      <c r="O21" s="18"/>
      <c r="P21" s="18"/>
      <c r="Q21" s="18"/>
      <c r="R21" s="18"/>
      <c r="S21" s="18"/>
      <c r="T21" s="18"/>
      <c r="U21" s="18"/>
      <c r="V21" s="18"/>
      <c r="W21" s="18"/>
      <c r="X21" s="18"/>
      <c r="Y21" s="18"/>
      <c r="Z21" s="18"/>
      <c r="AA21" s="18"/>
      <c r="AB21" s="18"/>
    </row>
    <row r="22">
      <c r="A22" s="75" t="n">
        <v>13</v>
      </c>
      <c r="B22" s="118" t="s">
        <v>257</v>
      </c>
      <c r="C22" s="107" t="n">
        <v>719.8</v>
      </c>
      <c r="D22" s="95" t="n">
        <v>728.9</v>
      </c>
      <c r="E22" s="108" t="n">
        <v>738.1</v>
      </c>
      <c r="F22" s="95" t="n">
        <v>740.3</v>
      </c>
      <c r="G22" s="108" t="n">
        <v>743.6</v>
      </c>
      <c r="H22" s="108" t="n">
        <v>746.7</v>
      </c>
      <c r="I22" s="108" t="n">
        <v>751.8</v>
      </c>
      <c r="J22" s="109" t="n">
        <v>756.9</v>
      </c>
      <c r="K22" s="59" t="n">
        <f t="shared" si="0"/>
        <v>754.34999999999991</v>
      </c>
    </row>
    <row r="23">
      <c r="A23" s="34" t="n">
        <v>14</v>
      </c>
      <c r="B23" s="115" t="s">
        <v>258</v>
      </c>
      <c r="C23" s="96" t="n">
        <v>2946.7</v>
      </c>
      <c r="D23" s="97" t="n">
        <v>2942.4</v>
      </c>
      <c r="E23" s="98" t="n">
        <v>2946.4</v>
      </c>
      <c r="F23" s="97" t="n">
        <v>2974.8</v>
      </c>
      <c r="G23" s="98" t="n">
        <v>2986.9</v>
      </c>
      <c r="H23" s="98" t="n">
        <v>3005.7</v>
      </c>
      <c r="I23" s="98" t="n">
        <v>3004.2</v>
      </c>
      <c r="J23" s="99" t="n">
        <v>3010.1</v>
      </c>
      <c r="K23" s="59" t="n">
        <f t="shared" si="0"/>
        <v>3007.1499999999996</v>
      </c>
    </row>
    <row r="24">
      <c r="A24" s="80" t="n">
        <v>15</v>
      </c>
      <c r="B24" s="116" t="s">
        <v>259</v>
      </c>
      <c r="C24" s="100" t="n">
        <v>1637.8</v>
      </c>
      <c r="D24" s="101" t="n">
        <v>1636</v>
      </c>
      <c r="E24" s="102" t="n">
        <v>1635.1</v>
      </c>
      <c r="F24" s="101" t="n">
        <v>1647.8</v>
      </c>
      <c r="G24" s="102" t="n">
        <v>1656.9</v>
      </c>
      <c r="H24" s="102" t="n">
        <v>1665.6</v>
      </c>
      <c r="I24" s="102" t="n">
        <v>1674.4</v>
      </c>
      <c r="J24" s="103" t="n">
        <v>1682.8</v>
      </c>
      <c r="K24" s="59" t="n">
        <f t="shared" si="0"/>
        <v>1678.6</v>
      </c>
    </row>
    <row r="25">
      <c r="A25" s="18" t="n">
        <v>16</v>
      </c>
      <c r="B25" s="117" t="s">
        <v>260</v>
      </c>
      <c r="C25" s="104" t="n">
        <v>1308.9000000000001</v>
      </c>
      <c r="D25" s="59" t="n">
        <v>1306.3</v>
      </c>
      <c r="E25" s="105" t="n">
        <v>1311.3</v>
      </c>
      <c r="F25" s="59" t="n">
        <v>1327</v>
      </c>
      <c r="G25" s="105" t="n">
        <v>1330.1</v>
      </c>
      <c r="H25" s="105" t="n">
        <v>1340.1</v>
      </c>
      <c r="I25" s="105" t="n">
        <v>1329.8</v>
      </c>
      <c r="J25" s="106" t="n">
        <v>1327.3</v>
      </c>
      <c r="K25" s="59" t="n">
        <f t="shared" si="0"/>
        <v>1328.55</v>
      </c>
    </row>
    <row r="26">
      <c r="A26" s="75" t="n">
        <v>17</v>
      </c>
      <c r="B26" s="118" t="s">
        <v>261</v>
      </c>
      <c r="C26" s="107" t="n">
        <v>4218.8999999999996</v>
      </c>
      <c r="D26" s="95" t="n">
        <v>4242.3999999999996</v>
      </c>
      <c r="E26" s="108" t="n">
        <v>3951.2</v>
      </c>
      <c r="F26" s="95" t="n">
        <v>3930.6</v>
      </c>
      <c r="G26" s="108" t="n">
        <v>3945.5</v>
      </c>
      <c r="H26" s="108" t="n">
        <v>3950.7</v>
      </c>
      <c r="I26" s="108" t="n">
        <v>3910.8</v>
      </c>
      <c r="J26" s="109" t="n">
        <v>3900.6</v>
      </c>
      <c r="K26" s="59" t="n">
        <f t="shared" si="0"/>
        <v>3905.7</v>
      </c>
    </row>
    <row r="27">
      <c r="A27" s="18" t="n">
        <v>18</v>
      </c>
      <c r="B27" s="117" t="s">
        <v>262</v>
      </c>
      <c r="C27" s="104" t="n">
        <v>4145.3</v>
      </c>
      <c r="D27" s="59" t="n">
        <v>4177.7</v>
      </c>
      <c r="E27" s="105" t="n">
        <v>3885.7</v>
      </c>
      <c r="F27" s="59" t="n">
        <v>3864.5</v>
      </c>
      <c r="G27" s="105" t="n">
        <v>3878.7</v>
      </c>
      <c r="H27" s="105" t="n">
        <v>3883.3</v>
      </c>
      <c r="I27" s="105" t="n">
        <v>3843.5</v>
      </c>
      <c r="J27" s="106" t="n">
        <v>3832.5</v>
      </c>
      <c r="K27" s="59" t="n">
        <f t="shared" si="0"/>
        <v>3838</v>
      </c>
    </row>
    <row r="28">
      <c r="A28" s="80" t="n">
        <v>19</v>
      </c>
      <c r="B28" s="116" t="s">
        <v>263</v>
      </c>
      <c r="C28" s="100" t="n">
        <v>1113.5999999999999</v>
      </c>
      <c r="D28" s="101" t="n">
        <v>1119.3</v>
      </c>
      <c r="E28" s="102" t="n">
        <v>1118.7</v>
      </c>
      <c r="F28" s="101" t="n">
        <v>1129.7</v>
      </c>
      <c r="G28" s="102" t="n">
        <v>1126</v>
      </c>
      <c r="H28" s="102" t="n">
        <v>1124.9000000000001</v>
      </c>
      <c r="I28" s="102" t="n">
        <v>1196.4000000000001</v>
      </c>
      <c r="J28" s="103" t="n">
        <v>1197</v>
      </c>
      <c r="K28" s="59" t="n">
        <f t="shared" si="0"/>
        <v>1196.7</v>
      </c>
    </row>
    <row r="29">
      <c r="A29" s="82" t="n">
        <v>20</v>
      </c>
      <c r="B29" s="83" t="s">
        <v>264</v>
      </c>
      <c r="C29" s="84" t="n">
        <v>821.3</v>
      </c>
      <c r="D29" s="85" t="n">
        <v>826.2</v>
      </c>
      <c r="E29" s="86" t="n">
        <v>832.2</v>
      </c>
      <c r="F29" s="85" t="n">
        <v>839.3</v>
      </c>
      <c r="G29" s="86" t="n">
        <v>847.5</v>
      </c>
      <c r="H29" s="86" t="n">
        <v>856.9</v>
      </c>
      <c r="I29" s="86" t="n">
        <v>866.3</v>
      </c>
      <c r="J29" s="87" t="n">
        <v>875.2</v>
      </c>
      <c r="K29" s="85" t="n">
        <f t="shared" si="0"/>
        <v>870.75</v>
      </c>
      <c r="L29" s="18" t="n">
        <f>Medicare!Q10</f>
        <v>0</v>
      </c>
      <c r="M29" s="18"/>
      <c r="N29" s="18"/>
      <c r="O29" s="18"/>
      <c r="P29" s="18"/>
      <c r="Q29" s="18"/>
      <c r="R29" s="18"/>
      <c r="S29" s="18"/>
      <c r="T29" s="18"/>
      <c r="U29" s="18"/>
      <c r="V29" s="18"/>
      <c r="W29" s="18"/>
      <c r="X29" s="18"/>
      <c r="Y29" s="18"/>
      <c r="Z29" s="18"/>
      <c r="AA29" s="18"/>
      <c r="AB29" s="18"/>
    </row>
    <row r="30">
      <c r="A30" s="80"/>
      <c r="B30" s="119" t="s">
        <v>265</v>
      </c>
      <c r="C30" s="100" t="s">
        <v>252</v>
      </c>
      <c r="D30" s="101" t="s">
        <v>252</v>
      </c>
      <c r="E30" s="102" t="s">
        <v>252</v>
      </c>
      <c r="F30" s="101" t="s">
        <v>252</v>
      </c>
      <c r="G30" s="102" t="s">
        <v>252</v>
      </c>
      <c r="H30" s="102" t="s">
        <v>252</v>
      </c>
      <c r="I30" s="102" t="s">
        <v>252</v>
      </c>
      <c r="J30" s="103" t="s">
        <v>252</v>
      </c>
      <c r="K30" s="59"/>
    </row>
    <row r="31" ht="17" customHeight="1">
      <c r="A31" s="80" t="n">
        <v>21</v>
      </c>
      <c r="B31" s="116" t="s">
        <v>266</v>
      </c>
      <c r="C31" s="100" t="n">
        <v>14.2</v>
      </c>
      <c r="D31" s="101" t="n">
        <v>14.3</v>
      </c>
      <c r="E31" s="102" t="n">
        <v>14.4</v>
      </c>
      <c r="F31" s="101" t="n">
        <v>14.5</v>
      </c>
      <c r="G31" s="102" t="n">
        <v>14.6</v>
      </c>
      <c r="H31" s="102" t="n">
        <v>14.7</v>
      </c>
      <c r="I31" s="102" t="n">
        <v>14.9</v>
      </c>
      <c r="J31" s="103" t="n">
        <v>15</v>
      </c>
      <c r="K31" s="59" t="n">
        <f t="shared" si="0"/>
        <v>14.95</v>
      </c>
    </row>
    <row r="32">
      <c r="A32" s="82" t="n">
        <v>22</v>
      </c>
      <c r="B32" s="83" t="s">
        <v>267</v>
      </c>
      <c r="C32" s="84" t="n">
        <v>763.3</v>
      </c>
      <c r="D32" s="85" t="n">
        <v>777.4</v>
      </c>
      <c r="E32" s="86" t="n">
        <v>784.4</v>
      </c>
      <c r="F32" s="85" t="n">
        <v>780.6</v>
      </c>
      <c r="G32" s="86" t="n">
        <v>781.2</v>
      </c>
      <c r="H32" s="86" t="n">
        <v>786.8</v>
      </c>
      <c r="I32" s="86" t="n">
        <v>800.2</v>
      </c>
      <c r="J32" s="87" t="n">
        <v>807.4</v>
      </c>
      <c r="K32" s="85" t="n">
        <f t="shared" si="0"/>
        <v>803.8</v>
      </c>
      <c r="L32" s="18" t="n">
        <f>Medicaid!Q26</f>
        <v>0</v>
      </c>
      <c r="M32" s="18"/>
      <c r="N32" s="18"/>
      <c r="O32" s="18"/>
      <c r="P32" s="18"/>
      <c r="Q32" s="18"/>
      <c r="R32" s="18"/>
      <c r="S32" s="18"/>
      <c r="T32" s="18"/>
      <c r="U32" s="18"/>
      <c r="V32" s="18"/>
      <c r="W32" s="18"/>
      <c r="X32" s="18"/>
      <c r="Y32" s="18"/>
      <c r="Z32" s="18"/>
      <c r="AA32" s="18"/>
      <c r="AB32" s="18"/>
    </row>
    <row r="33">
      <c r="A33" s="82" t="n">
        <v>23</v>
      </c>
      <c r="B33" s="83" t="s">
        <v>268</v>
      </c>
      <c r="C33" s="84" t="n">
        <v>367.8</v>
      </c>
      <c r="D33" s="85" t="n">
        <v>352.3</v>
      </c>
      <c r="E33" s="86" t="n">
        <v>96.9</v>
      </c>
      <c r="F33" s="85" t="n">
        <v>45.3</v>
      </c>
      <c r="G33" s="86" t="n">
        <v>37.4</v>
      </c>
      <c r="H33" s="86" t="n">
        <v>30.3</v>
      </c>
      <c r="I33" s="86" t="n">
        <v>26.5</v>
      </c>
      <c r="J33" s="87" t="n">
        <v>24.1</v>
      </c>
      <c r="K33" s="85" t="n">
        <f t="shared" si="0"/>
        <v>25.3</v>
      </c>
      <c r="L33" s="60" t="n">
        <f>'Unemployment Insurance'!Q20+'Unemployment Insurance'!Q19</f>
        <v>0</v>
      </c>
      <c r="M33" s="18"/>
      <c r="N33" s="18"/>
      <c r="O33" s="18"/>
      <c r="P33" s="18"/>
      <c r="Q33" s="18"/>
      <c r="R33" s="18"/>
      <c r="S33" s="18"/>
      <c r="T33" s="18"/>
      <c r="U33" s="18"/>
      <c r="V33" s="18"/>
      <c r="W33" s="18"/>
      <c r="X33" s="18"/>
      <c r="Y33" s="18"/>
      <c r="Z33" s="18"/>
      <c r="AA33" s="18"/>
      <c r="AB33" s="18"/>
    </row>
    <row r="34" ht="17" customHeight="1">
      <c r="B34" s="120" t="s">
        <v>269</v>
      </c>
      <c r="C34" s="104" t="s">
        <v>252</v>
      </c>
      <c r="D34" s="59" t="s">
        <v>252</v>
      </c>
      <c r="E34" s="105" t="s">
        <v>252</v>
      </c>
      <c r="F34" s="59" t="s">
        <v>252</v>
      </c>
      <c r="G34" s="105" t="s">
        <v>252</v>
      </c>
      <c r="H34" s="105" t="s">
        <v>252</v>
      </c>
      <c r="I34" s="105"/>
      <c r="J34" s="106" t="s">
        <v>252</v>
      </c>
      <c r="K34" s="59"/>
    </row>
    <row r="35">
      <c r="A35" s="18" t="n">
        <v>24</v>
      </c>
      <c r="B35" s="117" t="s">
        <v>270</v>
      </c>
      <c r="C35" s="104" t="n">
        <v>5.8</v>
      </c>
      <c r="D35" s="59" t="n">
        <v>4.8</v>
      </c>
      <c r="E35" s="105" t="n">
        <v>6.5</v>
      </c>
      <c r="F35" s="59" t="n">
        <v>2.9</v>
      </c>
      <c r="G35" s="105" t="n">
        <v>2.8</v>
      </c>
      <c r="H35" s="105" t="n">
        <v>1.4</v>
      </c>
      <c r="I35" s="105" t="n">
        <v>0.8</v>
      </c>
      <c r="J35" s="106" t="n">
        <v>0.7</v>
      </c>
      <c r="K35" s="59" t="n">
        <f t="shared" si="0"/>
        <v>0.75</v>
      </c>
    </row>
    <row r="36">
      <c r="A36" s="80" t="n">
        <v>25</v>
      </c>
      <c r="B36" s="119" t="s">
        <v>271</v>
      </c>
      <c r="C36" s="100" t="n">
        <v>84.3</v>
      </c>
      <c r="D36" s="101" t="n">
        <v>78.7</v>
      </c>
      <c r="E36" s="102" t="n">
        <v>21.4</v>
      </c>
      <c r="F36" s="101" t="n">
        <v>5.4</v>
      </c>
      <c r="G36" s="102" t="n">
        <v>2.8</v>
      </c>
      <c r="H36" s="102" t="n">
        <v>1.8</v>
      </c>
      <c r="I36" s="102" t="n">
        <v>1.1000000000000001</v>
      </c>
      <c r="J36" s="103" t="n">
        <v>0.9</v>
      </c>
      <c r="K36" s="59" t="n">
        <f t="shared" si="0"/>
        <v>1</v>
      </c>
    </row>
    <row r="37">
      <c r="A37" s="18" t="n">
        <v>26</v>
      </c>
      <c r="B37" s="120" t="s">
        <v>272</v>
      </c>
      <c r="C37" s="104" t="n">
        <v>65.599999999999994</v>
      </c>
      <c r="D37" s="59" t="n">
        <v>67.900000000000006</v>
      </c>
      <c r="E37" s="105" t="n">
        <v>16.600000000000001</v>
      </c>
      <c r="F37" s="59" t="n">
        <v>3.6</v>
      </c>
      <c r="G37" s="105" t="n">
        <v>2.2000000000000002</v>
      </c>
      <c r="H37" s="105" t="n">
        <v>1.5</v>
      </c>
      <c r="I37" s="105" t="n">
        <v>1.1000000000000001</v>
      </c>
      <c r="J37" s="106" t="n">
        <v>0.9</v>
      </c>
      <c r="K37" s="59" t="n">
        <f t="shared" si="0"/>
        <v>1</v>
      </c>
    </row>
    <row r="38">
      <c r="A38" s="80" t="n">
        <v>27</v>
      </c>
      <c r="B38" s="119" t="s">
        <v>273</v>
      </c>
      <c r="C38" s="100" t="n">
        <v>167.1</v>
      </c>
      <c r="D38" s="101" t="n">
        <v>159.9</v>
      </c>
      <c r="E38" s="102" t="n">
        <v>12.7</v>
      </c>
      <c r="F38" s="101" t="n">
        <v>0</v>
      </c>
      <c r="G38" s="102" t="n">
        <v>0</v>
      </c>
      <c r="H38" s="102" t="n">
        <v>0</v>
      </c>
      <c r="I38" s="102" t="n">
        <v>0</v>
      </c>
      <c r="J38" s="103" t="n">
        <v>0</v>
      </c>
      <c r="K38" s="59" t="n">
        <f t="shared" si="0"/>
        <v>0</v>
      </c>
    </row>
    <row r="39">
      <c r="A39" s="18" t="n">
        <v>28</v>
      </c>
      <c r="B39" s="117" t="s">
        <v>274</v>
      </c>
      <c r="C39" s="104" t="n">
        <v>160.4</v>
      </c>
      <c r="D39" s="59" t="n">
        <v>162.19999999999999</v>
      </c>
      <c r="E39" s="105" t="n">
        <v>164.4</v>
      </c>
      <c r="F39" s="59" t="n">
        <v>166.7</v>
      </c>
      <c r="G39" s="105" t="n">
        <v>169.2</v>
      </c>
      <c r="H39" s="105" t="n">
        <v>171.8</v>
      </c>
      <c r="I39" s="105" t="n">
        <v>174.6</v>
      </c>
      <c r="J39" s="106" t="n">
        <v>177.5</v>
      </c>
      <c r="K39" s="59" t="n">
        <f t="shared" si="0"/>
        <v>176.05</v>
      </c>
    </row>
    <row r="40">
      <c r="A40" s="80" t="n">
        <v>29</v>
      </c>
      <c r="B40" s="116" t="s">
        <v>275</v>
      </c>
      <c r="C40" s="100" t="n">
        <v>919</v>
      </c>
      <c r="D40" s="101" t="n">
        <v>940.3</v>
      </c>
      <c r="E40" s="102" t="n">
        <v>889.2</v>
      </c>
      <c r="F40" s="101" t="n">
        <v>903</v>
      </c>
      <c r="G40" s="102" t="n">
        <v>917.3</v>
      </c>
      <c r="H40" s="102" t="n">
        <v>912.6</v>
      </c>
      <c r="I40" s="102" t="n">
        <v>779.4</v>
      </c>
      <c r="J40" s="103" t="n">
        <v>751.3</v>
      </c>
      <c r="K40" s="59" t="n">
        <f t="shared" si="0"/>
        <v>765.34999999999991</v>
      </c>
    </row>
    <row r="41">
      <c r="B41" s="120" t="s">
        <v>276</v>
      </c>
      <c r="C41" s="104" t="s">
        <v>252</v>
      </c>
      <c r="D41" s="59" t="s">
        <v>252</v>
      </c>
      <c r="E41" s="105" t="s">
        <v>252</v>
      </c>
      <c r="F41" s="59" t="s">
        <v>252</v>
      </c>
      <c r="G41" s="105" t="s">
        <v>252</v>
      </c>
      <c r="H41" s="105" t="s">
        <v>252</v>
      </c>
      <c r="I41" s="105"/>
      <c r="J41" s="106" t="s">
        <v>252</v>
      </c>
      <c r="K41" s="59"/>
    </row>
    <row r="42" ht="17" customHeight="1">
      <c r="A42" s="82" t="n">
        <v>30</v>
      </c>
      <c r="B42" s="83" t="s">
        <v>277</v>
      </c>
      <c r="C42" s="84" t="n">
        <v>211.9</v>
      </c>
      <c r="D42" s="85" t="n">
        <v>225.6</v>
      </c>
      <c r="E42" s="86" t="n">
        <v>219.3</v>
      </c>
      <c r="F42" s="85" t="n">
        <v>220.5</v>
      </c>
      <c r="G42" s="86" t="n">
        <v>222.6</v>
      </c>
      <c r="H42" s="86" t="n">
        <v>226.3</v>
      </c>
      <c r="I42" s="86" t="n">
        <v>105.6</v>
      </c>
      <c r="J42" s="87" t="n">
        <v>105.6</v>
      </c>
      <c r="K42" s="85" t="n">
        <f t="shared" si="0"/>
        <v>105.6</v>
      </c>
      <c r="L42" s="18" t="n">
        <f>'Social Benefits'!Q21</f>
        <v>0</v>
      </c>
      <c r="M42" s="18"/>
      <c r="N42" s="18"/>
      <c r="O42" s="18"/>
      <c r="P42" s="18"/>
      <c r="Q42" s="18"/>
      <c r="R42" s="18"/>
      <c r="S42" s="18"/>
      <c r="T42" s="18"/>
      <c r="U42" s="18"/>
      <c r="V42" s="18"/>
      <c r="W42" s="18"/>
      <c r="X42" s="18"/>
      <c r="Y42" s="18"/>
      <c r="Z42" s="18"/>
      <c r="AA42" s="18"/>
      <c r="AB42" s="18"/>
    </row>
    <row r="43" ht="17" customHeight="1">
      <c r="A43" s="82" t="n">
        <v>31</v>
      </c>
      <c r="B43" s="83" t="s">
        <v>278</v>
      </c>
      <c r="C43" s="84" t="n">
        <v>45.7</v>
      </c>
      <c r="D43" s="85" t="n">
        <v>40.4</v>
      </c>
      <c r="E43" s="86" t="n">
        <v>30.6</v>
      </c>
      <c r="F43" s="85" t="n">
        <v>31.3</v>
      </c>
      <c r="G43" s="86" t="n">
        <v>11.4</v>
      </c>
      <c r="H43" s="86" t="n">
        <v>0</v>
      </c>
      <c r="I43" s="86" t="n">
        <v>0</v>
      </c>
      <c r="J43" s="87" t="n">
        <v>0</v>
      </c>
      <c r="K43" s="85" t="n">
        <f t="shared" si="0"/>
        <v>0</v>
      </c>
      <c r="L43" s="18" t="n">
        <f>'Rebate Checks'!Q10</f>
        <v>0</v>
      </c>
      <c r="M43" s="18"/>
      <c r="N43" s="18"/>
      <c r="O43" s="18"/>
      <c r="P43" s="18"/>
      <c r="Q43" s="18"/>
      <c r="R43" s="18"/>
      <c r="S43" s="18"/>
      <c r="T43" s="18"/>
      <c r="U43" s="18"/>
      <c r="V43" s="18"/>
      <c r="W43" s="18"/>
      <c r="X43" s="18"/>
      <c r="Y43" s="18"/>
      <c r="Z43" s="18"/>
      <c r="AA43" s="18"/>
      <c r="AB43" s="18"/>
    </row>
    <row r="44" ht="17" customHeight="1">
      <c r="A44" s="18" t="n">
        <v>32</v>
      </c>
      <c r="B44" s="117" t="s">
        <v>1198</v>
      </c>
      <c r="C44" s="104" t="n">
        <v>0.2</v>
      </c>
      <c r="D44" s="59" t="n">
        <v>0</v>
      </c>
      <c r="E44" s="105" t="n">
        <v>0</v>
      </c>
      <c r="F44" s="59" t="n">
        <v>0</v>
      </c>
      <c r="G44" s="105" t="n">
        <v>0</v>
      </c>
      <c r="H44" s="105" t="n">
        <v>0</v>
      </c>
      <c r="I44" s="105" t="n">
        <v>0</v>
      </c>
      <c r="J44" s="106" t="n">
        <v>0</v>
      </c>
      <c r="K44" s="59" t="n">
        <f t="shared" si="0"/>
        <v>0</v>
      </c>
    </row>
    <row r="45" ht="17" customHeight="1">
      <c r="A45" s="82" t="n">
        <v>33</v>
      </c>
      <c r="B45" s="88" t="s">
        <v>279</v>
      </c>
      <c r="C45" s="84" t="n">
        <v>21.7</v>
      </c>
      <c r="D45" s="85" t="n">
        <v>13.5</v>
      </c>
      <c r="E45" s="86" t="n">
        <v>6.8</v>
      </c>
      <c r="F45" s="85" t="n">
        <v>3.4</v>
      </c>
      <c r="G45" s="86" t="n">
        <v>2.6</v>
      </c>
      <c r="H45" s="86" t="n">
        <v>0</v>
      </c>
      <c r="I45" s="86" t="n">
        <v>0</v>
      </c>
      <c r="J45" s="87" t="n">
        <v>0</v>
      </c>
      <c r="K45" s="85" t="n">
        <f t="shared" si="0"/>
        <v>0</v>
      </c>
      <c r="L45" s="18"/>
      <c r="M45" s="18"/>
      <c r="N45" s="18"/>
      <c r="O45" s="18"/>
      <c r="P45" s="18"/>
      <c r="Q45" s="18"/>
      <c r="R45" s="18"/>
      <c r="S45" s="18"/>
      <c r="T45" s="18"/>
      <c r="U45" s="18"/>
      <c r="V45" s="18"/>
      <c r="W45" s="18"/>
      <c r="X45" s="18"/>
      <c r="Y45" s="18"/>
      <c r="Z45" s="18"/>
      <c r="AA45" s="18"/>
      <c r="AB45" s="18"/>
    </row>
    <row r="46" ht="17" customHeight="1">
      <c r="A46" s="82" t="n">
        <v>34</v>
      </c>
      <c r="B46" s="83" t="s">
        <v>280</v>
      </c>
      <c r="C46" s="84" t="n">
        <v>36.1</v>
      </c>
      <c r="D46" s="85" t="n">
        <v>49.3</v>
      </c>
      <c r="E46" s="86" t="n">
        <v>26.8</v>
      </c>
      <c r="F46" s="85" t="n">
        <v>37</v>
      </c>
      <c r="G46" s="86" t="n">
        <v>74.400000000000006</v>
      </c>
      <c r="H46" s="86" t="n">
        <v>81.900000000000006</v>
      </c>
      <c r="I46" s="86" t="n">
        <v>65.3</v>
      </c>
      <c r="J46" s="87" t="n">
        <v>47.3</v>
      </c>
      <c r="K46" s="85" t="n">
        <f t="shared" si="0"/>
        <v>56.3</v>
      </c>
      <c r="L46" s="18" t="n">
        <f>'Provider Relief'!Q11</f>
        <v>0</v>
      </c>
      <c r="M46" s="18"/>
      <c r="N46" s="18"/>
      <c r="O46" s="18"/>
      <c r="P46" s="18"/>
      <c r="Q46" s="18"/>
      <c r="R46" s="18"/>
      <c r="S46" s="18"/>
      <c r="T46" s="18"/>
      <c r="U46" s="18"/>
      <c r="V46" s="18"/>
      <c r="W46" s="18"/>
      <c r="X46" s="18"/>
      <c r="Y46" s="18"/>
      <c r="Z46" s="18"/>
      <c r="AA46" s="18"/>
      <c r="AB46" s="18"/>
    </row>
    <row r="47">
      <c r="A47" s="80" t="n">
        <v>35</v>
      </c>
      <c r="B47" s="116" t="s">
        <v>281</v>
      </c>
      <c r="C47" s="100" t="n">
        <v>73.599999999999994</v>
      </c>
      <c r="D47" s="101" t="n">
        <v>64.8</v>
      </c>
      <c r="E47" s="102" t="n">
        <v>65.400000000000006</v>
      </c>
      <c r="F47" s="101" t="n">
        <v>66.099999999999994</v>
      </c>
      <c r="G47" s="102" t="n">
        <v>66.7</v>
      </c>
      <c r="H47" s="102" t="n">
        <v>67.400000000000006</v>
      </c>
      <c r="I47" s="102" t="n">
        <v>67.400000000000006</v>
      </c>
      <c r="J47" s="103" t="n">
        <v>68</v>
      </c>
      <c r="K47" s="59" t="n">
        <f t="shared" si="0"/>
        <v>67.7</v>
      </c>
    </row>
    <row r="48">
      <c r="A48" s="34" t="n">
        <v>36</v>
      </c>
      <c r="B48" s="115" t="s">
        <v>282</v>
      </c>
      <c r="C48" s="96" t="n">
        <v>1602.5</v>
      </c>
      <c r="D48" s="97" t="n">
        <v>1609.6</v>
      </c>
      <c r="E48" s="98" t="n">
        <v>1621.8</v>
      </c>
      <c r="F48" s="97" t="n">
        <v>1636.8</v>
      </c>
      <c r="G48" s="98" t="n">
        <v>1647.2</v>
      </c>
      <c r="H48" s="98" t="n">
        <v>1657.5</v>
      </c>
      <c r="I48" s="98" t="n">
        <v>1672.7</v>
      </c>
      <c r="J48" s="99" t="n">
        <v>1684.2</v>
      </c>
      <c r="K48" s="59" t="n">
        <f t="shared" si="0"/>
        <v>1678.45</v>
      </c>
    </row>
    <row r="49">
      <c r="A49" s="75" t="n">
        <v>37</v>
      </c>
      <c r="B49" s="118" t="s">
        <v>283</v>
      </c>
      <c r="C49" s="107" t="n">
        <v>2609.5</v>
      </c>
      <c r="D49" s="95" t="n">
        <v>2638.7</v>
      </c>
      <c r="E49" s="108" t="n">
        <v>2675.1</v>
      </c>
      <c r="F49" s="95" t="n">
        <v>2711.4</v>
      </c>
      <c r="G49" s="108" t="n">
        <v>2744.5</v>
      </c>
      <c r="H49" s="108" t="n">
        <v>2778.7</v>
      </c>
      <c r="I49" s="108" t="n">
        <v>2767.2</v>
      </c>
      <c r="J49" s="109" t="n">
        <v>2792.6</v>
      </c>
      <c r="K49" s="59" t="n">
        <f t="shared" si="0"/>
        <v>2779.8999999999996</v>
      </c>
    </row>
    <row r="50">
      <c r="A50" s="34" t="n">
        <v>38</v>
      </c>
      <c r="B50" s="115" t="s">
        <v>284</v>
      </c>
      <c r="C50" s="96" t="n">
        <v>18225.8</v>
      </c>
      <c r="D50" s="97" t="n">
        <v>18277.599999999999</v>
      </c>
      <c r="E50" s="98" t="n">
        <v>18044.7</v>
      </c>
      <c r="F50" s="97" t="n">
        <v>18133.5</v>
      </c>
      <c r="G50" s="98" t="n">
        <v>18213.400000000001</v>
      </c>
      <c r="H50" s="98" t="n">
        <v>18261.5</v>
      </c>
      <c r="I50" s="98" t="n">
        <v>18284.7</v>
      </c>
      <c r="J50" s="99" t="n">
        <v>18360.8</v>
      </c>
      <c r="K50" s="59" t="n">
        <f t="shared" si="0"/>
        <v>18322.75</v>
      </c>
    </row>
    <row r="51">
      <c r="A51" s="75" t="n">
        <v>39</v>
      </c>
      <c r="B51" s="118" t="s">
        <v>285</v>
      </c>
      <c r="C51" s="107" t="n">
        <v>16305.3</v>
      </c>
      <c r="D51" s="95" t="n">
        <v>16482.400000000001</v>
      </c>
      <c r="E51" s="108" t="n">
        <v>16581</v>
      </c>
      <c r="F51" s="95" t="n">
        <v>16803.8</v>
      </c>
      <c r="G51" s="108" t="n">
        <v>16885.099999999999</v>
      </c>
      <c r="H51" s="108" t="n">
        <v>16736.3</v>
      </c>
      <c r="I51" s="108" t="n">
        <v>17174.900000000001</v>
      </c>
      <c r="J51" s="109" t="n">
        <v>17212.2</v>
      </c>
      <c r="K51" s="59" t="n">
        <f t="shared" si="0"/>
        <v>17193.550000000003</v>
      </c>
    </row>
    <row r="52">
      <c r="A52" s="18" t="n">
        <v>40</v>
      </c>
      <c r="B52" s="117" t="s">
        <v>286</v>
      </c>
      <c r="C52" s="104" t="n">
        <v>15814.9</v>
      </c>
      <c r="D52" s="59" t="n">
        <v>15991.1</v>
      </c>
      <c r="E52" s="105" t="n">
        <v>16088.9</v>
      </c>
      <c r="F52" s="59" t="n">
        <v>16309.5</v>
      </c>
      <c r="G52" s="105" t="n">
        <v>16390.900000000001</v>
      </c>
      <c r="H52" s="105" t="n">
        <v>16242.3</v>
      </c>
      <c r="I52" s="105" t="n">
        <v>16678.400000000001</v>
      </c>
      <c r="J52" s="106" t="n">
        <v>16713.3</v>
      </c>
      <c r="K52" s="59" t="n">
        <f t="shared" si="0"/>
        <v>16695.849999999999</v>
      </c>
    </row>
    <row r="53">
      <c r="A53" s="80" t="n">
        <v>41</v>
      </c>
      <c r="B53" s="116" t="s">
        <v>287</v>
      </c>
      <c r="C53" s="100" t="n">
        <v>271</v>
      </c>
      <c r="D53" s="101" t="n">
        <v>271.7</v>
      </c>
      <c r="E53" s="102" t="n">
        <v>272.3</v>
      </c>
      <c r="F53" s="101" t="n">
        <v>272</v>
      </c>
      <c r="G53" s="102" t="n">
        <v>271.60000000000002</v>
      </c>
      <c r="H53" s="102" t="n">
        <v>271.2</v>
      </c>
      <c r="I53" s="102" t="n">
        <v>273.39999999999998</v>
      </c>
      <c r="J53" s="103" t="n">
        <v>275.60000000000002</v>
      </c>
      <c r="K53" s="59" t="n">
        <f t="shared" si="0"/>
        <v>274.5</v>
      </c>
    </row>
    <row r="54">
      <c r="B54" s="115" t="s">
        <v>288</v>
      </c>
      <c r="C54" s="104" t="s">
        <v>252</v>
      </c>
      <c r="D54" s="59" t="s">
        <v>252</v>
      </c>
      <c r="E54" s="105" t="s">
        <v>252</v>
      </c>
      <c r="F54" s="59" t="s">
        <v>252</v>
      </c>
      <c r="G54" s="105" t="s">
        <v>252</v>
      </c>
      <c r="H54" s="105" t="s">
        <v>252</v>
      </c>
      <c r="I54" s="105"/>
      <c r="J54" s="106" t="s">
        <v>252</v>
      </c>
      <c r="K54" s="59"/>
    </row>
    <row r="55" ht="17" customHeight="1">
      <c r="A55" s="18" t="n">
        <v>42</v>
      </c>
      <c r="B55" s="115" t="s">
        <v>289</v>
      </c>
      <c r="C55" s="104" t="n">
        <v>-37.799999999999997</v>
      </c>
      <c r="D55" s="59" t="n">
        <v>-37.799999999999997</v>
      </c>
      <c r="E55" s="105" t="n">
        <v>-37.799999999999997</v>
      </c>
      <c r="F55" s="59" t="n">
        <v>-37.799999999999997</v>
      </c>
      <c r="G55" s="105" t="n">
        <v>-37.799999999999997</v>
      </c>
      <c r="H55" s="105" t="n">
        <v>-37.799999999999997</v>
      </c>
      <c r="I55" s="105" t="n">
        <v>-37.799999999999997</v>
      </c>
      <c r="J55" s="106" t="n">
        <v>-37.799999999999997</v>
      </c>
      <c r="K55" s="59" t="n">
        <f t="shared" si="0"/>
        <v>-37.799999999999997</v>
      </c>
    </row>
    <row r="56">
      <c r="A56" s="80" t="n">
        <v>43</v>
      </c>
      <c r="B56" s="116" t="s">
        <v>290</v>
      </c>
      <c r="C56" s="100" t="n">
        <v>219.4</v>
      </c>
      <c r="D56" s="101" t="n">
        <v>219.6</v>
      </c>
      <c r="E56" s="102" t="n">
        <v>219.8</v>
      </c>
      <c r="F56" s="101" t="n">
        <v>222.4</v>
      </c>
      <c r="G56" s="102" t="n">
        <v>222.6</v>
      </c>
      <c r="H56" s="102" t="n">
        <v>222.9</v>
      </c>
      <c r="I56" s="102" t="n">
        <v>223.1</v>
      </c>
      <c r="J56" s="103" t="n">
        <v>223.4</v>
      </c>
      <c r="K56" s="59" t="n">
        <f t="shared" si="0"/>
        <v>223.25</v>
      </c>
    </row>
    <row r="57">
      <c r="A57" s="18" t="n">
        <v>44</v>
      </c>
      <c r="B57" s="117" t="s">
        <v>291</v>
      </c>
      <c r="C57" s="104" t="n">
        <v>116.5</v>
      </c>
      <c r="D57" s="59" t="n">
        <v>116.8</v>
      </c>
      <c r="E57" s="105" t="n">
        <v>117</v>
      </c>
      <c r="F57" s="59" t="n">
        <v>117.2</v>
      </c>
      <c r="G57" s="105" t="n">
        <v>117.5</v>
      </c>
      <c r="H57" s="105" t="n">
        <v>117.7</v>
      </c>
      <c r="I57" s="105" t="n">
        <v>118</v>
      </c>
      <c r="J57" s="106" t="n">
        <v>118.2</v>
      </c>
      <c r="K57" s="59" t="n">
        <f t="shared" si="0"/>
        <v>118.1</v>
      </c>
    </row>
    <row r="58">
      <c r="A58" s="80" t="n">
        <v>45</v>
      </c>
      <c r="B58" s="116" t="s">
        <v>292</v>
      </c>
      <c r="C58" s="100" t="n">
        <v>102.8</v>
      </c>
      <c r="D58" s="101" t="n">
        <v>102.8</v>
      </c>
      <c r="E58" s="102" t="n">
        <v>102.8</v>
      </c>
      <c r="F58" s="101" t="n">
        <v>105.2</v>
      </c>
      <c r="G58" s="102" t="n">
        <v>105.2</v>
      </c>
      <c r="H58" s="102" t="n">
        <v>105.2</v>
      </c>
      <c r="I58" s="102" t="n">
        <v>105.2</v>
      </c>
      <c r="J58" s="103" t="n">
        <v>105.2</v>
      </c>
      <c r="K58" s="59" t="n">
        <f t="shared" si="0"/>
        <v>105.2</v>
      </c>
    </row>
    <row r="59" ht="16" customHeight="1">
      <c r="A59" s="81" t="n">
        <v>46</v>
      </c>
      <c r="B59" s="121" t="s">
        <v>293</v>
      </c>
      <c r="C59" s="110" t="n">
        <v>1920.5</v>
      </c>
      <c r="D59" s="111" t="n">
        <v>1795.2</v>
      </c>
      <c r="E59" s="112" t="n">
        <v>1463.7</v>
      </c>
      <c r="F59" s="111" t="n">
        <v>1329.6</v>
      </c>
      <c r="G59" s="112" t="n">
        <v>1328.3</v>
      </c>
      <c r="H59" s="112" t="n">
        <v>1525.2</v>
      </c>
      <c r="I59" s="112" t="n">
        <v>1109.8</v>
      </c>
      <c r="J59" s="113" t="n">
        <v>1148.5</v>
      </c>
      <c r="K59" s="59" t="n">
        <f t="shared" si="0"/>
        <v>1129.1500000000001</v>
      </c>
    </row>
    <row r="61">
      <c r="A61" s="18" t="s">
        <v>294</v>
      </c>
      <c r="B61" s="34" t="s">
        <v>295</v>
      </c>
    </row>
    <row r="62">
      <c r="A62" s="18" t="s">
        <v>296</v>
      </c>
      <c r="B62" s="18" t="s">
        <v>297</v>
      </c>
    </row>
    <row r="63">
      <c r="A63" s="18" t="s">
        <v>298</v>
      </c>
      <c r="B63" s="18" t="s">
        <v>299</v>
      </c>
    </row>
    <row r="64">
      <c r="A64" s="18" t="s">
        <v>300</v>
      </c>
      <c r="B64" s="18" t="s">
        <v>301</v>
      </c>
    </row>
    <row r="66">
      <c r="A66"/>
      <c r="B66"/>
      <c r="C66"/>
      <c r="D66"/>
      <c r="E66"/>
      <c r="F66"/>
      <c r="G66"/>
      <c r="H66"/>
      <c r="I66"/>
      <c r="J66"/>
    </row>
    <row r="67">
      <c r="A67"/>
      <c r="B67"/>
      <c r="C67"/>
      <c r="D67"/>
      <c r="E67"/>
      <c r="F67"/>
      <c r="G67"/>
      <c r="H67"/>
      <c r="I67"/>
      <c r="J67"/>
    </row>
    <row r="68">
      <c r="A68"/>
      <c r="B68"/>
      <c r="C68"/>
      <c r="D68"/>
      <c r="E68"/>
      <c r="F68"/>
      <c r="G68"/>
      <c r="H68"/>
      <c r="I68"/>
      <c r="J68"/>
    </row>
    <row r="69">
      <c r="A69"/>
      <c r="B69"/>
      <c r="C69"/>
      <c r="D69"/>
      <c r="E69"/>
      <c r="F69"/>
      <c r="G69"/>
      <c r="H69"/>
      <c r="I69"/>
      <c r="J69"/>
    </row>
    <row r="70">
      <c r="A70"/>
      <c r="B70"/>
      <c r="C70"/>
      <c r="D70"/>
      <c r="E70"/>
      <c r="F70"/>
      <c r="G70"/>
      <c r="H70"/>
      <c r="I70"/>
      <c r="J70"/>
    </row>
    <row r="71">
      <c r="A71"/>
      <c r="B71"/>
      <c r="C71"/>
      <c r="D71"/>
      <c r="E71"/>
      <c r="F71"/>
      <c r="G71"/>
      <c r="H71"/>
      <c r="I71"/>
      <c r="J71"/>
    </row>
    <row r="72">
      <c r="A72"/>
      <c r="B72"/>
      <c r="C72"/>
      <c r="D72"/>
      <c r="E72"/>
      <c r="F72"/>
      <c r="G72"/>
      <c r="H72"/>
      <c r="I72"/>
      <c r="J72"/>
    </row>
    <row r="73">
      <c r="A73"/>
      <c r="B73"/>
      <c r="C73"/>
      <c r="D73"/>
      <c r="E73"/>
      <c r="F73"/>
      <c r="G73"/>
      <c r="H73"/>
      <c r="I73"/>
      <c r="J73"/>
    </row>
    <row r="74">
      <c r="A74"/>
      <c r="B74"/>
      <c r="C74"/>
      <c r="D74"/>
      <c r="E74"/>
      <c r="F74"/>
      <c r="G74"/>
      <c r="H74"/>
      <c r="I74"/>
      <c r="J74"/>
    </row>
    <row r="76">
      <c r="A76"/>
      <c r="B76"/>
      <c r="C76"/>
      <c r="D76"/>
      <c r="E76"/>
      <c r="F76"/>
      <c r="G76"/>
      <c r="H76"/>
      <c r="I76"/>
      <c r="J76"/>
    </row>
    <row r="78">
      <c r="A78" s="18" t="s">
        <v>302</v>
      </c>
    </row>
    <row r="80">
      <c r="A80" s="18" t="s">
        <v>303</v>
      </c>
    </row>
    <row r="82">
      <c r="A82" s="34"/>
    </row>
    <row r="88">
      <c r="A88" s="18"/>
    </row>
    <row r="89">
      <c r="A89" s="18"/>
    </row>
    <row r="90">
      <c r="A90" s="18"/>
    </row>
  </sheetData>
  <mergeCells count="4">
    <mergeCell ref="A4:E4"/>
    <mergeCell ref="C5:J5"/>
    <mergeCell ref="C6:H6"/>
    <mergeCell ref="I6:J6"/>
  </mergeCells>
  <hyperlinks>
    <hyperlink ref="A74:J74" r:id="rId1h" display="2. Interest payments due on certain categories of federally-held student loans were initially suspended by the CARES Act. For more information, see &quot;How does the federal response to the COVID-19 pandemic affect BEA's estimate of personal interest payments?&quot;."/>
    <hyperlink ref="A76:J76" r:id="rId2h"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hyperlink ref="A67:J67" r:id="rId3h" display="3. The Paycheck Protection Program, initially established by the CARES Act, provides forgivable loans to help small businesses and nonprofit institutions make payroll and cover other expenses. It also provides funding to reimburse private lending institutions for the costs of administering these loans. For more information, see How does the Paycheck Protection Program impact the national income and product accounts (NIPAs)?"/>
    <hyperlink ref="A69" r:id="rId4h" display="5. Unemployment insurance benefits were expanded through several programs that were initially established through the CARES Act. For more information, see How will the expansion of unemployment benefits in response to the COVID-19 pandemic be recorded in the NIPAs?"/>
    <hyperlink ref="A71:J71" r:id="rId5h" display="4. Economic impact payments, initially established by the CARES Act, provide direct payments to individuals. For more information, see &quot;How are federal economic impact payments to support individuals during the COVID-19 pandemic recorded in the NIPAs?&quot;."/>
  </hyperlinks>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D14" sqref="D14"/>
    </sheetView>
  </sheetViews>
  <sheetFormatPr defaultRowHeight="15.0" baseColWidth="10"/>
  <cols>
    <col min="1" max="1" width="33" hidden="0" customWidth="1"/>
    <col min="2" max="2" width="27.1640625" hidden="0" customWidth="1"/>
  </cols>
  <sheetData>
    <row r="1">
      <c r="A1" s="34" t="s">
        <v>179</v>
      </c>
      <c r="B1" s="34" t="s">
        <v>180</v>
      </c>
      <c r="C1" s="16" t="s">
        <v>304</v>
      </c>
      <c r="D1" s="16" t="s">
        <v>305</v>
      </c>
      <c r="E1" s="16" t="s">
        <v>306</v>
      </c>
      <c r="F1" s="16" t="s">
        <v>307</v>
      </c>
      <c r="G1" s="34" t="s">
        <v>308</v>
      </c>
      <c r="H1" s="34" t="s">
        <v>181</v>
      </c>
      <c r="I1" s="34" t="s">
        <v>182</v>
      </c>
      <c r="J1" s="34" t="s">
        <v>183</v>
      </c>
    </row>
    <row r="2" ht="16" customHeight="1">
      <c r="A2" s="18" t="s">
        <v>309</v>
      </c>
      <c r="B2" t="s">
        <v>310</v>
      </c>
      <c r="C2" t="n">
        <f>Grants!J89</f>
        <v>334.61</v>
      </c>
      <c r="D2" t="n">
        <f>Grants!K89</f>
        <v>301.78300000000002</v>
      </c>
      <c r="E2" t="n">
        <f>Grants!L89</f>
        <v>280.16300000000001</v>
      </c>
      <c r="F2" t="n">
        <f>Grants!M89</f>
        <v>310.15499999999997</v>
      </c>
      <c r="G2" t="n">
        <f>Grants!N89</f>
        <v>346.31500000000005</v>
      </c>
      <c r="H2" t="n">
        <f>Grants!O89</f>
        <v>384.12299999999988</v>
      </c>
      <c r="I2" s="18" t="n">
        <f>Grants!P89</f>
        <v>418.11685200000005</v>
      </c>
      <c r="J2" s="18" t="n">
        <f>Grants!Q89</f>
        <v>116.32527479999999</v>
      </c>
    </row>
    <row r="3" ht="16" customHeight="1">
      <c r="A3" s="18" t="s">
        <v>1141</v>
      </c>
      <c r="B3" t="s">
        <v>1138</v>
      </c>
      <c r="C3" t="n">
        <f>'Social Benefits'!J27</f>
        <v>1666.7</v>
      </c>
      <c r="D3" t="n">
        <f>'Social Benefits'!K27</f>
        <v>1800.7000000000003</v>
      </c>
      <c r="E3" t="n">
        <f>'Social Benefits'!L27</f>
        <v>1678.6999999999996</v>
      </c>
      <c r="F3" t="n">
        <f>'Social Benefits'!M27</f>
        <v>1714.1999999999998</v>
      </c>
      <c r="G3" t="n">
        <f>'Social Benefits'!N27</f>
        <v>1725.9781600000003</v>
      </c>
      <c r="H3" t="n">
        <f>'Social Benefits'!O27</f>
        <v>1913.1298400000001</v>
      </c>
      <c r="I3" s="18" t="n">
        <f>'Social Benefits'!P27</f>
        <v>1899.6240000000003</v>
      </c>
      <c r="J3" s="18" t="n">
        <f>'Social Benefits'!Q27</f>
        <v>-74.975999999999885</v>
      </c>
    </row>
    <row r="4" ht="16" customHeight="1">
      <c r="A4" s="18" t="s">
        <v>1143</v>
      </c>
      <c r="B4" t="s">
        <v>1139</v>
      </c>
      <c r="C4" t="n">
        <f>'Social Benefits'!J17</f>
        <v>0</v>
      </c>
      <c r="D4" t="n">
        <f>'Social Benefits'!K17</f>
        <v>0</v>
      </c>
      <c r="E4" t="n">
        <f>'Social Benefits'!L17</f>
        <v>0</v>
      </c>
      <c r="F4" t="n">
        <f>'Social Benefits'!M17</f>
        <v>0</v>
      </c>
      <c r="G4" t="n">
        <f>'Social Benefits'!N17</f>
        <v>33.921840000000024</v>
      </c>
      <c r="H4" t="n">
        <f>'Social Benefits'!O17</f>
        <v>44.966160000000031</v>
      </c>
      <c r="I4" s="18" t="n">
        <f>'Social Benefits'!P17</f>
        <v>52.756999999999998</v>
      </c>
      <c r="J4" s="18" t="n">
        <f>'Social Benefits'!Q17</f>
        <v>52.756999999999998</v>
      </c>
    </row>
    <row r="5" ht="16" customHeight="1">
      <c r="A5" s="18" t="s">
        <v>1142</v>
      </c>
      <c r="B5" t="s">
        <v>1140</v>
      </c>
      <c r="C5" t="n">
        <f>'Social Benefits'!J24</f>
        <v>160.9</v>
      </c>
      <c r="D5" t="n">
        <f>'Social Benefits'!K24</f>
        <v>58.4</v>
      </c>
      <c r="E5" t="n">
        <f>'Social Benefits'!L24</f>
        <v>34.5</v>
      </c>
      <c r="F5" t="n">
        <f>'Social Benefits'!M24</f>
        <v>42.8</v>
      </c>
      <c r="G5" t="n">
        <f>'Social Benefits'!N24</f>
        <v>26.6</v>
      </c>
      <c r="H5" t="n">
        <f>'Social Benefits'!O24</f>
        <v>40.50400000000004</v>
      </c>
      <c r="I5" s="18" t="n">
        <f>'Social Benefits'!P24</f>
        <v>84.119000000000014</v>
      </c>
      <c r="J5" s="18" t="n">
        <f>'Social Benefits'!Q24</f>
        <v>19.719000000000005</v>
      </c>
    </row>
    <row r="6">
      <c r="A6" s="18" t="s">
        <v>202</v>
      </c>
      <c r="B6" s="18" t="s">
        <v>1193</v>
      </c>
      <c r="C6" s="60" t="n">
        <f>Subsidies!J43</f>
        <v>0</v>
      </c>
      <c r="D6" s="60" t="n">
        <f>Subsidies!K43</f>
        <v>0</v>
      </c>
      <c r="E6" s="60" t="n">
        <f>Subsidies!L43</f>
        <v>0</v>
      </c>
      <c r="F6" s="60" t="n">
        <f>Subsidies!M43</f>
        <v>0</v>
      </c>
      <c r="G6" s="60" t="n">
        <f>Subsidies!N43</f>
        <v>58.782959999999989</v>
      </c>
      <c r="H6" s="60" t="n">
        <f>Subsidies!O43</f>
        <v>267.78904</v>
      </c>
      <c r="I6" s="60" t="n">
        <f>Subsidies!P43</f>
        <v>110.24799999999999</v>
      </c>
      <c r="J6" s="60" t="n">
        <f>Subsidies!Q43</f>
        <v>110.24799999999999</v>
      </c>
    </row>
    <row r="7" ht="32" customHeight="1">
      <c r="A7" s="18" t="s">
        <v>1247</v>
      </c>
      <c r="B7" t="s">
        <v>1245</v>
      </c>
      <c r="C7" s="18"/>
      <c r="D7" s="18"/>
      <c r="E7" s="18"/>
      <c r="F7" s="18"/>
      <c r="G7" s="18"/>
      <c r="H7" s="18"/>
      <c r="J7" s="64" t="n">
        <f>forecast!C21</f>
        <v>284.93290710306445</v>
      </c>
    </row>
    <row r="8">
      <c r="A8" t="s">
        <v>1248</v>
      </c>
      <c r="B8" t="s">
        <v>1246</v>
      </c>
      <c r="C8" s="18"/>
      <c r="D8" s="18"/>
      <c r="E8" s="18"/>
      <c r="F8" s="18"/>
      <c r="G8" s="18"/>
      <c r="H8" s="18"/>
      <c r="J8" s="64" t="n">
        <f>forecast!C22</f>
        <v>114.32194311812333</v>
      </c>
    </row>
    <row r="9">
      <c r="C9" s="18"/>
      <c r="D9" s="18"/>
      <c r="E9" s="18"/>
      <c r="F9" s="18"/>
      <c r="G9" s="18"/>
      <c r="H9" s="18"/>
    </row>
    <row r="10">
      <c r="C10" s="18"/>
      <c r="D10" s="18"/>
      <c r="E10" s="18"/>
      <c r="F10" s="18"/>
      <c r="G10" s="18"/>
      <c r="H10" s="18"/>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1" zoomScale="70" workbookViewId="0">
      <selection activeCell="J22" sqref="J22"/>
    </sheetView>
  </sheetViews>
  <sheetFormatPr defaultRowHeight="15.0" baseColWidth="10"/>
  <cols>
    <col min="1" max="1" width="70.83203125" hidden="0" customWidth="1"/>
    <col min="2" max="2" width="70.83203125" hidden="0" customWidth="1"/>
  </cols>
  <sheetData>
    <row r="1" ht="16" customHeight="1">
      <c r="A1" s="122" t="s">
        <v>311</v>
      </c>
      <c r="B1" s="122"/>
      <c r="C1" s="122"/>
      <c r="D1" s="122"/>
      <c r="E1" s="122"/>
      <c r="F1" s="122"/>
      <c r="G1" s="122"/>
      <c r="H1" s="122"/>
      <c r="I1" s="122"/>
      <c r="J1" s="122"/>
      <c r="K1" s="122"/>
      <c r="L1" s="122"/>
      <c r="M1" s="122"/>
      <c r="N1" s="122"/>
      <c r="O1" s="122"/>
    </row>
    <row r="2" ht="34" customHeight="1">
      <c r="A2" s="122"/>
      <c r="B2" s="122" t="s">
        <v>180</v>
      </c>
      <c r="C2" s="122" t="n">
        <v>1</v>
      </c>
      <c r="D2" s="122" t="n">
        <f>C2+1</f>
        <v>2</v>
      </c>
      <c r="E2" s="122" t="n">
        <f t="shared" ref="E2:N2" si="0">D2+1</f>
        <v>3</v>
      </c>
      <c r="F2" s="122" t="n">
        <f t="shared" si="0"/>
        <v>4</v>
      </c>
      <c r="G2" s="122" t="n">
        <f t="shared" si="0"/>
        <v>5</v>
      </c>
      <c r="H2" s="122" t="n">
        <f t="shared" si="0"/>
        <v>6</v>
      </c>
      <c r="I2" s="122" t="n">
        <f t="shared" si="0"/>
        <v>7</v>
      </c>
      <c r="J2" s="122" t="n">
        <f t="shared" si="0"/>
        <v>8</v>
      </c>
      <c r="K2" s="122" t="n">
        <f t="shared" si="0"/>
        <v>9</v>
      </c>
      <c r="L2" s="122" t="n">
        <f t="shared" si="0"/>
        <v>10</v>
      </c>
      <c r="M2" s="122" t="n">
        <f t="shared" si="0"/>
        <v>11</v>
      </c>
      <c r="N2" s="122" t="n">
        <f t="shared" si="0"/>
        <v>12</v>
      </c>
      <c r="O2" s="122" t="s">
        <v>312</v>
      </c>
    </row>
    <row r="3" ht="16" customHeight="1">
      <c r="A3" s="122" t="s">
        <v>313</v>
      </c>
      <c r="B3" s="122" t="s">
        <v>314</v>
      </c>
      <c r="C3" s="65" t="n">
        <v>0.22500000000000001</v>
      </c>
      <c r="D3" s="65" t="n">
        <v>0.22500000000000001</v>
      </c>
      <c r="E3" s="65" t="n">
        <v>0.22500000000000001</v>
      </c>
      <c r="F3" s="65" t="n">
        <v>0.22500000000000001</v>
      </c>
      <c r="G3" s="124" t="n">
        <v>0</v>
      </c>
      <c r="H3" s="124" t="n">
        <v>0</v>
      </c>
      <c r="I3" s="124" t="n">
        <v>0</v>
      </c>
      <c r="J3" s="124" t="n">
        <v>0</v>
      </c>
      <c r="K3" s="124" t="n">
        <v>0</v>
      </c>
      <c r="L3" s="124" t="n">
        <v>0</v>
      </c>
      <c r="M3" s="124" t="n">
        <v>0</v>
      </c>
      <c r="N3" s="124" t="n">
        <v>0</v>
      </c>
      <c r="O3" s="122"/>
      <c r="P3" s="65"/>
      <c r="Q3" s="65"/>
      <c r="R3" s="65"/>
      <c r="S3" s="65"/>
      <c r="T3" s="124"/>
      <c r="U3" s="124"/>
      <c r="V3" s="124"/>
      <c r="W3" s="124"/>
      <c r="X3" s="124"/>
      <c r="Y3" s="124"/>
      <c r="Z3" s="124"/>
      <c r="AA3" s="124"/>
      <c r="AC3" s="65"/>
      <c r="AD3" s="65"/>
      <c r="AE3" s="65"/>
      <c r="AF3" s="65"/>
      <c r="AG3" s="65"/>
      <c r="AH3" s="65"/>
      <c r="AI3" s="65"/>
      <c r="AJ3" s="65"/>
      <c r="AK3" s="65"/>
      <c r="AL3" s="65"/>
      <c r="AM3" s="65"/>
      <c r="AN3" s="65"/>
      <c r="AO3" s="65"/>
      <c r="AP3" s="65"/>
      <c r="AQ3" s="65"/>
      <c r="AR3" s="65"/>
      <c r="AS3" s="65"/>
    </row>
    <row r="4" ht="16" customHeight="1">
      <c r="A4" s="122" t="s">
        <v>315</v>
      </c>
      <c r="B4" s="122" t="s">
        <v>316</v>
      </c>
      <c r="C4" s="65" t="n">
        <v>-3.3333333333333333E-2</v>
      </c>
      <c r="D4" s="65" t="n">
        <v>-3.3333333333333333E-2</v>
      </c>
      <c r="E4" s="65" t="n">
        <v>-3.3333333333333333E-2</v>
      </c>
      <c r="F4" s="65" t="n">
        <v>-3.3333333333333333E-2</v>
      </c>
      <c r="G4" s="65" t="n">
        <v>-3.3333333333333333E-2</v>
      </c>
      <c r="H4" s="65" t="n">
        <v>-3.3333333333333333E-2</v>
      </c>
      <c r="I4" s="65" t="n">
        <v>-3.3333333333333333E-2</v>
      </c>
      <c r="J4" s="65" t="n">
        <v>-3.3333333333333333E-2</v>
      </c>
      <c r="K4" s="65" t="n">
        <v>-3.3333333333333333E-2</v>
      </c>
      <c r="L4" s="65" t="n">
        <v>-3.3333333333333333E-2</v>
      </c>
      <c r="M4" s="65" t="n">
        <v>-3.3333333333333333E-2</v>
      </c>
      <c r="N4" s="65" t="n">
        <v>-3.3333333333333333E-2</v>
      </c>
      <c r="O4" s="123" t="n">
        <f>SUM(C4:N4)</f>
        <v>-0.39999999999999997</v>
      </c>
      <c r="P4" s="65"/>
      <c r="Q4" s="65"/>
      <c r="R4" s="65"/>
      <c r="S4" s="65"/>
      <c r="T4" s="65"/>
      <c r="U4" s="65"/>
      <c r="V4" s="65"/>
      <c r="W4" s="65"/>
      <c r="X4" s="65"/>
      <c r="Y4" s="65"/>
      <c r="Z4" s="65"/>
      <c r="AA4" s="65"/>
      <c r="AC4" s="65"/>
      <c r="AD4" s="65"/>
      <c r="AE4" s="65"/>
      <c r="AF4" s="65"/>
      <c r="AG4" s="65"/>
      <c r="AH4" s="65"/>
      <c r="AI4" s="65"/>
      <c r="AJ4" s="65"/>
      <c r="AK4" s="65"/>
      <c r="AL4" s="65"/>
      <c r="AM4" s="65"/>
      <c r="AN4" s="65"/>
    </row>
    <row r="5" ht="16" customHeight="1">
      <c r="A5" s="122" t="s">
        <v>317</v>
      </c>
      <c r="B5" s="122" t="s">
        <v>318</v>
      </c>
      <c r="C5" s="65" t="n">
        <v>-0.12</v>
      </c>
      <c r="D5" s="65" t="n">
        <v>-0.12</v>
      </c>
      <c r="E5" s="65" t="n">
        <v>-0.06</v>
      </c>
      <c r="F5" s="65" t="n">
        <v>-0.06</v>
      </c>
      <c r="G5" s="65" t="n">
        <v>-0.06</v>
      </c>
      <c r="H5" s="65" t="n">
        <v>-0.06</v>
      </c>
      <c r="I5" s="65" t="n">
        <v>-0.06</v>
      </c>
      <c r="J5" s="65" t="n">
        <v>-0.06</v>
      </c>
      <c r="K5" s="65" t="n">
        <v>0</v>
      </c>
      <c r="L5" s="65" t="n">
        <v>0</v>
      </c>
      <c r="M5" s="65" t="n">
        <v>0</v>
      </c>
      <c r="N5" s="65" t="n">
        <v>0</v>
      </c>
      <c r="O5" s="123" t="n">
        <f t="shared" ref="O5:O13" si="1">SUM(C5:N5)</f>
        <v>-0.60000000000000009</v>
      </c>
      <c r="P5" s="65"/>
      <c r="Q5" s="65"/>
      <c r="R5" s="65"/>
      <c r="S5" s="65"/>
      <c r="T5" s="65"/>
      <c r="U5" s="65"/>
      <c r="V5" s="65"/>
      <c r="W5" s="65"/>
      <c r="X5" s="65"/>
      <c r="Y5" s="65"/>
      <c r="Z5" s="65"/>
      <c r="AA5" s="65"/>
      <c r="AC5" s="65"/>
      <c r="AD5" s="65"/>
      <c r="AE5" s="65"/>
      <c r="AF5" s="65"/>
      <c r="AG5" s="65"/>
      <c r="AH5" s="65"/>
      <c r="AI5" s="65"/>
      <c r="AJ5" s="65"/>
      <c r="AK5" s="65"/>
      <c r="AL5" s="65"/>
      <c r="AM5" s="65"/>
      <c r="AN5" s="65"/>
    </row>
    <row r="6" ht="16" customHeight="1">
      <c r="A6" s="122" t="s">
        <v>319</v>
      </c>
      <c r="B6" s="122" t="s">
        <v>214</v>
      </c>
      <c r="C6" s="65" t="n">
        <v>0.24499999999999997</v>
      </c>
      <c r="D6" s="65" t="n">
        <v>0.105</v>
      </c>
      <c r="E6" s="65" t="n">
        <v>5.5999999999999994E-2</v>
      </c>
      <c r="F6" s="65" t="n">
        <v>5.5999999999999994E-2</v>
      </c>
      <c r="G6" s="65" t="n">
        <v>5.5999999999999994E-2</v>
      </c>
      <c r="H6" s="65" t="n">
        <v>5.5999999999999994E-2</v>
      </c>
      <c r="I6" s="65" t="n">
        <v>5.5999999999999994E-2</v>
      </c>
      <c r="J6" s="65" t="n">
        <v>5.5999999999999994E-2</v>
      </c>
      <c r="K6" s="65" t="n">
        <v>0</v>
      </c>
      <c r="L6" s="65" t="n">
        <v>0</v>
      </c>
      <c r="M6" s="65" t="n">
        <v>0</v>
      </c>
      <c r="N6" s="65" t="n">
        <v>0</v>
      </c>
      <c r="O6" s="123" t="n">
        <f t="shared" si="1"/>
        <v>0.68600000000000017</v>
      </c>
      <c r="P6" s="65"/>
      <c r="Q6" s="65"/>
      <c r="R6" s="65"/>
      <c r="S6" s="65"/>
      <c r="T6" s="65"/>
      <c r="U6" s="65"/>
      <c r="V6" s="65"/>
      <c r="W6" s="65"/>
      <c r="X6" s="65"/>
      <c r="Y6" s="65"/>
      <c r="Z6" s="65"/>
      <c r="AA6" s="65"/>
      <c r="AC6" s="65"/>
      <c r="AD6" s="65"/>
      <c r="AE6" s="65"/>
      <c r="AF6" s="65"/>
      <c r="AG6" s="65"/>
      <c r="AH6" s="65"/>
      <c r="AI6" s="65"/>
      <c r="AJ6" s="65"/>
      <c r="AK6" s="65"/>
      <c r="AL6" s="65"/>
      <c r="AM6" s="65"/>
      <c r="AN6" s="65"/>
    </row>
    <row r="7" ht="16" customHeight="1">
      <c r="A7" s="122" t="s">
        <v>320</v>
      </c>
      <c r="B7" s="122" t="s">
        <v>321</v>
      </c>
      <c r="C7" s="65" t="n">
        <v>0.315</v>
      </c>
      <c r="D7" s="65" t="n">
        <v>0.315</v>
      </c>
      <c r="E7" s="65" t="n">
        <v>9.0000000000000011E-2</v>
      </c>
      <c r="F7" s="65" t="n">
        <v>9.0000000000000011E-2</v>
      </c>
      <c r="G7" s="65" t="n">
        <v>4.5000000000000005E-2</v>
      </c>
      <c r="H7" s="65" t="n">
        <v>4.5000000000000005E-2</v>
      </c>
      <c r="I7" s="65" t="n">
        <v>0</v>
      </c>
      <c r="J7" s="65" t="n">
        <v>0</v>
      </c>
      <c r="K7" s="65" t="n">
        <v>0</v>
      </c>
      <c r="L7" s="65" t="n">
        <v>0</v>
      </c>
      <c r="M7" s="65" t="n">
        <v>0</v>
      </c>
      <c r="N7" s="65" t="n">
        <v>0</v>
      </c>
      <c r="O7" s="123" t="n">
        <f t="shared" si="1"/>
        <v>0.9</v>
      </c>
      <c r="P7" s="65"/>
      <c r="Q7" s="65"/>
      <c r="R7" s="65"/>
      <c r="S7" s="65"/>
      <c r="T7" s="65"/>
      <c r="U7" s="65"/>
      <c r="V7" s="65"/>
      <c r="W7" s="65"/>
      <c r="X7" s="65"/>
      <c r="Y7" s="65"/>
      <c r="Z7" s="65"/>
      <c r="AA7" s="65"/>
      <c r="AC7" s="65"/>
      <c r="AD7" s="65"/>
      <c r="AE7" s="65"/>
      <c r="AF7" s="65"/>
      <c r="AG7" s="65"/>
      <c r="AH7" s="65"/>
      <c r="AI7" s="65"/>
      <c r="AJ7" s="65"/>
      <c r="AK7" s="65"/>
      <c r="AL7" s="65"/>
      <c r="AM7" s="65"/>
      <c r="AN7" s="65"/>
    </row>
    <row r="8" ht="16" customHeight="1">
      <c r="A8" s="122" t="s">
        <v>322</v>
      </c>
      <c r="B8" s="122" t="s">
        <v>323</v>
      </c>
      <c r="C8" s="65" t="n">
        <v>0.22500000000000001</v>
      </c>
      <c r="D8" s="65" t="n">
        <v>0.22500000000000001</v>
      </c>
      <c r="E8" s="65" t="n">
        <v>0.22500000000000001</v>
      </c>
      <c r="F8" s="65" t="n">
        <v>0.22500000000000001</v>
      </c>
      <c r="G8" s="65" t="n">
        <v>0</v>
      </c>
      <c r="H8" s="65" t="n">
        <v>0</v>
      </c>
      <c r="I8" s="65" t="n">
        <v>0</v>
      </c>
      <c r="J8" s="65" t="n">
        <v>0</v>
      </c>
      <c r="K8" s="65" t="n">
        <v>0</v>
      </c>
      <c r="L8" s="65" t="n">
        <v>0</v>
      </c>
      <c r="M8" s="65" t="n">
        <v>0</v>
      </c>
      <c r="N8" s="65" t="n">
        <v>0</v>
      </c>
      <c r="O8" s="123" t="n">
        <f t="shared" si="1"/>
        <v>0.9</v>
      </c>
      <c r="P8" s="65"/>
      <c r="Q8" s="65"/>
      <c r="R8" s="65"/>
      <c r="S8" s="65"/>
      <c r="T8" s="65"/>
      <c r="U8" s="65"/>
      <c r="V8" s="65"/>
      <c r="W8" s="65"/>
      <c r="X8" s="65"/>
      <c r="Y8" s="65"/>
      <c r="Z8" s="65"/>
      <c r="AA8" s="65"/>
      <c r="AC8" s="65"/>
      <c r="AD8" s="65"/>
      <c r="AE8" s="65"/>
      <c r="AF8" s="65"/>
      <c r="AG8" s="65"/>
      <c r="AH8" s="65"/>
      <c r="AI8" s="65"/>
      <c r="AJ8" s="65"/>
      <c r="AK8" s="65"/>
      <c r="AL8" s="65"/>
      <c r="AM8" s="65"/>
      <c r="AN8" s="65"/>
    </row>
    <row r="9" ht="16" customHeight="1">
      <c r="A9" s="122" t="s">
        <v>324</v>
      </c>
      <c r="B9" s="122" t="s">
        <v>325</v>
      </c>
      <c r="C9" s="65" t="n">
        <v>4.9500000000000002E-2</v>
      </c>
      <c r="D9" s="65" t="n">
        <v>4.2750000000000003E-2</v>
      </c>
      <c r="E9" s="65" t="n">
        <v>4.0500000000000001E-2</v>
      </c>
      <c r="F9" s="65" t="n">
        <v>3.8250000000000006E-2</v>
      </c>
      <c r="G9" s="65" t="n">
        <v>3.6000000000000004E-2</v>
      </c>
      <c r="H9" s="65" t="n">
        <v>3.6000000000000004E-2</v>
      </c>
      <c r="I9" s="65" t="n">
        <v>3.6000000000000004E-2</v>
      </c>
      <c r="J9" s="65" t="n">
        <v>3.6000000000000004E-2</v>
      </c>
      <c r="K9" s="65" t="n">
        <v>3.3750000000000002E-2</v>
      </c>
      <c r="L9" s="65" t="n">
        <v>3.3750000000000002E-2</v>
      </c>
      <c r="M9" s="65" t="n">
        <v>3.3750000000000002E-2</v>
      </c>
      <c r="N9" s="65" t="n">
        <v>3.3750000000000002E-2</v>
      </c>
      <c r="O9" s="123" t="n">
        <f t="shared" si="1"/>
        <v>0.45000000000000007</v>
      </c>
      <c r="P9" s="65"/>
      <c r="Q9" s="65"/>
      <c r="R9" s="65"/>
      <c r="S9" s="65"/>
      <c r="T9" s="65"/>
      <c r="U9" s="65"/>
      <c r="V9" s="65"/>
      <c r="W9" s="65"/>
      <c r="X9" s="65"/>
      <c r="Y9" s="65"/>
      <c r="Z9" s="65"/>
      <c r="AA9" s="65"/>
      <c r="AC9" s="65"/>
      <c r="AD9" s="65"/>
      <c r="AE9" s="65"/>
      <c r="AF9" s="65"/>
      <c r="AG9" s="65"/>
      <c r="AH9" s="65"/>
      <c r="AI9" s="65"/>
      <c r="AJ9" s="65"/>
      <c r="AK9" s="65"/>
      <c r="AL9" s="65"/>
      <c r="AM9" s="65"/>
      <c r="AN9" s="65"/>
    </row>
    <row r="10" ht="16" customHeight="1">
      <c r="A10" s="122" t="s">
        <v>326</v>
      </c>
      <c r="B10" s="122" t="s">
        <v>216</v>
      </c>
      <c r="C10" s="65" t="n">
        <v>0.14000000000000001</v>
      </c>
      <c r="D10" s="65" t="n">
        <v>0.1</v>
      </c>
      <c r="E10" s="65" t="n">
        <v>0.1</v>
      </c>
      <c r="F10" s="65" t="n">
        <v>0.05</v>
      </c>
      <c r="G10" s="65" t="n">
        <v>0.05</v>
      </c>
      <c r="H10" s="65" t="n">
        <v>0.05</v>
      </c>
      <c r="I10" s="65" t="n">
        <v>0.05</v>
      </c>
      <c r="J10" s="65" t="n">
        <v>0.05</v>
      </c>
      <c r="K10" s="65" t="n">
        <v>0.05</v>
      </c>
      <c r="L10" s="65" t="n">
        <v>0</v>
      </c>
      <c r="M10" s="65" t="n">
        <v>0</v>
      </c>
      <c r="N10" s="65" t="n">
        <v>0</v>
      </c>
      <c r="O10" s="123" t="n">
        <f>SUM(C10:N10)</f>
        <v>0.64000000000000012</v>
      </c>
      <c r="P10" s="65"/>
      <c r="Q10" s="65"/>
      <c r="R10" s="65"/>
      <c r="S10" s="65"/>
      <c r="T10" s="65"/>
      <c r="U10" s="65"/>
      <c r="V10" s="65"/>
      <c r="W10" s="65"/>
      <c r="X10" s="65"/>
      <c r="Y10" s="65"/>
      <c r="Z10" s="65"/>
      <c r="AA10" s="65"/>
      <c r="AC10" s="65"/>
      <c r="AD10" s="65"/>
      <c r="AE10" s="65"/>
      <c r="AF10" s="65"/>
      <c r="AG10" s="65"/>
      <c r="AH10" s="65"/>
      <c r="AI10" s="65"/>
      <c r="AJ10" s="65"/>
      <c r="AK10" s="65"/>
      <c r="AL10" s="65"/>
      <c r="AM10" s="65"/>
      <c r="AN10" s="65"/>
    </row>
    <row r="11" ht="16" customHeight="1">
      <c r="A11" s="122" t="s">
        <v>327</v>
      </c>
      <c r="B11" s="122" t="s">
        <v>328</v>
      </c>
      <c r="C11" s="65" t="n">
        <v>0.2</v>
      </c>
      <c r="D11" s="65" t="n">
        <v>0.17</v>
      </c>
      <c r="E11" s="65" t="n">
        <v>0.16</v>
      </c>
      <c r="F11" s="65" t="n">
        <v>0.15</v>
      </c>
      <c r="G11" s="65" t="n">
        <v>0.09</v>
      </c>
      <c r="H11" s="65" t="n">
        <v>0.05</v>
      </c>
      <c r="I11" s="65" t="n">
        <v>0.05</v>
      </c>
      <c r="J11" s="65" t="n">
        <v>0.04</v>
      </c>
      <c r="K11" s="65" t="n">
        <v>0</v>
      </c>
      <c r="L11" s="65" t="n">
        <v>0</v>
      </c>
      <c r="M11" s="65" t="n">
        <v>0</v>
      </c>
      <c r="N11" s="65" t="n">
        <v>0</v>
      </c>
      <c r="O11" s="123" t="n">
        <f>SUM(C11:N11)</f>
        <v>0.91000000000000014</v>
      </c>
      <c r="P11" s="65"/>
      <c r="Q11" s="65"/>
      <c r="R11" s="65"/>
      <c r="S11" s="65"/>
      <c r="T11" s="65"/>
      <c r="U11" s="65"/>
      <c r="V11" s="65"/>
      <c r="W11" s="65"/>
      <c r="X11" s="65"/>
      <c r="Y11" s="65"/>
      <c r="Z11" s="65"/>
      <c r="AA11" s="65"/>
      <c r="AC11" s="65"/>
      <c r="AD11" s="65"/>
      <c r="AE11" s="65"/>
      <c r="AF11" s="65"/>
      <c r="AG11" s="65"/>
      <c r="AH11" s="65"/>
      <c r="AI11" s="65"/>
      <c r="AJ11" s="65"/>
      <c r="AK11" s="65"/>
      <c r="AL11" s="65"/>
      <c r="AM11" s="65"/>
      <c r="AN11" s="65"/>
    </row>
    <row r="12" ht="34" customHeight="1">
      <c r="A12" s="122" t="s">
        <v>329</v>
      </c>
      <c r="B12" s="122" t="s">
        <v>330</v>
      </c>
      <c r="C12" s="65" t="n">
        <v>0.2</v>
      </c>
      <c r="D12" s="65" t="n">
        <v>0.17</v>
      </c>
      <c r="E12" s="65" t="n">
        <v>0.16</v>
      </c>
      <c r="F12" s="65" t="n">
        <v>0.15</v>
      </c>
      <c r="G12" s="65" t="n">
        <v>0.09</v>
      </c>
      <c r="H12" s="65" t="n">
        <v>0.05</v>
      </c>
      <c r="I12" s="65" t="n">
        <v>0.05</v>
      </c>
      <c r="J12" s="65" t="n">
        <v>0.04</v>
      </c>
      <c r="K12" s="65" t="n">
        <v>0</v>
      </c>
      <c r="L12" s="65" t="n">
        <v>0</v>
      </c>
      <c r="M12" s="65" t="n">
        <v>0</v>
      </c>
      <c r="N12" s="65" t="n">
        <v>0</v>
      </c>
      <c r="O12" s="123" t="n">
        <f t="shared" si="1"/>
        <v>0.91000000000000014</v>
      </c>
      <c r="P12" s="65"/>
      <c r="Q12" s="65"/>
      <c r="R12" s="65"/>
      <c r="S12" s="65"/>
      <c r="T12" s="65"/>
      <c r="U12" s="65"/>
      <c r="V12" s="65"/>
      <c r="W12" s="65"/>
      <c r="X12" s="65"/>
      <c r="Y12" s="65"/>
      <c r="Z12" s="65"/>
      <c r="AA12" s="65"/>
      <c r="AC12" s="65"/>
      <c r="AD12" s="65"/>
      <c r="AE12" s="65"/>
      <c r="AF12" s="65"/>
      <c r="AG12" s="65"/>
      <c r="AH12" s="65"/>
      <c r="AI12" s="65"/>
      <c r="AJ12" s="65"/>
      <c r="AK12" s="65"/>
      <c r="AL12" s="65"/>
      <c r="AM12" s="65"/>
      <c r="AN12" s="65"/>
    </row>
    <row r="13" ht="34" customHeight="1">
      <c r="A13" s="122" t="s">
        <v>331</v>
      </c>
      <c r="B13" s="122" t="s">
        <v>332</v>
      </c>
      <c r="C13" s="65" t="n">
        <v>0.14000000000000001</v>
      </c>
      <c r="D13" s="65" t="n">
        <v>0.1</v>
      </c>
      <c r="E13" s="65" t="n">
        <v>0.1</v>
      </c>
      <c r="F13" s="65" t="n">
        <v>0.05</v>
      </c>
      <c r="G13" s="65" t="n">
        <v>0.05</v>
      </c>
      <c r="H13" s="65" t="n">
        <v>0.05</v>
      </c>
      <c r="I13" s="65" t="n">
        <v>0.05</v>
      </c>
      <c r="J13" s="65" t="n">
        <v>0.05</v>
      </c>
      <c r="K13" s="65" t="n">
        <v>0.05</v>
      </c>
      <c r="L13" s="65" t="n">
        <v>0</v>
      </c>
      <c r="M13" s="65" t="n">
        <v>0</v>
      </c>
      <c r="N13" s="65" t="n">
        <v>0</v>
      </c>
      <c r="O13" s="123" t="n">
        <f t="shared" si="1"/>
        <v>0.64000000000000012</v>
      </c>
      <c r="P13" s="65"/>
      <c r="Q13" s="65"/>
      <c r="R13" s="65"/>
      <c r="S13" s="65"/>
      <c r="T13" s="65"/>
      <c r="U13" s="65"/>
      <c r="V13" s="65"/>
      <c r="W13" s="65"/>
      <c r="X13" s="65"/>
      <c r="Y13" s="65"/>
      <c r="Z13" s="65"/>
      <c r="AA13" s="65"/>
      <c r="AC13" s="65"/>
      <c r="AD13" s="65"/>
      <c r="AE13" s="65"/>
      <c r="AF13" s="65"/>
      <c r="AG13" s="65"/>
      <c r="AH13" s="65"/>
      <c r="AI13" s="65"/>
      <c r="AJ13" s="65"/>
      <c r="AK13" s="65"/>
      <c r="AL13" s="65"/>
      <c r="AM13" s="65"/>
      <c r="AN13" s="65"/>
    </row>
    <row r="14" ht="34" customHeight="1">
      <c r="A14" s="122" t="s">
        <v>333</v>
      </c>
      <c r="B14" s="122" t="s">
        <v>334</v>
      </c>
      <c r="C14" s="65" t="n">
        <v>0.04</v>
      </c>
      <c r="D14" s="65" t="n">
        <v>0.04</v>
      </c>
      <c r="E14" s="65" t="n">
        <v>1.7000000000000001E-2</v>
      </c>
      <c r="F14" s="65" t="n">
        <v>1.7000000000000001E-2</v>
      </c>
      <c r="G14" s="65" t="n">
        <v>1.7000000000000001E-2</v>
      </c>
      <c r="H14" s="65" t="n">
        <v>1.7000000000000001E-2</v>
      </c>
      <c r="I14" s="65" t="n">
        <v>1.7000000000000001E-2</v>
      </c>
      <c r="J14" s="65" t="n">
        <v>1.7000000000000001E-2</v>
      </c>
      <c r="K14" s="65" t="n">
        <v>1.7000000000000001E-2</v>
      </c>
      <c r="L14" s="65" t="n">
        <v>1.7000000000000001E-2</v>
      </c>
      <c r="M14" s="65" t="n">
        <v>1.7000000000000001E-2</v>
      </c>
      <c r="N14" s="65" t="n">
        <v>1.7000000000000001E-2</v>
      </c>
      <c r="O14" s="123" t="n">
        <f>SUM(C14:N14)</f>
        <v>0.25000000000000011</v>
      </c>
      <c r="P14" s="65"/>
      <c r="Q14" s="65"/>
      <c r="R14" s="65"/>
      <c r="S14" s="65"/>
      <c r="T14" s="65"/>
      <c r="U14" s="65"/>
      <c r="V14" s="65"/>
      <c r="W14" s="65"/>
      <c r="X14" s="65"/>
      <c r="Y14" s="65"/>
      <c r="Z14" s="65"/>
      <c r="AA14" s="65"/>
      <c r="AC14" s="65"/>
      <c r="AD14" s="65"/>
      <c r="AE14" s="65"/>
      <c r="AF14" s="65"/>
      <c r="AG14" s="65"/>
      <c r="AH14" s="65"/>
      <c r="AI14" s="65"/>
      <c r="AJ14" s="65"/>
      <c r="AK14" s="65"/>
      <c r="AL14" s="65"/>
      <c r="AM14" s="65"/>
      <c r="AN14" s="65"/>
    </row>
  </sheetData>
  <mergeCells count="1">
    <mergeCell ref="A1:O1"/>
  </mergeCells>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70" zoomScaleNormal="70" workbookViewId="0">
      <selection activeCell="L27" sqref="L27"/>
    </sheetView>
  </sheetViews>
  <sheetFormatPr defaultRowHeight="15.0" baseColWidth="10"/>
  <cols>
    <col min="2" max="2" width="52.5" hidden="0" customWidth="1"/>
    <col min="3" max="3" width="11.5" hidden="0" customWidth="1"/>
    <col min="4" max="4" width="11.5" hidden="0" customWidth="1"/>
    <col min="5" max="5" width="11.5" hidden="0" customWidth="1"/>
    <col min="6" max="6" width="11.5" hidden="0" customWidth="1"/>
    <col min="7" max="7" width="11.5" hidden="0" customWidth="1"/>
    <col min="8" max="8" width="12.1640625" hidden="0" customWidth="1"/>
    <col min="9" max="9" width="8.5" hidden="0" customWidth="1"/>
    <col min="10" max="10" width="10.5" hidden="0" customWidth="1"/>
    <col min="11" max="11" width="8.5" hidden="0" customWidth="1"/>
    <col min="12" max="12" width="11.5" hidden="0" customWidth="1"/>
    <col min="13" max="13" width="9.5" hidden="0" customWidth="1"/>
    <col min="14" max="14" width="9.5" hidden="0" customWidth="1"/>
    <col min="15" max="15" width="9.5" hidden="0" customWidth="1"/>
    <col min="16" max="16" width="9.5" hidden="0" customWidth="1"/>
    <col min="17" max="17" width="9.5" hidden="0" customWidth="1"/>
    <col min="18" max="18" width="9.5" hidden="0" customWidth="1"/>
    <col min="19" max="19" width="9.5" hidden="0" customWidth="1"/>
    <col min="20" max="20" width="9.5" hidden="0" customWidth="1"/>
    <col min="21" max="21" width="10.83203125" hidden="0" customWidth="1"/>
    <col min="22" max="22" width="10.83203125" hidden="0" customWidth="1"/>
    <col min="23" max="23" width="10.83203125" hidden="0" customWidth="1"/>
    <col min="24" max="24" width="10.83203125" hidden="0" customWidth="1"/>
    <col min="25" max="25" width="10.83203125" hidden="0" customWidth="1"/>
    <col min="26" max="26" width="11.1640625" hidden="0" customWidth="1"/>
    <col min="27" max="27" width="9.5" hidden="0" customWidth="1"/>
    <col min="28" max="28" width="9.5" hidden="0" customWidth="1"/>
    <col min="29" max="29" width="9.5" hidden="0" customWidth="1"/>
    <col min="30" max="30" width="9.5" hidden="0" customWidth="1"/>
    <col min="31" max="31" width="9.5" hidden="0" customWidth="1"/>
    <col min="32" max="32" width="9.5" hidden="0" customWidth="1"/>
    <col min="33" max="33" width="8.5" hidden="0" customWidth="1"/>
    <col min="34" max="34" width="8.5" hidden="0" customWidth="1"/>
    <col min="35" max="35" width="8.5" hidden="0" customWidth="1"/>
    <col min="36" max="36" width="8.5" hidden="0" customWidth="1"/>
  </cols>
  <sheetData>
    <row r="1">
      <c r="B1" s="135" t="s">
        <v>53</v>
      </c>
      <c r="C1" s="135"/>
      <c r="D1" s="135"/>
      <c r="E1" s="135"/>
      <c r="F1" s="135"/>
      <c r="G1" s="135"/>
      <c r="H1" s="135"/>
      <c r="I1" s="135"/>
      <c r="J1" s="135"/>
      <c r="K1" s="135"/>
      <c r="L1" s="135"/>
      <c r="M1" s="135"/>
      <c r="N1" s="135"/>
      <c r="O1" s="135"/>
      <c r="P1" s="135"/>
      <c r="Q1" s="135"/>
      <c r="R1" s="135"/>
      <c r="S1" s="135"/>
      <c r="T1" s="135"/>
      <c r="U1" s="135"/>
      <c r="V1" s="135"/>
      <c r="W1" s="135"/>
      <c r="X1" s="135"/>
      <c r="Y1" s="135"/>
      <c r="Z1" s="135"/>
      <c r="AA1" s="135"/>
      <c r="AB1" s="135"/>
      <c r="AC1" s="135"/>
    </row>
    <row r="2" ht="14.25" customHeight="1">
      <c r="B2" s="16" t="s">
        <v>335</v>
      </c>
      <c r="C2" s="16"/>
      <c r="D2" s="16"/>
      <c r="E2" s="16"/>
      <c r="F2" s="16"/>
      <c r="G2" s="16"/>
      <c r="H2" s="16"/>
      <c r="I2" s="16"/>
      <c r="J2" s="16"/>
      <c r="K2" s="16"/>
      <c r="L2" s="16"/>
      <c r="M2" s="16"/>
      <c r="N2" s="16"/>
      <c r="O2" s="16"/>
      <c r="P2" s="16"/>
      <c r="Q2" s="16"/>
      <c r="R2" s="16"/>
      <c r="S2" s="16"/>
      <c r="T2" s="16"/>
      <c r="U2" s="16"/>
      <c r="V2" s="16"/>
      <c r="W2" s="16"/>
      <c r="X2" s="16"/>
      <c r="Y2" s="16"/>
      <c r="Z2" s="16"/>
      <c r="AA2" s="16"/>
      <c r="AB2" s="16"/>
      <c r="AC2" s="16"/>
    </row>
    <row r="3">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row>
    <row r="4">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row>
    <row r="5">
      <c r="B5" s="16"/>
      <c r="C5" s="16"/>
      <c r="D5" s="16"/>
      <c r="E5" s="16"/>
      <c r="F5" s="16"/>
      <c r="G5" s="16"/>
      <c r="H5" s="16"/>
      <c r="I5" s="16"/>
      <c r="J5" s="16"/>
      <c r="K5" s="16"/>
      <c r="L5" s="16"/>
      <c r="M5" s="16"/>
      <c r="N5" s="16"/>
      <c r="O5" s="16"/>
      <c r="P5" s="16"/>
      <c r="Q5" s="16"/>
      <c r="R5" s="16"/>
      <c r="S5" s="16"/>
      <c r="T5" s="16"/>
      <c r="U5" s="16"/>
      <c r="V5" s="16"/>
      <c r="W5" s="16"/>
      <c r="X5" s="16"/>
      <c r="Y5" s="16"/>
      <c r="Z5" s="16"/>
      <c r="AA5" s="16"/>
      <c r="AB5" s="16"/>
      <c r="AC5" s="16"/>
    </row>
    <row r="6" ht="38.75" customHeight="1">
      <c r="B6" s="16"/>
      <c r="C6" s="16"/>
      <c r="D6" s="16"/>
      <c r="E6" s="16"/>
      <c r="F6" s="16"/>
      <c r="G6" s="16"/>
      <c r="H6" s="16"/>
      <c r="I6" s="16"/>
      <c r="J6" s="16"/>
      <c r="K6" s="16"/>
      <c r="L6" s="16"/>
      <c r="M6" s="16"/>
      <c r="N6" s="16"/>
      <c r="O6" s="16"/>
      <c r="P6" s="16"/>
      <c r="Q6" s="16"/>
      <c r="R6" s="16"/>
      <c r="S6" s="16"/>
      <c r="T6" s="16"/>
      <c r="U6" s="16"/>
      <c r="V6" s="16"/>
      <c r="W6" s="16"/>
      <c r="X6" s="16"/>
      <c r="Y6" s="16"/>
      <c r="Z6" s="16"/>
      <c r="AA6" s="16"/>
      <c r="AB6" s="16"/>
      <c r="AC6" s="16"/>
    </row>
    <row r="7">
      <c r="B7" s="16"/>
      <c r="C7" s="16"/>
      <c r="D7" s="16"/>
      <c r="E7" s="16"/>
      <c r="F7" s="16"/>
      <c r="G7" s="16"/>
      <c r="H7" s="62"/>
      <c r="I7" s="62"/>
      <c r="J7" s="62"/>
      <c r="K7" s="62"/>
      <c r="L7" s="62"/>
      <c r="M7" s="62"/>
      <c r="N7" s="62"/>
      <c r="O7" s="62"/>
      <c r="P7" s="62"/>
      <c r="Q7" s="62"/>
      <c r="R7" s="62"/>
      <c r="S7" s="62"/>
      <c r="T7" s="62"/>
      <c r="U7" s="62"/>
      <c r="V7" s="62"/>
      <c r="W7" s="62"/>
      <c r="X7" s="62"/>
      <c r="Y7" s="62"/>
    </row>
    <row r="8" ht="14.75" customHeight="1">
      <c r="B8" s="136" t="s">
        <v>336</v>
      </c>
      <c r="C8" s="138"/>
      <c r="D8" s="147" t="s">
        <v>337</v>
      </c>
      <c r="E8" s="148"/>
      <c r="F8" s="148"/>
      <c r="G8" s="148"/>
      <c r="H8" s="148"/>
      <c r="I8" s="148"/>
      <c r="J8" s="148"/>
      <c r="K8" s="148"/>
      <c r="L8" s="148"/>
      <c r="M8" s="148"/>
      <c r="N8" s="148"/>
      <c r="O8" s="148"/>
      <c r="P8" s="149"/>
      <c r="Q8" s="144" t="s">
        <v>338</v>
      </c>
      <c r="R8" s="145"/>
      <c r="S8" s="145"/>
      <c r="T8" s="145"/>
      <c r="U8" s="145"/>
      <c r="V8" s="145"/>
      <c r="W8" s="145"/>
      <c r="X8" s="145"/>
      <c r="Y8" s="145"/>
      <c r="Z8" s="145"/>
      <c r="AA8" s="145"/>
      <c r="AB8" s="145"/>
      <c r="AC8" s="146"/>
    </row>
    <row r="9" ht="12.75" customHeight="1">
      <c r="B9" s="139"/>
      <c r="C9" s="140"/>
      <c r="D9" s="136" t="n">
        <v>2018</v>
      </c>
      <c r="E9" s="136" t="n">
        <v>2019</v>
      </c>
      <c r="F9" s="137"/>
      <c r="G9" s="137"/>
      <c r="H9" s="138"/>
      <c r="I9" s="137" t="n">
        <v>2020</v>
      </c>
      <c r="J9" s="137"/>
      <c r="K9" s="137"/>
      <c r="L9" s="137"/>
      <c r="M9" s="136" t="n">
        <v>2021</v>
      </c>
      <c r="N9" s="137"/>
      <c r="O9" s="137"/>
      <c r="P9" s="138"/>
      <c r="Q9" s="141" t="n">
        <v>2022</v>
      </c>
      <c r="R9" s="142"/>
      <c r="S9" s="142"/>
      <c r="T9" s="142"/>
      <c r="U9" s="141" t="n">
        <v>2023</v>
      </c>
      <c r="V9" s="142"/>
      <c r="W9" s="142"/>
      <c r="X9" s="143"/>
      <c r="Y9" s="141" t="n">
        <v>2024</v>
      </c>
      <c r="Z9" s="142"/>
      <c r="AA9" s="142"/>
      <c r="AB9" s="142"/>
      <c r="AC9" s="152" t="n">
        <v>2025</v>
      </c>
    </row>
    <row r="10" ht="14.75" customHeight="1">
      <c r="B10" s="139"/>
      <c r="C10" s="140"/>
      <c r="D10" s="139" t="s">
        <v>339</v>
      </c>
      <c r="E10" s="139" t="s">
        <v>340</v>
      </c>
      <c r="F10" s="134" t="s">
        <v>341</v>
      </c>
      <c r="G10" s="134" t="s">
        <v>240</v>
      </c>
      <c r="H10" s="140" t="s">
        <v>339</v>
      </c>
      <c r="I10" s="134" t="s">
        <v>340</v>
      </c>
      <c r="J10" s="134" t="s">
        <v>341</v>
      </c>
      <c r="K10" s="134" t="s">
        <v>240</v>
      </c>
      <c r="L10" s="134" t="s">
        <v>339</v>
      </c>
      <c r="M10" s="139" t="s">
        <v>340</v>
      </c>
      <c r="N10" s="134" t="s">
        <v>341</v>
      </c>
      <c r="O10" s="134" t="s">
        <v>240</v>
      </c>
      <c r="P10" s="151" t="s">
        <v>339</v>
      </c>
      <c r="Q10" s="163" t="s">
        <v>340</v>
      </c>
      <c r="R10" s="163" t="s">
        <v>341</v>
      </c>
      <c r="S10" s="163" t="s">
        <v>240</v>
      </c>
      <c r="T10" s="163" t="s">
        <v>339</v>
      </c>
      <c r="U10" s="162" t="s">
        <v>340</v>
      </c>
      <c r="V10" s="163" t="s">
        <v>341</v>
      </c>
      <c r="W10" s="163" t="s">
        <v>240</v>
      </c>
      <c r="X10" s="164" t="s">
        <v>339</v>
      </c>
      <c r="Y10" s="162" t="s">
        <v>340</v>
      </c>
      <c r="Z10" s="159" t="s">
        <v>341</v>
      </c>
      <c r="AA10" s="163" t="s">
        <v>240</v>
      </c>
      <c r="AB10" s="163" t="s">
        <v>339</v>
      </c>
      <c r="AC10" s="166" t="s">
        <v>340</v>
      </c>
    </row>
    <row r="11">
      <c r="B11" s="154" t="s">
        <v>103</v>
      </c>
      <c r="C11" s="150" t="s">
        <v>342</v>
      </c>
      <c r="D11" s="154" t="n">
        <f>'Haver Pivoted'!GO14</f>
        <v>27.1</v>
      </c>
      <c r="E11" s="150" t="n">
        <f>'Haver Pivoted'!GP14</f>
        <v>28.4</v>
      </c>
      <c r="F11" s="150" t="n">
        <f>'Haver Pivoted'!GQ14</f>
        <v>27.8</v>
      </c>
      <c r="G11" s="150" t="n">
        <f>'Haver Pivoted'!GR14</f>
        <v>27.4</v>
      </c>
      <c r="H11" s="150" t="n">
        <f>'Haver Pivoted'!GS14</f>
        <v>26.8</v>
      </c>
      <c r="I11" s="150" t="n">
        <f>'Haver Pivoted'!GT14</f>
        <v>39.5</v>
      </c>
      <c r="J11" s="150" t="n">
        <f>'Haver Pivoted'!GU14</f>
        <v>1039.4000000000001</v>
      </c>
      <c r="K11" s="150" t="n">
        <f>'Haver Pivoted'!GV14</f>
        <v>767.8</v>
      </c>
      <c r="L11" s="150" t="n">
        <f>'Haver Pivoted'!GW14</f>
        <v>299.89999999999998</v>
      </c>
      <c r="M11" s="150" t="n">
        <f>'Haver Pivoted'!GX14</f>
        <v>565.79999999999995</v>
      </c>
      <c r="N11" s="150" t="n">
        <f>'Haver Pivoted'!GY14</f>
        <v>480.4</v>
      </c>
      <c r="O11" s="150" t="n">
        <f>'Haver Pivoted'!GZ14</f>
        <v>272.3</v>
      </c>
      <c r="P11" s="129" t="n">
        <f>'Haver Pivoted'!HA14</f>
        <v>37.700000000000003</v>
      </c>
      <c r="Q11" s="129" t="n">
        <f>'Haver Pivoted'!HB14</f>
        <v>0</v>
      </c>
      <c r="R11" s="170" t="n">
        <f t="shared" ref="R11:AC11" si="0">R12+R13+R20</f>
        <v>24.537826771653545</v>
      </c>
      <c r="S11" s="170" t="n">
        <f t="shared" si="0"/>
        <v>23.657574803149608</v>
      </c>
      <c r="T11" s="170" t="n">
        <f t="shared" si="0"/>
        <v>23.36844094488189</v>
      </c>
      <c r="U11" s="170" t="n">
        <f t="shared" si="0"/>
        <v>23.529070866141733</v>
      </c>
      <c r="V11" s="170" t="n">
        <f t="shared" si="0"/>
        <v>23.88888188976378</v>
      </c>
      <c r="W11" s="170" t="n">
        <f t="shared" si="0"/>
        <v>24.255118110236221</v>
      </c>
      <c r="X11" s="170" t="n">
        <f t="shared" si="0"/>
        <v>24.640629921259844</v>
      </c>
      <c r="Y11" s="170" t="n">
        <f t="shared" si="0"/>
        <v>25.122519685039375</v>
      </c>
      <c r="Z11" s="170" t="n">
        <f t="shared" si="0"/>
        <v>25.520881889763785</v>
      </c>
      <c r="AA11" s="170" t="n">
        <f t="shared" si="0"/>
        <v>25.835716535433075</v>
      </c>
      <c r="AB11" s="170" t="n">
        <f t="shared" si="0"/>
        <v>26.227653543307088</v>
      </c>
      <c r="AC11" s="131" t="n">
        <f t="shared" si="0"/>
        <v>26.606740157480321</v>
      </c>
      <c r="AD11" s="16" t="s">
        <v>343</v>
      </c>
    </row>
    <row r="12">
      <c r="B12" s="153" t="s">
        <v>344</v>
      </c>
      <c r="C12" s="16" t="s">
        <v>345</v>
      </c>
      <c r="D12" s="153" t="n">
        <f>'Haver Pivoted'!GO63</f>
        <v>0</v>
      </c>
      <c r="E12" s="16" t="n">
        <f>'Haver Pivoted'!GP63</f>
        <v>0</v>
      </c>
      <c r="F12" s="16" t="n">
        <f>'Haver Pivoted'!GQ63</f>
        <v>0</v>
      </c>
      <c r="G12" s="16" t="n">
        <f>'Haver Pivoted'!GR63</f>
        <v>0</v>
      </c>
      <c r="H12" s="16" t="n">
        <f>'Haver Pivoted'!GS63</f>
        <v>0</v>
      </c>
      <c r="I12" s="16" t="n">
        <f>'Haver Pivoted'!GT63</f>
        <v>0</v>
      </c>
      <c r="J12" s="16" t="n">
        <f>'Haver Pivoted'!GU63</f>
        <v>0.1</v>
      </c>
      <c r="K12" s="16" t="n">
        <f>'Haver Pivoted'!GV63</f>
        <v>3.7</v>
      </c>
      <c r="L12" s="16" t="n">
        <f>'Haver Pivoted'!GW63</f>
        <v>12.9</v>
      </c>
      <c r="M12" s="16" t="n">
        <f>'Haver Pivoted'!GX63</f>
        <v>25</v>
      </c>
      <c r="N12" s="16" t="n">
        <f>'Haver Pivoted'!GY63</f>
        <v>5.8</v>
      </c>
      <c r="O12" s="16" t="n">
        <f>'Haver Pivoted'!GZ63</f>
        <v>5.7</v>
      </c>
      <c r="P12" s="129" t="n">
        <f>'Haver Pivoted'!HA63</f>
        <v>2.4</v>
      </c>
      <c r="Q12" s="129" t="n">
        <f>'Haver Pivoted'!HB63</f>
        <v>0</v>
      </c>
      <c r="R12" s="128" t="n">
        <f>MAX(Q12*(R22-5)/(Q22-5),0)</f>
        <v>0</v>
      </c>
      <c r="S12" s="128" t="n">
        <f>MAX(R12*(S22-5)/(R22-5),0)</f>
        <v>0</v>
      </c>
      <c r="T12" s="128" t="n">
        <f>MAX(S12*(T22-5)/(S22-5),0)</f>
        <v>0</v>
      </c>
      <c r="U12" s="128" t="n">
        <f t="shared" ref="U12:AC12" si="1">T12*U22/T22</f>
        <v>0</v>
      </c>
      <c r="V12" s="128" t="n">
        <f t="shared" si="1"/>
        <v>0</v>
      </c>
      <c r="W12" s="128" t="n">
        <f t="shared" si="1"/>
        <v>0</v>
      </c>
      <c r="X12" s="128" t="n">
        <f t="shared" si="1"/>
        <v>0</v>
      </c>
      <c r="Y12" s="128" t="n">
        <f t="shared" si="1"/>
        <v>0</v>
      </c>
      <c r="Z12" s="128" t="n">
        <f t="shared" si="1"/>
        <v>0</v>
      </c>
      <c r="AA12" s="128" t="n">
        <f t="shared" si="1"/>
        <v>0</v>
      </c>
      <c r="AB12" s="128" t="n">
        <f t="shared" si="1"/>
        <v>0</v>
      </c>
      <c r="AC12" s="125" t="n">
        <f t="shared" si="1"/>
        <v>0</v>
      </c>
    </row>
    <row r="13">
      <c r="B13" s="153" t="s">
        <v>346</v>
      </c>
      <c r="C13" s="16"/>
      <c r="D13" s="153"/>
      <c r="E13" s="16"/>
      <c r="F13" s="16"/>
      <c r="G13" s="16"/>
      <c r="H13" s="56" t="n">
        <f>SUM(H14:H17)</f>
        <v>0</v>
      </c>
      <c r="I13" s="56" t="n">
        <f t="shared" ref="I13:M13" si="2">SUM(I14:I17)</f>
        <v>0</v>
      </c>
      <c r="J13" s="56" t="n">
        <f t="shared" si="2"/>
        <v>779.7</v>
      </c>
      <c r="K13" s="56" t="n">
        <f t="shared" si="2"/>
        <v>582.6</v>
      </c>
      <c r="L13" s="56" t="n">
        <f t="shared" si="2"/>
        <v>216.5</v>
      </c>
      <c r="M13" s="56" t="n">
        <f t="shared" si="2"/>
        <v>505</v>
      </c>
      <c r="N13" s="62" t="n">
        <f>SUM(N14:N17)</f>
        <v>429.59999999999997</v>
      </c>
      <c r="O13" s="62" t="n">
        <f t="shared" ref="O13:AC13" si="3">SUM(O14:O17)</f>
        <v>230.4</v>
      </c>
      <c r="P13" s="127" t="n">
        <f t="shared" si="3"/>
        <v>8.1</v>
      </c>
      <c r="Q13" s="128" t="n">
        <v>0</v>
      </c>
      <c r="R13" s="128" t="n">
        <f t="shared" si="3"/>
        <v>0</v>
      </c>
      <c r="S13" s="128" t="n">
        <f t="shared" si="3"/>
        <v>0</v>
      </c>
      <c r="T13" s="128" t="n">
        <f t="shared" si="3"/>
        <v>0</v>
      </c>
      <c r="U13" s="128" t="n">
        <f t="shared" si="3"/>
        <v>0</v>
      </c>
      <c r="V13" s="128" t="n">
        <f t="shared" si="3"/>
        <v>0</v>
      </c>
      <c r="W13" s="128" t="n">
        <f t="shared" si="3"/>
        <v>0</v>
      </c>
      <c r="X13" s="128" t="n">
        <f t="shared" si="3"/>
        <v>0</v>
      </c>
      <c r="Y13" s="128" t="n">
        <f t="shared" si="3"/>
        <v>0</v>
      </c>
      <c r="Z13" s="128" t="n">
        <f t="shared" si="3"/>
        <v>0</v>
      </c>
      <c r="AA13" s="128" t="n">
        <f t="shared" si="3"/>
        <v>0</v>
      </c>
      <c r="AB13" s="128" t="n">
        <f t="shared" si="3"/>
        <v>0</v>
      </c>
      <c r="AC13" s="125" t="n">
        <f t="shared" si="3"/>
        <v>0</v>
      </c>
    </row>
    <row r="14" ht="18" customHeight="1">
      <c r="B14" s="153" t="s">
        <v>347</v>
      </c>
      <c r="C14" s="16" t="s">
        <v>345</v>
      </c>
      <c r="D14" s="153" t="n">
        <f>'Haver Pivoted'!GO63</f>
        <v>0</v>
      </c>
      <c r="E14" s="16" t="n">
        <f>'Haver Pivoted'!GP63</f>
        <v>0</v>
      </c>
      <c r="F14" s="16" t="n">
        <f>'Haver Pivoted'!GQ63</f>
        <v>0</v>
      </c>
      <c r="G14" s="16" t="n">
        <f>'Haver Pivoted'!GR63</f>
        <v>0</v>
      </c>
      <c r="H14" s="16" t="n">
        <f>'Haver Pivoted'!GS63</f>
        <v>0</v>
      </c>
      <c r="I14" s="16" t="n">
        <f>'Haver Pivoted'!GT63</f>
        <v>0</v>
      </c>
      <c r="J14" s="16" t="n">
        <f>'Haver Pivoted'!GU63</f>
        <v>0.1</v>
      </c>
      <c r="K14" s="16" t="n">
        <f>'Haver Pivoted'!GV63</f>
        <v>3.7</v>
      </c>
      <c r="L14" s="16" t="n">
        <f>'Haver Pivoted'!GW63</f>
        <v>12.9</v>
      </c>
      <c r="M14" s="16" t="n">
        <f>'Haver Pivoted'!GX63</f>
        <v>25</v>
      </c>
      <c r="N14" s="16" t="n">
        <f>'Haver Pivoted'!GY63</f>
        <v>5.8</v>
      </c>
      <c r="O14" s="16" t="n">
        <f>'Haver Pivoted'!GZ63</f>
        <v>5.7</v>
      </c>
      <c r="P14" s="129" t="n">
        <f>'Haver Pivoted'!HA63</f>
        <v>2.4</v>
      </c>
      <c r="Q14" s="129" t="n">
        <f>'Haver Pivoted'!HB63</f>
        <v>0</v>
      </c>
      <c r="R14" s="128" t="n">
        <f t="shared" ref="R14:X14" si="4">R12</f>
        <v>0</v>
      </c>
      <c r="S14" s="128" t="n">
        <f t="shared" si="4"/>
        <v>0</v>
      </c>
      <c r="T14" s="128" t="n">
        <f t="shared" si="4"/>
        <v>0</v>
      </c>
      <c r="U14" s="128" t="n">
        <f t="shared" si="4"/>
        <v>0</v>
      </c>
      <c r="V14" s="128" t="n">
        <f t="shared" si="4"/>
        <v>0</v>
      </c>
      <c r="W14" s="128" t="n">
        <f t="shared" si="4"/>
        <v>0</v>
      </c>
      <c r="X14" s="128" t="n">
        <f t="shared" si="4"/>
        <v>0</v>
      </c>
      <c r="Y14" s="128" t="n">
        <f>Y12</f>
        <v>0</v>
      </c>
      <c r="Z14" s="128" t="n">
        <f t="shared" ref="Z14:AC14" si="5">Z12</f>
        <v>0</v>
      </c>
      <c r="AA14" s="128" t="n">
        <f t="shared" si="5"/>
        <v>0</v>
      </c>
      <c r="AB14" s="128" t="n">
        <f t="shared" si="5"/>
        <v>0</v>
      </c>
      <c r="AC14" s="125" t="n">
        <f t="shared" si="5"/>
        <v>0</v>
      </c>
    </row>
    <row r="15" ht="18" customHeight="1">
      <c r="B15" s="153" t="s">
        <v>348</v>
      </c>
      <c r="C15" s="16" t="s">
        <v>349</v>
      </c>
      <c r="D15" s="153" t="n">
        <f>'Haver Pivoted'!GO59</f>
        <v>0</v>
      </c>
      <c r="E15" s="16" t="n">
        <f>'Haver Pivoted'!GP59</f>
        <v>0</v>
      </c>
      <c r="F15" s="16" t="n">
        <f>'Haver Pivoted'!GQ59</f>
        <v>0</v>
      </c>
      <c r="G15" s="16" t="n">
        <f>'Haver Pivoted'!GR59</f>
        <v>0</v>
      </c>
      <c r="H15" s="16" t="n">
        <f>'Haver Pivoted'!GS59</f>
        <v>0</v>
      </c>
      <c r="I15" s="16" t="n">
        <f>'Haver Pivoted'!GT59</f>
        <v>0</v>
      </c>
      <c r="J15" s="16" t="n">
        <f>'Haver Pivoted'!GU59</f>
        <v>6.3</v>
      </c>
      <c r="K15" s="16" t="n">
        <f>'Haver Pivoted'!GV59</f>
        <v>26.7</v>
      </c>
      <c r="L15" s="16" t="n">
        <f>'Haver Pivoted'!GW59</f>
        <v>82.1</v>
      </c>
      <c r="M15" s="16" t="n">
        <f>'Haver Pivoted'!GX59</f>
        <v>97.8</v>
      </c>
      <c r="N15" s="16" t="n">
        <f>'Haver Pivoted'!GY59</f>
        <v>104.5</v>
      </c>
      <c r="O15" s="16" t="n">
        <f>'Haver Pivoted'!GZ59</f>
        <v>61.5</v>
      </c>
      <c r="P15" s="129" t="n">
        <f>'Haver Pivoted'!HA59</f>
        <v>3.3</v>
      </c>
      <c r="Q15" s="129" t="n">
        <f>'Haver Pivoted'!HB59</f>
        <v>0</v>
      </c>
      <c r="R15" s="128" t="n">
        <f t="shared" ref="R15:AC15" si="6">Q15*R$22/Q$22</f>
        <v>0</v>
      </c>
      <c r="S15" s="128" t="n">
        <f t="shared" si="6"/>
        <v>0</v>
      </c>
      <c r="T15" s="128" t="n">
        <f t="shared" si="6"/>
        <v>0</v>
      </c>
      <c r="U15" s="128" t="n">
        <f t="shared" si="6"/>
        <v>0</v>
      </c>
      <c r="V15" s="128" t="n">
        <f t="shared" si="6"/>
        <v>0</v>
      </c>
      <c r="W15" s="128" t="n">
        <f t="shared" si="6"/>
        <v>0</v>
      </c>
      <c r="X15" s="128" t="n">
        <f t="shared" si="6"/>
        <v>0</v>
      </c>
      <c r="Y15" s="128" t="n">
        <f t="shared" si="6"/>
        <v>0</v>
      </c>
      <c r="Z15" s="128" t="n">
        <f t="shared" si="6"/>
        <v>0</v>
      </c>
      <c r="AA15" s="128" t="n">
        <f t="shared" si="6"/>
        <v>0</v>
      </c>
      <c r="AB15" s="128" t="n">
        <f t="shared" si="6"/>
        <v>0</v>
      </c>
      <c r="AC15" s="125" t="n">
        <f t="shared" si="6"/>
        <v>0</v>
      </c>
    </row>
    <row r="16" ht="18" customHeight="1">
      <c r="B16" s="153" t="s">
        <v>350</v>
      </c>
      <c r="C16" s="16" t="s">
        <v>351</v>
      </c>
      <c r="D16" s="153" t="n">
        <f>'Haver Pivoted'!GO60</f>
        <v>0</v>
      </c>
      <c r="E16" s="16" t="n">
        <f>'Haver Pivoted'!GP60</f>
        <v>0</v>
      </c>
      <c r="F16" s="16" t="n">
        <f>'Haver Pivoted'!GQ60</f>
        <v>0</v>
      </c>
      <c r="G16" s="16" t="n">
        <f>'Haver Pivoted'!GR60</f>
        <v>0</v>
      </c>
      <c r="H16" s="16" t="n">
        <f>'Haver Pivoted'!GS60</f>
        <v>0</v>
      </c>
      <c r="I16" s="16" t="n">
        <f>'Haver Pivoted'!GT60</f>
        <v>0</v>
      </c>
      <c r="J16" s="16" t="n">
        <f>'Haver Pivoted'!GU60</f>
        <v>74.400000000000006</v>
      </c>
      <c r="K16" s="16" t="n">
        <f>'Haver Pivoted'!GV60</f>
        <v>138.30000000000001</v>
      </c>
      <c r="L16" s="16" t="n">
        <f>'Haver Pivoted'!GW60</f>
        <v>106.8</v>
      </c>
      <c r="M16" s="16" t="n">
        <f>'Haver Pivoted'!GX60</f>
        <v>95.3</v>
      </c>
      <c r="N16" s="16" t="n">
        <f>'Haver Pivoted'!GY60</f>
        <v>82.1</v>
      </c>
      <c r="O16" s="16" t="n">
        <f>'Haver Pivoted'!GZ60</f>
        <v>50</v>
      </c>
      <c r="P16" s="129" t="n">
        <f>'Haver Pivoted'!HA60</f>
        <v>2.4</v>
      </c>
      <c r="Q16" s="129" t="n">
        <f>'Haver Pivoted'!HB60</f>
        <v>0</v>
      </c>
      <c r="R16" s="128" t="n">
        <f t="shared" ref="R16:AC16" si="7">Q16*R$22/Q$22</f>
        <v>0</v>
      </c>
      <c r="S16" s="128" t="n">
        <f t="shared" si="7"/>
        <v>0</v>
      </c>
      <c r="T16" s="128" t="n">
        <f t="shared" si="7"/>
        <v>0</v>
      </c>
      <c r="U16" s="128" t="n">
        <f t="shared" si="7"/>
        <v>0</v>
      </c>
      <c r="V16" s="128" t="n">
        <f t="shared" si="7"/>
        <v>0</v>
      </c>
      <c r="W16" s="128" t="n">
        <f t="shared" si="7"/>
        <v>0</v>
      </c>
      <c r="X16" s="128" t="n">
        <f t="shared" si="7"/>
        <v>0</v>
      </c>
      <c r="Y16" s="128" t="n">
        <f t="shared" si="7"/>
        <v>0</v>
      </c>
      <c r="Z16" s="128" t="n">
        <f t="shared" si="7"/>
        <v>0</v>
      </c>
      <c r="AA16" s="128" t="n">
        <f t="shared" si="7"/>
        <v>0</v>
      </c>
      <c r="AB16" s="128" t="n">
        <f t="shared" si="7"/>
        <v>0</v>
      </c>
      <c r="AC16" s="125" t="n">
        <f t="shared" si="7"/>
        <v>0</v>
      </c>
    </row>
    <row r="17" ht="18" customHeight="1">
      <c r="B17" s="153" t="s">
        <v>352</v>
      </c>
      <c r="C17" s="16" t="s">
        <v>353</v>
      </c>
      <c r="D17" s="153" t="n">
        <f>'Haver Pivoted'!GO61</f>
        <v>0</v>
      </c>
      <c r="E17" s="16" t="n">
        <f>'Haver Pivoted'!GP61</f>
        <v>0</v>
      </c>
      <c r="F17" s="16" t="n">
        <f>'Haver Pivoted'!GQ61</f>
        <v>0</v>
      </c>
      <c r="G17" s="16" t="n">
        <f>'Haver Pivoted'!GR61</f>
        <v>0</v>
      </c>
      <c r="H17" s="16" t="n">
        <f>'Haver Pivoted'!GS61</f>
        <v>0</v>
      </c>
      <c r="I17" s="16" t="n">
        <f>'Haver Pivoted'!GT61</f>
        <v>0</v>
      </c>
      <c r="J17" s="16" t="n">
        <f>'Haver Pivoted'!GU61</f>
        <v>698.9</v>
      </c>
      <c r="K17" s="16" t="n">
        <f>'Haver Pivoted'!GV61</f>
        <v>413.9</v>
      </c>
      <c r="L17" s="16" t="n">
        <f>'Haver Pivoted'!GW61</f>
        <v>14.7</v>
      </c>
      <c r="M17" s="16" t="n">
        <f>'Haver Pivoted'!GX61</f>
        <v>286.89999999999998</v>
      </c>
      <c r="N17" s="16" t="n">
        <f>'Haver Pivoted'!GY61</f>
        <v>237.2</v>
      </c>
      <c r="O17" s="16" t="n">
        <f>'Haver Pivoted'!GZ61</f>
        <v>113.2</v>
      </c>
      <c r="P17" s="129" t="n">
        <f>'Haver Pivoted'!HA61</f>
        <v>0</v>
      </c>
      <c r="Q17" s="129" t="n">
        <f>'Haver Pivoted'!HB61</f>
        <v>0</v>
      </c>
      <c r="R17" s="128" t="n">
        <f t="shared" ref="R17:AC17" si="8">Q17*R$22/Q$22</f>
        <v>0</v>
      </c>
      <c r="S17" s="128" t="n">
        <f t="shared" si="8"/>
        <v>0</v>
      </c>
      <c r="T17" s="128" t="n">
        <f t="shared" si="8"/>
        <v>0</v>
      </c>
      <c r="U17" s="128" t="n">
        <f t="shared" si="8"/>
        <v>0</v>
      </c>
      <c r="V17" s="128" t="n">
        <f t="shared" si="8"/>
        <v>0</v>
      </c>
      <c r="W17" s="128" t="n">
        <f t="shared" si="8"/>
        <v>0</v>
      </c>
      <c r="X17" s="128" t="n">
        <f t="shared" si="8"/>
        <v>0</v>
      </c>
      <c r="Y17" s="128" t="n">
        <f t="shared" si="8"/>
        <v>0</v>
      </c>
      <c r="Z17" s="128" t="n">
        <f t="shared" si="8"/>
        <v>0</v>
      </c>
      <c r="AA17" s="128" t="n">
        <f t="shared" si="8"/>
        <v>0</v>
      </c>
      <c r="AB17" s="128" t="n">
        <f t="shared" si="8"/>
        <v>0</v>
      </c>
      <c r="AC17" s="125" t="n">
        <f t="shared" si="8"/>
        <v>0</v>
      </c>
    </row>
    <row r="18" ht="15" customHeight="1">
      <c r="B18" s="153" t="s">
        <v>159</v>
      </c>
      <c r="C18" s="16" t="s">
        <v>354</v>
      </c>
      <c r="D18" s="153" t="n">
        <f>'Haver Pivoted'!GO64</f>
        <v>0</v>
      </c>
      <c r="E18" s="16" t="n">
        <f>'Haver Pivoted'!GP64</f>
        <v>0</v>
      </c>
      <c r="F18" s="16" t="n">
        <f>'Haver Pivoted'!GQ64</f>
        <v>0</v>
      </c>
      <c r="G18" s="16" t="n">
        <f>'Haver Pivoted'!GR64</f>
        <v>0</v>
      </c>
      <c r="H18" s="16" t="n">
        <f>'Haver Pivoted'!GS64</f>
        <v>0</v>
      </c>
      <c r="I18" s="16" t="n">
        <f>'Haver Pivoted'!GT64</f>
        <v>0</v>
      </c>
      <c r="J18" s="16" t="n">
        <f>'Haver Pivoted'!GU64</f>
        <v>0</v>
      </c>
      <c r="K18" s="16" t="n">
        <f>'Haver Pivoted'!GV64</f>
        <v>106.2</v>
      </c>
      <c r="L18" s="16" t="n">
        <f>'Haver Pivoted'!GW64</f>
        <v>35.9</v>
      </c>
      <c r="M18" s="16" t="n">
        <f>'Haver Pivoted'!GX64</f>
        <v>1.6</v>
      </c>
      <c r="N18" s="16" t="n">
        <f>'Haver Pivoted'!GY64</f>
        <v>0.6</v>
      </c>
      <c r="O18" s="16" t="n">
        <f>'Haver Pivoted'!GZ64</f>
        <v>0.1</v>
      </c>
      <c r="P18" s="129" t="n">
        <f>'Haver Pivoted'!HA64</f>
        <v>0</v>
      </c>
      <c r="Q18" s="129" t="n">
        <f>'Haver Pivoted'!HB64</f>
        <v>0</v>
      </c>
      <c r="R18" s="128"/>
      <c r="S18" s="128"/>
      <c r="T18" s="128"/>
      <c r="U18" s="128"/>
      <c r="V18" s="128"/>
      <c r="W18" s="128"/>
      <c r="X18" s="128"/>
      <c r="Y18" s="128"/>
      <c r="Z18" s="128"/>
      <c r="AA18" s="128"/>
      <c r="AB18" s="128"/>
      <c r="AC18" s="125"/>
    </row>
    <row r="19" ht="15" customHeight="1">
      <c r="B19" s="153" t="s">
        <v>355</v>
      </c>
      <c r="C19" s="16"/>
      <c r="D19" s="126" t="n">
        <f t="shared" ref="D19:N19" si="9">D11-D20</f>
        <v>0</v>
      </c>
      <c r="E19" s="56" t="n">
        <f t="shared" si="9"/>
        <v>0</v>
      </c>
      <c r="F19" s="56" t="n">
        <f t="shared" si="9"/>
        <v>0</v>
      </c>
      <c r="G19" s="56" t="n">
        <f t="shared" si="9"/>
        <v>0</v>
      </c>
      <c r="H19" s="56" t="n">
        <f t="shared" si="9"/>
        <v>0</v>
      </c>
      <c r="I19" s="56" t="n">
        <f t="shared" si="9"/>
        <v>0</v>
      </c>
      <c r="J19" s="56" t="n">
        <f t="shared" si="9"/>
        <v>779.80000000000007</v>
      </c>
      <c r="K19" s="56" t="n">
        <f t="shared" si="9"/>
        <v>586.29999999999995</v>
      </c>
      <c r="L19" s="56" t="n">
        <f t="shared" si="9"/>
        <v>229.4</v>
      </c>
      <c r="M19" s="56" t="n">
        <f t="shared" si="9"/>
        <v>530</v>
      </c>
      <c r="N19" s="62" t="n">
        <f t="shared" si="9"/>
        <v>435.4</v>
      </c>
      <c r="O19" s="62" t="n">
        <f>O11-O20</f>
        <v>236.1</v>
      </c>
      <c r="P19" s="127" t="n">
        <f t="shared" ref="P19:Y19" si="10">P11-P20</f>
        <v>10.5</v>
      </c>
      <c r="Q19" s="128" t="n">
        <f>Q11-Q20</f>
        <v>-26.36900787401575</v>
      </c>
      <c r="R19" s="128" t="n">
        <f t="shared" si="10"/>
        <v>0</v>
      </c>
      <c r="S19" s="128" t="n">
        <f t="shared" si="10"/>
        <v>0</v>
      </c>
      <c r="T19" s="128" t="n">
        <f t="shared" si="10"/>
        <v>0</v>
      </c>
      <c r="U19" s="128" t="n">
        <f t="shared" si="10"/>
        <v>0</v>
      </c>
      <c r="V19" s="128" t="n">
        <f t="shared" si="10"/>
        <v>0</v>
      </c>
      <c r="W19" s="128" t="n">
        <f t="shared" si="10"/>
        <v>0</v>
      </c>
      <c r="X19" s="128" t="n">
        <f t="shared" si="10"/>
        <v>0</v>
      </c>
      <c r="Y19" s="128" t="n">
        <f t="shared" si="10"/>
        <v>0</v>
      </c>
      <c r="Z19" s="128" t="n">
        <f t="shared" ref="Z19:AC19" si="11">Z11-Z20</f>
        <v>0</v>
      </c>
      <c r="AA19" s="128" t="n">
        <f t="shared" si="11"/>
        <v>0</v>
      </c>
      <c r="AB19" s="128" t="n">
        <f t="shared" si="11"/>
        <v>0</v>
      </c>
      <c r="AC19" s="125" t="n">
        <f t="shared" si="11"/>
        <v>0</v>
      </c>
    </row>
    <row r="20" ht="15" customHeight="1">
      <c r="B20" s="153" t="s">
        <v>356</v>
      </c>
      <c r="C20" s="16"/>
      <c r="D20" s="126" t="n">
        <f t="shared" ref="D20:H20" si="12">D11</f>
        <v>27.1</v>
      </c>
      <c r="E20" s="56" t="n">
        <f t="shared" si="12"/>
        <v>28.4</v>
      </c>
      <c r="F20" s="56" t="n">
        <f t="shared" si="12"/>
        <v>27.8</v>
      </c>
      <c r="G20" s="56" t="n">
        <f t="shared" si="12"/>
        <v>27.4</v>
      </c>
      <c r="H20" s="56" t="n">
        <f t="shared" si="12"/>
        <v>26.8</v>
      </c>
      <c r="I20" s="56" t="n">
        <f>I11</f>
        <v>39.5</v>
      </c>
      <c r="J20" s="56" t="n">
        <f>J11-J13-J12</f>
        <v>259.60000000000002</v>
      </c>
      <c r="K20" s="56" t="n">
        <f>K11-K13-K12</f>
        <v>181.49999999999994</v>
      </c>
      <c r="L20" s="56" t="n">
        <f>L11-L13-L12</f>
        <v>70.499999999999972</v>
      </c>
      <c r="M20" s="56" t="n">
        <f>M11-M13-M12</f>
        <v>35.799999999999955</v>
      </c>
      <c r="N20" s="62" t="n">
        <f>N11-N12-N13</f>
        <v>45</v>
      </c>
      <c r="O20" s="62" t="n">
        <f>O11-O12-O13</f>
        <v>36.200000000000017</v>
      </c>
      <c r="P20" s="127" t="n">
        <f>P11-P12-P13</f>
        <v>27.200000000000003</v>
      </c>
      <c r="Q20" s="128" t="n">
        <f>P20*Q22/P22</f>
        <v>26.36900787401575</v>
      </c>
      <c r="R20" s="128" t="n">
        <f t="shared" ref="R20:AC20" si="13">Q20*R22/Q22</f>
        <v>24.537826771653545</v>
      </c>
      <c r="S20" s="128" t="n">
        <f t="shared" si="13"/>
        <v>23.657574803149608</v>
      </c>
      <c r="T20" s="128" t="n">
        <f t="shared" si="13"/>
        <v>23.36844094488189</v>
      </c>
      <c r="U20" s="128" t="n">
        <f t="shared" si="13"/>
        <v>23.529070866141733</v>
      </c>
      <c r="V20" s="128" t="n">
        <f t="shared" si="13"/>
        <v>23.88888188976378</v>
      </c>
      <c r="W20" s="128" t="n">
        <f t="shared" si="13"/>
        <v>24.255118110236221</v>
      </c>
      <c r="X20" s="128" t="n">
        <f t="shared" si="13"/>
        <v>24.640629921259844</v>
      </c>
      <c r="Y20" s="128" t="n">
        <f t="shared" si="13"/>
        <v>25.122519685039375</v>
      </c>
      <c r="Z20" s="128" t="n">
        <f t="shared" si="13"/>
        <v>25.520881889763785</v>
      </c>
      <c r="AA20" s="128" t="n">
        <f t="shared" si="13"/>
        <v>25.835716535433075</v>
      </c>
      <c r="AB20" s="128" t="n">
        <f t="shared" si="13"/>
        <v>26.227653543307088</v>
      </c>
      <c r="AC20" s="125" t="n">
        <f t="shared" si="13"/>
        <v>26.606740157480321</v>
      </c>
      <c r="AD20" s="16" t="s">
        <v>357</v>
      </c>
    </row>
    <row r="21">
      <c r="B21" s="153"/>
      <c r="C21" s="16"/>
      <c r="D21" s="153"/>
      <c r="E21" s="16"/>
      <c r="F21" s="16"/>
      <c r="G21" s="16"/>
      <c r="H21" s="56"/>
      <c r="I21" s="56"/>
      <c r="J21" s="56"/>
      <c r="K21" s="56"/>
      <c r="L21" s="56"/>
      <c r="M21" s="56"/>
      <c r="N21" s="56"/>
      <c r="O21" s="56"/>
      <c r="P21" s="132"/>
      <c r="Q21" s="156"/>
      <c r="R21" s="156"/>
      <c r="S21" s="156"/>
      <c r="T21" s="156"/>
      <c r="U21" s="156"/>
      <c r="V21" s="156"/>
      <c r="W21" s="156"/>
      <c r="X21" s="156"/>
      <c r="Y21" s="156"/>
      <c r="Z21" s="156"/>
      <c r="AA21" s="156"/>
      <c r="AB21" s="156"/>
      <c r="AC21" s="157"/>
    </row>
    <row r="22">
      <c r="B22" s="130" t="s">
        <v>358</v>
      </c>
      <c r="C22" s="155"/>
      <c r="D22" s="130"/>
      <c r="E22" s="155"/>
      <c r="F22" s="155"/>
      <c r="G22" s="155"/>
      <c r="H22" s="176"/>
      <c r="I22" s="176"/>
      <c r="J22" s="176"/>
      <c r="K22" s="176"/>
      <c r="L22" s="176"/>
      <c r="M22" s="176" t="n">
        <f>D28</f>
        <v>6.166666666666667</v>
      </c>
      <c r="N22" s="176" t="n">
        <f>D31</f>
        <v>5.7666666666666657</v>
      </c>
      <c r="O22" s="176" t="n">
        <f>D34</f>
        <v>5.1333333333333337</v>
      </c>
      <c r="P22" s="133" t="n">
        <f>D37</f>
        <v>4.2333333333333334</v>
      </c>
      <c r="Q22" s="158" t="n">
        <v>4.1040000000000001</v>
      </c>
      <c r="R22" s="158" t="n">
        <v>3.819</v>
      </c>
      <c r="S22" s="158" t="n">
        <v>3.6819999999999999</v>
      </c>
      <c r="T22" s="158" t="n">
        <v>3.637</v>
      </c>
      <c r="U22" s="158" t="n">
        <v>3.6619999999999999</v>
      </c>
      <c r="V22" s="158" t="n">
        <v>3.718</v>
      </c>
      <c r="W22" s="158" t="n">
        <v>3.7749999999999999</v>
      </c>
      <c r="X22" s="158" t="n">
        <v>3.835</v>
      </c>
      <c r="Y22" s="158" t="n">
        <v>3.91</v>
      </c>
      <c r="Z22" s="158" t="n">
        <v>3.972</v>
      </c>
      <c r="AA22" s="158" t="n">
        <v>4.0209999999999999</v>
      </c>
      <c r="AB22" s="158" t="n">
        <v>4.0819999999999999</v>
      </c>
      <c r="AC22" s="165" t="n">
        <v>4.141</v>
      </c>
      <c r="AD22" s="160" t="s">
        <v>359</v>
      </c>
    </row>
    <row r="23">
      <c r="B23" s="16"/>
      <c r="C23" s="16"/>
      <c r="D23" s="16"/>
      <c r="E23" s="16"/>
      <c r="F23" s="16"/>
      <c r="G23" s="16"/>
      <c r="H23" s="56"/>
      <c r="I23" s="56"/>
      <c r="J23" s="56"/>
      <c r="K23" s="56"/>
      <c r="L23" s="56"/>
      <c r="M23" s="56"/>
      <c r="N23" s="56"/>
      <c r="O23" s="56"/>
      <c r="P23" s="56"/>
      <c r="Q23" s="56"/>
      <c r="R23" s="56"/>
      <c r="S23" s="56"/>
      <c r="T23" s="56"/>
      <c r="U23" s="56"/>
      <c r="V23" s="56"/>
      <c r="W23" s="56"/>
      <c r="X23" s="56"/>
      <c r="Y23" s="56"/>
      <c r="Z23" s="56"/>
      <c r="AA23" s="56"/>
      <c r="AB23" s="56"/>
      <c r="AC23" s="56"/>
      <c r="AD23" s="160"/>
    </row>
    <row r="24">
      <c r="M24" s="160"/>
      <c r="N24" s="160"/>
      <c r="O24" s="160"/>
      <c r="P24" s="151" t="s">
        <v>339</v>
      </c>
      <c r="Q24" s="163" t="s">
        <v>340</v>
      </c>
      <c r="R24" s="163" t="s">
        <v>341</v>
      </c>
      <c r="S24" s="163" t="s">
        <v>240</v>
      </c>
      <c r="T24" s="163" t="s">
        <v>339</v>
      </c>
      <c r="U24" s="162" t="s">
        <v>340</v>
      </c>
      <c r="V24" s="163" t="s">
        <v>341</v>
      </c>
      <c r="W24" s="163" t="s">
        <v>240</v>
      </c>
      <c r="X24" s="164" t="s">
        <v>339</v>
      </c>
      <c r="Y24" s="162" t="s">
        <v>340</v>
      </c>
      <c r="Z24" s="159" t="s">
        <v>341</v>
      </c>
      <c r="AA24" s="163" t="s">
        <v>240</v>
      </c>
      <c r="AB24" s="163" t="s">
        <v>339</v>
      </c>
      <c r="AC24" s="166" t="s">
        <v>340</v>
      </c>
    </row>
    <row r="25">
      <c r="M25" s="16"/>
      <c r="N25" s="16"/>
      <c r="O25" s="16"/>
      <c r="P25" s="129" t="n">
        <v>37.700000000000003</v>
      </c>
      <c r="Q25" s="170" t="n">
        <v>26.36900787401575</v>
      </c>
      <c r="R25" s="170" t="n">
        <v>24.537826771653545</v>
      </c>
      <c r="S25" s="170" t="n">
        <v>23.657574803149608</v>
      </c>
      <c r="T25" s="170" t="n">
        <v>23.36844094488189</v>
      </c>
      <c r="U25" s="170" t="n">
        <v>23.529070866141733</v>
      </c>
      <c r="V25" s="170" t="n">
        <v>23.88888188976378</v>
      </c>
      <c r="W25" s="170" t="n">
        <v>24.255118110236221</v>
      </c>
      <c r="X25" s="170" t="n">
        <v>24.640629921259844</v>
      </c>
      <c r="Y25" s="170" t="n">
        <v>25.122519685039375</v>
      </c>
      <c r="Z25" s="170" t="n">
        <v>25.520881889763785</v>
      </c>
      <c r="AA25" s="170" t="n">
        <v>25.835716535433075</v>
      </c>
      <c r="AB25" s="170" t="n">
        <v>26.227653543307088</v>
      </c>
      <c r="AC25" s="131" t="n">
        <v>26.606740157480321</v>
      </c>
    </row>
    <row r="26">
      <c r="M26" s="16"/>
      <c r="N26" s="16"/>
      <c r="O26" s="16"/>
      <c r="P26" s="129" t="n">
        <v>2.4</v>
      </c>
      <c r="Q26" s="128" t="n">
        <v>0</v>
      </c>
      <c r="R26" s="128" t="n">
        <v>0</v>
      </c>
      <c r="S26" s="128" t="n">
        <v>0</v>
      </c>
      <c r="T26" s="128" t="n">
        <v>0</v>
      </c>
      <c r="U26" s="128" t="n">
        <v>0</v>
      </c>
      <c r="V26" s="128" t="n">
        <v>0</v>
      </c>
      <c r="W26" s="128" t="n">
        <v>0</v>
      </c>
      <c r="X26" s="128" t="n">
        <v>0</v>
      </c>
      <c r="Y26" s="128" t="n">
        <v>0</v>
      </c>
      <c r="Z26" s="128" t="n">
        <v>0</v>
      </c>
      <c r="AA26" s="128" t="n">
        <v>0</v>
      </c>
      <c r="AB26" s="128" t="n">
        <v>0</v>
      </c>
      <c r="AC26" s="125" t="n">
        <v>0</v>
      </c>
    </row>
    <row r="27" ht="30.75" customHeight="1">
      <c r="B27" s="171" t="s">
        <v>360</v>
      </c>
      <c r="C27" s="168" t="s">
        <v>361</v>
      </c>
      <c r="D27" s="172" t="s">
        <v>362</v>
      </c>
      <c r="M27" s="16"/>
      <c r="N27" s="16"/>
      <c r="O27" s="16"/>
      <c r="P27" s="127" t="n">
        <v>8.1</v>
      </c>
      <c r="Q27" s="128" t="n">
        <v>0</v>
      </c>
      <c r="R27" s="128" t="n">
        <v>0</v>
      </c>
      <c r="S27" s="128" t="n">
        <v>0</v>
      </c>
      <c r="T27" s="128" t="n">
        <v>0</v>
      </c>
      <c r="U27" s="128" t="n">
        <v>0</v>
      </c>
      <c r="V27" s="128" t="n">
        <v>0</v>
      </c>
      <c r="W27" s="128" t="n">
        <v>0</v>
      </c>
      <c r="X27" s="128" t="n">
        <v>0</v>
      </c>
      <c r="Y27" s="128" t="n">
        <v>0</v>
      </c>
      <c r="Z27" s="128" t="n">
        <v>0</v>
      </c>
      <c r="AA27" s="128" t="n">
        <v>0</v>
      </c>
      <c r="AB27" s="128" t="n">
        <v>0</v>
      </c>
      <c r="AC27" s="125" t="n">
        <v>0</v>
      </c>
    </row>
    <row r="28">
      <c r="B28" s="173" t="n">
        <v>44197</v>
      </c>
      <c r="C28" s="150" t="n">
        <v>6.3</v>
      </c>
      <c r="D28" s="174" t="n">
        <f>AVERAGE(C28:C30)</f>
        <v>6.166666666666667</v>
      </c>
      <c r="M28" s="16"/>
      <c r="N28" s="16"/>
      <c r="O28" s="16"/>
      <c r="P28" s="129" t="n">
        <v>2.4</v>
      </c>
      <c r="Q28" s="128" t="n">
        <v>0</v>
      </c>
      <c r="R28" s="128" t="n">
        <v>0</v>
      </c>
      <c r="S28" s="128" t="n">
        <v>0</v>
      </c>
      <c r="T28" s="128" t="n">
        <v>0</v>
      </c>
      <c r="U28" s="128" t="n">
        <v>0</v>
      </c>
      <c r="V28" s="128" t="n">
        <v>0</v>
      </c>
      <c r="W28" s="128" t="n">
        <v>0</v>
      </c>
      <c r="X28" s="128" t="n">
        <v>0</v>
      </c>
      <c r="Y28" s="128" t="n">
        <v>0</v>
      </c>
      <c r="Z28" s="128" t="n">
        <v>0</v>
      </c>
      <c r="AA28" s="128" t="n">
        <v>0</v>
      </c>
      <c r="AB28" s="128" t="n">
        <v>0</v>
      </c>
      <c r="AC28" s="125" t="n">
        <v>0</v>
      </c>
    </row>
    <row r="29">
      <c r="B29" s="167" t="n">
        <v>44228</v>
      </c>
      <c r="C29" s="16" t="n">
        <v>6.2</v>
      </c>
      <c r="D29" s="175"/>
      <c r="M29" s="16"/>
      <c r="N29" s="16"/>
      <c r="O29" s="16"/>
      <c r="P29" s="129" t="n">
        <v>3.3</v>
      </c>
      <c r="Q29" s="128" t="n">
        <v>0</v>
      </c>
      <c r="R29" s="128" t="n">
        <v>0</v>
      </c>
      <c r="S29" s="128" t="n">
        <v>0</v>
      </c>
      <c r="T29" s="128" t="n">
        <v>0</v>
      </c>
      <c r="U29" s="128" t="n">
        <v>0</v>
      </c>
      <c r="V29" s="128" t="n">
        <v>0</v>
      </c>
      <c r="W29" s="128" t="n">
        <v>0</v>
      </c>
      <c r="X29" s="128" t="n">
        <v>0</v>
      </c>
      <c r="Y29" s="128" t="n">
        <v>0</v>
      </c>
      <c r="Z29" s="128" t="n">
        <v>0</v>
      </c>
      <c r="AA29" s="128" t="n">
        <v>0</v>
      </c>
      <c r="AB29" s="128" t="n">
        <v>0</v>
      </c>
      <c r="AC29" s="125" t="n">
        <v>0</v>
      </c>
    </row>
    <row r="30">
      <c r="B30" s="167" t="n">
        <v>44256</v>
      </c>
      <c r="C30" s="16" t="n">
        <v>6</v>
      </c>
      <c r="D30" s="175"/>
      <c r="M30" s="16"/>
      <c r="N30" s="16"/>
      <c r="O30" s="16"/>
      <c r="P30" s="129" t="n">
        <v>2.4</v>
      </c>
      <c r="Q30" s="128" t="n">
        <v>0</v>
      </c>
      <c r="R30" s="128" t="n">
        <v>0</v>
      </c>
      <c r="S30" s="128" t="n">
        <v>0</v>
      </c>
      <c r="T30" s="128" t="n">
        <v>0</v>
      </c>
      <c r="U30" s="128" t="n">
        <v>0</v>
      </c>
      <c r="V30" s="128" t="n">
        <v>0</v>
      </c>
      <c r="W30" s="128" t="n">
        <v>0</v>
      </c>
      <c r="X30" s="128" t="n">
        <v>0</v>
      </c>
      <c r="Y30" s="128" t="n">
        <v>0</v>
      </c>
      <c r="Z30" s="128" t="n">
        <v>0</v>
      </c>
      <c r="AA30" s="128" t="n">
        <v>0</v>
      </c>
      <c r="AB30" s="128" t="n">
        <v>0</v>
      </c>
      <c r="AC30" s="125" t="n">
        <v>0</v>
      </c>
    </row>
    <row r="31">
      <c r="B31" s="167" t="n">
        <v>44287</v>
      </c>
      <c r="C31" s="16" t="n">
        <v>6.1</v>
      </c>
      <c r="D31" s="175" t="n">
        <f>AVERAGE(C31:C33)</f>
        <v>5.7666666666666657</v>
      </c>
      <c r="M31" s="16"/>
      <c r="N31" s="16"/>
      <c r="O31" s="16"/>
      <c r="P31" s="129" t="n">
        <v>0</v>
      </c>
      <c r="Q31" s="128" t="n">
        <v>0</v>
      </c>
      <c r="R31" s="128" t="n">
        <v>0</v>
      </c>
      <c r="S31" s="128" t="n">
        <v>0</v>
      </c>
      <c r="T31" s="128" t="n">
        <v>0</v>
      </c>
      <c r="U31" s="128" t="n">
        <v>0</v>
      </c>
      <c r="V31" s="128" t="n">
        <v>0</v>
      </c>
      <c r="W31" s="128" t="n">
        <v>0</v>
      </c>
      <c r="X31" s="128" t="n">
        <v>0</v>
      </c>
      <c r="Y31" s="128" t="n">
        <v>0</v>
      </c>
      <c r="Z31" s="128" t="n">
        <v>0</v>
      </c>
      <c r="AA31" s="128" t="n">
        <v>0</v>
      </c>
      <c r="AB31" s="128" t="n">
        <v>0</v>
      </c>
      <c r="AC31" s="125" t="n">
        <v>0</v>
      </c>
    </row>
    <row r="32">
      <c r="B32" s="167" t="n">
        <v>44317</v>
      </c>
      <c r="C32" s="16" t="n">
        <v>5.8</v>
      </c>
      <c r="D32" s="175"/>
      <c r="M32" s="16"/>
      <c r="N32" s="16"/>
      <c r="O32" s="16"/>
      <c r="P32" s="129" t="n">
        <v>0</v>
      </c>
      <c r="Q32" s="128"/>
      <c r="R32" s="128"/>
      <c r="S32" s="128"/>
      <c r="T32" s="128"/>
      <c r="U32" s="128"/>
      <c r="V32" s="128"/>
      <c r="W32" s="128"/>
      <c r="X32" s="128"/>
      <c r="Y32" s="128"/>
      <c r="Z32" s="128"/>
      <c r="AA32" s="128"/>
      <c r="AB32" s="128"/>
      <c r="AC32" s="125"/>
    </row>
    <row r="33">
      <c r="B33" s="167" t="n">
        <v>44348</v>
      </c>
      <c r="C33" s="16" t="n">
        <v>5.4</v>
      </c>
      <c r="D33" s="175"/>
      <c r="M33" s="16"/>
      <c r="N33" s="16"/>
      <c r="O33" s="16"/>
      <c r="P33" s="127" t="n">
        <v>10.5</v>
      </c>
      <c r="Q33" s="128" t="n">
        <v>0</v>
      </c>
      <c r="R33" s="128" t="n">
        <v>0</v>
      </c>
      <c r="S33" s="128" t="n">
        <v>0</v>
      </c>
      <c r="T33" s="128" t="n">
        <v>0</v>
      </c>
      <c r="U33" s="128" t="n">
        <v>0</v>
      </c>
      <c r="V33" s="128" t="n">
        <v>0</v>
      </c>
      <c r="W33" s="128" t="n">
        <v>0</v>
      </c>
      <c r="X33" s="128" t="n">
        <v>0</v>
      </c>
      <c r="Y33" s="128" t="n">
        <v>0</v>
      </c>
      <c r="Z33" s="128" t="n">
        <v>0</v>
      </c>
      <c r="AA33" s="128" t="n">
        <v>0</v>
      </c>
      <c r="AB33" s="128" t="n">
        <v>0</v>
      </c>
      <c r="AC33" s="125" t="n">
        <v>0</v>
      </c>
    </row>
    <row r="34">
      <c r="B34" s="167" t="n">
        <v>44378</v>
      </c>
      <c r="C34" s="16" t="n">
        <v>5.4</v>
      </c>
      <c r="D34" s="175" t="n">
        <f>AVERAGE(C34:C36)</f>
        <v>5.1333333333333337</v>
      </c>
      <c r="E34" s="16" t="s">
        <v>363</v>
      </c>
      <c r="M34" s="16"/>
      <c r="N34" s="16"/>
      <c r="O34" s="16"/>
      <c r="P34" s="127" t="n">
        <v>27.200000000000003</v>
      </c>
      <c r="Q34" s="128" t="n">
        <v>26.36900787401575</v>
      </c>
      <c r="R34" s="128" t="n">
        <v>24.537826771653545</v>
      </c>
      <c r="S34" s="128" t="n">
        <v>23.657574803149608</v>
      </c>
      <c r="T34" s="128" t="n">
        <v>23.36844094488189</v>
      </c>
      <c r="U34" s="128" t="n">
        <v>23.529070866141733</v>
      </c>
      <c r="V34" s="128" t="n">
        <v>23.88888188976378</v>
      </c>
      <c r="W34" s="128" t="n">
        <v>24.255118110236221</v>
      </c>
      <c r="X34" s="128" t="n">
        <v>24.640629921259844</v>
      </c>
      <c r="Y34" s="128" t="n">
        <v>25.122519685039375</v>
      </c>
      <c r="Z34" s="128" t="n">
        <v>25.520881889763785</v>
      </c>
      <c r="AA34" s="128" t="n">
        <v>25.835716535433075</v>
      </c>
      <c r="AB34" s="128" t="n">
        <v>26.227653543307088</v>
      </c>
      <c r="AC34" s="125" t="n">
        <v>26.606740157480321</v>
      </c>
    </row>
    <row r="35">
      <c r="B35" s="167" t="n">
        <v>44409</v>
      </c>
      <c r="C35" s="16" t="n">
        <v>5.2</v>
      </c>
      <c r="D35" s="175"/>
      <c r="M35" s="16"/>
      <c r="N35" s="16"/>
      <c r="O35" s="16"/>
      <c r="P35" s="132"/>
      <c r="Q35" s="156"/>
      <c r="R35" s="156"/>
      <c r="S35" s="156"/>
      <c r="T35" s="156"/>
      <c r="U35" s="156"/>
      <c r="V35" s="156"/>
      <c r="W35" s="156"/>
      <c r="X35" s="156"/>
      <c r="Y35" s="156"/>
      <c r="Z35" s="156"/>
      <c r="AA35" s="156"/>
      <c r="AB35" s="156"/>
      <c r="AC35" s="157"/>
    </row>
    <row r="36">
      <c r="B36" s="167" t="n">
        <v>44440</v>
      </c>
      <c r="C36" s="16" t="n">
        <v>4.8</v>
      </c>
      <c r="D36" s="175"/>
      <c r="M36" s="16"/>
      <c r="N36" s="16"/>
      <c r="O36" s="16"/>
      <c r="P36" s="133" t="n">
        <v>4.2333333333333334</v>
      </c>
      <c r="Q36" s="158" t="n">
        <v>4.1040000000000001</v>
      </c>
      <c r="R36" s="158" t="n">
        <v>3.819</v>
      </c>
      <c r="S36" s="158" t="n">
        <v>3.6819999999999999</v>
      </c>
      <c r="T36" s="158" t="n">
        <v>3.637</v>
      </c>
      <c r="U36" s="158" t="n">
        <v>3.6619999999999999</v>
      </c>
      <c r="V36" s="158" t="n">
        <v>3.718</v>
      </c>
      <c r="W36" s="158" t="n">
        <v>3.7749999999999999</v>
      </c>
      <c r="X36" s="158" t="n">
        <v>3.835</v>
      </c>
      <c r="Y36" s="158" t="n">
        <v>3.91</v>
      </c>
      <c r="Z36" s="158" t="n">
        <v>3.972</v>
      </c>
      <c r="AA36" s="158" t="n">
        <v>4.0209999999999999</v>
      </c>
      <c r="AB36" s="158" t="n">
        <v>4.0819999999999999</v>
      </c>
      <c r="AC36" s="165" t="n">
        <v>4.141</v>
      </c>
    </row>
    <row r="37">
      <c r="B37" s="167" t="n">
        <v>44470</v>
      </c>
      <c r="C37" s="16" t="n">
        <v>4.5999999999999996</v>
      </c>
      <c r="D37" s="175" t="n">
        <f>AVERAGE(C37:C39)</f>
        <v>4.2333333333333334</v>
      </c>
      <c r="M37" s="16"/>
      <c r="N37" s="16"/>
      <c r="O37" s="16"/>
      <c r="P37" s="16"/>
      <c r="Q37" s="16"/>
      <c r="R37" s="16"/>
      <c r="S37" s="16"/>
      <c r="T37" s="16"/>
      <c r="U37" s="16"/>
      <c r="V37" s="16"/>
      <c r="W37" s="16"/>
      <c r="X37" s="16"/>
      <c r="Y37" s="16"/>
      <c r="Z37" s="16"/>
      <c r="AA37" s="16"/>
      <c r="AB37" s="16"/>
      <c r="AC37" s="16"/>
    </row>
    <row r="38">
      <c r="B38" s="167" t="n">
        <v>44501</v>
      </c>
      <c r="C38" s="16" t="n">
        <v>4.2</v>
      </c>
      <c r="D38" s="175"/>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row>
    <row r="39">
      <c r="B39" s="167" t="n">
        <v>44531</v>
      </c>
      <c r="C39" s="16" t="n">
        <v>3.9</v>
      </c>
      <c r="D39" s="175"/>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row>
    <row r="40">
      <c r="B40" s="169" t="n">
        <v>44562</v>
      </c>
      <c r="C40" s="155" t="n">
        <v>4</v>
      </c>
      <c r="D40" s="161"/>
      <c r="M40" s="16"/>
      <c r="N40" s="16"/>
      <c r="O40" s="16"/>
      <c r="P40" s="16"/>
      <c r="Q40" s="16"/>
      <c r="R40" s="16"/>
      <c r="S40" s="16"/>
      <c r="T40" s="16"/>
      <c r="U40" s="16"/>
      <c r="V40" s="16"/>
      <c r="W40" s="16"/>
      <c r="X40" s="16"/>
      <c r="Y40" s="16"/>
      <c r="Z40" s="16"/>
      <c r="AA40" s="16"/>
      <c r="AB40" s="16"/>
      <c r="AC40" s="16"/>
    </row>
  </sheetData>
  <mergeCells count="12">
    <mergeCell ref="Q38:AC40"/>
    <mergeCell ref="B1:AC1"/>
    <mergeCell ref="B2:AC6"/>
    <mergeCell ref="E9:H9"/>
    <mergeCell ref="B8:C10"/>
    <mergeCell ref="I9:L9"/>
    <mergeCell ref="Q9:T9"/>
    <mergeCell ref="U9:X9"/>
    <mergeCell ref="Y9:AB9"/>
    <mergeCell ref="M9:P9"/>
    <mergeCell ref="Q8:AC8"/>
    <mergeCell ref="D8:P8"/>
  </mergeCells>
  <pageMargins left="0.7" right="0.7" top="0.75" bottom="0.75" header="0.3" footer="0.3"/>
  <pageSetup orientation="portrait" r:id="rId2"/>
  <legacyDrawing r:id="rIdvml"/>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G1" zoomScale="61" zoomScaleNormal="143" workbookViewId="0">
      <selection activeCell="T5" sqref="T5"/>
    </sheetView>
  </sheetViews>
  <sheetFormatPr defaultRowHeight="15.0" baseColWidth="10"/>
  <cols>
    <col min="1" max="1" width="0" hidden="1" customWidth="1"/>
    <col min="2" max="2" width="0" hidden="1" customWidth="1"/>
    <col min="3" max="3" width="0" hidden="1" customWidth="1"/>
    <col min="4" max="4" width="0" hidden="1" customWidth="1"/>
    <col min="5" max="5" width="0" hidden="1" customWidth="1"/>
    <col min="6" max="6" width="0" hidden="1" customWidth="1"/>
    <col min="8" max="8" width="22.5" hidden="0" customWidth="1"/>
    <col min="9" max="9" width="11.5" hidden="0" customWidth="1"/>
    <col min="10" max="10" width="13.1640625" hidden="0" customWidth="1"/>
    <col min="11" max="11" width="11.1640625" hidden="0" customWidth="1"/>
    <col min="12" max="12" width="10.1640625" hidden="0" customWidth="1"/>
    <col min="13" max="13" width="9.5" hidden="0" customWidth="1"/>
    <col min="14" max="14" width="8.83203125" hidden="0" customWidth="1"/>
    <col min="15" max="15" width="8.83203125" hidden="0" customWidth="1"/>
    <col min="16" max="16" width="11.83203125" hidden="0" customWidth="1"/>
    <col min="17" max="17" width="8.83203125" hidden="0" customWidth="1"/>
    <col min="18" max="18" width="8.83203125" hidden="0" customWidth="1"/>
    <col min="19" max="19" width="9.5" hidden="0" customWidth="1"/>
  </cols>
  <sheetData>
    <row r="1">
      <c r="H1" s="135" t="s">
        <v>376</v>
      </c>
      <c r="I1" s="135"/>
      <c r="J1" s="135"/>
      <c r="K1" s="135"/>
      <c r="L1" s="135"/>
      <c r="M1" s="135"/>
      <c r="N1" s="135"/>
      <c r="O1" s="135"/>
      <c r="P1" s="135"/>
      <c r="Q1" s="135"/>
      <c r="R1" s="135"/>
      <c r="S1" s="135"/>
    </row>
    <row r="2">
      <c r="H2" s="16" t="s">
        <v>377</v>
      </c>
      <c r="I2" s="16"/>
      <c r="J2" s="16"/>
      <c r="K2" s="16"/>
      <c r="L2" s="16"/>
      <c r="M2" s="16"/>
      <c r="N2" s="16"/>
      <c r="O2" s="16"/>
      <c r="P2" s="16"/>
      <c r="Q2" s="16"/>
      <c r="R2" s="16"/>
      <c r="S2" s="16"/>
    </row>
    <row r="3">
      <c r="H3" s="16"/>
      <c r="I3" s="16"/>
      <c r="J3" s="16"/>
      <c r="K3" s="16"/>
      <c r="L3" s="16"/>
      <c r="M3" s="16"/>
      <c r="N3" s="16"/>
      <c r="O3" s="16"/>
      <c r="P3" s="16"/>
      <c r="Q3" s="16"/>
      <c r="R3" s="16"/>
      <c r="S3" s="16"/>
    </row>
    <row r="4">
      <c r="H4" s="16"/>
      <c r="I4" s="16"/>
      <c r="J4" s="16"/>
      <c r="K4" s="16"/>
      <c r="L4" s="16"/>
      <c r="M4" s="16"/>
      <c r="N4" s="16"/>
      <c r="O4" s="16"/>
      <c r="P4" s="16"/>
      <c r="Q4" s="16"/>
      <c r="R4" s="16"/>
      <c r="S4" s="16"/>
    </row>
    <row r="5" ht="54.75" customHeight="1">
      <c r="H5" s="16"/>
      <c r="I5" s="16"/>
      <c r="J5" s="16"/>
      <c r="K5" s="16"/>
      <c r="L5" s="16"/>
      <c r="M5" s="16"/>
      <c r="N5" s="16"/>
      <c r="O5" s="16"/>
      <c r="P5" s="16"/>
      <c r="Q5" s="16"/>
      <c r="R5" s="16"/>
      <c r="S5" s="16"/>
    </row>
    <row r="6">
      <c r="H6" s="16"/>
      <c r="I6" s="16"/>
      <c r="J6" s="16"/>
      <c r="K6" s="16"/>
      <c r="L6" s="16"/>
      <c r="M6" s="16"/>
      <c r="N6" s="16"/>
      <c r="O6" s="16"/>
      <c r="P6" s="16"/>
      <c r="Q6" s="16"/>
      <c r="R6" s="16"/>
      <c r="S6" s="16"/>
    </row>
    <row r="7">
      <c r="H7" s="16" t="s">
        <v>378</v>
      </c>
    </row>
    <row r="8" ht="16.25" customHeight="1"/>
    <row r="9" ht="15.75" customHeight="1">
      <c r="L9" s="136" t="n">
        <v>2020</v>
      </c>
      <c r="M9" s="137"/>
      <c r="N9" s="137"/>
      <c r="O9" s="137" t="n">
        <v>2021</v>
      </c>
      <c r="P9" s="137"/>
      <c r="Q9" s="137"/>
      <c r="R9" s="152"/>
    </row>
    <row r="10" ht="30" customHeight="1">
      <c r="H10" s="195" t="s">
        <v>379</v>
      </c>
      <c r="I10" s="195" t="s">
        <v>380</v>
      </c>
      <c r="J10" s="149" t="s">
        <v>381</v>
      </c>
      <c r="K10" s="16"/>
      <c r="L10" s="177" t="s">
        <v>341</v>
      </c>
      <c r="M10" s="178" t="s">
        <v>240</v>
      </c>
      <c r="N10" s="178" t="s">
        <v>339</v>
      </c>
      <c r="O10" s="178" t="s">
        <v>340</v>
      </c>
      <c r="P10" s="178" t="s">
        <v>341</v>
      </c>
      <c r="Q10" s="178" t="s">
        <v>240</v>
      </c>
      <c r="R10" s="166" t="s">
        <v>339</v>
      </c>
      <c r="S10" s="16" t="s">
        <v>382</v>
      </c>
      <c r="T10" s="16"/>
      <c r="U10" s="16"/>
      <c r="V10" s="16"/>
    </row>
    <row r="11">
      <c r="H11" s="196" t="n">
        <v>43934</v>
      </c>
      <c r="I11" s="16" t="n">
        <v>248</v>
      </c>
      <c r="J11" s="129" t="n">
        <f>I11</f>
        <v>248</v>
      </c>
      <c r="K11" s="16"/>
      <c r="L11" s="185" t="n">
        <f>S11/26*J11</f>
        <v>95.384615384615387</v>
      </c>
      <c r="M11" s="181" t="n">
        <f>13/26*J11</f>
        <v>124</v>
      </c>
      <c r="N11" s="181" t="n">
        <f>J11-SUM(L11:M11)</f>
        <v>28.615384615384613</v>
      </c>
      <c r="O11" s="181"/>
      <c r="P11" s="181"/>
      <c r="Q11" s="181"/>
      <c r="R11" s="186"/>
      <c r="S11" s="16" t="n">
        <v>10</v>
      </c>
      <c r="T11" s="16"/>
      <c r="U11" s="182"/>
      <c r="V11" s="16"/>
    </row>
    <row r="12">
      <c r="H12" s="183" t="n">
        <v>43937</v>
      </c>
      <c r="I12" s="16" t="n">
        <v>342</v>
      </c>
      <c r="J12" s="129" t="n">
        <f>I12-I11</f>
        <v>94</v>
      </c>
      <c r="K12" s="16"/>
      <c r="L12" s="185" t="n">
        <f t="shared" ref="L12:L20" si="0">S12/26*J12</f>
        <v>36.153846153846153</v>
      </c>
      <c r="M12" s="181" t="n">
        <f t="shared" ref="M12:M20" si="1">13/26*J12</f>
        <v>47</v>
      </c>
      <c r="N12" s="181" t="n">
        <f t="shared" ref="N12:N21" si="2">J12-SUM(L12:M12)</f>
        <v>10.84615384615384</v>
      </c>
      <c r="O12" s="181"/>
      <c r="P12" s="181"/>
      <c r="Q12" s="181"/>
      <c r="R12" s="186"/>
      <c r="S12" s="16" t="n">
        <v>10</v>
      </c>
      <c r="T12" s="16"/>
      <c r="U12" s="16"/>
      <c r="V12" s="16"/>
    </row>
    <row r="13">
      <c r="H13" s="183" t="n">
        <v>43952</v>
      </c>
      <c r="I13" s="16" t="n">
        <v>518</v>
      </c>
      <c r="J13" s="129" t="n">
        <f>I13-I12</f>
        <v>176</v>
      </c>
      <c r="K13" s="16"/>
      <c r="L13" s="185" t="n">
        <f t="shared" si="0"/>
        <v>54.15384615384616</v>
      </c>
      <c r="M13" s="181" t="n">
        <f t="shared" si="1"/>
        <v>88</v>
      </c>
      <c r="N13" s="181" t="n">
        <f t="shared" si="2"/>
        <v>33.84615384615384</v>
      </c>
      <c r="O13" s="181"/>
      <c r="P13" s="181"/>
      <c r="Q13" s="181"/>
      <c r="R13" s="186"/>
      <c r="S13" s="16" t="n">
        <v>8</v>
      </c>
      <c r="T13" s="16"/>
      <c r="U13" s="16"/>
      <c r="V13" s="16"/>
    </row>
    <row r="14">
      <c r="H14" s="183" t="n">
        <v>43959</v>
      </c>
      <c r="I14" s="16" t="n">
        <v>531</v>
      </c>
      <c r="J14" s="129" t="n">
        <f t="shared" ref="J14:J45" si="3">I14-I13</f>
        <v>13</v>
      </c>
      <c r="K14" s="16"/>
      <c r="L14" s="185" t="n">
        <f t="shared" si="0"/>
        <v>3.5</v>
      </c>
      <c r="M14" s="181" t="n">
        <f t="shared" si="1"/>
        <v>6.5</v>
      </c>
      <c r="N14" s="181" t="n">
        <f t="shared" si="2"/>
        <v>3</v>
      </c>
      <c r="O14" s="181"/>
      <c r="P14" s="181"/>
      <c r="Q14" s="181"/>
      <c r="R14" s="186"/>
      <c r="S14" s="16" t="n">
        <f t="shared" ref="S14:S20" si="4">S13-1</f>
        <v>7</v>
      </c>
      <c r="T14" s="16"/>
      <c r="U14" s="16"/>
      <c r="V14" s="16"/>
    </row>
    <row r="15">
      <c r="H15" s="183" t="n">
        <v>43967</v>
      </c>
      <c r="I15" s="16" t="n">
        <v>513</v>
      </c>
      <c r="J15" s="129" t="n">
        <f t="shared" si="3"/>
        <v>-18</v>
      </c>
      <c r="K15" s="16"/>
      <c r="L15" s="185" t="n">
        <f t="shared" ref="L15:L17" si="5">S15/26*J15</f>
        <v>-4.1538461538461542</v>
      </c>
      <c r="M15" s="181" t="n">
        <f t="shared" ref="M15:M17" si="6">13/26*J15</f>
        <v>-9</v>
      </c>
      <c r="N15" s="181" t="n">
        <f t="shared" ref="N15:N17" si="7">J15-SUM(L15:M15)</f>
        <v>-4.8461538461538467</v>
      </c>
      <c r="O15" s="181"/>
      <c r="P15" s="181"/>
      <c r="Q15" s="181"/>
      <c r="R15" s="186"/>
      <c r="S15" s="16" t="n">
        <f t="shared" si="4"/>
        <v>6</v>
      </c>
      <c r="T15" s="16"/>
      <c r="U15" s="16"/>
      <c r="V15" s="16"/>
    </row>
    <row r="16">
      <c r="H16" s="183" t="n">
        <v>43974</v>
      </c>
      <c r="I16" s="16" t="n">
        <v>511</v>
      </c>
      <c r="J16" s="129" t="n">
        <f t="shared" si="3"/>
        <v>-2</v>
      </c>
      <c r="K16" s="16"/>
      <c r="L16" s="185" t="n">
        <f t="shared" si="5"/>
        <v>-0.38461538461538464</v>
      </c>
      <c r="M16" s="181" t="n">
        <f t="shared" si="6"/>
        <v>-1</v>
      </c>
      <c r="N16" s="181" t="n">
        <f t="shared" si="7"/>
        <v>-0.61538461538461542</v>
      </c>
      <c r="O16" s="181"/>
      <c r="P16" s="181"/>
      <c r="Q16" s="181"/>
      <c r="R16" s="186"/>
      <c r="S16" s="16" t="n">
        <f t="shared" si="4"/>
        <v>5</v>
      </c>
      <c r="T16" s="16"/>
      <c r="U16" s="16"/>
      <c r="V16" s="16"/>
    </row>
    <row r="17">
      <c r="H17" s="183" t="n">
        <v>43981</v>
      </c>
      <c r="I17" s="16" t="n">
        <v>510</v>
      </c>
      <c r="J17" s="129" t="n">
        <f t="shared" si="3"/>
        <v>-1</v>
      </c>
      <c r="K17" s="16"/>
      <c r="L17" s="185" t="n">
        <f t="shared" si="5"/>
        <v>-0.15384615384615385</v>
      </c>
      <c r="M17" s="181" t="n">
        <f t="shared" si="6"/>
        <v>-0.5</v>
      </c>
      <c r="N17" s="181" t="n">
        <f t="shared" si="7"/>
        <v>-0.34615384615384615</v>
      </c>
      <c r="O17" s="181"/>
      <c r="P17" s="181"/>
      <c r="Q17" s="181"/>
      <c r="R17" s="186"/>
      <c r="S17" s="16" t="n">
        <f t="shared" si="4"/>
        <v>4</v>
      </c>
      <c r="T17" s="16"/>
      <c r="U17" s="16"/>
      <c r="V17" s="16"/>
    </row>
    <row r="18">
      <c r="H18" s="183" t="n">
        <v>43988</v>
      </c>
      <c r="I18" s="16" t="n">
        <v>511</v>
      </c>
      <c r="J18" s="129" t="n">
        <f t="shared" si="3"/>
        <v>1</v>
      </c>
      <c r="K18" s="16"/>
      <c r="L18" s="185" t="n">
        <f t="shared" si="0"/>
        <v>0.11538461538461539</v>
      </c>
      <c r="M18" s="181" t="n">
        <f t="shared" si="1"/>
        <v>0.5</v>
      </c>
      <c r="N18" s="181" t="n">
        <f t="shared" si="2"/>
        <v>0.38461538461538458</v>
      </c>
      <c r="O18" s="181"/>
      <c r="P18" s="181"/>
      <c r="Q18" s="181"/>
      <c r="R18" s="186"/>
      <c r="S18" s="16" t="n">
        <f t="shared" si="4"/>
        <v>3</v>
      </c>
      <c r="T18" s="16"/>
      <c r="U18" s="16"/>
      <c r="V18" s="16"/>
    </row>
    <row r="19">
      <c r="H19" s="183" t="n">
        <v>43994</v>
      </c>
      <c r="I19" s="16" t="n">
        <v>512</v>
      </c>
      <c r="J19" s="129" t="n">
        <f t="shared" si="3"/>
        <v>1</v>
      </c>
      <c r="K19" s="16"/>
      <c r="L19" s="185" t="n">
        <f t="shared" si="0"/>
        <v>7.6923076923076927E-2</v>
      </c>
      <c r="M19" s="181" t="n">
        <f t="shared" si="1"/>
        <v>0.5</v>
      </c>
      <c r="N19" s="181" t="n">
        <f t="shared" si="2"/>
        <v>0.42307692307692313</v>
      </c>
      <c r="O19" s="181"/>
      <c r="P19" s="181"/>
      <c r="Q19" s="181"/>
      <c r="R19" s="186"/>
      <c r="S19" s="16" t="n">
        <f t="shared" si="4"/>
        <v>2</v>
      </c>
      <c r="T19" s="16"/>
      <c r="U19" s="16"/>
      <c r="V19" s="16"/>
    </row>
    <row r="20">
      <c r="H20" s="183" t="n">
        <v>44002</v>
      </c>
      <c r="I20" s="16" t="n">
        <v>515</v>
      </c>
      <c r="J20" s="129" t="n">
        <f t="shared" si="3"/>
        <v>3</v>
      </c>
      <c r="K20" s="16"/>
      <c r="L20" s="185" t="n">
        <f t="shared" si="0"/>
        <v>0.11538461538461539</v>
      </c>
      <c r="M20" s="181" t="n">
        <f t="shared" si="1"/>
        <v>1.5</v>
      </c>
      <c r="N20" s="181" t="n">
        <f t="shared" si="2"/>
        <v>1.3846153846153846</v>
      </c>
      <c r="O20" s="181"/>
      <c r="P20" s="181"/>
      <c r="Q20" s="181"/>
      <c r="R20" s="186"/>
      <c r="S20" s="16" t="n">
        <f t="shared" si="4"/>
        <v>1</v>
      </c>
      <c r="T20" s="16"/>
      <c r="U20" s="16"/>
      <c r="V20" s="16"/>
    </row>
    <row r="21">
      <c r="H21" s="183" t="n">
        <v>44009</v>
      </c>
      <c r="I21" s="16" t="n">
        <v>519</v>
      </c>
      <c r="J21" s="129" t="n">
        <f t="shared" si="3"/>
        <v>4</v>
      </c>
      <c r="K21" s="16"/>
      <c r="L21" s="185"/>
      <c r="M21" s="181" t="n">
        <f>S21/26*J21</f>
        <v>2</v>
      </c>
      <c r="N21" s="181" t="n">
        <f t="shared" si="2"/>
        <v>2</v>
      </c>
      <c r="O21" s="181"/>
      <c r="P21" s="181"/>
      <c r="Q21" s="181"/>
      <c r="R21" s="186"/>
      <c r="S21" s="16" t="n">
        <v>13</v>
      </c>
      <c r="T21" s="16"/>
      <c r="U21" s="16"/>
      <c r="V21" s="16"/>
    </row>
    <row r="22">
      <c r="H22" s="183" t="n">
        <v>44012</v>
      </c>
      <c r="I22" s="16" t="n">
        <v>521</v>
      </c>
      <c r="J22" s="129" t="n">
        <f t="shared" si="3"/>
        <v>2</v>
      </c>
      <c r="K22" s="16"/>
      <c r="L22" s="185"/>
      <c r="M22" s="181" t="n">
        <f t="shared" ref="M22:M26" si="8">S22/26*J22</f>
        <v>1</v>
      </c>
      <c r="N22" s="181" t="n">
        <f>J22-SUM(L22:M22)</f>
        <v>1</v>
      </c>
      <c r="O22" s="181"/>
      <c r="P22" s="181"/>
      <c r="Q22" s="181"/>
      <c r="R22" s="186"/>
      <c r="S22" s="16" t="n">
        <v>13</v>
      </c>
      <c r="T22" s="16"/>
      <c r="U22" s="16"/>
      <c r="V22" s="16"/>
    </row>
    <row r="23">
      <c r="H23" s="183" t="n">
        <v>44029</v>
      </c>
      <c r="I23" s="16" t="n">
        <v>518</v>
      </c>
      <c r="J23" s="129" t="n">
        <f t="shared" si="3"/>
        <v>-3</v>
      </c>
      <c r="K23" s="16"/>
      <c r="L23" s="185"/>
      <c r="M23" s="181" t="n">
        <f t="shared" ref="M23" si="9">S23/26*J23</f>
        <v>-1.153846153846154</v>
      </c>
      <c r="N23" s="181" t="n">
        <f t="shared" ref="N23" si="10">13/26*J23</f>
        <v>-1.5</v>
      </c>
      <c r="O23" s="181" t="n">
        <f t="shared" ref="O23" si="11">J23-N23-M23</f>
        <v>-0.34615384615384603</v>
      </c>
      <c r="P23" s="181"/>
      <c r="Q23" s="181"/>
      <c r="R23" s="186"/>
      <c r="S23" s="16" t="n">
        <f>S22-3</f>
        <v>10</v>
      </c>
      <c r="T23" s="16"/>
      <c r="U23" s="16"/>
      <c r="V23" s="16"/>
    </row>
    <row r="24">
      <c r="H24" s="183" t="n">
        <v>44036</v>
      </c>
      <c r="I24" s="16" t="n">
        <v>520</v>
      </c>
      <c r="J24" s="129" t="n">
        <f t="shared" si="3"/>
        <v>2</v>
      </c>
      <c r="K24" s="16"/>
      <c r="L24" s="185"/>
      <c r="M24" s="181" t="n">
        <f t="shared" si="8"/>
        <v>0.69230769230769229</v>
      </c>
      <c r="N24" s="181" t="n">
        <f t="shared" ref="N24:N26" si="12">13/26*J24</f>
        <v>1</v>
      </c>
      <c r="O24" s="181" t="n">
        <f t="shared" ref="O24:O26" si="13">J24-N24-M24</f>
        <v>0.30769230769230771</v>
      </c>
      <c r="P24" s="181"/>
      <c r="Q24" s="181"/>
      <c r="R24" s="186"/>
      <c r="S24" s="16" t="n">
        <f>S23-1</f>
        <v>9</v>
      </c>
      <c r="T24" s="16"/>
      <c r="U24" s="16"/>
      <c r="V24" s="16"/>
    </row>
    <row r="25">
      <c r="H25" s="183" t="n">
        <v>44043</v>
      </c>
      <c r="I25" s="16" t="n">
        <v>521</v>
      </c>
      <c r="J25" s="129" t="n">
        <f t="shared" si="3"/>
        <v>1</v>
      </c>
      <c r="K25" s="16"/>
      <c r="L25" s="185"/>
      <c r="M25" s="181" t="n">
        <f t="shared" si="8"/>
        <v>0.30769230769230771</v>
      </c>
      <c r="N25" s="181" t="n">
        <f t="shared" si="12"/>
        <v>0.5</v>
      </c>
      <c r="O25" s="181" t="n">
        <f t="shared" si="13"/>
        <v>0.19230769230769229</v>
      </c>
      <c r="P25" s="181"/>
      <c r="Q25" s="181"/>
      <c r="R25" s="186"/>
      <c r="S25" s="16" t="n">
        <f>S24-1</f>
        <v>8</v>
      </c>
      <c r="T25" s="16"/>
      <c r="U25" s="16"/>
      <c r="V25" s="16"/>
    </row>
    <row r="26">
      <c r="H26" s="183" t="n">
        <v>44051</v>
      </c>
      <c r="I26" s="16" t="n">
        <v>525</v>
      </c>
      <c r="J26" s="129" t="n">
        <f t="shared" si="3"/>
        <v>4</v>
      </c>
      <c r="K26" s="16"/>
      <c r="L26" s="185"/>
      <c r="M26" s="181" t="n">
        <f t="shared" si="8"/>
        <v>1.0769230769230769</v>
      </c>
      <c r="N26" s="181" t="n">
        <f t="shared" si="12"/>
        <v>2</v>
      </c>
      <c r="O26" s="181" t="n">
        <f t="shared" si="13"/>
        <v>0.92307692307692313</v>
      </c>
      <c r="P26" s="181"/>
      <c r="Q26" s="181"/>
      <c r="R26" s="186"/>
      <c r="S26" s="16" t="n">
        <f>S25-1</f>
        <v>7</v>
      </c>
      <c r="T26" s="16"/>
      <c r="U26" s="16"/>
      <c r="V26" s="16"/>
    </row>
    <row r="27">
      <c r="H27" s="183" t="n">
        <v>44220</v>
      </c>
      <c r="I27" s="16" t="n">
        <v>558</v>
      </c>
      <c r="J27" s="129" t="n">
        <f t="shared" si="3"/>
        <v>33</v>
      </c>
      <c r="K27" s="16"/>
      <c r="L27" s="185"/>
      <c r="M27" s="181"/>
      <c r="N27" s="181"/>
      <c r="O27" s="181" t="n">
        <f>S27/26*J27</f>
        <v>12.692307692307693</v>
      </c>
      <c r="P27" s="181" t="n">
        <f>J27/2</f>
        <v>16.5</v>
      </c>
      <c r="Q27" s="181" t="n">
        <f>J27-P27-O27</f>
        <v>3.8076923076923066</v>
      </c>
      <c r="R27" s="186"/>
      <c r="S27" s="16" t="n">
        <v>10</v>
      </c>
      <c r="T27" s="16" t="n">
        <v>10</v>
      </c>
      <c r="U27" s="16"/>
      <c r="V27" s="16"/>
    </row>
    <row r="28">
      <c r="H28" s="183" t="n">
        <v>44227</v>
      </c>
      <c r="I28" s="16" t="n">
        <v>596</v>
      </c>
      <c r="J28" s="129" t="n">
        <f t="shared" si="3"/>
        <v>38</v>
      </c>
      <c r="K28" s="16"/>
      <c r="L28" s="185"/>
      <c r="M28" s="181"/>
      <c r="N28" s="181"/>
      <c r="O28" s="181" t="n">
        <f t="shared" ref="O28:O36" si="14">S28/26*J28</f>
        <v>13.153846153846153</v>
      </c>
      <c r="P28" s="181" t="n">
        <f t="shared" ref="P28:P36" si="15">J28/2</f>
        <v>19</v>
      </c>
      <c r="Q28" s="181" t="n">
        <f t="shared" ref="Q28:Q36" si="16">J28-P28-O28</f>
        <v>5.8461538461538467</v>
      </c>
      <c r="R28" s="186"/>
      <c r="S28" s="16" t="n">
        <f>S27-1</f>
        <v>9</v>
      </c>
      <c r="T28" s="16" t="n">
        <f>T27-1</f>
        <v>9</v>
      </c>
      <c r="U28" s="16"/>
      <c r="V28" s="16"/>
    </row>
    <row r="29">
      <c r="H29" s="183" t="n">
        <v>44234</v>
      </c>
      <c r="I29" s="16" t="n">
        <v>623</v>
      </c>
      <c r="J29" s="129" t="n">
        <f t="shared" si="3"/>
        <v>27</v>
      </c>
      <c r="K29" s="16"/>
      <c r="L29" s="185"/>
      <c r="M29" s="181"/>
      <c r="N29" s="181"/>
      <c r="O29" s="181" t="n">
        <f t="shared" si="14"/>
        <v>8.3076923076923084</v>
      </c>
      <c r="P29" s="181" t="n">
        <f t="shared" si="15"/>
        <v>13.5</v>
      </c>
      <c r="Q29" s="181" t="n">
        <f t="shared" si="16"/>
        <v>5.1923076923076916</v>
      </c>
      <c r="R29" s="186"/>
      <c r="S29" s="16" t="n">
        <f t="shared" ref="S29:S36" si="17">S28-1</f>
        <v>8</v>
      </c>
      <c r="T29" s="16" t="n">
        <f t="shared" ref="T29:T36" si="18">T28-1</f>
        <v>8</v>
      </c>
      <c r="U29" s="16"/>
      <c r="V29" s="16"/>
    </row>
    <row r="30">
      <c r="H30" s="183" t="n">
        <v>44242</v>
      </c>
      <c r="I30" s="16" t="n">
        <v>648</v>
      </c>
      <c r="J30" s="129" t="n">
        <f t="shared" si="3"/>
        <v>25</v>
      </c>
      <c r="K30" s="16"/>
      <c r="L30" s="185"/>
      <c r="M30" s="181"/>
      <c r="N30" s="181"/>
      <c r="O30" s="181" t="n">
        <f t="shared" si="14"/>
        <v>6.7307692307692308</v>
      </c>
      <c r="P30" s="181" t="n">
        <f t="shared" si="15"/>
        <v>12.5</v>
      </c>
      <c r="Q30" s="181" t="n">
        <f t="shared" si="16"/>
        <v>5.7692307692307692</v>
      </c>
      <c r="R30" s="186"/>
      <c r="S30" s="16" t="n">
        <f t="shared" si="17"/>
        <v>7</v>
      </c>
      <c r="T30" s="16" t="n">
        <f t="shared" si="18"/>
        <v>7</v>
      </c>
      <c r="U30" s="16"/>
      <c r="V30" s="16"/>
    </row>
    <row r="31">
      <c r="H31" s="183" t="n">
        <v>44248</v>
      </c>
      <c r="I31" s="16" t="n">
        <v>663</v>
      </c>
      <c r="J31" s="129" t="n">
        <f t="shared" si="3"/>
        <v>15</v>
      </c>
      <c r="K31" s="16"/>
      <c r="L31" s="185"/>
      <c r="M31" s="181"/>
      <c r="N31" s="181"/>
      <c r="O31" s="181" t="n">
        <f t="shared" si="14"/>
        <v>3.4615384615384617</v>
      </c>
      <c r="P31" s="181" t="n">
        <f t="shared" si="15"/>
        <v>7.5</v>
      </c>
      <c r="Q31" s="181" t="n">
        <f t="shared" si="16"/>
        <v>4.0384615384615383</v>
      </c>
      <c r="R31" s="186"/>
      <c r="S31" s="16" t="n">
        <f t="shared" si="17"/>
        <v>6</v>
      </c>
      <c r="T31" s="16" t="n">
        <f t="shared" si="18"/>
        <v>6</v>
      </c>
      <c r="U31" s="16"/>
      <c r="V31" s="16"/>
    </row>
    <row r="32">
      <c r="H32" s="183" t="n">
        <v>44255</v>
      </c>
      <c r="I32" s="16" t="n">
        <v>679</v>
      </c>
      <c r="J32" s="129" t="n">
        <f t="shared" si="3"/>
        <v>16</v>
      </c>
      <c r="K32" s="16"/>
      <c r="L32" s="185"/>
      <c r="M32" s="181"/>
      <c r="N32" s="181"/>
      <c r="O32" s="181" t="n">
        <f t="shared" si="14"/>
        <v>3.0769230769230771</v>
      </c>
      <c r="P32" s="181" t="n">
        <f t="shared" si="15"/>
        <v>8</v>
      </c>
      <c r="Q32" s="181" t="n">
        <f t="shared" si="16"/>
        <v>4.9230769230769234</v>
      </c>
      <c r="R32" s="186"/>
      <c r="S32" s="16" t="n">
        <f t="shared" si="17"/>
        <v>5</v>
      </c>
      <c r="T32" s="16" t="n">
        <f t="shared" si="18"/>
        <v>5</v>
      </c>
      <c r="U32" s="16"/>
      <c r="V32" s="16"/>
    </row>
    <row r="33">
      <c r="H33" s="183" t="n">
        <v>44262</v>
      </c>
      <c r="I33" s="16" t="n">
        <v>687</v>
      </c>
      <c r="J33" s="129" t="n">
        <f t="shared" si="3"/>
        <v>8</v>
      </c>
      <c r="K33" s="16"/>
      <c r="L33" s="185"/>
      <c r="M33" s="181"/>
      <c r="N33" s="181"/>
      <c r="O33" s="181" t="n">
        <f t="shared" si="14"/>
        <v>1.2307692307692308</v>
      </c>
      <c r="P33" s="181" t="n">
        <f t="shared" si="15"/>
        <v>4</v>
      </c>
      <c r="Q33" s="181" t="n">
        <f t="shared" si="16"/>
        <v>2.7692307692307692</v>
      </c>
      <c r="R33" s="186"/>
      <c r="S33" s="16" t="n">
        <f t="shared" si="17"/>
        <v>4</v>
      </c>
      <c r="T33" s="16" t="n">
        <f t="shared" si="18"/>
        <v>4</v>
      </c>
      <c r="U33" s="16"/>
      <c r="V33" s="16"/>
    </row>
    <row r="34">
      <c r="H34" s="183" t="n">
        <v>44269</v>
      </c>
      <c r="I34" s="16" t="n">
        <v>704</v>
      </c>
      <c r="J34" s="129" t="n">
        <f t="shared" si="3"/>
        <v>17</v>
      </c>
      <c r="K34" s="16"/>
      <c r="L34" s="185"/>
      <c r="M34" s="181"/>
      <c r="N34" s="181"/>
      <c r="O34" s="181" t="n">
        <f t="shared" si="14"/>
        <v>1.9615384615384617</v>
      </c>
      <c r="P34" s="181" t="n">
        <f t="shared" si="15"/>
        <v>8.5</v>
      </c>
      <c r="Q34" s="181" t="n">
        <f t="shared" si="16"/>
        <v>6.5384615384615383</v>
      </c>
      <c r="R34" s="186"/>
      <c r="S34" s="16" t="n">
        <f t="shared" si="17"/>
        <v>3</v>
      </c>
      <c r="T34" s="16" t="n">
        <f t="shared" si="18"/>
        <v>3</v>
      </c>
      <c r="U34" s="16"/>
      <c r="V34" s="16"/>
    </row>
    <row r="35">
      <c r="H35" s="183" t="n">
        <v>44276</v>
      </c>
      <c r="I35" s="16" t="n">
        <v>718</v>
      </c>
      <c r="J35" s="129" t="n">
        <f t="shared" si="3"/>
        <v>14</v>
      </c>
      <c r="K35" s="16"/>
      <c r="L35" s="185"/>
      <c r="M35" s="181"/>
      <c r="N35" s="181"/>
      <c r="O35" s="181" t="n">
        <f t="shared" si="14"/>
        <v>1.0769230769230771</v>
      </c>
      <c r="P35" s="181" t="n">
        <f t="shared" si="15"/>
        <v>7</v>
      </c>
      <c r="Q35" s="181" t="n">
        <f t="shared" si="16"/>
        <v>5.9230769230769234</v>
      </c>
      <c r="R35" s="186"/>
      <c r="S35" s="16" t="n">
        <f t="shared" si="17"/>
        <v>2</v>
      </c>
      <c r="T35" s="16" t="n">
        <f t="shared" si="18"/>
        <v>2</v>
      </c>
      <c r="U35" s="16"/>
      <c r="V35" s="16"/>
    </row>
    <row r="36">
      <c r="H36" s="183" t="n">
        <v>44283</v>
      </c>
      <c r="I36" s="16" t="n">
        <v>734</v>
      </c>
      <c r="J36" s="129" t="n">
        <f t="shared" si="3"/>
        <v>16</v>
      </c>
      <c r="K36" s="16"/>
      <c r="L36" s="185"/>
      <c r="M36" s="181"/>
      <c r="N36" s="181"/>
      <c r="O36" s="181" t="n">
        <f t="shared" si="14"/>
        <v>0.61538461538461542</v>
      </c>
      <c r="P36" s="181" t="n">
        <f t="shared" si="15"/>
        <v>8</v>
      </c>
      <c r="Q36" s="181" t="n">
        <f t="shared" si="16"/>
        <v>7.384615384615385</v>
      </c>
      <c r="R36" s="186"/>
      <c r="S36" s="16" t="n">
        <f t="shared" si="17"/>
        <v>1</v>
      </c>
      <c r="T36" s="16" t="n">
        <f t="shared" si="18"/>
        <v>1</v>
      </c>
      <c r="U36" s="16"/>
      <c r="V36" s="16"/>
    </row>
    <row r="37">
      <c r="H37" s="183" t="n">
        <v>44290</v>
      </c>
      <c r="I37" s="16" t="n">
        <v>746</v>
      </c>
      <c r="J37" s="129" t="n">
        <f t="shared" si="3"/>
        <v>12</v>
      </c>
      <c r="K37" s="16"/>
      <c r="L37" s="185"/>
      <c r="M37" s="181"/>
      <c r="N37" s="181"/>
      <c r="O37" s="181"/>
      <c r="P37" s="181" t="n">
        <f>T37/26*J37</f>
        <v>6</v>
      </c>
      <c r="Q37" s="181" t="n">
        <f>J37/2</f>
        <v>6</v>
      </c>
      <c r="R37" s="186" t="n">
        <f>J37-Q37-P37</f>
        <v>0</v>
      </c>
      <c r="S37" s="16" t="n">
        <v>13</v>
      </c>
      <c r="T37" s="16" t="n">
        <v>13</v>
      </c>
      <c r="U37" s="16"/>
      <c r="V37" s="16"/>
    </row>
    <row r="38">
      <c r="H38" s="183" t="n">
        <v>44297</v>
      </c>
      <c r="I38" s="16" t="n">
        <v>755</v>
      </c>
      <c r="J38" s="129" t="n">
        <f t="shared" si="3"/>
        <v>9</v>
      </c>
      <c r="K38" s="16"/>
      <c r="L38" s="185"/>
      <c r="M38" s="181"/>
      <c r="N38" s="181"/>
      <c r="O38" s="181"/>
      <c r="P38" s="181" t="n">
        <f t="shared" ref="P38:P45" si="19">T38/26*J38</f>
        <v>4.1538461538461542</v>
      </c>
      <c r="Q38" s="181" t="n">
        <f t="shared" ref="Q38:Q45" si="20">J38/2</f>
        <v>4.5</v>
      </c>
      <c r="R38" s="186" t="n">
        <f t="shared" ref="R38:R45" si="21">J38-Q38-P38</f>
        <v>0.34615384615384581</v>
      </c>
      <c r="S38" s="16" t="n">
        <f>S37-1</f>
        <v>12</v>
      </c>
      <c r="T38" s="16" t="n">
        <f>T37-1</f>
        <v>12</v>
      </c>
      <c r="U38" s="16"/>
      <c r="V38" s="16"/>
    </row>
    <row r="39">
      <c r="H39" s="183" t="n">
        <v>44304</v>
      </c>
      <c r="I39" s="16" t="n">
        <v>762</v>
      </c>
      <c r="J39" s="129" t="n">
        <f t="shared" si="3"/>
        <v>7</v>
      </c>
      <c r="K39" s="16"/>
      <c r="L39" s="185"/>
      <c r="M39" s="181"/>
      <c r="N39" s="181"/>
      <c r="O39" s="181"/>
      <c r="P39" s="181" t="n">
        <f t="shared" si="19"/>
        <v>2.9615384615384617</v>
      </c>
      <c r="Q39" s="181" t="n">
        <f t="shared" si="20"/>
        <v>3.5</v>
      </c>
      <c r="R39" s="186" t="n">
        <f t="shared" si="21"/>
        <v>0.53846153846153832</v>
      </c>
      <c r="S39" s="16" t="n">
        <f t="shared" ref="S39:S45" si="22">S38-1</f>
        <v>11</v>
      </c>
      <c r="T39" s="16" t="n">
        <f t="shared" ref="T39:T45" si="23">T38-1</f>
        <v>11</v>
      </c>
      <c r="U39" s="16"/>
      <c r="V39" s="16"/>
    </row>
    <row r="40">
      <c r="H40" s="183" t="n">
        <v>44311</v>
      </c>
      <c r="I40" s="16" t="n">
        <v>771</v>
      </c>
      <c r="J40" s="129" t="n">
        <f t="shared" si="3"/>
        <v>9</v>
      </c>
      <c r="K40" s="16"/>
      <c r="L40" s="185"/>
      <c r="M40" s="181"/>
      <c r="N40" s="181"/>
      <c r="O40" s="181"/>
      <c r="P40" s="181" t="n">
        <f t="shared" si="19"/>
        <v>3.4615384615384617</v>
      </c>
      <c r="Q40" s="181" t="n">
        <f t="shared" si="20"/>
        <v>4.5</v>
      </c>
      <c r="R40" s="186" t="n">
        <f t="shared" si="21"/>
        <v>1.0384615384615383</v>
      </c>
      <c r="S40" s="16" t="n">
        <f t="shared" si="22"/>
        <v>10</v>
      </c>
      <c r="T40" s="16" t="n">
        <f t="shared" si="23"/>
        <v>10</v>
      </c>
      <c r="U40" s="16"/>
      <c r="V40" s="16"/>
    </row>
    <row r="41">
      <c r="H41" s="183" t="n">
        <v>44318</v>
      </c>
      <c r="I41" s="16" t="n">
        <v>780</v>
      </c>
      <c r="J41" s="129" t="n">
        <f t="shared" si="3"/>
        <v>9</v>
      </c>
      <c r="K41" s="16"/>
      <c r="L41" s="185"/>
      <c r="M41" s="181"/>
      <c r="N41" s="181"/>
      <c r="O41" s="181"/>
      <c r="P41" s="181" t="n">
        <f t="shared" si="19"/>
        <v>3.1153846153846154</v>
      </c>
      <c r="Q41" s="181" t="n">
        <f t="shared" si="20"/>
        <v>4.5</v>
      </c>
      <c r="R41" s="186" t="n">
        <f t="shared" si="21"/>
        <v>1.3846153846153846</v>
      </c>
      <c r="S41" s="16" t="n">
        <f t="shared" si="22"/>
        <v>9</v>
      </c>
      <c r="T41" s="16" t="n">
        <f t="shared" si="23"/>
        <v>9</v>
      </c>
      <c r="U41" s="16"/>
      <c r="V41" s="16"/>
    </row>
    <row r="42">
      <c r="H42" s="183" t="n">
        <v>44325</v>
      </c>
      <c r="I42" s="16" t="n">
        <v>782</v>
      </c>
      <c r="J42" s="129" t="n">
        <f t="shared" si="3"/>
        <v>2</v>
      </c>
      <c r="K42" s="16"/>
      <c r="L42" s="185"/>
      <c r="M42" s="181"/>
      <c r="N42" s="181"/>
      <c r="O42" s="181"/>
      <c r="P42" s="181" t="n">
        <f t="shared" si="19"/>
        <v>0.61538461538461542</v>
      </c>
      <c r="Q42" s="181" t="n">
        <f t="shared" si="20"/>
        <v>1</v>
      </c>
      <c r="R42" s="186" t="n">
        <f t="shared" si="21"/>
        <v>0.38461538461538458</v>
      </c>
      <c r="S42" s="16" t="n">
        <f t="shared" si="22"/>
        <v>8</v>
      </c>
      <c r="T42" s="16" t="n">
        <f t="shared" si="23"/>
        <v>8</v>
      </c>
      <c r="U42" s="16"/>
      <c r="V42" s="16"/>
    </row>
    <row r="43">
      <c r="H43" s="183" t="n">
        <v>44332</v>
      </c>
      <c r="I43" s="16" t="n">
        <v>788</v>
      </c>
      <c r="J43" s="129" t="n">
        <f t="shared" si="3"/>
        <v>6</v>
      </c>
      <c r="K43" s="16"/>
      <c r="L43" s="185"/>
      <c r="M43" s="181"/>
      <c r="N43" s="181"/>
      <c r="O43" s="181"/>
      <c r="P43" s="181" t="n">
        <f t="shared" si="19"/>
        <v>1.6153846153846154</v>
      </c>
      <c r="Q43" s="181" t="n">
        <f t="shared" si="20"/>
        <v>3</v>
      </c>
      <c r="R43" s="186" t="n">
        <f t="shared" si="21"/>
        <v>1.3846153846153846</v>
      </c>
      <c r="S43" s="16" t="n">
        <f t="shared" si="22"/>
        <v>7</v>
      </c>
      <c r="T43" s="16" t="n">
        <f t="shared" si="23"/>
        <v>7</v>
      </c>
      <c r="U43" s="16"/>
      <c r="V43" s="16"/>
    </row>
    <row r="44">
      <c r="H44" s="183" t="n">
        <v>44339</v>
      </c>
      <c r="I44" s="16" t="n">
        <v>796</v>
      </c>
      <c r="J44" s="129" t="n">
        <f t="shared" si="3"/>
        <v>8</v>
      </c>
      <c r="K44" s="16"/>
      <c r="L44" s="185"/>
      <c r="M44" s="181"/>
      <c r="N44" s="181"/>
      <c r="O44" s="181"/>
      <c r="P44" s="181" t="n">
        <f t="shared" si="19"/>
        <v>1.8461538461538463</v>
      </c>
      <c r="Q44" s="181" t="n">
        <f t="shared" si="20"/>
        <v>4</v>
      </c>
      <c r="R44" s="186" t="n">
        <f t="shared" si="21"/>
        <v>2.1538461538461537</v>
      </c>
      <c r="S44" s="16" t="n">
        <f t="shared" si="22"/>
        <v>6</v>
      </c>
      <c r="T44" s="16" t="n">
        <f t="shared" si="23"/>
        <v>6</v>
      </c>
      <c r="U44" s="16"/>
      <c r="V44" s="16"/>
    </row>
    <row r="45">
      <c r="H45" s="184" t="n">
        <v>44347</v>
      </c>
      <c r="I45" s="155" t="n">
        <v>800</v>
      </c>
      <c r="J45" s="161" t="n">
        <f t="shared" si="3"/>
        <v>4</v>
      </c>
      <c r="K45" s="16"/>
      <c r="L45" s="185"/>
      <c r="M45" s="181"/>
      <c r="N45" s="181"/>
      <c r="O45" s="181"/>
      <c r="P45" s="181" t="n">
        <f t="shared" si="19"/>
        <v>0.76923076923076927</v>
      </c>
      <c r="Q45" s="181" t="n">
        <f t="shared" si="20"/>
        <v>2</v>
      </c>
      <c r="R45" s="186" t="n">
        <f t="shared" si="21"/>
        <v>1.2307692307692308</v>
      </c>
      <c r="S45" s="16" t="n">
        <f t="shared" si="22"/>
        <v>5</v>
      </c>
      <c r="T45" s="16" t="n">
        <f t="shared" si="23"/>
        <v>5</v>
      </c>
      <c r="U45" s="16"/>
      <c r="V45" s="16"/>
    </row>
    <row r="46">
      <c r="H46" s="16"/>
      <c r="I46" s="16"/>
      <c r="J46" s="16"/>
      <c r="K46" s="16"/>
      <c r="L46" s="185" t="n">
        <f>SUM(L11:L45)</f>
        <v>184.80769230769229</v>
      </c>
      <c r="M46" s="181" t="n">
        <f t="shared" ref="M46:R46" si="24">SUM(M11:M45)</f>
        <v>261.42307692307696</v>
      </c>
      <c r="N46" s="181" t="n">
        <f t="shared" si="24"/>
        <v>77.692307692307693</v>
      </c>
      <c r="O46" s="181" t="n">
        <f t="shared" si="24"/>
        <v>53.384615384615394</v>
      </c>
      <c r="P46" s="181" t="n">
        <f t="shared" si="24"/>
        <v>129.03846153846155</v>
      </c>
      <c r="Q46" s="181" t="n">
        <f t="shared" si="24"/>
        <v>85.192307692307693</v>
      </c>
      <c r="R46" s="186" t="n">
        <f t="shared" si="24"/>
        <v>8.4615384615384599</v>
      </c>
      <c r="S46" s="16"/>
      <c r="T46" s="16"/>
      <c r="U46" s="16"/>
      <c r="V46" s="16"/>
    </row>
    <row r="47">
      <c r="H47" s="16"/>
      <c r="I47" s="16"/>
      <c r="J47" s="16"/>
      <c r="K47" s="16"/>
      <c r="L47" s="187" t="n">
        <f>L46*4</f>
        <v>739.23076923076917</v>
      </c>
      <c r="M47" s="188" t="n">
        <f t="shared" ref="M47:R47" si="25">M46*4</f>
        <v>1045.6923076923078</v>
      </c>
      <c r="N47" s="188" t="n">
        <f t="shared" si="25"/>
        <v>310.76923076923077</v>
      </c>
      <c r="O47" s="188" t="n">
        <f t="shared" si="25"/>
        <v>213.53846153846158</v>
      </c>
      <c r="P47" s="188" t="n">
        <f t="shared" si="25"/>
        <v>516.15384615384619</v>
      </c>
      <c r="Q47" s="188" t="n">
        <f t="shared" si="25"/>
        <v>340.76923076923077</v>
      </c>
      <c r="R47" s="189" t="n">
        <f t="shared" si="25"/>
        <v>33.84615384615384</v>
      </c>
      <c r="S47" s="16" t="s">
        <v>383</v>
      </c>
      <c r="T47" s="16"/>
      <c r="U47" s="16"/>
      <c r="V47" s="16"/>
    </row>
    <row r="48">
      <c r="J48" s="16" t="s">
        <v>384</v>
      </c>
      <c r="L48" s="16" t="n">
        <v>634</v>
      </c>
      <c r="M48" s="62" t="n">
        <f>K55</f>
        <v>900.7</v>
      </c>
      <c r="N48" s="62" t="n">
        <f t="shared" ref="N48:P48" si="26">L55</f>
        <v>270.7</v>
      </c>
      <c r="O48" s="62" t="n">
        <f t="shared" si="26"/>
        <v>195.4</v>
      </c>
      <c r="P48" s="62" t="n">
        <f t="shared" si="26"/>
        <v>451.9</v>
      </c>
      <c r="Q48" s="62" t="n">
        <v>279</v>
      </c>
      <c r="R48" s="62"/>
    </row>
    <row r="50">
      <c r="H50" s="136" t="s">
        <v>385</v>
      </c>
      <c r="I50" s="138"/>
      <c r="J50" s="147" t="s">
        <v>337</v>
      </c>
      <c r="K50" s="148"/>
      <c r="L50" s="148"/>
      <c r="M50" s="137"/>
      <c r="N50" s="137"/>
      <c r="O50" s="137"/>
      <c r="P50" s="138"/>
      <c r="Q50" s="16"/>
      <c r="R50" s="16"/>
      <c r="S50" s="16"/>
      <c r="T50" s="16"/>
      <c r="U50" s="16"/>
      <c r="V50" s="16"/>
      <c r="W50" s="16"/>
      <c r="X50" s="16"/>
      <c r="Y50" s="16"/>
    </row>
    <row r="51">
      <c r="H51" s="139"/>
      <c r="I51" s="134"/>
      <c r="J51" s="136" t="n">
        <v>2020</v>
      </c>
      <c r="K51" s="137"/>
      <c r="L51" s="137"/>
      <c r="M51" s="136" t="n">
        <v>2021</v>
      </c>
      <c r="N51" s="137"/>
      <c r="O51" s="137"/>
      <c r="P51" s="138"/>
      <c r="Q51" s="16"/>
      <c r="R51" s="16"/>
      <c r="S51" s="16"/>
      <c r="T51" s="16"/>
      <c r="U51" s="16"/>
      <c r="V51" s="16"/>
      <c r="W51" s="16"/>
      <c r="X51" s="16"/>
    </row>
    <row r="52">
      <c r="H52" s="177"/>
      <c r="I52" s="178"/>
      <c r="J52" s="139" t="s">
        <v>341</v>
      </c>
      <c r="K52" s="134" t="s">
        <v>240</v>
      </c>
      <c r="L52" s="134" t="s">
        <v>339</v>
      </c>
      <c r="M52" s="177" t="s">
        <v>340</v>
      </c>
      <c r="N52" s="178" t="s">
        <v>341</v>
      </c>
      <c r="O52" s="178" t="s">
        <v>240</v>
      </c>
      <c r="P52" s="151" t="s">
        <v>339</v>
      </c>
      <c r="Q52" s="16"/>
      <c r="S52" s="16"/>
      <c r="T52" s="16"/>
      <c r="U52" s="16"/>
      <c r="V52" s="16"/>
      <c r="W52" s="16"/>
      <c r="X52" s="16"/>
      <c r="Y52" s="16"/>
      <c r="Z52" s="16"/>
      <c r="AA52" s="16"/>
    </row>
    <row r="53" ht="32.75" customHeight="1">
      <c r="H53" s="153" t="s">
        <v>386</v>
      </c>
      <c r="I53" s="16" t="s">
        <v>387</v>
      </c>
      <c r="J53" s="193" t="n">
        <f>'Haver Pivoted'!GU47</f>
        <v>57.2</v>
      </c>
      <c r="K53" s="194" t="n">
        <f>'Haver Pivoted'!GV47</f>
        <v>81.2</v>
      </c>
      <c r="L53" s="194" t="n">
        <f>'Haver Pivoted'!GW47</f>
        <v>24.4</v>
      </c>
      <c r="M53" s="62" t="n">
        <f>'Haver Pivoted'!GX47</f>
        <v>10.8</v>
      </c>
      <c r="N53" s="62" t="n">
        <f>'Haver Pivoted'!GY47</f>
        <v>24.7</v>
      </c>
      <c r="O53" s="127" t="n">
        <f>'Haver Pivoted'!GZ47</f>
        <v>14</v>
      </c>
      <c r="P53" s="127" t="n">
        <f>'Haver Pivoted'!HA47</f>
        <v>2</v>
      </c>
      <c r="Q53" s="62"/>
      <c r="S53" s="16"/>
      <c r="T53" s="16"/>
      <c r="U53" s="16"/>
      <c r="V53" s="16"/>
      <c r="W53" s="16"/>
      <c r="X53" s="16"/>
      <c r="Y53" s="16"/>
      <c r="Z53" s="16"/>
      <c r="AA53" s="16"/>
    </row>
    <row r="54" ht="33.75" customHeight="1">
      <c r="H54" s="153" t="s">
        <v>388</v>
      </c>
      <c r="I54" s="56" t="s">
        <v>389</v>
      </c>
      <c r="J54" s="179" t="n">
        <f>'Haver Pivoted'!GU49</f>
        <v>576.9</v>
      </c>
      <c r="K54" s="62" t="n">
        <f>'Haver Pivoted'!GV49</f>
        <v>819.5</v>
      </c>
      <c r="L54" s="62" t="n">
        <f>'Haver Pivoted'!GW49</f>
        <v>246.3</v>
      </c>
      <c r="M54" s="62" t="n">
        <f>'Haver Pivoted'!GX49</f>
        <v>184.6</v>
      </c>
      <c r="N54" s="62" t="n">
        <f>'Haver Pivoted'!GY49</f>
        <v>427.2</v>
      </c>
      <c r="O54" s="127" t="n">
        <f>'Haver Pivoted'!GZ49</f>
        <v>265</v>
      </c>
      <c r="P54" s="127" t="n">
        <f>'Haver Pivoted'!HA49</f>
        <v>28.6</v>
      </c>
      <c r="Q54" s="62"/>
      <c r="R54" s="62"/>
    </row>
    <row r="55">
      <c r="H55" s="153" t="s">
        <v>372</v>
      </c>
      <c r="I55" s="16"/>
      <c r="J55" s="179" t="n">
        <f>J54+J53</f>
        <v>634.1</v>
      </c>
      <c r="K55" s="62" t="n">
        <f t="shared" ref="K55:M55" si="27">K54+K53</f>
        <v>900.7</v>
      </c>
      <c r="L55" s="62" t="n">
        <f t="shared" si="27"/>
        <v>270.7</v>
      </c>
      <c r="M55" s="62" t="n">
        <f t="shared" si="27"/>
        <v>195.4</v>
      </c>
      <c r="N55" s="62" t="n">
        <f t="shared" ref="N55:P55" si="28">N54+N53</f>
        <v>451.9</v>
      </c>
      <c r="O55" s="127" t="n">
        <f t="shared" si="28"/>
        <v>279</v>
      </c>
      <c r="P55" s="127" t="n">
        <f t="shared" si="28"/>
        <v>30.6</v>
      </c>
      <c r="Q55" s="62"/>
      <c r="R55" s="62"/>
    </row>
    <row r="56">
      <c r="H56" s="130" t="s">
        <v>390</v>
      </c>
      <c r="I56" s="155"/>
      <c r="J56" s="190" t="n">
        <f t="shared" ref="J56:P56" si="29">J53/J55</f>
        <v>9.0206592020186091E-2</v>
      </c>
      <c r="K56" s="191" t="n">
        <f t="shared" si="29"/>
        <v>9.015210391917397E-2</v>
      </c>
      <c r="L56" s="191" t="n">
        <f t="shared" si="29"/>
        <v>9.0136682674547469E-2</v>
      </c>
      <c r="M56" s="191" t="n">
        <f t="shared" si="29"/>
        <v>5.527123848515865E-2</v>
      </c>
      <c r="N56" s="191" t="n">
        <f t="shared" si="29"/>
        <v>5.4658110201371984E-2</v>
      </c>
      <c r="O56" s="192" t="n">
        <f t="shared" si="29"/>
        <v>5.0179211469534052E-2</v>
      </c>
      <c r="P56" s="192" t="n">
        <f t="shared" si="29"/>
        <v>6.535947712418301E-2</v>
      </c>
      <c r="Q56" s="180"/>
      <c r="R56" s="180"/>
    </row>
    <row r="58">
      <c r="H58" s="16" t="s">
        <v>1179</v>
      </c>
    </row>
    <row r="59">
      <c r="H59" s="16"/>
      <c r="I59" s="16"/>
      <c r="J59" s="62"/>
      <c r="K59" s="62"/>
      <c r="L59" s="62"/>
      <c r="M59" s="62"/>
      <c r="N59" s="62"/>
      <c r="O59" s="62"/>
      <c r="P59" s="62"/>
      <c r="Q59" s="62"/>
      <c r="R59" s="62"/>
      <c r="S59" s="62"/>
      <c r="T59" s="16"/>
      <c r="U59" s="16"/>
      <c r="V59" s="16"/>
      <c r="W59" s="16"/>
      <c r="X59" s="16"/>
      <c r="Y59" s="16"/>
      <c r="Z59" s="16"/>
      <c r="AA59" s="16"/>
      <c r="AB59" s="16"/>
      <c r="AC59" s="16"/>
    </row>
    <row r="60">
      <c r="P60" s="62"/>
      <c r="Q60" s="16"/>
      <c r="R60" s="16"/>
      <c r="S60" s="16"/>
      <c r="T60" s="16"/>
      <c r="U60" s="16"/>
      <c r="V60" s="16"/>
      <c r="W60" s="16"/>
      <c r="X60" s="16"/>
      <c r="Y60" s="16"/>
      <c r="Z60" s="16"/>
      <c r="AA60" s="16"/>
      <c r="AB60" s="16"/>
      <c r="AC60" s="16"/>
    </row>
    <row r="61">
      <c r="P61" s="62"/>
      <c r="Q61" s="62"/>
      <c r="R61" s="62"/>
      <c r="S61" s="62"/>
      <c r="T61" s="62"/>
      <c r="U61" s="62"/>
      <c r="V61" s="62"/>
      <c r="W61" s="62"/>
      <c r="X61" s="62"/>
      <c r="Y61" s="62"/>
      <c r="Z61" s="62"/>
      <c r="AA61" s="62"/>
      <c r="AB61" s="62"/>
      <c r="AC61" s="16"/>
    </row>
    <row r="62">
      <c r="P62" s="62"/>
      <c r="Q62" s="62"/>
      <c r="R62" s="62"/>
      <c r="S62" s="62"/>
      <c r="T62" s="62"/>
      <c r="U62" s="62"/>
      <c r="V62" s="62"/>
      <c r="W62" s="62"/>
      <c r="X62" s="62"/>
      <c r="Y62" s="62"/>
      <c r="Z62" s="62"/>
      <c r="AA62" s="62"/>
      <c r="AB62" s="62"/>
      <c r="AC62" s="16"/>
    </row>
    <row r="63">
      <c r="I63" s="16" t="s">
        <v>340</v>
      </c>
      <c r="J63" s="16" t="s">
        <v>341</v>
      </c>
      <c r="K63" s="16" t="s">
        <v>240</v>
      </c>
      <c r="L63" s="16" t="s">
        <v>339</v>
      </c>
      <c r="P63" s="180"/>
      <c r="Q63" s="62"/>
      <c r="R63" s="62"/>
      <c r="S63" s="62"/>
      <c r="T63" s="62"/>
      <c r="U63" s="62"/>
      <c r="V63" s="62"/>
      <c r="W63" s="62"/>
      <c r="X63" s="62"/>
      <c r="Y63" s="62"/>
      <c r="Z63" s="62"/>
      <c r="AA63" s="62"/>
      <c r="AB63" s="62"/>
      <c r="AC63" s="16"/>
    </row>
    <row r="64">
      <c r="H64" s="16" t="s">
        <v>1180</v>
      </c>
      <c r="I64" s="16" t="n">
        <v>81.599999999999994</v>
      </c>
      <c r="J64" s="16" t="n">
        <v>188.9</v>
      </c>
      <c r="K64" s="16" t="n">
        <v>117.2</v>
      </c>
      <c r="L64" s="16" t="e">
        <f>#REF!+#REF!</f>
        <v>#REF!</v>
      </c>
      <c r="P64" s="16"/>
      <c r="Q64" s="16"/>
      <c r="R64" s="16"/>
      <c r="S64" s="16"/>
      <c r="T64" s="16"/>
      <c r="U64" s="16"/>
      <c r="V64" s="16"/>
      <c r="W64" s="16"/>
      <c r="X64" s="16"/>
      <c r="Y64" s="16"/>
      <c r="Z64" s="16"/>
      <c r="AA64" s="16"/>
      <c r="AB64" s="16"/>
      <c r="AC64" s="16"/>
    </row>
    <row r="65">
      <c r="H65" s="16" t="s">
        <v>565</v>
      </c>
      <c r="I65" s="62" t="n">
        <f>M53</f>
        <v>10.8</v>
      </c>
      <c r="J65" s="62" t="n">
        <f t="shared" ref="J65:K65" si="30">N53</f>
        <v>24.7</v>
      </c>
      <c r="K65" s="62" t="n">
        <f t="shared" si="30"/>
        <v>14</v>
      </c>
      <c r="L65" s="16" t="e">
        <f>#REF!</f>
        <v>#REF!</v>
      </c>
      <c r="P65" s="16"/>
      <c r="Q65" s="16"/>
      <c r="R65" s="16"/>
      <c r="S65" s="16"/>
      <c r="T65" s="16"/>
      <c r="U65" s="16"/>
      <c r="V65" s="16"/>
      <c r="W65" s="16"/>
      <c r="X65" s="16"/>
      <c r="Y65" s="16"/>
      <c r="Z65" s="16"/>
      <c r="AA65" s="16"/>
      <c r="AB65" s="16"/>
      <c r="AC65" s="16"/>
    </row>
    <row r="66">
      <c r="H66" s="16" t="s">
        <v>1181</v>
      </c>
      <c r="I66" s="62" t="n">
        <f>I67-SUM(I64:I65)</f>
        <v>103.00000000000001</v>
      </c>
      <c r="J66" s="62" t="n">
        <f t="shared" ref="J66:K66" si="31">J67-SUM(J64:J65)</f>
        <v>238.29999999999998</v>
      </c>
      <c r="K66" s="62" t="n">
        <f t="shared" si="31"/>
        <v>147.80000000000001</v>
      </c>
      <c r="L66" s="62" t="e">
        <f>1.26*L64</f>
        <v>#REF!</v>
      </c>
      <c r="P66" s="16"/>
      <c r="Q66" s="16"/>
      <c r="R66" s="16"/>
      <c r="S66" s="16"/>
      <c r="T66" s="16"/>
      <c r="U66" s="16"/>
      <c r="V66" s="16"/>
      <c r="W66" s="16"/>
      <c r="X66" s="16"/>
      <c r="Y66" s="16"/>
      <c r="Z66" s="16"/>
      <c r="AA66" s="16"/>
      <c r="AB66" s="16"/>
      <c r="AC66" s="16"/>
    </row>
    <row r="67">
      <c r="H67" s="16" t="s">
        <v>372</v>
      </c>
      <c r="I67" s="62" t="n">
        <f>M55</f>
        <v>195.4</v>
      </c>
      <c r="J67" s="62" t="n">
        <f>N55</f>
        <v>451.9</v>
      </c>
      <c r="K67" s="62" t="n">
        <f>O55</f>
        <v>279</v>
      </c>
      <c r="L67" s="62" t="e">
        <f>SUM(L64:L66)</f>
        <v>#REF!</v>
      </c>
    </row>
    <row r="68">
      <c r="G68" s="16" t="s">
        <v>1182</v>
      </c>
    </row>
    <row r="69">
      <c r="H69" s="16" t="s">
        <v>1180</v>
      </c>
      <c r="I69" s="181" t="n">
        <f>I64/I$67</f>
        <v>0.4176049129989764</v>
      </c>
      <c r="J69" s="181" t="n">
        <f t="shared" ref="J69:L69" si="32">J64/J$67</f>
        <v>0.41801283469794204</v>
      </c>
      <c r="K69" s="181" t="n">
        <f t="shared" si="32"/>
        <v>0.42007168458781363</v>
      </c>
      <c r="L69" s="181" t="e">
        <f t="shared" si="32"/>
        <v>#REF!</v>
      </c>
    </row>
    <row r="70">
      <c r="H70" s="16" t="s">
        <v>565</v>
      </c>
      <c r="I70" s="181" t="n">
        <f t="shared" ref="I70:L71" si="33">I65/I$67</f>
        <v>5.527123848515865E-2</v>
      </c>
      <c r="J70" s="181" t="n">
        <f t="shared" si="33"/>
        <v>5.4658110201371984E-2</v>
      </c>
      <c r="K70" s="181" t="n">
        <f t="shared" si="33"/>
        <v>5.0179211469534052E-2</v>
      </c>
      <c r="L70" s="181" t="e">
        <f t="shared" si="33"/>
        <v>#REF!</v>
      </c>
    </row>
    <row r="71">
      <c r="H71" s="16" t="s">
        <v>1181</v>
      </c>
      <c r="I71" s="181" t="n">
        <f t="shared" si="33"/>
        <v>0.52712384851586491</v>
      </c>
      <c r="J71" s="181" t="n">
        <f t="shared" si="33"/>
        <v>0.52732905510068595</v>
      </c>
      <c r="K71" s="181" t="n">
        <f t="shared" si="33"/>
        <v>0.5297491039426524</v>
      </c>
      <c r="L71" s="181" t="e">
        <f t="shared" si="33"/>
        <v>#REF!</v>
      </c>
    </row>
    <row r="73">
      <c r="H73" s="16" t="s">
        <v>1183</v>
      </c>
      <c r="I73" s="16" t="n">
        <f>I66/I64</f>
        <v>1.2622549019607845</v>
      </c>
      <c r="J73" s="16" t="n">
        <f t="shared" ref="J73:K73" si="34">J66/J64</f>
        <v>1.2615140285865536</v>
      </c>
      <c r="K73" s="16" t="n">
        <f t="shared" si="34"/>
        <v>1.2610921501706485</v>
      </c>
    </row>
  </sheetData>
  <mergeCells count="9">
    <mergeCell ref="U51:X51"/>
    <mergeCell ref="H2:S5"/>
    <mergeCell ref="H1:S1"/>
    <mergeCell ref="L9:N9"/>
    <mergeCell ref="H50:I52"/>
    <mergeCell ref="J51:L51"/>
    <mergeCell ref="Q51:T51"/>
    <mergeCell ref="M51:P51"/>
    <mergeCell ref="J50:P50"/>
  </mergeCells>
  <hyperlinks>
    <hyperlink ref="H7" r:id="rId1h"/>
  </hyperlinks>
  <pageMargins left="0.7" right="0.7" top="0.75" bottom="0.75" header="0.3" footer="0.3"/>
  <pageSetup orientation="portrait"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72" zoomScaleNormal="211" workbookViewId="0">
      <selection activeCell="I20" sqref="I20"/>
    </sheetView>
  </sheetViews>
  <sheetFormatPr defaultRowHeight="15.0" baseColWidth="10"/>
  <cols>
    <col min="2" max="2" width="38.83203125" hidden="0" customWidth="1"/>
    <col min="3" max="3" width="10.5" hidden="0" customWidth="1"/>
    <col min="4" max="4" width="10.5" hidden="0" customWidth="1"/>
    <col min="5" max="5" width="10.5" hidden="0" customWidth="1"/>
    <col min="6" max="6" width="10.5" hidden="0" customWidth="1"/>
    <col min="7" max="7" width="10.5" hidden="0" customWidth="1"/>
    <col min="8" max="8" width="10.5" hidden="0" customWidth="1"/>
    <col min="9" max="9" width="10.5" hidden="0" customWidth="1"/>
    <col min="10" max="10" width="7.1640625" hidden="0" customWidth="1"/>
    <col min="11" max="11" width="7.1640625" hidden="0" customWidth="1"/>
    <col min="12" max="12" width="7.1640625" hidden="0" customWidth="1"/>
    <col min="13" max="13" width="7.1640625" hidden="0" customWidth="1"/>
    <col min="14" max="14" width="7.1640625" hidden="0" customWidth="1"/>
    <col min="15" max="15" width="7.1640625" hidden="0" customWidth="1"/>
    <col min="16" max="16" width="7.1640625" hidden="0" customWidth="1"/>
    <col min="17" max="17" width="7.1640625" hidden="0" customWidth="1"/>
    <col min="18" max="18" width="7.1640625" hidden="0" customWidth="1"/>
    <col min="19" max="19" width="7.1640625" hidden="0" customWidth="1"/>
    <col min="20" max="20" width="7.1640625" hidden="0" customWidth="1"/>
    <col min="21" max="21" width="20.5" hidden="0" customWidth="1"/>
    <col min="22" max="22" width="11.83203125" hidden="0" customWidth="1"/>
  </cols>
  <sheetData>
    <row r="1">
      <c r="B1" s="63" t="s">
        <v>153</v>
      </c>
      <c r="C1" s="63"/>
      <c r="D1" s="63"/>
      <c r="E1" s="63"/>
      <c r="F1" s="63"/>
      <c r="G1" s="63"/>
      <c r="H1" s="63"/>
      <c r="I1" s="63"/>
      <c r="J1" s="63"/>
      <c r="K1" s="63"/>
      <c r="L1" s="63"/>
      <c r="M1" s="63"/>
      <c r="N1" s="63"/>
      <c r="O1" s="63"/>
      <c r="P1" s="63"/>
      <c r="Q1" s="63"/>
      <c r="R1" s="63"/>
      <c r="S1" s="63"/>
      <c r="T1" s="63"/>
    </row>
    <row r="2">
      <c r="B2" s="18" t="s">
        <v>1232</v>
      </c>
      <c r="C2" s="18"/>
      <c r="D2" s="18"/>
      <c r="E2" s="18"/>
      <c r="F2" s="18"/>
      <c r="G2" s="18"/>
      <c r="H2" s="18"/>
      <c r="I2" s="18"/>
      <c r="J2" s="18"/>
      <c r="K2" s="18"/>
      <c r="L2" s="18"/>
      <c r="M2" s="18"/>
      <c r="N2" s="18"/>
      <c r="O2" s="18"/>
      <c r="P2" s="18"/>
      <c r="Q2" s="18"/>
      <c r="R2" s="18"/>
      <c r="S2" s="18"/>
      <c r="T2" s="18"/>
    </row>
    <row r="3">
      <c r="B3" s="18"/>
      <c r="C3" s="18"/>
      <c r="D3" s="18"/>
      <c r="E3" s="18"/>
      <c r="F3" s="18"/>
      <c r="G3" s="18"/>
      <c r="H3" s="18"/>
      <c r="I3" s="18"/>
      <c r="J3" s="18"/>
      <c r="K3" s="18"/>
      <c r="L3" s="18"/>
      <c r="M3" s="18"/>
      <c r="N3" s="18"/>
      <c r="O3" s="18"/>
      <c r="P3" s="18"/>
      <c r="Q3" s="18"/>
      <c r="R3" s="18"/>
      <c r="S3" s="18"/>
      <c r="T3" s="18"/>
    </row>
    <row r="4">
      <c r="B4" s="18"/>
      <c r="C4" s="18"/>
      <c r="D4" s="18"/>
      <c r="E4" s="18"/>
      <c r="F4" s="18"/>
      <c r="G4" s="18"/>
      <c r="H4" s="18"/>
      <c r="I4" s="18"/>
      <c r="J4" s="18"/>
      <c r="K4" s="18"/>
      <c r="L4" s="18"/>
      <c r="M4" s="18"/>
      <c r="N4" s="18"/>
      <c r="O4" s="18"/>
      <c r="P4" s="18"/>
      <c r="Q4" s="18"/>
      <c r="R4" s="18"/>
      <c r="S4" s="18"/>
      <c r="T4" s="18"/>
    </row>
    <row r="5">
      <c r="B5" s="18"/>
      <c r="C5" s="18"/>
      <c r="D5" s="18"/>
      <c r="E5" s="18"/>
      <c r="F5" s="18"/>
      <c r="G5" s="18"/>
      <c r="H5" s="18"/>
      <c r="I5" s="18"/>
      <c r="J5" s="18"/>
      <c r="K5" s="18"/>
      <c r="L5" s="18"/>
      <c r="M5" s="18"/>
      <c r="N5" s="18"/>
      <c r="O5" s="18"/>
      <c r="P5" s="18"/>
      <c r="Q5" s="18"/>
      <c r="R5" s="18"/>
      <c r="S5" s="18"/>
      <c r="T5" s="18"/>
    </row>
    <row r="6">
      <c r="B6" s="18"/>
      <c r="C6" s="18"/>
      <c r="D6" s="18"/>
      <c r="E6" s="18"/>
      <c r="F6" s="18"/>
      <c r="G6" s="18"/>
      <c r="H6" s="18"/>
      <c r="I6" s="18"/>
      <c r="J6" s="18"/>
      <c r="K6" s="18"/>
      <c r="L6" s="18"/>
      <c r="M6" s="18"/>
      <c r="N6" s="18"/>
      <c r="O6" s="18"/>
      <c r="P6" s="18"/>
      <c r="Q6" s="18"/>
      <c r="R6" s="18"/>
      <c r="S6" s="18"/>
      <c r="T6" s="18"/>
    </row>
    <row r="7">
      <c r="J7" s="60"/>
      <c r="K7" s="60"/>
      <c r="M7" s="60"/>
    </row>
    <row r="9" ht="14.75" customHeight="1">
      <c r="A9" s="18"/>
      <c r="B9" s="203" t="s">
        <v>364</v>
      </c>
      <c r="C9" s="204"/>
      <c r="D9" s="220" t="n">
        <v>2018</v>
      </c>
      <c r="E9" s="208" t="n">
        <v>2019</v>
      </c>
      <c r="F9" s="209"/>
      <c r="G9" s="209"/>
      <c r="H9" s="210"/>
      <c r="I9" s="208" t="n">
        <v>2020</v>
      </c>
      <c r="J9" s="209"/>
      <c r="K9" s="209"/>
      <c r="L9" s="209"/>
      <c r="M9" s="211" t="n">
        <v>2021</v>
      </c>
      <c r="N9" s="212"/>
      <c r="O9" s="212"/>
      <c r="P9" s="213"/>
      <c r="Q9" s="207" t="n">
        <v>2022</v>
      </c>
      <c r="R9" s="207"/>
      <c r="S9" s="207"/>
      <c r="T9" s="202"/>
    </row>
    <row r="10" ht="16" customHeight="1">
      <c r="B10" s="205"/>
      <c r="C10" s="206"/>
      <c r="D10" s="225" t="s">
        <v>339</v>
      </c>
      <c r="E10" s="226" t="s">
        <v>340</v>
      </c>
      <c r="F10" s="227" t="s">
        <v>341</v>
      </c>
      <c r="G10" s="227" t="s">
        <v>240</v>
      </c>
      <c r="H10" s="228" t="s">
        <v>339</v>
      </c>
      <c r="I10" s="226" t="s">
        <v>340</v>
      </c>
      <c r="J10" s="227" t="s">
        <v>341</v>
      </c>
      <c r="K10" s="227" t="s">
        <v>240</v>
      </c>
      <c r="L10" s="227" t="s">
        <v>339</v>
      </c>
      <c r="M10" s="139" t="s">
        <v>340</v>
      </c>
      <c r="N10" s="134" t="s">
        <v>341</v>
      </c>
      <c r="O10" s="134" t="s">
        <v>240</v>
      </c>
      <c r="P10" s="140" t="s">
        <v>339</v>
      </c>
      <c r="Q10" s="214" t="s">
        <v>340</v>
      </c>
      <c r="R10" s="214" t="s">
        <v>341</v>
      </c>
      <c r="S10" s="214" t="s">
        <v>240</v>
      </c>
      <c r="T10" s="216" t="s">
        <v>339</v>
      </c>
    </row>
    <row r="11" ht="32" customHeight="1">
      <c r="A11" s="18"/>
      <c r="B11" s="51" t="s">
        <v>140</v>
      </c>
      <c r="C11" s="52" t="s">
        <v>365</v>
      </c>
      <c r="D11" s="51"/>
      <c r="E11" s="52"/>
      <c r="F11" s="52"/>
      <c r="G11" s="52"/>
      <c r="H11" s="52"/>
      <c r="I11" s="52"/>
      <c r="J11" s="224" t="n">
        <f>'Haver Pivoted'!GU48</f>
        <v>160.9</v>
      </c>
      <c r="K11" s="224" t="n">
        <f>'Haver Pivoted'!GV48</f>
        <v>58.4</v>
      </c>
      <c r="L11" s="224" t="n">
        <f>'Haver Pivoted'!GW48</f>
        <v>34.5</v>
      </c>
      <c r="M11" s="224" t="n">
        <f>'Haver Pivoted'!GX48</f>
        <v>42.8</v>
      </c>
      <c r="N11" s="224" t="n">
        <f>'Haver Pivoted'!GY48</f>
        <v>26.6</v>
      </c>
      <c r="O11" s="224" t="n">
        <f>'Haver Pivoted'!GZ48</f>
        <v>37.4</v>
      </c>
      <c r="P11" s="200" t="n">
        <f>'Haver Pivoted'!HA48</f>
        <v>64.400000000000006</v>
      </c>
      <c r="Q11" s="200" t="n">
        <f>'Haver Pivoted'!HB48</f>
        <v>0</v>
      </c>
      <c r="R11" s="223" t="e">
        <f t="shared" ref="R11:S11" si="0">R$14*R15</f>
        <v>#DIV/0!</v>
      </c>
      <c r="S11" s="223" t="e">
        <f t="shared" si="0"/>
        <v>#DIV/0!</v>
      </c>
      <c r="T11" s="202"/>
    </row>
    <row r="12" ht="32" customHeight="1">
      <c r="A12" s="18"/>
      <c r="B12" s="21" t="s">
        <v>366</v>
      </c>
      <c r="C12" s="18" t="s">
        <v>367</v>
      </c>
      <c r="D12" s="21"/>
      <c r="E12" s="18"/>
      <c r="F12" s="18"/>
      <c r="G12" s="18"/>
      <c r="H12" s="18"/>
      <c r="I12" s="18"/>
      <c r="J12" s="59" t="n">
        <f>'Haver Pivoted'!GU58</f>
        <v>64.400000000000006</v>
      </c>
      <c r="K12" s="59" t="n">
        <f>'Haver Pivoted'!GV58</f>
        <v>23.4</v>
      </c>
      <c r="L12" s="59" t="n">
        <f>'Haver Pivoted'!GW58</f>
        <v>13.8</v>
      </c>
      <c r="M12" s="59" t="n">
        <f>'Haver Pivoted'!GX58</f>
        <v>17.100000000000001</v>
      </c>
      <c r="N12" s="59" t="n">
        <f>'Haver Pivoted'!GY58</f>
        <v>10.6</v>
      </c>
      <c r="O12" s="59" t="n">
        <f>'Haver Pivoted'!GZ58</f>
        <v>15</v>
      </c>
      <c r="P12" s="201" t="n">
        <f>'Haver Pivoted'!HA58</f>
        <v>25.8</v>
      </c>
      <c r="Q12" s="201" t="n">
        <f>'Haver Pivoted'!HB58</f>
        <v>0</v>
      </c>
      <c r="R12" s="215" t="e">
        <f t="shared" ref="R12:S12" si="1">R$14*R16</f>
        <v>#DIV/0!</v>
      </c>
      <c r="S12" s="215" t="e">
        <f t="shared" si="1"/>
        <v>#DIV/0!</v>
      </c>
      <c r="T12" s="216"/>
    </row>
    <row r="13" ht="42" customHeight="1">
      <c r="A13" s="18"/>
      <c r="B13" s="21" t="s">
        <v>368</v>
      </c>
      <c r="C13" s="18" t="s">
        <v>369</v>
      </c>
      <c r="D13" s="21"/>
      <c r="E13" s="18"/>
      <c r="F13" s="18"/>
      <c r="G13" s="18"/>
      <c r="H13" s="18"/>
      <c r="I13" s="18"/>
      <c r="J13" s="59" t="n">
        <f>'Haver Pivoted'!GU54</f>
        <v>96.6</v>
      </c>
      <c r="K13" s="59" t="n">
        <f>'Haver Pivoted'!GV54</f>
        <v>35.1</v>
      </c>
      <c r="L13" s="59" t="n">
        <f>'Haver Pivoted'!GW54</f>
        <v>20.7</v>
      </c>
      <c r="M13" s="59" t="n">
        <f>'Haver Pivoted'!GX54</f>
        <v>25.7</v>
      </c>
      <c r="N13" s="59" t="n">
        <f>'Haver Pivoted'!GY54</f>
        <v>16</v>
      </c>
      <c r="O13" s="59" t="n">
        <f>'Haver Pivoted'!GZ54</f>
        <v>22.4</v>
      </c>
      <c r="P13" s="201" t="n">
        <f>'Haver Pivoted'!HA54</f>
        <v>38.700000000000003</v>
      </c>
      <c r="Q13" s="201" t="n">
        <f>'Haver Pivoted'!HB54</f>
        <v>0</v>
      </c>
      <c r="R13" s="215" t="e">
        <f t="shared" ref="R13:S13" si="2">R$14*R17</f>
        <v>#DIV/0!</v>
      </c>
      <c r="S13" s="215" t="e">
        <f t="shared" si="2"/>
        <v>#DIV/0!</v>
      </c>
      <c r="T13" s="216"/>
      <c r="U13" s="222" t="s">
        <v>370</v>
      </c>
      <c r="V13" s="221" t="s">
        <v>371</v>
      </c>
    </row>
    <row r="14">
      <c r="B14" s="21" t="s">
        <v>372</v>
      </c>
      <c r="C14" s="18"/>
      <c r="D14" s="21"/>
      <c r="E14" s="18"/>
      <c r="F14" s="18"/>
      <c r="G14" s="18"/>
      <c r="H14" s="18"/>
      <c r="I14" s="18"/>
      <c r="J14" s="59" t="n">
        <f t="shared" ref="J14:Q14" si="3">J13+J12+J11</f>
        <v>321.89999999999998</v>
      </c>
      <c r="K14" s="59" t="n">
        <f t="shared" si="3"/>
        <v>116.9</v>
      </c>
      <c r="L14" s="59" t="n">
        <f t="shared" si="3"/>
        <v>69</v>
      </c>
      <c r="M14" s="59" t="n">
        <f t="shared" si="3"/>
        <v>85.6</v>
      </c>
      <c r="N14" s="59" t="n">
        <f t="shared" si="3"/>
        <v>53.2</v>
      </c>
      <c r="O14" s="59" t="n">
        <f t="shared" si="3"/>
        <v>74.8</v>
      </c>
      <c r="P14" s="201" t="n">
        <f t="shared" si="3"/>
        <v>128.9</v>
      </c>
      <c r="Q14" s="201" t="n">
        <f t="shared" si="3"/>
        <v>0</v>
      </c>
      <c r="R14" s="214" t="n">
        <v>40</v>
      </c>
      <c r="S14" s="214" t="n">
        <v>0</v>
      </c>
      <c r="T14" s="216"/>
      <c r="U14" s="231" t="n">
        <v>236</v>
      </c>
      <c r="V14" s="232" t="n">
        <f>SUM(J14:S14)/4</f>
        <v>222.57499999999999</v>
      </c>
    </row>
    <row r="15">
      <c r="B15" s="21" t="s">
        <v>373</v>
      </c>
      <c r="C15" s="18"/>
      <c r="D15" s="21"/>
      <c r="E15" s="18"/>
      <c r="F15" s="18"/>
      <c r="G15" s="18"/>
      <c r="H15" s="18"/>
      <c r="I15" s="18"/>
      <c r="J15" s="18" t="n">
        <f t="shared" ref="J15:N17" si="4">J11/J$14</f>
        <v>0.49984467225846541</v>
      </c>
      <c r="K15" s="18" t="n">
        <f t="shared" si="4"/>
        <v>0.49957228400342168</v>
      </c>
      <c r="L15" s="18" t="n">
        <f t="shared" si="4"/>
        <v>0.5</v>
      </c>
      <c r="M15" s="18" t="n">
        <f t="shared" si="4"/>
        <v>0.5</v>
      </c>
      <c r="N15" s="18" t="n">
        <f t="shared" si="4"/>
        <v>0.5</v>
      </c>
      <c r="O15" s="18" t="n">
        <f>O11/O$14</f>
        <v>0.5</v>
      </c>
      <c r="P15" s="229" t="n">
        <f t="shared" ref="P15:Q15" si="5">P11/P$14</f>
        <v>0.49961210240496512</v>
      </c>
      <c r="Q15" s="229" t="e">
        <f t="shared" si="5"/>
        <v>#DIV/0!</v>
      </c>
      <c r="R15" s="217" t="e">
        <f t="shared" ref="R15:R17" si="6">Q15</f>
        <v>#DIV/0!</v>
      </c>
      <c r="S15" s="217" t="e">
        <f t="shared" ref="S15:S17" si="7">R15</f>
        <v>#DIV/0!</v>
      </c>
      <c r="T15" s="216"/>
    </row>
    <row r="16">
      <c r="B16" s="21" t="s">
        <v>374</v>
      </c>
      <c r="C16" s="18"/>
      <c r="D16" s="21"/>
      <c r="E16" s="18"/>
      <c r="F16" s="18"/>
      <c r="G16" s="18"/>
      <c r="H16" s="18"/>
      <c r="I16" s="18"/>
      <c r="J16" s="18" t="n">
        <f t="shared" si="4"/>
        <v>0.20006213109661389</v>
      </c>
      <c r="K16" s="18" t="n">
        <f t="shared" si="4"/>
        <v>0.20017108639863129</v>
      </c>
      <c r="L16" s="18" t="n">
        <f t="shared" si="4"/>
        <v>0.2</v>
      </c>
      <c r="M16" s="18" t="n">
        <f t="shared" si="4"/>
        <v>0.19976635514018695</v>
      </c>
      <c r="N16" s="18" t="n">
        <f t="shared" si="4"/>
        <v>0.19924812030075187</v>
      </c>
      <c r="O16" s="18" t="n">
        <f t="shared" ref="O16:Q16" si="8">O12/O$14</f>
        <v>0.20053475935828877</v>
      </c>
      <c r="P16" s="229" t="n">
        <f t="shared" si="8"/>
        <v>0.20015515903801395</v>
      </c>
      <c r="Q16" s="229" t="e">
        <f t="shared" si="8"/>
        <v>#DIV/0!</v>
      </c>
      <c r="R16" s="217" t="e">
        <f t="shared" si="6"/>
        <v>#DIV/0!</v>
      </c>
      <c r="S16" s="217" t="e">
        <f t="shared" si="7"/>
        <v>#DIV/0!</v>
      </c>
      <c r="T16" s="216"/>
    </row>
    <row r="17">
      <c r="B17" s="22" t="s">
        <v>375</v>
      </c>
      <c r="C17" s="23"/>
      <c r="D17" s="22"/>
      <c r="E17" s="23"/>
      <c r="F17" s="23"/>
      <c r="G17" s="23"/>
      <c r="H17" s="23"/>
      <c r="I17" s="23"/>
      <c r="J17" s="23" t="n">
        <f t="shared" si="4"/>
        <v>0.30009319664492079</v>
      </c>
      <c r="K17" s="23" t="n">
        <f t="shared" si="4"/>
        <v>0.30025662959794697</v>
      </c>
      <c r="L17" s="23" t="n">
        <f t="shared" si="4"/>
        <v>0.3</v>
      </c>
      <c r="M17" s="23" t="n">
        <f t="shared" si="4"/>
        <v>0.30023364485981308</v>
      </c>
      <c r="N17" s="23" t="n">
        <f t="shared" si="4"/>
        <v>0.3007518796992481</v>
      </c>
      <c r="O17" s="23" t="n">
        <f t="shared" ref="O17:Q17" si="9">O13/O$14</f>
        <v>0.29946524064171121</v>
      </c>
      <c r="P17" s="230" t="n">
        <f t="shared" si="9"/>
        <v>0.30023273855702093</v>
      </c>
      <c r="Q17" s="230" t="e">
        <f t="shared" si="9"/>
        <v>#DIV/0!</v>
      </c>
      <c r="R17" s="218" t="e">
        <f t="shared" si="6"/>
        <v>#DIV/0!</v>
      </c>
      <c r="S17" s="218" t="e">
        <f t="shared" si="7"/>
        <v>#DIV/0!</v>
      </c>
      <c r="T17" s="219"/>
    </row>
    <row r="18">
      <c r="B18" s="18"/>
      <c r="C18" s="18"/>
      <c r="D18" s="18"/>
      <c r="E18" s="18"/>
      <c r="F18" s="18"/>
      <c r="G18" s="18"/>
      <c r="H18" s="18"/>
      <c r="I18" s="18"/>
      <c r="J18" s="18"/>
      <c r="K18" s="18"/>
      <c r="L18" s="18"/>
      <c r="M18" s="18"/>
      <c r="N18" s="18"/>
      <c r="O18" s="18"/>
      <c r="P18" s="18"/>
      <c r="Q18" s="199"/>
      <c r="R18" s="199"/>
      <c r="S18" s="199"/>
      <c r="T18" s="18"/>
      <c r="U18" s="18"/>
    </row>
    <row r="19">
      <c r="M19" s="18"/>
      <c r="N19" s="18"/>
      <c r="O19" s="18"/>
      <c r="P19" s="200" t="n">
        <v>64.400000000000006</v>
      </c>
      <c r="Q19" s="223" t="n">
        <v>55.95655546935609</v>
      </c>
      <c r="R19" s="223" t="n">
        <v>19.984484096198607</v>
      </c>
      <c r="S19" s="223" t="n">
        <v>0</v>
      </c>
      <c r="T19" s="202"/>
      <c r="U19" s="160"/>
      <c r="V19" s="197"/>
      <c r="W19" s="197"/>
      <c r="X19" s="197"/>
      <c r="Y19" s="197"/>
      <c r="Z19" s="197"/>
      <c r="AA19" s="197"/>
      <c r="AB19" s="197"/>
      <c r="AC19" s="198"/>
      <c r="AD19" s="18"/>
    </row>
    <row r="20">
      <c r="M20" s="18"/>
      <c r="N20" s="18"/>
      <c r="O20" s="18"/>
      <c r="P20" s="201" t="n">
        <v>25.8</v>
      </c>
      <c r="Q20" s="215" t="n">
        <v>22.417377812257563</v>
      </c>
      <c r="R20" s="215" t="n">
        <v>8.0062063615205581</v>
      </c>
      <c r="S20" s="215" t="n">
        <v>0</v>
      </c>
      <c r="T20" s="216"/>
      <c r="U20" s="18"/>
      <c r="V20" s="18"/>
      <c r="W20" s="18"/>
      <c r="X20" s="18"/>
      <c r="Y20" s="18"/>
      <c r="Z20" s="18"/>
      <c r="AA20" s="18"/>
      <c r="AB20" s="18"/>
      <c r="AC20" s="18"/>
      <c r="AD20" s="18"/>
    </row>
    <row r="21">
      <c r="M21" s="18"/>
      <c r="N21" s="18"/>
      <c r="O21" s="18"/>
      <c r="P21" s="201" t="n">
        <v>38.700000000000003</v>
      </c>
      <c r="Q21" s="215" t="n">
        <v>33.62606671838634</v>
      </c>
      <c r="R21" s="215" t="n">
        <v>12.009309542280837</v>
      </c>
      <c r="S21" s="215" t="n">
        <v>0</v>
      </c>
      <c r="T21" s="216"/>
      <c r="U21" s="18"/>
      <c r="V21" s="18"/>
      <c r="W21" s="18"/>
      <c r="X21" s="18"/>
      <c r="Y21" s="18"/>
      <c r="Z21" s="18"/>
      <c r="AA21" s="18"/>
      <c r="AB21" s="18"/>
      <c r="AC21" s="18"/>
      <c r="AD21" s="18"/>
    </row>
    <row r="22">
      <c r="M22" s="18"/>
      <c r="N22" s="18"/>
      <c r="O22" s="18"/>
      <c r="P22" s="201" t="n">
        <v>128.9</v>
      </c>
      <c r="Q22" s="214" t="n">
        <v>112</v>
      </c>
      <c r="R22" s="214" t="n">
        <v>40</v>
      </c>
      <c r="S22" s="214" t="n">
        <v>0</v>
      </c>
      <c r="T22" s="216"/>
      <c r="U22" s="18"/>
      <c r="V22" s="18"/>
      <c r="W22" s="18"/>
      <c r="X22" s="18"/>
      <c r="Y22" s="18"/>
      <c r="Z22" s="18"/>
      <c r="AA22" s="18"/>
      <c r="AB22" s="18"/>
      <c r="AC22" s="18"/>
      <c r="AD22" s="18"/>
    </row>
    <row r="23">
      <c r="M23" s="18"/>
      <c r="N23" s="18"/>
      <c r="O23" s="18"/>
      <c r="P23" s="229" t="n">
        <v>0.49961210240496512</v>
      </c>
      <c r="Q23" s="217" t="n">
        <v>0.49961210240496512</v>
      </c>
      <c r="R23" s="217" t="n">
        <v>0.49961210240496512</v>
      </c>
      <c r="S23" s="217" t="n">
        <v>0.49961210240496512</v>
      </c>
      <c r="T23" s="216"/>
      <c r="U23" s="18"/>
    </row>
    <row r="24">
      <c r="M24" s="18"/>
      <c r="N24" s="18"/>
      <c r="O24" s="18"/>
      <c r="P24" s="229" t="n">
        <v>0.20015515903801395</v>
      </c>
      <c r="Q24" s="217" t="n">
        <v>0.20015515903801395</v>
      </c>
      <c r="R24" s="217" t="n">
        <v>0.20015515903801395</v>
      </c>
      <c r="S24" s="217" t="n">
        <v>0.20015515903801395</v>
      </c>
      <c r="T24" s="216"/>
      <c r="U24" s="18"/>
    </row>
    <row r="25">
      <c r="M25" s="18"/>
      <c r="N25" s="18"/>
      <c r="O25" s="18"/>
      <c r="P25" s="230" t="n">
        <v>0.30023273855702093</v>
      </c>
      <c r="Q25" s="218" t="n">
        <v>0.30023273855702093</v>
      </c>
      <c r="R25" s="218" t="n">
        <v>0.30023273855702093</v>
      </c>
      <c r="S25" s="218" t="n">
        <v>0.30023273855702093</v>
      </c>
      <c r="T25" s="219"/>
      <c r="U25" s="18"/>
    </row>
    <row r="26">
      <c r="M26" s="18"/>
      <c r="N26" s="18"/>
      <c r="O26" s="18"/>
      <c r="P26" s="199"/>
      <c r="Q26" s="199"/>
      <c r="R26" s="199"/>
      <c r="S26" s="199"/>
      <c r="T26" s="18"/>
      <c r="U26" s="18"/>
    </row>
    <row r="27">
      <c r="M27" s="18"/>
      <c r="N27" s="18"/>
      <c r="O27" s="18"/>
      <c r="P27" s="18"/>
      <c r="Q27" s="18"/>
      <c r="R27" s="18"/>
      <c r="S27" s="18"/>
      <c r="T27" s="18"/>
      <c r="U27" s="18"/>
    </row>
    <row r="28" ht="30" customHeight="1">
      <c r="M28" s="18"/>
      <c r="N28" s="18"/>
      <c r="O28" s="18"/>
      <c r="P28" s="18"/>
      <c r="Q28" s="18"/>
      <c r="R28" s="18"/>
      <c r="S28" s="18"/>
      <c r="T28" s="18"/>
      <c r="U28" s="18"/>
    </row>
    <row r="29" ht="27" customHeight="1">
      <c r="M29" s="18"/>
      <c r="N29" s="18"/>
      <c r="O29" s="18"/>
      <c r="P29" s="18"/>
      <c r="Q29" s="18"/>
      <c r="R29" s="18"/>
      <c r="S29" s="18"/>
      <c r="T29" s="18"/>
      <c r="U29" s="18"/>
    </row>
    <row r="30" ht="31.5" customHeight="1">
      <c r="M30" s="18"/>
      <c r="N30" s="18"/>
      <c r="O30" s="18"/>
      <c r="P30" s="18"/>
      <c r="Q30" s="18"/>
      <c r="R30" s="18"/>
      <c r="S30" s="18"/>
      <c r="T30" s="18"/>
      <c r="U30" s="18"/>
    </row>
    <row r="31" ht="24.5" customHeight="1">
      <c r="M31" s="18"/>
      <c r="N31" s="18"/>
      <c r="O31" s="18"/>
      <c r="P31" s="18"/>
      <c r="Q31" s="18"/>
      <c r="R31" s="18"/>
      <c r="S31" s="18"/>
      <c r="T31" s="18"/>
      <c r="U31" s="18"/>
    </row>
    <row r="32">
      <c r="M32" s="18"/>
      <c r="N32" s="18"/>
      <c r="O32" s="18"/>
      <c r="P32" s="18"/>
      <c r="Q32" s="18"/>
      <c r="R32" s="18"/>
      <c r="S32" s="18"/>
      <c r="T32" s="18"/>
      <c r="U32" s="18"/>
    </row>
    <row r="33">
      <c r="M33" s="18"/>
      <c r="N33" s="18"/>
      <c r="O33" s="18"/>
      <c r="P33" s="18"/>
      <c r="Q33" s="18"/>
      <c r="R33" s="18"/>
      <c r="S33" s="18"/>
      <c r="T33" s="18"/>
      <c r="U33" s="18"/>
    </row>
    <row r="34">
      <c r="M34" s="18"/>
      <c r="N34" s="18"/>
      <c r="O34" s="18"/>
      <c r="P34" s="18"/>
      <c r="Q34" s="18"/>
      <c r="R34" s="18"/>
      <c r="S34" s="18"/>
      <c r="T34" s="18"/>
      <c r="U34" s="18"/>
    </row>
    <row r="35">
      <c r="M35" s="18"/>
      <c r="N35" s="18"/>
      <c r="O35" s="18"/>
      <c r="P35" s="18"/>
      <c r="Q35" s="18"/>
      <c r="R35" s="18"/>
      <c r="S35" s="18"/>
      <c r="T35" s="18"/>
      <c r="U35" s="18"/>
    </row>
    <row r="36">
      <c r="M36" s="18"/>
      <c r="N36" s="18"/>
      <c r="O36" s="18"/>
      <c r="P36" s="18"/>
      <c r="Q36" s="18"/>
      <c r="R36" s="18"/>
      <c r="S36" s="18"/>
      <c r="T36" s="18"/>
      <c r="U36" s="18"/>
    </row>
    <row r="37">
      <c r="M37" s="18"/>
      <c r="N37" s="18"/>
      <c r="O37" s="18"/>
      <c r="P37" s="18"/>
      <c r="Q37" s="18"/>
      <c r="R37" s="18"/>
      <c r="S37" s="18"/>
      <c r="T37" s="18"/>
      <c r="U37" s="18"/>
    </row>
    <row r="38">
      <c r="M38" s="18"/>
      <c r="N38" s="18"/>
      <c r="O38" s="18"/>
      <c r="P38" s="18"/>
      <c r="Q38" s="18"/>
      <c r="R38" s="18"/>
      <c r="S38" s="18"/>
      <c r="T38" s="18"/>
      <c r="U38" s="18"/>
    </row>
    <row r="39">
      <c r="M39" s="18"/>
      <c r="N39" s="18"/>
      <c r="O39" s="18"/>
      <c r="P39" s="18"/>
      <c r="Q39" s="18"/>
      <c r="R39" s="18"/>
      <c r="S39" s="18"/>
      <c r="T39" s="18"/>
      <c r="U39" s="18"/>
    </row>
    <row r="40">
      <c r="M40" s="18"/>
      <c r="N40" s="18"/>
      <c r="O40" s="18"/>
      <c r="P40" s="18"/>
      <c r="Q40" s="18"/>
      <c r="R40" s="18"/>
      <c r="S40" s="18"/>
      <c r="T40" s="18"/>
      <c r="U40" s="18"/>
    </row>
    <row r="41">
      <c r="M41" s="18"/>
      <c r="N41" s="18"/>
      <c r="O41" s="18"/>
      <c r="P41" s="18"/>
      <c r="Q41" s="18"/>
      <c r="R41" s="18"/>
      <c r="S41" s="18"/>
      <c r="T41" s="18"/>
      <c r="U41" s="18"/>
    </row>
    <row r="42">
      <c r="M42" s="18"/>
      <c r="N42" s="18"/>
      <c r="O42" s="18"/>
      <c r="P42" s="18"/>
      <c r="Q42" s="18"/>
      <c r="R42" s="18"/>
      <c r="S42" s="18"/>
      <c r="T42" s="18"/>
      <c r="U42" s="18"/>
    </row>
    <row r="43">
      <c r="M43" s="18"/>
      <c r="N43" s="18"/>
      <c r="O43" s="18"/>
      <c r="P43" s="18"/>
      <c r="Q43" s="18"/>
      <c r="R43" s="18"/>
      <c r="S43" s="18"/>
      <c r="T43" s="18"/>
      <c r="U43" s="18"/>
    </row>
    <row r="44">
      <c r="M44" s="18"/>
      <c r="N44" s="18"/>
      <c r="O44" s="18"/>
      <c r="P44" s="18"/>
      <c r="Q44" s="18"/>
      <c r="R44" s="18"/>
      <c r="S44" s="18"/>
      <c r="T44" s="18"/>
      <c r="U44" s="18"/>
    </row>
    <row r="45">
      <c r="M45" s="18"/>
      <c r="N45" s="18"/>
      <c r="O45" s="18"/>
      <c r="P45" s="18"/>
      <c r="Q45" s="18"/>
      <c r="R45" s="18"/>
      <c r="S45" s="18"/>
      <c r="T45" s="18"/>
      <c r="U45" s="18"/>
    </row>
    <row r="46">
      <c r="M46" s="18"/>
      <c r="N46" s="18"/>
      <c r="O46" s="18"/>
      <c r="P46" s="18"/>
      <c r="Q46" s="18"/>
      <c r="R46" s="18"/>
      <c r="S46" s="18"/>
      <c r="T46" s="18"/>
      <c r="U46" s="18"/>
    </row>
    <row r="47">
      <c r="M47" s="18"/>
      <c r="N47" s="18"/>
      <c r="O47" s="18"/>
      <c r="P47" s="18"/>
      <c r="Q47" s="18"/>
      <c r="R47" s="18"/>
      <c r="S47" s="18"/>
      <c r="T47" s="18"/>
      <c r="U47" s="18"/>
    </row>
    <row r="48">
      <c r="M48" s="18"/>
      <c r="N48" s="18"/>
      <c r="O48" s="18"/>
      <c r="P48" s="18"/>
      <c r="Q48" s="18"/>
      <c r="R48" s="18"/>
      <c r="S48" s="18"/>
      <c r="T48" s="18"/>
      <c r="U48" s="18"/>
    </row>
    <row r="49">
      <c r="M49" s="18"/>
      <c r="N49" s="18"/>
      <c r="O49" s="18"/>
      <c r="P49" s="18"/>
      <c r="Q49" s="18"/>
      <c r="R49" s="18"/>
      <c r="S49" s="18"/>
      <c r="T49" s="18"/>
      <c r="U49" s="18"/>
    </row>
    <row r="50">
      <c r="M50" s="18"/>
      <c r="N50" s="18"/>
      <c r="O50" s="18"/>
      <c r="P50" s="18"/>
      <c r="Q50" s="18"/>
      <c r="R50" s="18"/>
      <c r="S50" s="18"/>
      <c r="T50" s="18"/>
      <c r="U50" s="18"/>
    </row>
    <row r="51">
      <c r="M51" s="18"/>
      <c r="N51" s="18"/>
      <c r="O51" s="18"/>
      <c r="P51" s="18"/>
      <c r="Q51" s="18"/>
      <c r="R51" s="18"/>
      <c r="S51" s="18"/>
      <c r="T51" s="18"/>
      <c r="U51" s="18"/>
    </row>
    <row r="52">
      <c r="M52" s="18"/>
      <c r="N52" s="18"/>
      <c r="O52" s="18"/>
      <c r="P52" s="18"/>
      <c r="Q52" s="18"/>
      <c r="R52" s="18"/>
      <c r="S52" s="18"/>
      <c r="T52" s="18"/>
      <c r="U52" s="18"/>
    </row>
  </sheetData>
  <mergeCells count="7">
    <mergeCell ref="B2:T6"/>
    <mergeCell ref="B1:T1"/>
    <mergeCell ref="B9:C10"/>
    <mergeCell ref="Q9:T9"/>
    <mergeCell ref="I9:L9"/>
    <mergeCell ref="E9:H9"/>
    <mergeCell ref="M9:P9"/>
  </mergeCells>
  <pageMargins left="0.7" right="0.7" top="0.75" bottom="0.75" header="0.3" footer="0.3"/>
  <pageSetup orientation="portrait"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7" zoomScale="63" zoomScaleNormal="71" workbookViewId="0">
      <selection activeCell="J27" sqref="J27"/>
    </sheetView>
  </sheetViews>
  <sheetFormatPr defaultRowHeight="15.0" baseColWidth="10"/>
  <cols>
    <col min="1" max="1" width="8.5" hidden="0" customWidth="1"/>
    <col min="2" max="2" width="40.5" hidden="0" customWidth="1"/>
    <col min="3" max="3" width="7.1640625" hidden="0" customWidth="1"/>
    <col min="4" max="4" width="11.1640625" hidden="0" customWidth="1"/>
    <col min="5" max="5" width="12.5" hidden="0" customWidth="1"/>
    <col min="6" max="6" width="7.1640625" hidden="0" customWidth="1"/>
    <col min="7" max="7" width="7.1640625" hidden="0" customWidth="1"/>
    <col min="8" max="8" width="10.5" hidden="0" customWidth="1"/>
    <col min="9" max="9" width="11.5" hidden="0" customWidth="1"/>
    <col min="10" max="10" width="7.5" hidden="0" customWidth="1"/>
    <col min="11" max="11" width="7.5" hidden="0" customWidth="1"/>
    <col min="12" max="12" width="7.5" hidden="0" customWidth="1"/>
    <col min="13" max="13" width="7.5" hidden="0" customWidth="1"/>
    <col min="14" max="14" width="8.1640625" hidden="0" customWidth="1"/>
    <col min="15" max="15" width="8.1640625" hidden="0" customWidth="1"/>
    <col min="16" max="16" width="8.1640625" hidden="0" customWidth="1"/>
    <col min="17" max="17" width="8.1640625" hidden="0" customWidth="1"/>
    <col min="18" max="18" width="8.1640625" hidden="0" customWidth="1"/>
    <col min="19" max="19" width="8.1640625" hidden="0" customWidth="1"/>
    <col min="20" max="20" width="8.1640625" hidden="0" customWidth="1"/>
    <col min="21" max="21" width="8.1640625" hidden="0" customWidth="1"/>
    <col min="22" max="22" width="8.1640625" hidden="0" customWidth="1"/>
    <col min="23" max="23" width="8.1640625" hidden="0" customWidth="1"/>
    <col min="24" max="24" width="8.1640625" hidden="0" customWidth="1"/>
    <col min="25" max="25" width="8.1640625" hidden="0" customWidth="1"/>
    <col min="26" max="26" width="8.1640625" hidden="0" customWidth="1"/>
    <col min="27" max="27" width="8.1640625" hidden="0" customWidth="1"/>
    <col min="28" max="28" width="8.1640625" hidden="0" customWidth="1"/>
    <col min="29" max="29" width="8.1640625" hidden="0" customWidth="1"/>
    <col min="30" max="30" width="29.5" hidden="0" customWidth="1"/>
    <col min="31" max="31" width="31.1640625" hidden="0" customWidth="1"/>
    <col min="32" max="32" width="114.83203125" hidden="0" customWidth="1"/>
  </cols>
  <sheetData>
    <row r="1">
      <c r="B1" s="135" t="s">
        <v>193</v>
      </c>
      <c r="C1" s="135"/>
      <c r="D1" s="135"/>
      <c r="E1" s="135"/>
      <c r="F1" s="135"/>
      <c r="G1" s="135"/>
      <c r="H1" s="135"/>
      <c r="I1" s="135"/>
      <c r="J1" s="135"/>
      <c r="K1" s="135"/>
      <c r="L1" s="135"/>
      <c r="M1" s="135"/>
      <c r="N1" s="135"/>
      <c r="O1" s="135"/>
      <c r="P1" s="135"/>
      <c r="Q1" s="135"/>
      <c r="R1" s="135"/>
      <c r="S1" s="135"/>
      <c r="T1" s="135"/>
      <c r="U1" s="135"/>
      <c r="V1" s="135"/>
      <c r="W1" s="135"/>
      <c r="X1" s="135"/>
      <c r="Y1" s="135"/>
      <c r="Z1" s="135"/>
      <c r="AA1" s="135"/>
      <c r="AB1" s="135"/>
      <c r="AC1" s="135"/>
      <c r="AD1" s="16"/>
      <c r="AE1" s="16"/>
    </row>
    <row r="2" ht="14.25" customHeight="1">
      <c r="B2" s="16" t="s">
        <v>392</v>
      </c>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row>
    <row r="3" ht="50.75" customHeight="1">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row>
    <row r="4" ht="5.25" customHeight="1">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row>
    <row r="5" ht="15" customHeight="1">
      <c r="B5" s="16" t="s">
        <v>393</v>
      </c>
    </row>
    <row r="6" ht="14.75" customHeight="1">
      <c r="B6" s="136" t="s">
        <v>394</v>
      </c>
      <c r="C6" s="138"/>
      <c r="D6" s="147" t="s">
        <v>337</v>
      </c>
      <c r="E6" s="148"/>
      <c r="F6" s="148"/>
      <c r="G6" s="148"/>
      <c r="H6" s="148"/>
      <c r="I6" s="148"/>
      <c r="J6" s="148"/>
      <c r="K6" s="148"/>
      <c r="L6" s="148"/>
      <c r="M6" s="148"/>
      <c r="N6" s="148"/>
      <c r="O6" s="148"/>
      <c r="P6" s="149"/>
      <c r="Q6" s="144" t="s">
        <v>338</v>
      </c>
      <c r="R6" s="145"/>
      <c r="S6" s="145"/>
      <c r="T6" s="145"/>
      <c r="U6" s="145"/>
      <c r="V6" s="145"/>
      <c r="W6" s="145"/>
      <c r="X6" s="145"/>
      <c r="Y6" s="145"/>
      <c r="Z6" s="145"/>
      <c r="AA6" s="145"/>
      <c r="AB6" s="145"/>
      <c r="AC6" s="146"/>
      <c r="AD6" s="258" t="s">
        <v>395</v>
      </c>
      <c r="AE6" s="172" t="s">
        <v>396</v>
      </c>
    </row>
    <row r="7" ht="24" customHeight="1">
      <c r="B7" s="139"/>
      <c r="C7" s="140"/>
      <c r="D7" s="136" t="n">
        <v>2018</v>
      </c>
      <c r="E7" s="136" t="n">
        <v>2019</v>
      </c>
      <c r="F7" s="137"/>
      <c r="G7" s="137"/>
      <c r="H7" s="138"/>
      <c r="I7" s="136" t="n">
        <v>2020</v>
      </c>
      <c r="J7" s="137"/>
      <c r="K7" s="137"/>
      <c r="L7" s="137"/>
      <c r="M7" s="136" t="n">
        <v>2021</v>
      </c>
      <c r="N7" s="137"/>
      <c r="O7" s="137"/>
      <c r="P7" s="138"/>
      <c r="Q7" s="142" t="n">
        <v>2022</v>
      </c>
      <c r="R7" s="142"/>
      <c r="S7" s="142"/>
      <c r="T7" s="143"/>
      <c r="U7" s="141" t="n">
        <v>2023</v>
      </c>
      <c r="V7" s="142"/>
      <c r="W7" s="142"/>
      <c r="X7" s="142"/>
      <c r="Y7" s="141" t="n">
        <v>2024</v>
      </c>
      <c r="Z7" s="142"/>
      <c r="AA7" s="142"/>
      <c r="AB7" s="143"/>
      <c r="AC7" s="152" t="n">
        <v>2025</v>
      </c>
      <c r="AD7" s="259"/>
      <c r="AE7" s="261"/>
    </row>
    <row r="8" ht="14.25" customHeight="1">
      <c r="B8" s="177"/>
      <c r="C8" s="151"/>
      <c r="D8" s="139" t="s">
        <v>339</v>
      </c>
      <c r="E8" s="139" t="s">
        <v>340</v>
      </c>
      <c r="F8" s="134" t="s">
        <v>341</v>
      </c>
      <c r="G8" s="134" t="s">
        <v>240</v>
      </c>
      <c r="H8" s="140" t="s">
        <v>339</v>
      </c>
      <c r="I8" s="134" t="s">
        <v>340</v>
      </c>
      <c r="J8" s="134" t="s">
        <v>341</v>
      </c>
      <c r="K8" s="134" t="s">
        <v>240</v>
      </c>
      <c r="L8" s="134" t="s">
        <v>339</v>
      </c>
      <c r="M8" s="139" t="s">
        <v>340</v>
      </c>
      <c r="N8" s="134" t="s">
        <v>341</v>
      </c>
      <c r="O8" s="134" t="s">
        <v>240</v>
      </c>
      <c r="P8" s="140" t="s">
        <v>339</v>
      </c>
      <c r="Q8" s="254" t="s">
        <v>340</v>
      </c>
      <c r="R8" s="254" t="s">
        <v>341</v>
      </c>
      <c r="S8" s="254" t="s">
        <v>240</v>
      </c>
      <c r="T8" s="254" t="s">
        <v>339</v>
      </c>
      <c r="U8" s="253" t="s">
        <v>340</v>
      </c>
      <c r="V8" s="254" t="s">
        <v>341</v>
      </c>
      <c r="W8" s="254" t="s">
        <v>240</v>
      </c>
      <c r="X8" s="254" t="s">
        <v>339</v>
      </c>
      <c r="Y8" s="253" t="s">
        <v>340</v>
      </c>
      <c r="Z8" s="128" t="s">
        <v>341</v>
      </c>
      <c r="AA8" s="254" t="s">
        <v>240</v>
      </c>
      <c r="AB8" s="269" t="s">
        <v>339</v>
      </c>
      <c r="AC8" s="278" t="s">
        <v>340</v>
      </c>
      <c r="AD8" s="260"/>
      <c r="AE8" s="262"/>
    </row>
    <row r="9" ht="23.75" customHeight="1">
      <c r="B9" s="154" t="s">
        <v>397</v>
      </c>
      <c r="C9" s="150" t="s">
        <v>398</v>
      </c>
      <c r="D9" s="241" t="n">
        <f>'Haver Pivoted'!GO32</f>
        <v>588.9</v>
      </c>
      <c r="E9" s="242" t="n">
        <f>'Haver Pivoted'!GP32</f>
        <v>593.79999999999995</v>
      </c>
      <c r="F9" s="242" t="n">
        <f>'Haver Pivoted'!GQ32</f>
        <v>610.5</v>
      </c>
      <c r="G9" s="242" t="n">
        <f>'Haver Pivoted'!GR32</f>
        <v>610.4</v>
      </c>
      <c r="H9" s="242" t="n">
        <f>'Haver Pivoted'!GS32</f>
        <v>622.4</v>
      </c>
      <c r="I9" s="242" t="n">
        <f>'Haver Pivoted'!GT32</f>
        <v>640.6</v>
      </c>
      <c r="J9" s="242" t="n">
        <f>'Haver Pivoted'!GU32</f>
        <v>1400</v>
      </c>
      <c r="K9" s="242" t="n">
        <f>'Haver Pivoted'!GV32</f>
        <v>738.5</v>
      </c>
      <c r="L9" s="242" t="n">
        <f>'Haver Pivoted'!GW32</f>
        <v>743</v>
      </c>
      <c r="M9" s="242" t="n">
        <f>'Haver Pivoted'!GX32</f>
        <v>781.5</v>
      </c>
      <c r="N9" s="242" t="n">
        <f>'Haver Pivoted'!GY32</f>
        <v>1632.2</v>
      </c>
      <c r="O9" s="242" t="n">
        <f>'Haver Pivoted'!GZ32</f>
        <v>1057.0999999999999</v>
      </c>
      <c r="P9" s="233" t="n">
        <f>'Haver Pivoted'!HA32</f>
        <v>904.2</v>
      </c>
      <c r="Q9" s="233" t="n">
        <f>'Haver Pivoted'!HB32</f>
        <v>0</v>
      </c>
      <c r="R9" s="170" t="e">
        <f t="shared" ref="R9:AC9" si="0">R10+R11</f>
        <v>#DIV/0!</v>
      </c>
      <c r="S9" s="170" t="e">
        <f t="shared" si="0"/>
        <v>#DIV/0!</v>
      </c>
      <c r="T9" s="170" t="n">
        <f t="shared" si="0"/>
        <v>97.613597012936054</v>
      </c>
      <c r="U9" s="170" t="n">
        <f t="shared" si="0"/>
        <v>97.584633526180724</v>
      </c>
      <c r="V9" s="170" t="n">
        <f t="shared" si="0"/>
        <v>97.554568639666186</v>
      </c>
      <c r="W9" s="170" t="n">
        <f t="shared" si="0"/>
        <v>97.523402297847824</v>
      </c>
      <c r="X9" s="170" t="n">
        <f t="shared" si="0"/>
        <v>72.163837018397331</v>
      </c>
      <c r="Y9" s="170" t="n">
        <f t="shared" si="0"/>
        <v>47.061132760080959</v>
      </c>
      <c r="Z9" s="170" t="n">
        <f t="shared" si="0"/>
        <v>27.957276397532574</v>
      </c>
      <c r="AA9" s="170" t="n">
        <f t="shared" si="0"/>
        <v>27.852254649867795</v>
      </c>
      <c r="AB9" s="170" t="n">
        <f t="shared" si="0"/>
        <v>13.870054078791011</v>
      </c>
      <c r="AC9" s="131" t="n">
        <f t="shared" si="0"/>
        <v>13.762661086678937</v>
      </c>
      <c r="AD9" s="244"/>
      <c r="AE9" s="281"/>
    </row>
    <row r="10" ht="30" customHeight="1">
      <c r="B10" s="153" t="s">
        <v>134</v>
      </c>
      <c r="C10" s="16" t="s">
        <v>399</v>
      </c>
      <c r="D10" s="243" t="n">
        <f>'Haver Pivoted'!GO40</f>
        <v>390.86599999999999</v>
      </c>
      <c r="E10" s="61" t="n">
        <f>'Haver Pivoted'!GP40</f>
        <v>408.75599999999997</v>
      </c>
      <c r="F10" s="61" t="n">
        <f>'Haver Pivoted'!GQ40</f>
        <v>413.34399999999999</v>
      </c>
      <c r="G10" s="61" t="n">
        <f>'Haver Pivoted'!GR40</f>
        <v>418.529</v>
      </c>
      <c r="H10" s="61" t="n">
        <f>'Haver Pivoted'!GS40</f>
        <v>413.80599999999998</v>
      </c>
      <c r="I10" s="61" t="n">
        <f>'Haver Pivoted'!GT40</f>
        <v>428.11799999999999</v>
      </c>
      <c r="J10" s="61" t="n">
        <f>'Haver Pivoted'!GU40</f>
        <v>502.49</v>
      </c>
      <c r="K10" s="61" t="n">
        <f>'Haver Pivoted'!GV40</f>
        <v>481.71699999999998</v>
      </c>
      <c r="L10" s="61" t="n">
        <f>'Haver Pivoted'!GW40</f>
        <v>507.83699999999999</v>
      </c>
      <c r="M10" s="61" t="n">
        <f>'Haver Pivoted'!GX40</f>
        <v>511.34500000000003</v>
      </c>
      <c r="N10" s="61" t="n">
        <f>'Haver Pivoted'!GY40</f>
        <v>520.72900000000004</v>
      </c>
      <c r="O10" s="61" t="n">
        <f>'Haver Pivoted'!GZ40</f>
        <v>530.82100000000003</v>
      </c>
      <c r="P10" s="257" t="n">
        <f>'Haver Pivoted'!HA40</f>
        <v>541.83299999999997</v>
      </c>
      <c r="Q10" s="257" t="n">
        <f>'Haver Pivoted'!HB40</f>
        <v>0</v>
      </c>
      <c r="R10" s="128" t="n">
        <f>Medicaid!R27</f>
        <v>0</v>
      </c>
      <c r="S10" s="128" t="e">
        <f>Medicaid!S27</f>
        <v>#DIV/0!</v>
      </c>
      <c r="T10" s="128" t="n">
        <f>Medicaid!T27</f>
        <v>-2.671541473710441</v>
      </c>
      <c r="U10" s="128" t="n">
        <f>Medicaid!U27</f>
        <v>-2.6361931404858985</v>
      </c>
      <c r="V10" s="128" t="n">
        <f>Medicaid!V27</f>
        <v>-2.6013125165123814</v>
      </c>
      <c r="W10" s="128" t="n">
        <f>Medicaid!W27</f>
        <v>-2.5668934133243093</v>
      </c>
      <c r="X10" s="128" t="n">
        <f>Medicaid!X27</f>
        <v>-2.6022270077150536</v>
      </c>
      <c r="Y10" s="128" t="n">
        <f>Medicaid!Y27</f>
        <v>-2.6380469732523708</v>
      </c>
      <c r="Z10" s="128" t="n">
        <f>Medicaid!Z27</f>
        <v>-2.6743600048931793</v>
      </c>
      <c r="AA10" s="128" t="n">
        <f>Medicaid!AA27</f>
        <v>-2.7111728897512797</v>
      </c>
      <c r="AB10" s="128" t="n">
        <f>Medicaid!AB27</f>
        <v>-2.7484925083659038</v>
      </c>
      <c r="AC10" s="125" t="n">
        <f>Medicaid!AC27</f>
        <v>-2.7863258359877272</v>
      </c>
      <c r="AD10" s="127"/>
      <c r="AE10" s="271"/>
    </row>
    <row r="11" ht="17.25" customHeight="1">
      <c r="B11" s="153" t="s">
        <v>400</v>
      </c>
      <c r="C11" s="16"/>
      <c r="D11" s="243" t="n">
        <f t="shared" ref="D11:G11" si="1">D9-D10</f>
        <v>198.03399999999999</v>
      </c>
      <c r="E11" s="61" t="n">
        <f t="shared" si="1"/>
        <v>185.04399999999998</v>
      </c>
      <c r="F11" s="61" t="n">
        <f t="shared" si="1"/>
        <v>197.15600000000001</v>
      </c>
      <c r="G11" s="61" t="n">
        <f t="shared" si="1"/>
        <v>191.87099999999998</v>
      </c>
      <c r="H11" s="61" t="n">
        <f>H9-H10</f>
        <v>208.59399999999999</v>
      </c>
      <c r="I11" s="61" t="n">
        <f t="shared" ref="I11:N11" si="2">I9-I10</f>
        <v>212.48200000000003</v>
      </c>
      <c r="J11" s="61" t="n">
        <f t="shared" si="2"/>
        <v>897.51</v>
      </c>
      <c r="K11" s="61" t="n">
        <f t="shared" si="2"/>
        <v>256.78300000000002</v>
      </c>
      <c r="L11" s="61" t="n">
        <f t="shared" si="2"/>
        <v>235.16300000000001</v>
      </c>
      <c r="M11" s="61" t="n">
        <f t="shared" si="2"/>
        <v>270.15499999999997</v>
      </c>
      <c r="N11" s="61" t="n">
        <f t="shared" si="2"/>
        <v>1111.471</v>
      </c>
      <c r="O11" s="61" t="n">
        <f>O9-O10</f>
        <v>526.27899999999988</v>
      </c>
      <c r="P11" s="257" t="n">
        <f>P9-P10</f>
        <v>362.36700000000008</v>
      </c>
      <c r="Q11" s="257" t="n">
        <f>Q9-Q10</f>
        <v>0</v>
      </c>
      <c r="R11" s="128" t="e">
        <f t="shared" ref="R11:AC11" si="3">SUM(R12:R20)</f>
        <v>#DIV/0!</v>
      </c>
      <c r="S11" s="128" t="e">
        <f t="shared" si="3"/>
        <v>#DIV/0!</v>
      </c>
      <c r="T11" s="128" t="n">
        <f t="shared" si="3"/>
        <v>100.2851384866465</v>
      </c>
      <c r="U11" s="128" t="n">
        <f t="shared" si="3"/>
        <v>100.22082666666662</v>
      </c>
      <c r="V11" s="128" t="n">
        <f t="shared" si="3"/>
        <v>100.15588115617857</v>
      </c>
      <c r="W11" s="128" t="n">
        <f t="shared" si="3"/>
        <v>100.09029571117213</v>
      </c>
      <c r="X11" s="128" t="n">
        <f t="shared" si="3"/>
        <v>74.766064026112389</v>
      </c>
      <c r="Y11" s="128" t="n">
        <f t="shared" si="3"/>
        <v>49.699179733333331</v>
      </c>
      <c r="Z11" s="128" t="n">
        <f t="shared" si="3"/>
        <v>30.631636402425755</v>
      </c>
      <c r="AA11" s="128" t="n">
        <f t="shared" si="3"/>
        <v>30.563427539619074</v>
      </c>
      <c r="AB11" s="128" t="n">
        <f t="shared" si="3"/>
        <v>16.618546587156914</v>
      </c>
      <c r="AC11" s="125" t="n">
        <f t="shared" si="3"/>
        <v>16.548986922666664</v>
      </c>
      <c r="AD11" s="127"/>
      <c r="AE11" s="271"/>
    </row>
    <row r="12" ht="16.25" customHeight="1">
      <c r="B12" s="153" t="s">
        <v>150</v>
      </c>
      <c r="C12" s="56" t="s">
        <v>401</v>
      </c>
      <c r="D12" s="126"/>
      <c r="E12" s="56"/>
      <c r="F12" s="56"/>
      <c r="G12" s="56"/>
      <c r="H12" s="61"/>
      <c r="I12" s="61"/>
      <c r="J12" s="61" t="n">
        <f>'Haver Pivoted'!GU56</f>
        <v>597.9</v>
      </c>
      <c r="K12" s="61"/>
      <c r="L12" s="61"/>
      <c r="M12" s="61"/>
      <c r="N12" s="61"/>
      <c r="O12" s="62" t="n">
        <v>0</v>
      </c>
      <c r="P12" s="127" t="n">
        <v>0</v>
      </c>
      <c r="Q12" s="127" t="n">
        <v>0</v>
      </c>
      <c r="R12" s="128" t="n">
        <v>0</v>
      </c>
      <c r="S12" s="128" t="n">
        <v>0</v>
      </c>
      <c r="T12" s="128" t="n">
        <v>0</v>
      </c>
      <c r="U12" s="128" t="n">
        <v>0</v>
      </c>
      <c r="V12" s="128" t="n">
        <v>0</v>
      </c>
      <c r="W12" s="128" t="n">
        <v>0</v>
      </c>
      <c r="X12" s="128" t="n">
        <v>0</v>
      </c>
      <c r="Y12" s="128" t="n">
        <v>0</v>
      </c>
      <c r="Z12" s="128" t="n">
        <v>0</v>
      </c>
      <c r="AA12" s="128" t="n">
        <v>0</v>
      </c>
      <c r="AB12" s="128" t="n">
        <v>0</v>
      </c>
      <c r="AC12" s="125" t="n">
        <v>0</v>
      </c>
      <c r="AD12" s="127" t="n">
        <f>SUM(I12:Y12)/4</f>
        <v>149.47499999999999</v>
      </c>
      <c r="AE12" s="271" t="n">
        <f>AD40</f>
        <v>150</v>
      </c>
    </row>
    <row r="13" ht="15" customHeight="1">
      <c r="B13" s="153" t="s">
        <v>151</v>
      </c>
      <c r="C13" s="56" t="s">
        <v>402</v>
      </c>
      <c r="D13" s="126"/>
      <c r="E13" s="56"/>
      <c r="F13" s="56"/>
      <c r="G13" s="56"/>
      <c r="H13" s="61"/>
      <c r="I13" s="61"/>
      <c r="J13" s="61" t="n">
        <f>'Haver Pivoted'!GU57</f>
        <v>28.4</v>
      </c>
      <c r="K13" s="61" t="n">
        <f>'Haver Pivoted'!GV57</f>
        <v>15.8</v>
      </c>
      <c r="L13" s="61" t="n">
        <f>'Haver Pivoted'!GW57</f>
        <v>15.2</v>
      </c>
      <c r="M13" s="61" t="n">
        <f>'Haver Pivoted'!GX57</f>
        <v>28.9</v>
      </c>
      <c r="N13" s="61" t="n">
        <f>'Haver Pivoted'!GY57</f>
        <v>67.599999999999994</v>
      </c>
      <c r="O13" s="61" t="n">
        <f>'Haver Pivoted'!GZ57</f>
        <v>80.7</v>
      </c>
      <c r="P13" s="257" t="n">
        <f>'Haver Pivoted'!HA57</f>
        <v>87.2</v>
      </c>
      <c r="Q13" s="257" t="n">
        <f>'Haver Pivoted'!HB57</f>
        <v>0</v>
      </c>
      <c r="R13" s="128" t="n">
        <f t="shared" ref="R13:AC13" si="4">R41+R45+R51</f>
        <v>69.123333333333306</v>
      </c>
      <c r="S13" s="128" t="n">
        <f t="shared" si="4"/>
        <v>69.123333333333306</v>
      </c>
      <c r="T13" s="128" t="n">
        <f t="shared" si="4"/>
        <v>60.929333333333297</v>
      </c>
      <c r="U13" s="128" t="n">
        <f t="shared" si="4"/>
        <v>60.929333333333297</v>
      </c>
      <c r="V13" s="128" t="n">
        <f t="shared" si="4"/>
        <v>60.929333333333297</v>
      </c>
      <c r="W13" s="128" t="n">
        <f t="shared" si="4"/>
        <v>60.929333333333297</v>
      </c>
      <c r="X13" s="128" t="n">
        <f t="shared" si="4"/>
        <v>54.244333333333302</v>
      </c>
      <c r="Y13" s="128" t="n">
        <f t="shared" si="4"/>
        <v>50.911000000000001</v>
      </c>
      <c r="Z13" s="128" t="n">
        <f t="shared" si="4"/>
        <v>31.911000000000001</v>
      </c>
      <c r="AA13" s="128" t="n">
        <f t="shared" si="4"/>
        <v>31.911000000000001</v>
      </c>
      <c r="AB13" s="128" t="n">
        <f t="shared" si="4"/>
        <v>23.099</v>
      </c>
      <c r="AC13" s="125" t="n">
        <f t="shared" si="4"/>
        <v>23.099</v>
      </c>
      <c r="AD13" s="127" t="n">
        <f t="shared" ref="AD13:AD19" si="5">SUM(I13:Y13)/4</f>
        <v>202.72983333333326</v>
      </c>
      <c r="AE13" s="271" t="n">
        <f>AD41+AD45+AD51</f>
        <v>218.26349999999994</v>
      </c>
    </row>
    <row r="14" ht="15" customHeight="1">
      <c r="B14" s="153" t="s">
        <v>153</v>
      </c>
      <c r="C14" s="62" t="s">
        <v>367</v>
      </c>
      <c r="D14" s="179"/>
      <c r="E14" s="62"/>
      <c r="F14" s="62"/>
      <c r="G14" s="62"/>
      <c r="H14" s="61"/>
      <c r="I14" s="61"/>
      <c r="J14" s="61" t="n">
        <f>'Haver Pivoted'!GU58</f>
        <v>64.400000000000006</v>
      </c>
      <c r="K14" s="61" t="n">
        <f>'Haver Pivoted'!GV58</f>
        <v>23.4</v>
      </c>
      <c r="L14" s="61" t="n">
        <f>'Haver Pivoted'!GW58</f>
        <v>13.8</v>
      </c>
      <c r="M14" s="61" t="n">
        <f>'Haver Pivoted'!GX58</f>
        <v>17.100000000000001</v>
      </c>
      <c r="N14" s="61" t="n">
        <f>'Haver Pivoted'!GY58</f>
        <v>10.6</v>
      </c>
      <c r="O14" s="61" t="n">
        <f>'Haver Pivoted'!GZ58</f>
        <v>15</v>
      </c>
      <c r="P14" s="257" t="n">
        <f>'Haver Pivoted'!HA58</f>
        <v>25.8</v>
      </c>
      <c r="Q14" s="257" t="n">
        <f>'Haver Pivoted'!HB58</f>
        <v>0</v>
      </c>
      <c r="R14" s="128" t="e">
        <f>'Provider Relief'!R12</f>
        <v>#DIV/0!</v>
      </c>
      <c r="S14" s="128" t="e">
        <f>'Provider Relief'!S12</f>
        <v>#DIV/0!</v>
      </c>
      <c r="T14" s="128" t="n">
        <f>'Provider Relief'!T12</f>
        <v>0</v>
      </c>
      <c r="U14" s="128" t="n">
        <f>'Provider Relief'!U12</f>
        <v>0</v>
      </c>
      <c r="V14" s="128" t="n">
        <f>'Provider Relief'!V12</f>
        <v>0</v>
      </c>
      <c r="W14" s="128" t="n">
        <f>'Provider Relief'!W12</f>
        <v>0</v>
      </c>
      <c r="X14" s="128" t="n">
        <f>'Provider Relief'!X12</f>
        <v>0</v>
      </c>
      <c r="Y14" s="128" t="n">
        <f>'Provider Relief'!Y12</f>
        <v>0</v>
      </c>
      <c r="Z14" s="128" t="n">
        <f>'Provider Relief'!Z12</f>
        <v>0</v>
      </c>
      <c r="AA14" s="128" t="n">
        <f>'Provider Relief'!AA12</f>
        <v>0</v>
      </c>
      <c r="AB14" s="128" t="n">
        <f>'Provider Relief'!AB12</f>
        <v>0</v>
      </c>
      <c r="AC14" s="125" t="n">
        <f>'Provider Relief'!AC12</f>
        <v>0</v>
      </c>
      <c r="AD14" s="127" t="e">
        <f>SUM(I14:Y14)/4</f>
        <v>#DIV/0!</v>
      </c>
      <c r="AE14" s="271" t="n">
        <f>AD42+AD46+AD52</f>
        <v>34.125000000000007</v>
      </c>
    </row>
    <row r="15" ht="15.75" customHeight="1">
      <c r="B15" s="153" t="s">
        <v>403</v>
      </c>
      <c r="C15" s="62"/>
      <c r="D15" s="179"/>
      <c r="E15" s="62"/>
      <c r="F15" s="62"/>
      <c r="G15" s="62"/>
      <c r="H15" s="61"/>
      <c r="I15" s="61"/>
      <c r="J15" s="61"/>
      <c r="K15" s="61"/>
      <c r="L15" s="61"/>
      <c r="M15" s="61" t="n">
        <f>M44</f>
        <v>9.6666666666666661</v>
      </c>
      <c r="N15" s="62" t="n">
        <f t="shared" ref="N15:AC15" si="6">N44</f>
        <v>9.6666666666666661</v>
      </c>
      <c r="O15" s="62" t="n">
        <f t="shared" si="6"/>
        <v>9.6666666666666661</v>
      </c>
      <c r="P15" s="127" t="n">
        <f>P44</f>
        <v>9.6666666666666661</v>
      </c>
      <c r="Q15" s="127" t="n">
        <f>Q44</f>
        <v>9.6666666666666661</v>
      </c>
      <c r="R15" s="128" t="n">
        <f t="shared" si="6"/>
        <v>9.6666666666666661</v>
      </c>
      <c r="S15" s="128" t="n">
        <f t="shared" si="6"/>
        <v>9.6666666666666661</v>
      </c>
      <c r="T15" s="128" t="n">
        <f t="shared" si="6"/>
        <v>9.6666666666666661</v>
      </c>
      <c r="U15" s="128" t="n">
        <f t="shared" si="6"/>
        <v>9.6666666666666661</v>
      </c>
      <c r="V15" s="128" t="n">
        <f t="shared" si="6"/>
        <v>9.6666666666666661</v>
      </c>
      <c r="W15" s="128" t="n">
        <f t="shared" si="6"/>
        <v>9.6666666666666661</v>
      </c>
      <c r="X15" s="128" t="n">
        <f t="shared" si="6"/>
        <v>9.6666666666666661</v>
      </c>
      <c r="Y15" s="128" t="n">
        <f t="shared" si="6"/>
        <v>0</v>
      </c>
      <c r="Z15" s="128" t="n">
        <f t="shared" si="6"/>
        <v>0</v>
      </c>
      <c r="AA15" s="128" t="n">
        <f t="shared" si="6"/>
        <v>0</v>
      </c>
      <c r="AB15" s="128" t="n">
        <f t="shared" si="6"/>
        <v>0</v>
      </c>
      <c r="AC15" s="125" t="n">
        <f t="shared" si="6"/>
        <v>0</v>
      </c>
      <c r="AD15" s="127" t="n">
        <f>SUM(I15:Y15)/4</f>
        <v>29.000000000000004</v>
      </c>
      <c r="AE15" s="272" t="n">
        <f>AD44</f>
        <v>29.000000000000004</v>
      </c>
      <c r="AF15" s="56" t="s">
        <v>404</v>
      </c>
      <c r="AG15" s="56"/>
      <c r="AH15" s="56"/>
    </row>
    <row r="16" ht="31.25" customHeight="1">
      <c r="B16" s="153" t="s">
        <v>405</v>
      </c>
      <c r="C16" s="62"/>
      <c r="D16" s="179"/>
      <c r="E16" s="62"/>
      <c r="F16" s="62"/>
      <c r="G16" s="62"/>
      <c r="H16" s="61"/>
      <c r="I16" s="61"/>
      <c r="J16" s="61"/>
      <c r="K16" s="61"/>
      <c r="L16" s="61"/>
      <c r="M16" s="61" t="n">
        <f>M48+M47</f>
        <v>12</v>
      </c>
      <c r="N16" s="62" t="n">
        <f>N48+N47</f>
        <v>12</v>
      </c>
      <c r="O16" s="62" t="n">
        <f>O48+O47</f>
        <v>12</v>
      </c>
      <c r="P16" s="127" t="n">
        <f t="shared" ref="P16:AC16" si="7">P48+P47</f>
        <v>12</v>
      </c>
      <c r="Q16" s="127" t="n">
        <f t="shared" si="7"/>
        <v>12</v>
      </c>
      <c r="R16" s="128" t="n">
        <f t="shared" si="7"/>
        <v>12</v>
      </c>
      <c r="S16" s="128" t="n">
        <f t="shared" si="7"/>
        <v>12</v>
      </c>
      <c r="T16" s="128" t="n">
        <f t="shared" si="7"/>
        <v>12</v>
      </c>
      <c r="U16" s="128" t="n">
        <f t="shared" si="7"/>
        <v>12</v>
      </c>
      <c r="V16" s="128" t="n">
        <f t="shared" si="7"/>
        <v>12</v>
      </c>
      <c r="W16" s="128" t="n">
        <f t="shared" si="7"/>
        <v>12</v>
      </c>
      <c r="X16" s="128" t="n">
        <f t="shared" si="7"/>
        <v>12</v>
      </c>
      <c r="Y16" s="128" t="n">
        <f t="shared" si="7"/>
        <v>0</v>
      </c>
      <c r="Z16" s="128" t="n">
        <f t="shared" si="7"/>
        <v>0</v>
      </c>
      <c r="AA16" s="128" t="n">
        <f t="shared" si="7"/>
        <v>0</v>
      </c>
      <c r="AB16" s="128" t="n">
        <f t="shared" si="7"/>
        <v>0</v>
      </c>
      <c r="AC16" s="125" t="n">
        <f t="shared" si="7"/>
        <v>0</v>
      </c>
      <c r="AD16" s="127" t="n">
        <f>SUM(I16:Y16)/4</f>
        <v>36</v>
      </c>
      <c r="AE16" s="271" t="n">
        <f>SUM(AD47:AD48)+AD53</f>
        <v>130.3365</v>
      </c>
      <c r="AF16" s="56" t="s">
        <v>406</v>
      </c>
      <c r="AG16" s="56"/>
      <c r="AH16" s="56"/>
    </row>
    <row r="17" ht="15" customHeight="1">
      <c r="B17" s="153" t="s">
        <v>407</v>
      </c>
      <c r="C17" s="62"/>
      <c r="D17" s="179"/>
      <c r="E17" s="62"/>
      <c r="F17" s="62"/>
      <c r="G17" s="62"/>
      <c r="H17" s="61"/>
      <c r="I17" s="61"/>
      <c r="J17" s="61"/>
      <c r="K17" s="61"/>
      <c r="L17" s="61"/>
      <c r="M17" s="61"/>
      <c r="N17" s="62" t="n">
        <f>N53</f>
        <v>59.256</v>
      </c>
      <c r="O17" s="62" t="n">
        <f>O53</f>
        <v>59.256</v>
      </c>
      <c r="P17" s="127" t="n">
        <f>P53</f>
        <v>35.671000000000006</v>
      </c>
      <c r="Q17" s="127" t="n">
        <f>Q53</f>
        <v>35.671000000000006</v>
      </c>
      <c r="R17" s="128" t="n">
        <f t="shared" ref="R17:AC17" si="8">R53</f>
        <v>35.671000000000006</v>
      </c>
      <c r="S17" s="128" t="n">
        <f t="shared" si="8"/>
        <v>35.671000000000006</v>
      </c>
      <c r="T17" s="128" t="n">
        <f t="shared" si="8"/>
        <v>24.216000000000001</v>
      </c>
      <c r="U17" s="128" t="n">
        <f t="shared" si="8"/>
        <v>24.216000000000001</v>
      </c>
      <c r="V17" s="128" t="n">
        <f t="shared" si="8"/>
        <v>24.216000000000001</v>
      </c>
      <c r="W17" s="128" t="n">
        <f t="shared" si="8"/>
        <v>24.216000000000001</v>
      </c>
      <c r="X17" s="128" t="n">
        <f t="shared" si="8"/>
        <v>9.6430000000000007</v>
      </c>
      <c r="Y17" s="128" t="n">
        <f t="shared" si="8"/>
        <v>9.6430000000000007</v>
      </c>
      <c r="Z17" s="128" t="n">
        <f t="shared" si="8"/>
        <v>9.6430000000000007</v>
      </c>
      <c r="AA17" s="128" t="n">
        <f t="shared" si="8"/>
        <v>9.6430000000000007</v>
      </c>
      <c r="AB17" s="128" t="n">
        <f t="shared" si="8"/>
        <v>4.5789999999999997</v>
      </c>
      <c r="AC17" s="125" t="n">
        <f t="shared" si="8"/>
        <v>4.5789999999999997</v>
      </c>
      <c r="AD17" s="127" t="n">
        <f>SUM(I17:Y17)/4</f>
        <v>94.336500000000001</v>
      </c>
      <c r="AE17" s="271"/>
      <c r="AF17" s="56"/>
      <c r="AG17" s="56"/>
      <c r="AH17" s="56"/>
    </row>
    <row r="18" ht="45" customHeight="1">
      <c r="B18" s="153" t="s">
        <v>1129</v>
      </c>
      <c r="C18" s="62"/>
      <c r="D18" s="179"/>
      <c r="E18" s="62"/>
      <c r="F18" s="62"/>
      <c r="G18" s="62"/>
      <c r="H18" s="61"/>
      <c r="I18" s="61"/>
      <c r="J18" s="61"/>
      <c r="K18" s="61"/>
      <c r="L18" s="61"/>
      <c r="M18" s="61"/>
      <c r="N18" s="62" t="n">
        <v>-40</v>
      </c>
      <c r="O18" s="62" t="n">
        <v>-40</v>
      </c>
      <c r="P18" s="127" t="n">
        <f>-51</f>
        <v>-51</v>
      </c>
      <c r="Q18" s="128" t="n">
        <f>-51</f>
        <v>-51</v>
      </c>
      <c r="R18" s="128" t="n">
        <f>-51</f>
        <v>-51</v>
      </c>
      <c r="S18" s="128" t="n">
        <f>-51</f>
        <v>-51</v>
      </c>
      <c r="T18" s="128" t="n">
        <v>0</v>
      </c>
      <c r="U18" s="128" t="n">
        <v>0</v>
      </c>
      <c r="V18" s="128" t="n">
        <v>0</v>
      </c>
      <c r="W18" s="128" t="n">
        <v>0</v>
      </c>
      <c r="X18" s="128" t="n">
        <v>-4</v>
      </c>
      <c r="Y18" s="128" t="n">
        <v>-4</v>
      </c>
      <c r="Z18" s="128" t="n">
        <v>-4</v>
      </c>
      <c r="AA18" s="128" t="n">
        <v>-4</v>
      </c>
      <c r="AB18" s="128" t="n">
        <v>-4</v>
      </c>
      <c r="AC18" s="125" t="n">
        <v>-4</v>
      </c>
      <c r="AD18" s="127"/>
      <c r="AE18" s="271"/>
      <c r="AF18" s="56"/>
      <c r="AG18" s="56"/>
      <c r="AH18" s="56"/>
    </row>
    <row r="19" ht="15.75" customHeight="1">
      <c r="B19" s="153" t="s">
        <v>408</v>
      </c>
      <c r="C19" s="56" t="s">
        <v>409</v>
      </c>
      <c r="D19" s="179"/>
      <c r="E19" s="62"/>
      <c r="F19" s="62"/>
      <c r="G19" s="62"/>
      <c r="H19" s="61"/>
      <c r="I19" s="61"/>
      <c r="J19" s="61"/>
      <c r="K19" s="61" t="n">
        <f>'Haver Pivoted'!GV56</f>
        <v>0</v>
      </c>
      <c r="L19" s="61" t="n">
        <f>'Haver Pivoted'!GW56</f>
        <v>0</v>
      </c>
      <c r="M19" s="61" t="n">
        <f>'Haver Pivoted'!GX56</f>
        <v>0</v>
      </c>
      <c r="N19" s="61" t="n">
        <f>'Haver Pivoted'!GY56</f>
        <v>785.9</v>
      </c>
      <c r="O19" s="61" t="n">
        <f>'Haver Pivoted'!GZ56</f>
        <v>187.9</v>
      </c>
      <c r="P19" s="257" t="n">
        <f>'Haver Pivoted'!HA56</f>
        <v>9.1999999999999993</v>
      </c>
      <c r="Q19" s="257" t="n">
        <f>'Haver Pivoted'!HB56</f>
        <v>0</v>
      </c>
      <c r="R19" s="256" t="n">
        <f>4*AE19-SUM(N19:Q19)</f>
        <v>465.19999999999982</v>
      </c>
      <c r="S19" s="156" t="n">
        <f t="shared" ref="S19:AC19" si="9">S50</f>
        <v>0</v>
      </c>
      <c r="T19" s="156" t="n">
        <f t="shared" si="9"/>
        <v>0</v>
      </c>
      <c r="U19" s="156" t="n">
        <f t="shared" si="9"/>
        <v>0</v>
      </c>
      <c r="V19" s="156" t="n">
        <f t="shared" si="9"/>
        <v>0</v>
      </c>
      <c r="W19" s="156" t="n">
        <f t="shared" si="9"/>
        <v>0</v>
      </c>
      <c r="X19" s="156" t="n">
        <f t="shared" si="9"/>
        <v>0</v>
      </c>
      <c r="Y19" s="156" t="n">
        <f t="shared" si="9"/>
        <v>0</v>
      </c>
      <c r="Z19" s="156" t="n">
        <f t="shared" si="9"/>
        <v>0</v>
      </c>
      <c r="AA19" s="156" t="n">
        <f t="shared" si="9"/>
        <v>0</v>
      </c>
      <c r="AB19" s="156" t="n">
        <f t="shared" si="9"/>
        <v>0</v>
      </c>
      <c r="AC19" s="157" t="n">
        <f t="shared" si="9"/>
        <v>0</v>
      </c>
      <c r="AD19" s="127" t="n">
        <f t="shared" si="5"/>
        <v>362.04999999999995</v>
      </c>
      <c r="AE19" s="271" t="n">
        <f>AD50</f>
        <v>362.04999999999995</v>
      </c>
      <c r="AF19" s="16"/>
      <c r="AH19" s="56"/>
    </row>
    <row r="20" ht="15.75" customHeight="1">
      <c r="A20" s="129"/>
      <c r="B20" s="130" t="s">
        <v>410</v>
      </c>
      <c r="C20" s="246"/>
      <c r="D20" s="245" t="n">
        <f t="shared" ref="D20:G20" si="10">D11-SUM(D12:D19)</f>
        <v>198.03399999999999</v>
      </c>
      <c r="E20" s="246" t="n">
        <f>E11-SUM(E12:E19)</f>
        <v>185.04399999999998</v>
      </c>
      <c r="F20" s="246" t="n">
        <f t="shared" si="10"/>
        <v>197.15600000000001</v>
      </c>
      <c r="G20" s="246" t="n">
        <f t="shared" si="10"/>
        <v>191.87099999999998</v>
      </c>
      <c r="H20" s="246" t="n">
        <f>H11-SUM(H12:H19)</f>
        <v>208.59399999999999</v>
      </c>
      <c r="I20" s="246" t="n">
        <f>I11-SUM(I12:I19)</f>
        <v>212.48200000000003</v>
      </c>
      <c r="J20" s="246" t="n">
        <f t="shared" ref="J20:L20" si="11">J11-SUM(J12:J19)</f>
        <v>206.81000000000006</v>
      </c>
      <c r="K20" s="246" t="n">
        <f t="shared" si="11"/>
        <v>217.58300000000003</v>
      </c>
      <c r="L20" s="246" t="n">
        <f t="shared" si="11"/>
        <v>206.16300000000001</v>
      </c>
      <c r="M20" s="246" t="n">
        <f>M11-SUM(M12:M19)</f>
        <v>202.48833333333332</v>
      </c>
      <c r="N20" s="246" t="n">
        <f>N11-SUM(N12:N19)</f>
        <v>206.44833333333338</v>
      </c>
      <c r="O20" s="246" t="n">
        <f>O11-SUM(O12:O19)</f>
        <v>201.7563333333332</v>
      </c>
      <c r="P20" s="234" t="n">
        <f>P11-SUM(P12:P19)</f>
        <v>233.82933333333341</v>
      </c>
      <c r="Q20" s="234" t="n">
        <f>Q11-SUM(Q12:Q19)</f>
        <v>-6.3376666666666708</v>
      </c>
      <c r="R20" s="159" t="n">
        <f t="shared" ref="R20:AC20" si="12">Q20*(1.04)^0.25</f>
        <v>-6.4001142729051859</v>
      </c>
      <c r="S20" s="159" t="n">
        <f t="shared" si="12"/>
        <v>-6.4631772007959789</v>
      </c>
      <c r="T20" s="159" t="n">
        <f t="shared" si="12"/>
        <v>-6.526861513353448</v>
      </c>
      <c r="U20" s="159" t="n">
        <f t="shared" si="12"/>
        <v>-6.5911733333333373</v>
      </c>
      <c r="V20" s="159" t="n">
        <f t="shared" si="12"/>
        <v>-6.6561188438213925</v>
      </c>
      <c r="W20" s="159" t="n">
        <f t="shared" si="12"/>
        <v>-6.7217042888278167</v>
      </c>
      <c r="X20" s="159" t="n">
        <f t="shared" si="12"/>
        <v>-6.7879359738875849</v>
      </c>
      <c r="Y20" s="159" t="n">
        <f t="shared" si="12"/>
        <v>-6.8548202666666702</v>
      </c>
      <c r="Z20" s="159" t="n">
        <f t="shared" si="12"/>
        <v>-6.9223635975742477</v>
      </c>
      <c r="AA20" s="159" t="n">
        <f t="shared" si="12"/>
        <v>-6.9905724603809292</v>
      </c>
      <c r="AB20" s="159" t="n">
        <f t="shared" si="12"/>
        <v>-7.0594534128430881</v>
      </c>
      <c r="AC20" s="159" t="n">
        <f t="shared" si="12"/>
        <v>-7.1290130773333367</v>
      </c>
      <c r="AD20" s="234"/>
      <c r="AE20" s="273"/>
      <c r="AF20" s="56" t="s">
        <v>411</v>
      </c>
      <c r="AG20" s="56"/>
      <c r="AH20" s="56"/>
    </row>
    <row r="21" ht="15.75" customHeight="1">
      <c r="A21" s="16"/>
      <c r="B21" s="16"/>
      <c r="C21" s="62"/>
      <c r="D21" s="62"/>
      <c r="E21" s="62"/>
      <c r="F21" s="62"/>
      <c r="G21" s="62"/>
      <c r="H21" s="62"/>
      <c r="I21" s="62"/>
      <c r="J21" s="62"/>
      <c r="K21" s="62"/>
      <c r="L21" s="62"/>
      <c r="M21" s="62"/>
      <c r="N21" s="62"/>
      <c r="O21" s="62"/>
      <c r="P21" s="62"/>
      <c r="Q21" s="62"/>
      <c r="R21" s="62"/>
      <c r="S21" s="62"/>
      <c r="T21" s="62"/>
      <c r="U21" s="62"/>
      <c r="V21" s="62"/>
      <c r="W21" s="62"/>
      <c r="X21" s="62"/>
      <c r="Y21" s="62"/>
      <c r="Z21" s="62"/>
      <c r="AA21" s="62"/>
      <c r="AB21" s="62"/>
      <c r="AC21" s="62"/>
      <c r="AD21" s="62"/>
      <c r="AE21" s="62"/>
      <c r="AF21" s="56"/>
      <c r="AG21" s="56"/>
      <c r="AH21" s="56"/>
    </row>
    <row r="22" ht="15.75" customHeight="1">
      <c r="A22" s="16"/>
      <c r="B22" s="16"/>
      <c r="C22" s="62"/>
      <c r="D22" s="62"/>
      <c r="E22" s="62"/>
      <c r="F22" s="62"/>
      <c r="G22" s="62"/>
      <c r="H22" s="62"/>
      <c r="I22" s="62"/>
      <c r="J22" s="62"/>
      <c r="K22" s="62"/>
      <c r="L22" s="62"/>
      <c r="M22" s="62"/>
      <c r="N22" s="62"/>
      <c r="O22"/>
      <c r="P22" s="140" t="s">
        <v>339</v>
      </c>
      <c r="Q22" s="254" t="s">
        <v>340</v>
      </c>
      <c r="R22" s="254" t="s">
        <v>341</v>
      </c>
      <c r="S22" s="254" t="s">
        <v>240</v>
      </c>
      <c r="T22" s="254" t="s">
        <v>339</v>
      </c>
      <c r="U22" s="253" t="s">
        <v>340</v>
      </c>
      <c r="V22" s="254" t="s">
        <v>341</v>
      </c>
      <c r="W22" s="254" t="s">
        <v>240</v>
      </c>
      <c r="X22" s="254" t="s">
        <v>339</v>
      </c>
      <c r="Y22" s="253" t="s">
        <v>340</v>
      </c>
      <c r="Z22" s="128" t="s">
        <v>341</v>
      </c>
      <c r="AA22" s="254" t="s">
        <v>240</v>
      </c>
      <c r="AB22" s="269" t="s">
        <v>339</v>
      </c>
      <c r="AC22" s="278" t="s">
        <v>340</v>
      </c>
      <c r="AD22" s="62"/>
      <c r="AE22" s="62"/>
      <c r="AF22" s="56"/>
      <c r="AG22" s="56"/>
      <c r="AH22" s="56"/>
    </row>
    <row r="23" ht="15" customHeight="1">
      <c r="A23" s="16"/>
      <c r="B23" s="16"/>
      <c r="C23" s="62"/>
      <c r="D23" s="62"/>
      <c r="E23" s="235"/>
      <c r="F23" s="62"/>
      <c r="G23" s="62"/>
      <c r="H23" s="62"/>
      <c r="I23" s="62"/>
      <c r="J23" s="62"/>
      <c r="K23" s="62"/>
      <c r="L23" s="62"/>
      <c r="M23" s="62"/>
      <c r="N23" s="62"/>
      <c r="O23"/>
      <c r="P23" s="233" t="n">
        <v>904.2</v>
      </c>
      <c r="Q23" s="170" t="n">
        <v>1355.4876304587806</v>
      </c>
      <c r="R23" s="170" t="n">
        <v>885.9257404035958</v>
      </c>
      <c r="S23" s="170" t="n">
        <v>871.58286116410613</v>
      </c>
      <c r="T23" s="170" t="n">
        <v>895.77390228296065</v>
      </c>
      <c r="U23" s="170" t="n">
        <v>890.9486325910558</v>
      </c>
      <c r="V23" s="170" t="n">
        <v>886.24252350297093</v>
      </c>
      <c r="W23" s="170" t="n">
        <v>881.65454339730138</v>
      </c>
      <c r="X23" s="170" t="n">
        <v>866.08268595997197</v>
      </c>
      <c r="Y23" s="170" t="n">
        <v>850.89250646734752</v>
      </c>
      <c r="Z23" s="170" t="n">
        <v>841.82761224652438</v>
      </c>
      <c r="AA23" s="170" t="n">
        <v>851.88963181244526</v>
      </c>
      <c r="AB23" s="170" t="n">
        <v>848.20421515031876</v>
      </c>
      <c r="AC23" s="131" t="n">
        <v>858.52503400183343</v>
      </c>
      <c r="AD23" s="62"/>
      <c r="AE23" s="62"/>
    </row>
    <row r="24" ht="15.75" customHeight="1">
      <c r="A24" s="16"/>
      <c r="B24" s="16"/>
      <c r="C24" s="62"/>
      <c r="D24" s="62"/>
      <c r="E24" s="62"/>
      <c r="F24" s="62"/>
      <c r="G24" s="62"/>
      <c r="H24" s="62"/>
      <c r="I24" s="62"/>
      <c r="J24" s="62"/>
      <c r="K24" s="62"/>
      <c r="L24" s="62"/>
      <c r="M24" s="62"/>
      <c r="N24" s="62"/>
      <c r="O24"/>
      <c r="P24" s="257" t="n">
        <v>541.83299999999997</v>
      </c>
      <c r="Q24" s="128" t="n">
        <v>556.27590382878202</v>
      </c>
      <c r="R24" s="128" t="n">
        <v>563.99846733866354</v>
      </c>
      <c r="S24" s="128" t="n">
        <v>555.31215047777141</v>
      </c>
      <c r="T24" s="128" t="n">
        <v>545.77939561629398</v>
      </c>
      <c r="U24" s="128" t="n">
        <v>538.55794982060513</v>
      </c>
      <c r="V24" s="128" t="n">
        <v>531.43205413142277</v>
      </c>
      <c r="W24" s="128" t="n">
        <v>524.40044428351337</v>
      </c>
      <c r="X24" s="128" t="n">
        <v>531.61887902663864</v>
      </c>
      <c r="Y24" s="128" t="n">
        <v>538.93667638607883</v>
      </c>
      <c r="Z24" s="128" t="n">
        <v>546.35520410011429</v>
      </c>
      <c r="AA24" s="128" t="n">
        <v>553.87584873410572</v>
      </c>
      <c r="AB24" s="128" t="n">
        <v>561.50001593965203</v>
      </c>
      <c r="AC24" s="125" t="n">
        <v>569.22913071731398</v>
      </c>
      <c r="AD24" s="62"/>
      <c r="AE24" s="62"/>
      <c r="AF24" s="56"/>
      <c r="AG24" s="56"/>
      <c r="AH24" s="56"/>
    </row>
    <row r="25" ht="15.75" customHeight="1">
      <c r="A25" s="16"/>
      <c r="B25" s="16"/>
      <c r="C25" s="62"/>
      <c r="D25" s="62"/>
      <c r="E25" s="62"/>
      <c r="F25" s="62"/>
      <c r="G25" s="62"/>
      <c r="H25" s="62"/>
      <c r="I25" s="62"/>
      <c r="J25" s="62"/>
      <c r="K25" s="62"/>
      <c r="L25" s="62"/>
      <c r="M25" s="62"/>
      <c r="N25" s="62"/>
      <c r="O25"/>
      <c r="P25" s="257" t="n">
        <v>362.36700000000008</v>
      </c>
      <c r="Q25" s="128" t="n">
        <v>799.21172662999845</v>
      </c>
      <c r="R25" s="128" t="n">
        <v>321.92727306493225</v>
      </c>
      <c r="S25" s="128" t="n">
        <v>316.27071068633467</v>
      </c>
      <c r="T25" s="128" t="n">
        <v>349.99450666666667</v>
      </c>
      <c r="U25" s="128" t="n">
        <v>352.39068277045067</v>
      </c>
      <c r="V25" s="128" t="n">
        <v>354.81046937154815</v>
      </c>
      <c r="W25" s="128" t="n">
        <v>357.25409911378802</v>
      </c>
      <c r="X25" s="128" t="n">
        <v>334.46380693333333</v>
      </c>
      <c r="Y25" s="128" t="n">
        <v>311.95583008126869</v>
      </c>
      <c r="Z25" s="128" t="n">
        <v>295.47240814641009</v>
      </c>
      <c r="AA25" s="128" t="n">
        <v>298.01378307833954</v>
      </c>
      <c r="AB25" s="128" t="n">
        <v>286.70419921066667</v>
      </c>
      <c r="AC25" s="125" t="n">
        <v>289.29590328451945</v>
      </c>
      <c r="AD25" s="62"/>
      <c r="AE25" s="62"/>
      <c r="AF25" s="56"/>
      <c r="AG25" s="56"/>
      <c r="AH25" s="56"/>
    </row>
    <row r="26" ht="15" customHeight="1">
      <c r="A26" s="16"/>
      <c r="B26" s="16"/>
      <c r="C26" s="62"/>
      <c r="D26" s="62"/>
      <c r="E26" s="62"/>
      <c r="F26" s="62"/>
      <c r="G26" s="62"/>
      <c r="H26" s="62"/>
      <c r="I26" s="62"/>
      <c r="J26" s="62"/>
      <c r="K26" s="62"/>
      <c r="L26" s="62"/>
      <c r="M26" s="62"/>
      <c r="N26" s="62"/>
      <c r="O26"/>
      <c r="P26" s="127" t="n">
        <v>0</v>
      </c>
      <c r="Q26" s="128" t="n">
        <v>0</v>
      </c>
      <c r="R26" s="128" t="n">
        <v>0</v>
      </c>
      <c r="S26" s="128" t="n">
        <v>0</v>
      </c>
      <c r="T26" s="128" t="n">
        <v>0</v>
      </c>
      <c r="U26" s="128" t="n">
        <v>0</v>
      </c>
      <c r="V26" s="128" t="n">
        <v>0</v>
      </c>
      <c r="W26" s="128" t="n">
        <v>0</v>
      </c>
      <c r="X26" s="128" t="n">
        <v>0</v>
      </c>
      <c r="Y26" s="128" t="n">
        <v>0</v>
      </c>
      <c r="Z26" s="128" t="n">
        <v>0</v>
      </c>
      <c r="AA26" s="128" t="n">
        <v>0</v>
      </c>
      <c r="AB26" s="128" t="n">
        <v>0</v>
      </c>
      <c r="AC26" s="125" t="n">
        <v>0</v>
      </c>
      <c r="AD26" s="62"/>
      <c r="AE26" s="62"/>
    </row>
    <row r="27" ht="15.75" customHeight="1">
      <c r="A27" s="16"/>
      <c r="B27" s="16"/>
      <c r="C27" s="62"/>
      <c r="D27" s="62"/>
      <c r="E27" s="62"/>
      <c r="F27" s="62"/>
      <c r="G27" s="62"/>
      <c r="H27" s="62"/>
      <c r="I27" s="62"/>
      <c r="J27" s="62"/>
      <c r="K27" s="62"/>
      <c r="L27" s="62"/>
      <c r="M27" s="62"/>
      <c r="N27" s="62"/>
      <c r="O27"/>
      <c r="P27" s="257" t="n">
        <v>87.2</v>
      </c>
      <c r="Q27" s="128" t="n">
        <v>69.123333333333306</v>
      </c>
      <c r="R27" s="128" t="n">
        <v>69.123333333333306</v>
      </c>
      <c r="S27" s="128" t="n">
        <v>69.123333333333306</v>
      </c>
      <c r="T27" s="128" t="n">
        <v>60.929333333333297</v>
      </c>
      <c r="U27" s="128" t="n">
        <v>60.929333333333297</v>
      </c>
      <c r="V27" s="128" t="n">
        <v>60.929333333333297</v>
      </c>
      <c r="W27" s="128" t="n">
        <v>60.929333333333297</v>
      </c>
      <c r="X27" s="128" t="n">
        <v>54.244333333333302</v>
      </c>
      <c r="Y27" s="128" t="n">
        <v>50.911000000000001</v>
      </c>
      <c r="Z27" s="128" t="n">
        <v>31.911000000000001</v>
      </c>
      <c r="AA27" s="128" t="n">
        <v>31.911000000000001</v>
      </c>
      <c r="AB27" s="128" t="n">
        <v>23.099</v>
      </c>
      <c r="AC27" s="125" t="n">
        <v>23.099</v>
      </c>
      <c r="AD27" s="62"/>
      <c r="AE27" s="62"/>
      <c r="AF27" s="56"/>
      <c r="AG27" s="56"/>
      <c r="AH27" s="56"/>
    </row>
    <row r="28" ht="15.75" customHeight="1">
      <c r="A28" s="16"/>
      <c r="B28" s="16"/>
      <c r="C28" s="62"/>
      <c r="D28" s="62"/>
      <c r="E28" s="62"/>
      <c r="F28" s="62"/>
      <c r="G28" s="62"/>
      <c r="H28" s="62"/>
      <c r="I28" s="62"/>
      <c r="J28" s="62"/>
      <c r="K28" s="62"/>
      <c r="L28" s="62"/>
      <c r="M28" s="62"/>
      <c r="N28" s="62"/>
      <c r="O28"/>
      <c r="P28" s="257" t="n">
        <v>25.8</v>
      </c>
      <c r="Q28" s="128" t="n">
        <v>22.417377812257563</v>
      </c>
      <c r="R28" s="128" t="n">
        <v>8.0062063615205581</v>
      </c>
      <c r="S28" s="128" t="n">
        <v>0</v>
      </c>
      <c r="T28" s="128" t="n">
        <v>0</v>
      </c>
      <c r="U28" s="128" t="n">
        <v>0</v>
      </c>
      <c r="V28" s="128" t="n">
        <v>0</v>
      </c>
      <c r="W28" s="128" t="n">
        <v>0</v>
      </c>
      <c r="X28" s="128" t="n">
        <v>0</v>
      </c>
      <c r="Y28" s="128" t="n">
        <v>0</v>
      </c>
      <c r="Z28" s="128" t="n">
        <v>0</v>
      </c>
      <c r="AA28" s="128" t="n">
        <v>0</v>
      </c>
      <c r="AB28" s="128" t="n">
        <v>0</v>
      </c>
      <c r="AC28" s="125" t="n">
        <v>0</v>
      </c>
      <c r="AD28" s="62"/>
      <c r="AE28" s="62"/>
      <c r="AF28" s="56"/>
      <c r="AG28" s="56"/>
      <c r="AH28" s="56"/>
    </row>
    <row r="29" ht="15" customHeight="1">
      <c r="A29" s="16"/>
      <c r="B29" s="16"/>
      <c r="C29" s="62"/>
      <c r="D29" s="62"/>
      <c r="E29" s="62"/>
      <c r="F29" s="62"/>
      <c r="G29" s="62"/>
      <c r="H29" s="62"/>
      <c r="I29" s="62"/>
      <c r="J29" s="62"/>
      <c r="K29" s="62"/>
      <c r="L29" s="62"/>
      <c r="M29" s="62"/>
      <c r="N29" s="62"/>
      <c r="O29"/>
      <c r="P29" s="127" t="n">
        <v>9.6666666666666661</v>
      </c>
      <c r="Q29" s="128" t="n">
        <v>9.6666666666666661</v>
      </c>
      <c r="R29" s="128" t="n">
        <v>9.6666666666666661</v>
      </c>
      <c r="S29" s="128" t="n">
        <v>9.6666666666666661</v>
      </c>
      <c r="T29" s="128" t="n">
        <v>9.6666666666666661</v>
      </c>
      <c r="U29" s="128" t="n">
        <v>9.6666666666666661</v>
      </c>
      <c r="V29" s="128" t="n">
        <v>9.6666666666666661</v>
      </c>
      <c r="W29" s="128" t="n">
        <v>9.6666666666666661</v>
      </c>
      <c r="X29" s="128" t="n">
        <v>9.6666666666666661</v>
      </c>
      <c r="Y29" s="128" t="n">
        <v>0</v>
      </c>
      <c r="Z29" s="128" t="n">
        <v>0</v>
      </c>
      <c r="AA29" s="128" t="n">
        <v>0</v>
      </c>
      <c r="AB29" s="128" t="n">
        <v>0</v>
      </c>
      <c r="AC29" s="125" t="n">
        <v>0</v>
      </c>
      <c r="AD29" s="62"/>
      <c r="AE29" s="62"/>
    </row>
    <row r="30" ht="15.75" customHeight="1">
      <c r="A30" s="16"/>
      <c r="B30" s="16"/>
      <c r="C30" s="62"/>
      <c r="D30" s="62"/>
      <c r="E30" s="62"/>
      <c r="F30" s="62"/>
      <c r="G30" s="62"/>
      <c r="H30" s="62"/>
      <c r="I30" s="62"/>
      <c r="J30" s="62"/>
      <c r="K30" s="62"/>
      <c r="L30" s="62"/>
      <c r="M30" s="62"/>
      <c r="N30" s="62"/>
      <c r="O30"/>
      <c r="P30" s="127" t="n">
        <v>12</v>
      </c>
      <c r="Q30" s="128" t="n">
        <v>12</v>
      </c>
      <c r="R30" s="128" t="n">
        <v>12</v>
      </c>
      <c r="S30" s="128" t="n">
        <v>12</v>
      </c>
      <c r="T30" s="128" t="n">
        <v>12</v>
      </c>
      <c r="U30" s="128" t="n">
        <v>12</v>
      </c>
      <c r="V30" s="128" t="n">
        <v>12</v>
      </c>
      <c r="W30" s="128" t="n">
        <v>12</v>
      </c>
      <c r="X30" s="128" t="n">
        <v>12</v>
      </c>
      <c r="Y30" s="128" t="n">
        <v>0</v>
      </c>
      <c r="Z30" s="128" t="n">
        <v>0</v>
      </c>
      <c r="AA30" s="128" t="n">
        <v>0</v>
      </c>
      <c r="AB30" s="128" t="n">
        <v>0</v>
      </c>
      <c r="AC30" s="125" t="n">
        <v>0</v>
      </c>
      <c r="AD30" s="62"/>
      <c r="AE30" s="62"/>
      <c r="AF30" s="56"/>
      <c r="AG30" s="56"/>
      <c r="AH30" s="56"/>
    </row>
    <row r="31" ht="15.75" customHeight="1">
      <c r="A31" s="16"/>
      <c r="B31" s="16"/>
      <c r="C31" s="62"/>
      <c r="D31" s="62"/>
      <c r="E31" s="62"/>
      <c r="F31" s="62"/>
      <c r="G31" s="62"/>
      <c r="H31" s="62"/>
      <c r="I31" s="62"/>
      <c r="J31" s="62"/>
      <c r="K31" s="62"/>
      <c r="L31" s="62"/>
      <c r="M31" s="62"/>
      <c r="N31" s="62"/>
      <c r="O31"/>
      <c r="P31" s="127" t="n">
        <v>35.671000000000006</v>
      </c>
      <c r="Q31" s="128" t="n">
        <v>35.671000000000006</v>
      </c>
      <c r="R31" s="128" t="n">
        <v>35.671000000000006</v>
      </c>
      <c r="S31" s="128" t="n">
        <v>35.671000000000006</v>
      </c>
      <c r="T31" s="128" t="n">
        <v>24.216000000000001</v>
      </c>
      <c r="U31" s="128" t="n">
        <v>24.216000000000001</v>
      </c>
      <c r="V31" s="128" t="n">
        <v>24.216000000000001</v>
      </c>
      <c r="W31" s="128" t="n">
        <v>24.216000000000001</v>
      </c>
      <c r="X31" s="128" t="n">
        <v>9.6430000000000007</v>
      </c>
      <c r="Y31" s="128" t="n">
        <v>9.6430000000000007</v>
      </c>
      <c r="Z31" s="128" t="n">
        <v>9.6430000000000007</v>
      </c>
      <c r="AA31" s="128" t="n">
        <v>9.6430000000000007</v>
      </c>
      <c r="AB31" s="128" t="n">
        <v>4.5789999999999997</v>
      </c>
      <c r="AC31" s="125" t="n">
        <v>4.5789999999999997</v>
      </c>
      <c r="AD31" s="62"/>
      <c r="AE31" s="62"/>
      <c r="AF31" s="56"/>
      <c r="AG31" s="56"/>
      <c r="AH31" s="56"/>
    </row>
    <row r="32" ht="15" customHeight="1">
      <c r="A32" s="16"/>
      <c r="B32" s="16"/>
      <c r="C32" s="62"/>
      <c r="D32" s="62"/>
      <c r="E32" s="62"/>
      <c r="F32" s="62"/>
      <c r="G32" s="62"/>
      <c r="H32" s="62"/>
      <c r="I32" s="62"/>
      <c r="J32" s="62"/>
      <c r="K32" s="62"/>
      <c r="L32" s="62"/>
      <c r="M32" s="62"/>
      <c r="N32" s="62"/>
      <c r="O32"/>
      <c r="P32" s="127" t="n">
        <v>-51</v>
      </c>
      <c r="Q32" s="128" t="n">
        <v>-51</v>
      </c>
      <c r="R32" s="128" t="n">
        <v>-51</v>
      </c>
      <c r="S32" s="128" t="n">
        <v>-51</v>
      </c>
      <c r="T32" s="128" t="n">
        <v>0</v>
      </c>
      <c r="U32" s="128" t="n">
        <v>0</v>
      </c>
      <c r="V32" s="128" t="n">
        <v>0</v>
      </c>
      <c r="W32" s="128" t="n">
        <v>0</v>
      </c>
      <c r="X32" s="128" t="n">
        <v>-4</v>
      </c>
      <c r="Y32" s="128" t="n">
        <v>-4</v>
      </c>
      <c r="Z32" s="128" t="n">
        <v>-4</v>
      </c>
      <c r="AA32" s="128" t="n">
        <v>-4</v>
      </c>
      <c r="AB32" s="128" t="n">
        <v>-4</v>
      </c>
      <c r="AC32" s="125" t="n">
        <v>-4</v>
      </c>
      <c r="AD32" s="62"/>
      <c r="AE32" s="62"/>
    </row>
    <row r="33" ht="15.75" customHeight="1">
      <c r="A33" s="16"/>
      <c r="B33" s="16"/>
      <c r="C33" s="62"/>
      <c r="D33" s="62"/>
      <c r="E33" s="62"/>
      <c r="F33" s="62"/>
      <c r="G33" s="62"/>
      <c r="H33" s="62"/>
      <c r="I33" s="62"/>
      <c r="J33" s="62"/>
      <c r="K33" s="62"/>
      <c r="L33" s="62"/>
      <c r="M33" s="62"/>
      <c r="N33" s="62"/>
      <c r="O33"/>
      <c r="P33" s="257" t="n">
        <v>9.1999999999999993</v>
      </c>
      <c r="Q33" s="156" t="n">
        <v>465.19999999999982</v>
      </c>
      <c r="R33" s="156" t="n">
        <v>0</v>
      </c>
      <c r="S33" s="156" t="n">
        <v>0</v>
      </c>
      <c r="T33" s="156" t="n">
        <v>0</v>
      </c>
      <c r="U33" s="156" t="n">
        <v>0</v>
      </c>
      <c r="V33" s="156" t="n">
        <v>0</v>
      </c>
      <c r="W33" s="156" t="n">
        <v>0</v>
      </c>
      <c r="X33" s="156" t="n">
        <v>0</v>
      </c>
      <c r="Y33" s="156" t="n">
        <v>0</v>
      </c>
      <c r="Z33" s="156" t="n">
        <v>0</v>
      </c>
      <c r="AA33" s="156" t="n">
        <v>0</v>
      </c>
      <c r="AB33" s="156" t="n">
        <v>0</v>
      </c>
      <c r="AC33" s="157" t="n">
        <v>0</v>
      </c>
      <c r="AD33" s="62"/>
      <c r="AE33" s="62"/>
      <c r="AF33" s="56"/>
      <c r="AG33" s="56"/>
      <c r="AH33" s="56"/>
    </row>
    <row r="34" ht="15.75" customHeight="1">
      <c r="A34" s="16"/>
      <c r="B34" s="16"/>
      <c r="C34" s="62"/>
      <c r="D34" s="62"/>
      <c r="E34" s="62"/>
      <c r="F34" s="62"/>
      <c r="G34" s="62"/>
      <c r="H34" s="62"/>
      <c r="I34" s="62"/>
      <c r="J34" s="62"/>
      <c r="K34" s="62"/>
      <c r="L34" s="62"/>
      <c r="M34" s="62"/>
      <c r="N34" s="62"/>
      <c r="O34" s="62"/>
      <c r="P34" s="234" t="n">
        <v>233.82933333333341</v>
      </c>
      <c r="Q34" s="159" t="n">
        <v>236.13334881774108</v>
      </c>
      <c r="R34" s="159" t="n">
        <v>238.46006670341174</v>
      </c>
      <c r="S34" s="159" t="n">
        <v>240.80971068633468</v>
      </c>
      <c r="T34" s="159" t="n">
        <v>243.18250666666671</v>
      </c>
      <c r="U34" s="159" t="n">
        <v>245.57868277045071</v>
      </c>
      <c r="V34" s="159" t="n">
        <v>247.9984693715482</v>
      </c>
      <c r="W34" s="159" t="n">
        <v>250.44209911378806</v>
      </c>
      <c r="X34" s="159" t="n">
        <v>252.90980693333336</v>
      </c>
      <c r="Y34" s="159" t="n">
        <v>255.40183008126871</v>
      </c>
      <c r="Z34" s="159" t="n">
        <v>257.91840814641012</v>
      </c>
      <c r="AA34" s="159" t="n">
        <v>260.45978307833957</v>
      </c>
      <c r="AB34" s="159" t="n">
        <v>263.02619921066668</v>
      </c>
      <c r="AC34" s="159" t="n">
        <v>265.61790328451946</v>
      </c>
      <c r="AD34" s="62"/>
      <c r="AE34" s="62"/>
      <c r="AF34" s="56"/>
      <c r="AG34" s="56"/>
      <c r="AH34" s="56"/>
    </row>
    <row r="35">
      <c r="A35" s="16"/>
      <c r="B35" s="16"/>
      <c r="C35" s="62"/>
      <c r="D35" s="62"/>
      <c r="E35" s="235"/>
      <c r="F35" s="62"/>
      <c r="G35" s="62"/>
      <c r="H35" s="62"/>
      <c r="I35" s="62"/>
      <c r="J35" s="62"/>
      <c r="K35" s="62"/>
      <c r="L35" s="62"/>
      <c r="M35" s="62"/>
      <c r="N35" s="62"/>
      <c r="O35" s="16"/>
      <c r="P35" s="62"/>
      <c r="Q35" s="62"/>
      <c r="R35" s="62"/>
      <c r="S35" s="62"/>
      <c r="T35" s="62"/>
      <c r="U35" s="62"/>
      <c r="V35" s="62"/>
      <c r="W35" s="62"/>
      <c r="X35" s="62"/>
      <c r="Y35" s="62"/>
      <c r="Z35" s="62"/>
      <c r="AA35" s="62"/>
      <c r="AB35" s="62"/>
      <c r="AC35" s="62"/>
      <c r="AD35" s="62"/>
      <c r="AE35" s="62"/>
    </row>
    <row r="36">
      <c r="C36" s="62"/>
      <c r="D36" s="62"/>
      <c r="E36" s="235"/>
      <c r="F36" s="62"/>
      <c r="G36" s="62"/>
      <c r="H36" s="62"/>
      <c r="I36" s="62"/>
      <c r="J36" s="62"/>
      <c r="K36" s="62"/>
      <c r="L36" s="62"/>
      <c r="M36" s="62"/>
      <c r="N36" s="62"/>
      <c r="P36" s="62"/>
      <c r="Q36" s="62"/>
      <c r="R36" s="62"/>
      <c r="S36" s="62"/>
      <c r="T36" s="62"/>
      <c r="U36" s="62"/>
      <c r="V36" s="62"/>
      <c r="W36" s="62"/>
      <c r="X36" s="62"/>
      <c r="Y36" s="62"/>
      <c r="Z36" s="62"/>
      <c r="AA36" s="62"/>
      <c r="AB36" s="62"/>
      <c r="AC36" s="62"/>
      <c r="AD36" s="62"/>
      <c r="AE36" s="62"/>
    </row>
    <row r="37" ht="15" customHeight="1">
      <c r="B37" s="16" t="s">
        <v>412</v>
      </c>
      <c r="C37" s="62"/>
      <c r="D37" s="62"/>
      <c r="E37" s="62"/>
      <c r="F37" s="62"/>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row>
    <row r="38" ht="27" customHeight="1">
      <c r="B38" s="263" t="s">
        <v>413</v>
      </c>
      <c r="C38" s="264"/>
      <c r="D38" s="265"/>
      <c r="E38" s="265"/>
      <c r="F38" s="265"/>
      <c r="G38" s="265"/>
      <c r="H38" s="265"/>
      <c r="I38" s="265"/>
      <c r="J38" s="265"/>
      <c r="K38" s="265"/>
      <c r="L38" s="265"/>
      <c r="M38" s="265"/>
      <c r="N38" s="265"/>
      <c r="O38" s="265"/>
      <c r="P38" s="265"/>
      <c r="Q38" s="265"/>
      <c r="R38" s="265"/>
      <c r="S38" s="265"/>
      <c r="T38" s="265"/>
      <c r="U38" s="265"/>
      <c r="V38" s="265"/>
      <c r="W38" s="265"/>
      <c r="X38" s="265"/>
      <c r="Y38" s="265"/>
      <c r="Z38" s="265"/>
      <c r="AA38" s="265"/>
      <c r="AB38" s="265"/>
      <c r="AC38" s="266"/>
      <c r="AD38" s="274" t="s">
        <v>395</v>
      </c>
      <c r="AE38" s="16"/>
    </row>
    <row r="39" ht="17.75" customHeight="1">
      <c r="B39" s="153" t="s">
        <v>414</v>
      </c>
      <c r="C39" s="62"/>
      <c r="D39" s="193"/>
      <c r="E39" s="194"/>
      <c r="F39" s="194"/>
      <c r="G39" s="194"/>
      <c r="H39" s="194"/>
      <c r="I39" s="194"/>
      <c r="J39" s="255" t="n">
        <f>SUM(J40:J42)</f>
        <v>692.8</v>
      </c>
      <c r="K39" s="255" t="n">
        <f t="shared" ref="K39:P39" si="13">SUM(K40:K42)</f>
        <v>39.200000000000003</v>
      </c>
      <c r="L39" s="255" t="n">
        <f t="shared" si="13"/>
        <v>29</v>
      </c>
      <c r="M39" s="255" t="n">
        <f t="shared" si="13"/>
        <v>27</v>
      </c>
      <c r="N39" s="255" t="n">
        <f t="shared" si="13"/>
        <v>18</v>
      </c>
      <c r="O39" s="255" t="n">
        <f t="shared" si="13"/>
        <v>0</v>
      </c>
      <c r="P39" s="283" t="n">
        <f t="shared" si="13"/>
        <v>0</v>
      </c>
      <c r="Q39" s="255"/>
      <c r="R39" s="236"/>
      <c r="S39" s="236"/>
      <c r="T39" s="236"/>
      <c r="U39" s="236"/>
      <c r="V39" s="236"/>
      <c r="W39" s="236"/>
      <c r="X39" s="236"/>
      <c r="Y39" s="236"/>
      <c r="Z39" s="236"/>
      <c r="AA39" s="236"/>
      <c r="AB39" s="236"/>
      <c r="AC39" s="237"/>
      <c r="AD39" s="127" t="n">
        <f t="shared" ref="AD39:AD53" si="14">SUM(I39:Y39)/4</f>
        <v>201.5</v>
      </c>
      <c r="AE39" s="153" t="s">
        <v>415</v>
      </c>
      <c r="AF39" s="16"/>
    </row>
    <row r="40" ht="15" customHeight="1">
      <c r="B40" s="153" t="s">
        <v>150</v>
      </c>
      <c r="C40" s="62"/>
      <c r="D40" s="179"/>
      <c r="E40" s="62"/>
      <c r="F40" s="62"/>
      <c r="G40" s="62"/>
      <c r="H40" s="62"/>
      <c r="I40" s="62"/>
      <c r="J40" s="56" t="n">
        <f>C60*4</f>
        <v>600</v>
      </c>
      <c r="K40" s="56"/>
      <c r="L40" s="56"/>
      <c r="M40" s="56"/>
      <c r="N40" s="56"/>
      <c r="O40" s="56"/>
      <c r="P40" s="132"/>
      <c r="Q40" s="56"/>
      <c r="R40" s="156"/>
      <c r="S40" s="156"/>
      <c r="T40" s="156"/>
      <c r="U40" s="156"/>
      <c r="V40" s="156"/>
      <c r="W40" s="156"/>
      <c r="X40" s="156"/>
      <c r="Y40" s="156"/>
      <c r="Z40" s="156"/>
      <c r="AA40" s="156"/>
      <c r="AB40" s="156"/>
      <c r="AC40" s="157"/>
      <c r="AD40" s="127" t="n">
        <f t="shared" si="14"/>
        <v>150</v>
      </c>
      <c r="AE40" s="56"/>
    </row>
    <row r="41" ht="15" customHeight="1">
      <c r="B41" s="153" t="s">
        <v>151</v>
      </c>
      <c r="C41" s="62"/>
      <c r="D41" s="179"/>
      <c r="E41" s="62"/>
      <c r="F41" s="62"/>
      <c r="G41" s="62"/>
      <c r="H41" s="62"/>
      <c r="I41" s="62"/>
      <c r="J41" s="56" t="n">
        <v>28.4</v>
      </c>
      <c r="K41" s="56" t="n">
        <v>15.8</v>
      </c>
      <c r="L41" s="56" t="n">
        <v>15.2</v>
      </c>
      <c r="M41" s="56" t="n">
        <v>10.9</v>
      </c>
      <c r="N41" s="56" t="n">
        <v>18</v>
      </c>
      <c r="O41" s="56"/>
      <c r="P41" s="132"/>
      <c r="Q41" s="56"/>
      <c r="R41" s="156"/>
      <c r="S41" s="156"/>
      <c r="T41" s="156"/>
      <c r="U41" s="156"/>
      <c r="V41" s="156"/>
      <c r="W41" s="156"/>
      <c r="X41" s="156"/>
      <c r="Y41" s="156"/>
      <c r="Z41" s="156"/>
      <c r="AA41" s="156"/>
      <c r="AB41" s="156"/>
      <c r="AC41" s="157"/>
      <c r="AD41" s="127" t="n">
        <f t="shared" si="14"/>
        <v>22.075000000000003</v>
      </c>
      <c r="AE41" s="56"/>
    </row>
    <row r="42" ht="15" customHeight="1">
      <c r="B42" s="153" t="s">
        <v>153</v>
      </c>
      <c r="C42" s="62"/>
      <c r="D42" s="179"/>
      <c r="E42" s="62"/>
      <c r="F42" s="62"/>
      <c r="G42" s="62"/>
      <c r="H42" s="62"/>
      <c r="I42" s="62"/>
      <c r="J42" s="16" t="n">
        <v>64.400000000000006</v>
      </c>
      <c r="K42" s="16" t="n">
        <v>23.4</v>
      </c>
      <c r="L42" s="16" t="n">
        <v>13.8</v>
      </c>
      <c r="M42" s="16" t="n">
        <v>16.100000000000001</v>
      </c>
      <c r="N42" s="56"/>
      <c r="O42" s="56"/>
      <c r="P42" s="132"/>
      <c r="Q42" s="56"/>
      <c r="R42" s="156"/>
      <c r="S42" s="156"/>
      <c r="T42" s="156"/>
      <c r="U42" s="156"/>
      <c r="V42" s="156"/>
      <c r="W42" s="156"/>
      <c r="X42" s="156"/>
      <c r="Y42" s="156"/>
      <c r="Z42" s="156"/>
      <c r="AA42" s="156"/>
      <c r="AB42" s="156"/>
      <c r="AC42" s="157"/>
      <c r="AD42" s="127" t="n">
        <f t="shared" si="14"/>
        <v>29.425000000000004</v>
      </c>
      <c r="AE42" s="56"/>
    </row>
    <row r="43" ht="16.5" customHeight="1">
      <c r="B43" s="153" t="s">
        <v>416</v>
      </c>
      <c r="C43" s="62"/>
      <c r="D43" s="179"/>
      <c r="E43" s="62"/>
      <c r="F43" s="62"/>
      <c r="G43" s="62"/>
      <c r="H43" s="62"/>
      <c r="I43" s="62"/>
      <c r="J43" s="62"/>
      <c r="K43" s="62"/>
      <c r="L43" s="62"/>
      <c r="M43" s="56" t="n">
        <f>SUM(M44:M48)</f>
        <v>43</v>
      </c>
      <c r="N43" s="56" t="n">
        <f t="shared" ref="N43:AC43" si="15">SUM(N44:N48)</f>
        <v>70</v>
      </c>
      <c r="O43" s="56" t="n">
        <f t="shared" si="15"/>
        <v>59.999999999999964</v>
      </c>
      <c r="P43" s="132" t="n">
        <f t="shared" si="15"/>
        <v>50</v>
      </c>
      <c r="Q43" s="56" t="n">
        <f t="shared" si="15"/>
        <v>44.999999999999964</v>
      </c>
      <c r="R43" s="156" t="n">
        <f t="shared" si="15"/>
        <v>44.999999999999964</v>
      </c>
      <c r="S43" s="156" t="n">
        <f t="shared" si="15"/>
        <v>44.999999999999964</v>
      </c>
      <c r="T43" s="156" t="n">
        <f t="shared" si="15"/>
        <v>44.999999999999964</v>
      </c>
      <c r="U43" s="156" t="n">
        <f t="shared" si="15"/>
        <v>44.999999999999964</v>
      </c>
      <c r="V43" s="156" t="n">
        <f t="shared" si="15"/>
        <v>44.999999999999964</v>
      </c>
      <c r="W43" s="156" t="n">
        <f t="shared" si="15"/>
        <v>44.999999999999964</v>
      </c>
      <c r="X43" s="156" t="n">
        <f t="shared" si="15"/>
        <v>44.999999999999964</v>
      </c>
      <c r="Y43" s="156" t="n">
        <f t="shared" si="15"/>
        <v>19</v>
      </c>
      <c r="Z43" s="156" t="n">
        <f t="shared" si="15"/>
        <v>0</v>
      </c>
      <c r="AA43" s="156" t="n">
        <f t="shared" si="15"/>
        <v>0</v>
      </c>
      <c r="AB43" s="156" t="n">
        <f t="shared" si="15"/>
        <v>0</v>
      </c>
      <c r="AC43" s="157" t="n">
        <f t="shared" si="15"/>
        <v>0</v>
      </c>
      <c r="AD43" s="127" t="n">
        <f t="shared" si="14"/>
        <v>150.49999999999991</v>
      </c>
      <c r="AE43" s="153" t="s">
        <v>417</v>
      </c>
      <c r="AF43" s="16"/>
    </row>
    <row r="44" ht="15" customHeight="1">
      <c r="B44" s="153" t="s">
        <v>403</v>
      </c>
      <c r="C44" s="62"/>
      <c r="D44" s="179"/>
      <c r="E44" s="62"/>
      <c r="F44" s="62"/>
      <c r="G44" s="62"/>
      <c r="H44" s="62"/>
      <c r="I44" s="62"/>
      <c r="J44" s="62"/>
      <c r="K44" s="62"/>
      <c r="L44" s="62"/>
      <c r="M44" s="56" t="n">
        <f>C63/12*4</f>
        <v>9.6666666666666661</v>
      </c>
      <c r="N44" s="56" t="n">
        <f>M44</f>
        <v>9.6666666666666661</v>
      </c>
      <c r="O44" s="56" t="n">
        <f t="shared" ref="O44:X44" si="16">N44</f>
        <v>9.6666666666666661</v>
      </c>
      <c r="P44" s="132" t="n">
        <f t="shared" si="16"/>
        <v>9.6666666666666661</v>
      </c>
      <c r="Q44" s="56" t="n">
        <f t="shared" si="16"/>
        <v>9.6666666666666661</v>
      </c>
      <c r="R44" s="156" t="n">
        <f t="shared" si="16"/>
        <v>9.6666666666666661</v>
      </c>
      <c r="S44" s="156" t="n">
        <f t="shared" si="16"/>
        <v>9.6666666666666661</v>
      </c>
      <c r="T44" s="156" t="n">
        <f t="shared" si="16"/>
        <v>9.6666666666666661</v>
      </c>
      <c r="U44" s="156" t="n">
        <f t="shared" si="16"/>
        <v>9.6666666666666661</v>
      </c>
      <c r="V44" s="156" t="n">
        <f t="shared" si="16"/>
        <v>9.6666666666666661</v>
      </c>
      <c r="W44" s="156" t="n">
        <f t="shared" si="16"/>
        <v>9.6666666666666661</v>
      </c>
      <c r="X44" s="156" t="n">
        <f t="shared" si="16"/>
        <v>9.6666666666666661</v>
      </c>
      <c r="Y44" s="128"/>
      <c r="Z44" s="128"/>
      <c r="AA44" s="128"/>
      <c r="AB44" s="128"/>
      <c r="AC44" s="125"/>
      <c r="AD44" s="127" t="n">
        <f t="shared" si="14"/>
        <v>29.000000000000004</v>
      </c>
      <c r="AE44" s="153"/>
      <c r="AF44" s="16"/>
    </row>
    <row r="45" ht="45" customHeight="1">
      <c r="B45" s="153" t="s">
        <v>151</v>
      </c>
      <c r="C45" s="62"/>
      <c r="D45" s="179"/>
      <c r="E45" s="62"/>
      <c r="F45" s="62"/>
      <c r="G45" s="62"/>
      <c r="H45" s="62"/>
      <c r="I45" s="62"/>
      <c r="J45" s="62"/>
      <c r="K45" s="62"/>
      <c r="L45" s="62"/>
      <c r="M45" s="160" t="n">
        <f>C74/12*4 - 7</f>
        <v>20.333333333333332</v>
      </c>
      <c r="N45" s="160" t="n">
        <f>C74/12*4 + 20</f>
        <v>47.333333333333329</v>
      </c>
      <c r="O45" s="160" t="n">
        <v>37.3333333333333</v>
      </c>
      <c r="P45" s="284" t="n">
        <v>27.333333333333332</v>
      </c>
      <c r="Q45" s="160" t="n">
        <v>22.3333333333333</v>
      </c>
      <c r="R45" s="279" t="n">
        <v>22.3333333333333</v>
      </c>
      <c r="S45" s="279" t="n">
        <v>22.3333333333333</v>
      </c>
      <c r="T45" s="279" t="n">
        <v>22.3333333333333</v>
      </c>
      <c r="U45" s="279" t="n">
        <v>22.3333333333333</v>
      </c>
      <c r="V45" s="279" t="n">
        <v>22.3333333333333</v>
      </c>
      <c r="W45" s="279" t="n">
        <v>22.3333333333333</v>
      </c>
      <c r="X45" s="279" t="n">
        <v>22.3333333333333</v>
      </c>
      <c r="Y45" s="279" t="n">
        <v>19</v>
      </c>
      <c r="Z45" s="279"/>
      <c r="AA45" s="279"/>
      <c r="AB45" s="279"/>
      <c r="AC45" s="280"/>
      <c r="AD45" s="127" t="n">
        <f>SUM(I45:Y45)/4</f>
        <v>82.499999999999943</v>
      </c>
      <c r="AE45" s="153" t="s">
        <v>418</v>
      </c>
    </row>
    <row r="46" ht="15" customHeight="1">
      <c r="B46" s="153" t="s">
        <v>153</v>
      </c>
      <c r="C46" s="62"/>
      <c r="D46" s="179"/>
      <c r="E46" s="62"/>
      <c r="F46" s="62"/>
      <c r="G46" s="62"/>
      <c r="H46" s="62"/>
      <c r="I46" s="62"/>
      <c r="J46" s="62"/>
      <c r="K46" s="62"/>
      <c r="L46" s="62"/>
      <c r="M46" s="56" t="n">
        <f>C75/12*4</f>
        <v>1</v>
      </c>
      <c r="N46" s="56" t="n">
        <f>C75/12*4</f>
        <v>1</v>
      </c>
      <c r="O46" s="56" t="n">
        <f t="shared" ref="O46:X46" si="17">$C$75/12*4</f>
        <v>1</v>
      </c>
      <c r="P46" s="132" t="n">
        <f t="shared" si="17"/>
        <v>1</v>
      </c>
      <c r="Q46" s="56" t="n">
        <f t="shared" si="17"/>
        <v>1</v>
      </c>
      <c r="R46" s="156" t="n">
        <f t="shared" si="17"/>
        <v>1</v>
      </c>
      <c r="S46" s="156" t="n">
        <f t="shared" si="17"/>
        <v>1</v>
      </c>
      <c r="T46" s="156" t="n">
        <f t="shared" si="17"/>
        <v>1</v>
      </c>
      <c r="U46" s="156" t="n">
        <f t="shared" si="17"/>
        <v>1</v>
      </c>
      <c r="V46" s="156" t="n">
        <f t="shared" si="17"/>
        <v>1</v>
      </c>
      <c r="W46" s="156" t="n">
        <f t="shared" si="17"/>
        <v>1</v>
      </c>
      <c r="X46" s="156" t="n">
        <f t="shared" si="17"/>
        <v>1</v>
      </c>
      <c r="Y46" s="128"/>
      <c r="Z46" s="128"/>
      <c r="AA46" s="128"/>
      <c r="AB46" s="128"/>
      <c r="AC46" s="125"/>
      <c r="AD46" s="127" t="n">
        <f t="shared" si="14"/>
        <v>3</v>
      </c>
      <c r="AE46" s="62"/>
    </row>
    <row r="47" ht="13.25" customHeight="1">
      <c r="B47" s="153" t="s">
        <v>419</v>
      </c>
      <c r="C47" s="62"/>
      <c r="D47" s="179"/>
      <c r="E47" s="62"/>
      <c r="F47" s="62"/>
      <c r="G47" s="62"/>
      <c r="H47" s="62"/>
      <c r="I47" s="62"/>
      <c r="J47" s="62"/>
      <c r="K47" s="62"/>
      <c r="L47" s="62"/>
      <c r="M47" s="56" t="n">
        <f t="shared" ref="M47:X47" si="18">$C$76/12*4</f>
        <v>11.333333333333334</v>
      </c>
      <c r="N47" s="56" t="n">
        <f t="shared" si="18"/>
        <v>11.333333333333334</v>
      </c>
      <c r="O47" s="56" t="n">
        <f t="shared" si="18"/>
        <v>11.333333333333334</v>
      </c>
      <c r="P47" s="132" t="n">
        <f t="shared" si="18"/>
        <v>11.333333333333334</v>
      </c>
      <c r="Q47" s="56" t="n">
        <f t="shared" si="18"/>
        <v>11.333333333333334</v>
      </c>
      <c r="R47" s="156" t="n">
        <f t="shared" si="18"/>
        <v>11.333333333333334</v>
      </c>
      <c r="S47" s="156" t="n">
        <f t="shared" si="18"/>
        <v>11.333333333333334</v>
      </c>
      <c r="T47" s="156" t="n">
        <f t="shared" si="18"/>
        <v>11.333333333333334</v>
      </c>
      <c r="U47" s="156" t="n">
        <f t="shared" si="18"/>
        <v>11.333333333333334</v>
      </c>
      <c r="V47" s="156" t="n">
        <f t="shared" si="18"/>
        <v>11.333333333333334</v>
      </c>
      <c r="W47" s="156" t="n">
        <f t="shared" si="18"/>
        <v>11.333333333333334</v>
      </c>
      <c r="X47" s="156" t="n">
        <f t="shared" si="18"/>
        <v>11.333333333333334</v>
      </c>
      <c r="Y47" s="128"/>
      <c r="Z47" s="128"/>
      <c r="AA47" s="128"/>
      <c r="AB47" s="128"/>
      <c r="AC47" s="125"/>
      <c r="AD47" s="127" t="n">
        <f t="shared" si="14"/>
        <v>33.999999999999993</v>
      </c>
      <c r="AE47" s="62"/>
    </row>
    <row r="48" ht="15" customHeight="1">
      <c r="B48" s="153" t="s">
        <v>420</v>
      </c>
      <c r="C48" s="62"/>
      <c r="D48" s="179"/>
      <c r="E48" s="62"/>
      <c r="F48" s="62"/>
      <c r="G48" s="62"/>
      <c r="H48" s="62"/>
      <c r="I48" s="62"/>
      <c r="J48" s="62"/>
      <c r="K48" s="62"/>
      <c r="L48" s="62"/>
      <c r="M48" s="56" t="n">
        <f t="shared" ref="M48:X48" si="19">$C$77/12*4</f>
        <v>0.66666666666666663</v>
      </c>
      <c r="N48" s="56" t="n">
        <f t="shared" si="19"/>
        <v>0.66666666666666663</v>
      </c>
      <c r="O48" s="56" t="n">
        <f t="shared" si="19"/>
        <v>0.66666666666666663</v>
      </c>
      <c r="P48" s="132" t="n">
        <f t="shared" si="19"/>
        <v>0.66666666666666663</v>
      </c>
      <c r="Q48" s="56" t="n">
        <f t="shared" si="19"/>
        <v>0.66666666666666663</v>
      </c>
      <c r="R48" s="156" t="n">
        <f t="shared" si="19"/>
        <v>0.66666666666666663</v>
      </c>
      <c r="S48" s="156" t="n">
        <f t="shared" si="19"/>
        <v>0.66666666666666663</v>
      </c>
      <c r="T48" s="156" t="n">
        <f t="shared" si="19"/>
        <v>0.66666666666666663</v>
      </c>
      <c r="U48" s="156" t="n">
        <f t="shared" si="19"/>
        <v>0.66666666666666663</v>
      </c>
      <c r="V48" s="156" t="n">
        <f t="shared" si="19"/>
        <v>0.66666666666666663</v>
      </c>
      <c r="W48" s="156" t="n">
        <f t="shared" si="19"/>
        <v>0.66666666666666663</v>
      </c>
      <c r="X48" s="156" t="n">
        <f t="shared" si="19"/>
        <v>0.66666666666666663</v>
      </c>
      <c r="Y48" s="128"/>
      <c r="Z48" s="128"/>
      <c r="AA48" s="128"/>
      <c r="AB48" s="128"/>
      <c r="AC48" s="125"/>
      <c r="AD48" s="127" t="n">
        <f t="shared" si="14"/>
        <v>2</v>
      </c>
      <c r="AE48" s="62"/>
    </row>
    <row r="49" ht="44.25" customHeight="1">
      <c r="B49" s="153" t="s">
        <v>421</v>
      </c>
      <c r="C49" s="62"/>
      <c r="D49" s="179"/>
      <c r="E49" s="62"/>
      <c r="F49" s="62"/>
      <c r="G49" s="62"/>
      <c r="H49" s="62"/>
      <c r="I49" s="62"/>
      <c r="J49" s="62"/>
      <c r="K49" s="62"/>
      <c r="L49" s="62"/>
      <c r="M49" s="56"/>
      <c r="N49" s="56" t="n">
        <f t="shared" ref="N49:AC49" si="20">SUM(N50:N54)</f>
        <v>954.03959999999972</v>
      </c>
      <c r="O49" s="56" t="n">
        <f t="shared" si="20"/>
        <v>85.500399999999999</v>
      </c>
      <c r="P49" s="132" t="n">
        <f t="shared" si="20"/>
        <v>83.481000000000009</v>
      </c>
      <c r="Q49" s="56" t="n">
        <f t="shared" si="20"/>
        <v>662.76099999999997</v>
      </c>
      <c r="R49" s="156" t="n">
        <f t="shared" si="20"/>
        <v>83.481000000000009</v>
      </c>
      <c r="S49" s="156" t="n">
        <f t="shared" si="20"/>
        <v>83.481000000000009</v>
      </c>
      <c r="T49" s="156" t="n">
        <f t="shared" si="20"/>
        <v>62.811999999999998</v>
      </c>
      <c r="U49" s="156" t="n">
        <f t="shared" si="20"/>
        <v>62.811999999999998</v>
      </c>
      <c r="V49" s="156" t="n">
        <f t="shared" si="20"/>
        <v>62.811999999999998</v>
      </c>
      <c r="W49" s="156" t="n">
        <f t="shared" si="20"/>
        <v>62.811999999999998</v>
      </c>
      <c r="X49" s="156" t="n">
        <f t="shared" si="20"/>
        <v>41.554000000000002</v>
      </c>
      <c r="Y49" s="156" t="n">
        <f t="shared" si="20"/>
        <v>41.554000000000002</v>
      </c>
      <c r="Z49" s="156" t="n">
        <f t="shared" si="20"/>
        <v>41.554000000000002</v>
      </c>
      <c r="AA49" s="156" t="n">
        <f t="shared" si="20"/>
        <v>41.554000000000002</v>
      </c>
      <c r="AB49" s="156" t="n">
        <f t="shared" si="20"/>
        <v>27.678000000000001</v>
      </c>
      <c r="AC49" s="157" t="n">
        <f t="shared" si="20"/>
        <v>27.678000000000001</v>
      </c>
      <c r="AD49" s="127" t="n">
        <f t="shared" si="14"/>
        <v>571.77499999999986</v>
      </c>
      <c r="AE49" s="153" t="s">
        <v>422</v>
      </c>
      <c r="AF49" s="16"/>
    </row>
    <row r="50" ht="17.75" customHeight="1">
      <c r="B50" s="153" t="s">
        <v>408</v>
      </c>
      <c r="C50" s="62"/>
      <c r="D50" s="179"/>
      <c r="E50" s="62"/>
      <c r="F50" s="62"/>
      <c r="G50" s="62"/>
      <c r="H50" s="62"/>
      <c r="I50" s="62"/>
      <c r="J50" s="62"/>
      <c r="K50" s="62"/>
      <c r="L50" s="62"/>
      <c r="M50" s="56"/>
      <c r="N50" s="56" t="n">
        <f>0.6*C79*4</f>
        <v>868.91999999999985</v>
      </c>
      <c r="O50" s="56"/>
      <c r="P50" s="132"/>
      <c r="Q50" s="56" t="n">
        <f>0.4*C79*4</f>
        <v>579.28</v>
      </c>
      <c r="R50" s="156"/>
      <c r="S50" s="156"/>
      <c r="T50" s="156"/>
      <c r="U50" s="156"/>
      <c r="V50" s="156"/>
      <c r="W50" s="156"/>
      <c r="X50" s="156"/>
      <c r="Y50" s="156"/>
      <c r="Z50" s="156"/>
      <c r="AA50" s="156"/>
      <c r="AB50" s="156"/>
      <c r="AC50" s="157"/>
      <c r="AD50" s="127" t="n">
        <f t="shared" si="14"/>
        <v>362.04999999999995</v>
      </c>
      <c r="AE50" s="16" t="s">
        <v>423</v>
      </c>
      <c r="AF50" s="16"/>
    </row>
    <row r="51" ht="15" customHeight="1">
      <c r="B51" s="153" t="s">
        <v>151</v>
      </c>
      <c r="C51" s="62"/>
      <c r="D51" s="179"/>
      <c r="E51" s="62"/>
      <c r="F51" s="62"/>
      <c r="G51" s="62"/>
      <c r="H51" s="62"/>
      <c r="I51" s="62"/>
      <c r="J51" s="62"/>
      <c r="K51" s="62"/>
      <c r="L51" s="62"/>
      <c r="M51" s="56"/>
      <c r="N51" s="56" t="n">
        <f>'ARP Quarterly'!D9</f>
        <v>24.693999999999999</v>
      </c>
      <c r="O51" s="56" t="n">
        <f>'ARP Quarterly'!E9</f>
        <v>24.693999999999999</v>
      </c>
      <c r="P51" s="132" t="n">
        <f>'ARP Quarterly'!F9</f>
        <v>46.79</v>
      </c>
      <c r="Q51" s="56" t="n">
        <f>'ARP Quarterly'!G9</f>
        <v>46.79</v>
      </c>
      <c r="R51" s="156" t="n">
        <f>'ARP Quarterly'!H9</f>
        <v>46.79</v>
      </c>
      <c r="S51" s="156" t="n">
        <f>'ARP Quarterly'!I9</f>
        <v>46.79</v>
      </c>
      <c r="T51" s="156" t="n">
        <f>'ARP Quarterly'!J9</f>
        <v>38.595999999999997</v>
      </c>
      <c r="U51" s="156" t="n">
        <f>'ARP Quarterly'!K9</f>
        <v>38.595999999999997</v>
      </c>
      <c r="V51" s="156" t="n">
        <f>'ARP Quarterly'!L9</f>
        <v>38.595999999999997</v>
      </c>
      <c r="W51" s="156" t="n">
        <f>'ARP Quarterly'!M9</f>
        <v>38.595999999999997</v>
      </c>
      <c r="X51" s="156" t="n">
        <f>'ARP Quarterly'!N9</f>
        <v>31.911000000000001</v>
      </c>
      <c r="Y51" s="156" t="n">
        <f>'ARP Quarterly'!O9</f>
        <v>31.911000000000001</v>
      </c>
      <c r="Z51" s="156" t="n">
        <f>'ARP Quarterly'!P9</f>
        <v>31.911000000000001</v>
      </c>
      <c r="AA51" s="156" t="n">
        <f>'ARP Quarterly'!Q9</f>
        <v>31.911000000000001</v>
      </c>
      <c r="AB51" s="156" t="n">
        <f>'ARP Quarterly'!R9</f>
        <v>23.099</v>
      </c>
      <c r="AC51" s="157" t="n">
        <f>'ARP Quarterly'!S9</f>
        <v>23.099</v>
      </c>
      <c r="AD51" s="127" t="n">
        <f t="shared" si="14"/>
        <v>113.68849999999999</v>
      </c>
      <c r="AE51" s="56"/>
    </row>
    <row r="52" ht="15" customHeight="1">
      <c r="B52" s="153" t="s">
        <v>153</v>
      </c>
      <c r="C52" s="62"/>
      <c r="D52" s="179"/>
      <c r="E52" s="62"/>
      <c r="F52" s="62"/>
      <c r="G52" s="62"/>
      <c r="H52" s="62"/>
      <c r="I52" s="62"/>
      <c r="J52" s="62"/>
      <c r="K52" s="62"/>
      <c r="L52" s="62"/>
      <c r="M52" s="56"/>
      <c r="N52" s="56" t="n">
        <f>'ARP Quarterly'!D14</f>
        <v>1.1696</v>
      </c>
      <c r="O52" s="56" t="n">
        <f>'ARP Quarterly'!E14</f>
        <v>1.5503999999999998</v>
      </c>
      <c r="P52" s="132" t="n">
        <f>'ARP Quarterly'!F14</f>
        <v>1.02</v>
      </c>
      <c r="Q52" s="56" t="n">
        <f>'ARP Quarterly'!G14</f>
        <v>1.02</v>
      </c>
      <c r="R52" s="156" t="n">
        <f>'ARP Quarterly'!H14</f>
        <v>1.02</v>
      </c>
      <c r="S52" s="156" t="n">
        <f>'ARP Quarterly'!I14</f>
        <v>1.02</v>
      </c>
      <c r="T52" s="156" t="n">
        <f>'ARP Quarterly'!J14</f>
        <v>0</v>
      </c>
      <c r="U52" s="156" t="n">
        <f>'ARP Quarterly'!K14</f>
        <v>0</v>
      </c>
      <c r="V52" s="156" t="n">
        <f>'ARP Quarterly'!L14</f>
        <v>0</v>
      </c>
      <c r="W52" s="156" t="n">
        <f>'ARP Quarterly'!M14</f>
        <v>0</v>
      </c>
      <c r="X52" s="156" t="n">
        <f>'ARP Quarterly'!N14</f>
        <v>0</v>
      </c>
      <c r="Y52" s="156" t="n">
        <f>'ARP Quarterly'!O14</f>
        <v>0</v>
      </c>
      <c r="Z52" s="156" t="n">
        <f>'ARP Quarterly'!P14</f>
        <v>0</v>
      </c>
      <c r="AA52" s="156" t="n">
        <f>'ARP Quarterly'!Q14</f>
        <v>0</v>
      </c>
      <c r="AB52" s="156" t="n">
        <f>'ARP Quarterly'!R14</f>
        <v>0</v>
      </c>
      <c r="AC52" s="157" t="n">
        <f>'ARP Quarterly'!S14</f>
        <v>0</v>
      </c>
      <c r="AD52" s="127" t="n">
        <f t="shared" si="14"/>
        <v>1.6999999999999997</v>
      </c>
      <c r="AE52" s="56"/>
    </row>
    <row r="53" ht="15" customHeight="1">
      <c r="B53" s="153" t="s">
        <v>424</v>
      </c>
      <c r="C53" s="62"/>
      <c r="D53" s="179"/>
      <c r="E53" s="62"/>
      <c r="F53" s="62"/>
      <c r="G53" s="62"/>
      <c r="H53" s="62"/>
      <c r="I53" s="62"/>
      <c r="J53" s="62"/>
      <c r="K53" s="62"/>
      <c r="L53" s="62"/>
      <c r="M53" s="56"/>
      <c r="N53" s="56" t="n">
        <f>'ARP Quarterly'!D10</f>
        <v>59.256</v>
      </c>
      <c r="O53" s="56" t="n">
        <f>'ARP Quarterly'!E10</f>
        <v>59.256</v>
      </c>
      <c r="P53" s="132" t="n">
        <f>'ARP Quarterly'!F10</f>
        <v>35.671000000000006</v>
      </c>
      <c r="Q53" s="56" t="n">
        <f>'ARP Quarterly'!G10</f>
        <v>35.671000000000006</v>
      </c>
      <c r="R53" s="156" t="n">
        <f>'ARP Quarterly'!H10</f>
        <v>35.671000000000006</v>
      </c>
      <c r="S53" s="156" t="n">
        <f>'ARP Quarterly'!I10</f>
        <v>35.671000000000006</v>
      </c>
      <c r="T53" s="156" t="n">
        <f>'ARP Quarterly'!J10</f>
        <v>24.216000000000001</v>
      </c>
      <c r="U53" s="156" t="n">
        <f>'ARP Quarterly'!K10</f>
        <v>24.216000000000001</v>
      </c>
      <c r="V53" s="156" t="n">
        <f>'ARP Quarterly'!L10</f>
        <v>24.216000000000001</v>
      </c>
      <c r="W53" s="156" t="n">
        <f>'ARP Quarterly'!M10</f>
        <v>24.216000000000001</v>
      </c>
      <c r="X53" s="156" t="n">
        <f>'ARP Quarterly'!N10</f>
        <v>9.6430000000000007</v>
      </c>
      <c r="Y53" s="156" t="n">
        <f>'ARP Quarterly'!O10</f>
        <v>9.6430000000000007</v>
      </c>
      <c r="Z53" s="156" t="n">
        <f>'ARP Quarterly'!P10</f>
        <v>9.6430000000000007</v>
      </c>
      <c r="AA53" s="156" t="n">
        <f>'ARP Quarterly'!Q10</f>
        <v>9.6430000000000007</v>
      </c>
      <c r="AB53" s="156" t="n">
        <f>'ARP Quarterly'!R10</f>
        <v>4.5789999999999997</v>
      </c>
      <c r="AC53" s="157" t="n">
        <f>'ARP Quarterly'!S10</f>
        <v>4.5789999999999997</v>
      </c>
      <c r="AD53" s="127" t="n">
        <f t="shared" si="14"/>
        <v>94.336500000000001</v>
      </c>
      <c r="AE53" s="56"/>
    </row>
    <row r="54">
      <c r="A54" s="16"/>
      <c r="B54" s="130"/>
      <c r="C54" s="246"/>
      <c r="D54" s="245"/>
      <c r="E54" s="246"/>
      <c r="F54" s="246"/>
      <c r="G54" s="246"/>
      <c r="H54" s="246"/>
      <c r="I54" s="246"/>
      <c r="J54" s="246"/>
      <c r="K54" s="246"/>
      <c r="L54" s="246"/>
      <c r="M54" s="176"/>
      <c r="N54" s="176"/>
      <c r="O54" s="176"/>
      <c r="P54" s="133"/>
      <c r="Q54" s="176"/>
      <c r="R54" s="158"/>
      <c r="S54" s="158"/>
      <c r="T54" s="158"/>
      <c r="U54" s="158"/>
      <c r="V54" s="158"/>
      <c r="W54" s="158"/>
      <c r="X54" s="158"/>
      <c r="Y54" s="158"/>
      <c r="Z54" s="158"/>
      <c r="AA54" s="158"/>
      <c r="AB54" s="158"/>
      <c r="AC54" s="165"/>
      <c r="AD54" s="133"/>
      <c r="AE54" s="56"/>
      <c r="AF54" s="16"/>
      <c r="AG54" s="16"/>
      <c r="AH54" s="16"/>
      <c r="AI54" s="16"/>
      <c r="AJ54" s="16"/>
      <c r="AK54" s="16"/>
      <c r="AL54" s="16"/>
      <c r="AM54" s="16"/>
      <c r="AN54" s="16"/>
      <c r="AO54" s="16"/>
      <c r="AP54" s="16"/>
      <c r="AQ54" s="16"/>
      <c r="AR54" s="16"/>
      <c r="AS54" s="16"/>
      <c r="AT54" s="16"/>
      <c r="AU54" s="16"/>
      <c r="AV54" s="16"/>
      <c r="AW54" s="16"/>
      <c r="AX54" s="16"/>
      <c r="AY54" s="16"/>
      <c r="AZ54" s="16"/>
      <c r="BA54" s="16"/>
      <c r="BB54" s="16"/>
      <c r="BC54" s="16"/>
      <c r="BD54" s="16"/>
      <c r="BE54" s="16"/>
      <c r="BF54" s="16"/>
      <c r="BG54" s="16"/>
      <c r="BH54" s="16"/>
      <c r="BI54" s="16"/>
      <c r="BJ54" s="16"/>
      <c r="BK54" s="16"/>
      <c r="BL54" s="16"/>
      <c r="BM54" s="16"/>
      <c r="BN54" s="16"/>
      <c r="BO54" s="16"/>
      <c r="BP54" s="16"/>
      <c r="BQ54" s="16"/>
      <c r="BR54" s="16"/>
      <c r="BS54" s="16"/>
      <c r="BT54" s="16"/>
      <c r="BU54" s="16"/>
      <c r="BV54" s="16"/>
      <c r="BW54" s="16"/>
      <c r="BX54" s="16"/>
      <c r="BY54" s="16"/>
      <c r="BZ54" s="16"/>
      <c r="CA54" s="16"/>
      <c r="CB54" s="16"/>
      <c r="CC54" s="16"/>
      <c r="CD54" s="16"/>
      <c r="CE54" s="16"/>
      <c r="CF54" s="16"/>
      <c r="CG54" s="16"/>
      <c r="CH54" s="16"/>
      <c r="CI54" s="16"/>
      <c r="CJ54" s="16"/>
    </row>
    <row r="55">
      <c r="B55" s="16"/>
      <c r="C55" s="62"/>
      <c r="D55" s="62"/>
      <c r="E55" s="62"/>
      <c r="F55" s="62"/>
      <c r="G55" s="62"/>
      <c r="H55" s="62"/>
      <c r="I55" s="62"/>
      <c r="J55" s="62"/>
      <c r="K55" s="62"/>
      <c r="L55" s="62"/>
      <c r="M55" s="62"/>
      <c r="N55" s="62"/>
      <c r="O55" s="62"/>
      <c r="P55" s="62"/>
      <c r="Q55" s="62"/>
      <c r="R55" s="62"/>
      <c r="S55" s="62"/>
      <c r="T55" s="62"/>
      <c r="U55" s="62"/>
      <c r="V55" s="62"/>
      <c r="W55" s="62"/>
      <c r="X55" s="62"/>
      <c r="Y55" s="62"/>
      <c r="Z55" s="62"/>
      <c r="AA55" s="62"/>
      <c r="AB55" s="62"/>
      <c r="AC55" s="62"/>
      <c r="AD55" s="62"/>
      <c r="AE55" s="62"/>
    </row>
    <row r="56">
      <c r="B56" s="16"/>
      <c r="C56" s="62"/>
      <c r="D56" s="62"/>
      <c r="E56" s="62"/>
      <c r="F56" s="62"/>
      <c r="G56" s="62"/>
      <c r="H56" s="62"/>
      <c r="I56" s="62"/>
      <c r="J56" s="62"/>
      <c r="K56" s="62"/>
      <c r="L56" s="62"/>
      <c r="M56" s="62"/>
      <c r="N56" s="62"/>
      <c r="O56" s="62"/>
      <c r="P56" s="62"/>
      <c r="Q56" s="62"/>
      <c r="R56" s="62"/>
      <c r="S56" s="62"/>
      <c r="T56" s="62"/>
      <c r="U56" s="62"/>
      <c r="V56" s="62"/>
      <c r="W56" s="62"/>
      <c r="X56" s="62"/>
      <c r="Y56" s="62"/>
      <c r="Z56" s="62"/>
      <c r="AA56" s="62"/>
      <c r="AB56" s="62"/>
      <c r="AC56" s="62"/>
      <c r="AD56" s="62"/>
      <c r="AE56" s="62"/>
    </row>
    <row r="57" ht="17.75" customHeight="1">
      <c r="B57" s="16" t="s">
        <v>425</v>
      </c>
      <c r="H57" s="62"/>
      <c r="I57" s="62"/>
      <c r="J57" s="62"/>
      <c r="K57" s="62"/>
      <c r="L57" s="62"/>
      <c r="M57" s="62"/>
      <c r="N57" s="62"/>
      <c r="O57" s="62"/>
      <c r="P57" s="62"/>
      <c r="Q57" s="62"/>
      <c r="R57" s="62"/>
      <c r="S57" s="62"/>
      <c r="T57" s="62"/>
      <c r="U57" s="62"/>
      <c r="V57" s="62"/>
      <c r="W57" s="62"/>
      <c r="X57" s="62"/>
      <c r="Y57" s="62"/>
      <c r="Z57" s="62"/>
      <c r="AA57" s="62"/>
      <c r="AB57" s="62"/>
      <c r="AC57" s="62"/>
      <c r="AD57" s="62"/>
      <c r="AE57" s="62"/>
    </row>
    <row r="58" ht="29.75" customHeight="1">
      <c r="B58" s="238" t="s">
        <v>426</v>
      </c>
      <c r="C58" s="238" t="s">
        <v>427</v>
      </c>
      <c r="D58" s="282" t="s">
        <v>428</v>
      </c>
      <c r="E58" s="270" t="s">
        <v>429</v>
      </c>
      <c r="F58" s="62"/>
      <c r="G58" s="62"/>
      <c r="H58" s="62"/>
      <c r="I58" s="62"/>
      <c r="J58" s="62"/>
      <c r="K58" s="62"/>
      <c r="L58" s="62"/>
      <c r="M58" s="62"/>
      <c r="N58" s="62"/>
      <c r="O58" s="62"/>
      <c r="P58" s="62"/>
      <c r="Q58" s="62"/>
      <c r="R58" s="62"/>
      <c r="S58" s="62"/>
      <c r="T58" s="62"/>
      <c r="U58" s="62"/>
      <c r="V58" s="62"/>
      <c r="W58" s="62"/>
    </row>
    <row r="59" ht="18.75" customHeight="1">
      <c r="B59" s="153" t="s">
        <v>430</v>
      </c>
      <c r="C59" s="247" t="n">
        <f>SUM(C60:C65)</f>
        <v>898.11599999999999</v>
      </c>
      <c r="D59" s="62" t="n">
        <f>SUM(D60:D64)</f>
        <v>203.64166666666668</v>
      </c>
      <c r="E59" s="127" t="n">
        <f>SUM(E60:E64)</f>
        <v>649.07733333333329</v>
      </c>
      <c r="F59" s="62"/>
      <c r="G59" s="62"/>
      <c r="H59" s="62"/>
      <c r="I59" s="62"/>
      <c r="J59" s="62"/>
      <c r="K59" s="62"/>
      <c r="L59" s="62"/>
      <c r="M59" s="62"/>
      <c r="N59" s="62"/>
      <c r="O59" s="62"/>
      <c r="P59" s="62"/>
      <c r="Q59" s="62"/>
      <c r="R59" s="62"/>
      <c r="S59" s="62"/>
      <c r="T59" s="62"/>
      <c r="U59" s="62"/>
      <c r="V59" s="62"/>
      <c r="W59" s="62"/>
    </row>
    <row r="60" ht="15" customHeight="1">
      <c r="B60" s="153" t="s">
        <v>150</v>
      </c>
      <c r="C60" s="247" t="n">
        <f>C69</f>
        <v>150</v>
      </c>
      <c r="D60" s="62" t="n">
        <f>SUM(H12:M12)/4</f>
        <v>149.47499999999999</v>
      </c>
      <c r="E60" s="127" t="n">
        <f>C60-D60</f>
        <v>0.52500000000000568</v>
      </c>
      <c r="F60" s="62"/>
      <c r="G60" s="62"/>
      <c r="H60" s="62"/>
      <c r="I60" s="62"/>
      <c r="J60" s="62"/>
      <c r="K60" s="62"/>
      <c r="L60" s="62"/>
      <c r="M60" s="62"/>
      <c r="N60" s="62"/>
      <c r="O60" s="62"/>
      <c r="P60" s="62"/>
      <c r="Q60" s="62"/>
      <c r="R60" s="62"/>
      <c r="S60" s="62"/>
      <c r="T60" s="62"/>
      <c r="U60" s="62"/>
      <c r="V60" s="62"/>
      <c r="W60" s="62"/>
    </row>
    <row r="61" ht="15" customHeight="1">
      <c r="B61" s="153" t="s">
        <v>151</v>
      </c>
      <c r="C61" s="179" t="n">
        <f>C70+C74+C80</f>
        <v>273.16899999999998</v>
      </c>
      <c r="D61" s="62" t="n">
        <f>SUM(H13:M13)/4</f>
        <v>22.075000000000003</v>
      </c>
      <c r="E61" s="127" t="n">
        <f>C61-D61</f>
        <v>251.09399999999999</v>
      </c>
      <c r="F61" s="62"/>
      <c r="G61" s="62"/>
      <c r="H61" s="62"/>
      <c r="I61" s="62"/>
      <c r="J61" s="62"/>
      <c r="K61" s="62"/>
      <c r="L61" s="62"/>
      <c r="M61" s="62"/>
      <c r="N61" s="62"/>
      <c r="O61" s="62"/>
      <c r="P61" s="62"/>
      <c r="Q61" s="62"/>
      <c r="R61" s="62"/>
      <c r="S61" s="62"/>
      <c r="T61" s="62"/>
      <c r="U61" s="62"/>
      <c r="V61" s="62"/>
      <c r="W61" s="62"/>
    </row>
    <row r="62" ht="15" customHeight="1">
      <c r="B62" s="153" t="s">
        <v>153</v>
      </c>
      <c r="C62" s="153" t="n">
        <f>C71+C81+C75</f>
        <v>38.5</v>
      </c>
      <c r="D62" s="62" t="n">
        <f>SUM(H14:M14)/4</f>
        <v>29.675000000000004</v>
      </c>
      <c r="E62" s="127" t="n">
        <f>C62-D62</f>
        <v>8.8249999999999957</v>
      </c>
      <c r="F62" s="62"/>
      <c r="G62" s="62"/>
      <c r="H62" s="62"/>
      <c r="I62" s="62"/>
      <c r="J62" s="62"/>
      <c r="K62" s="62"/>
      <c r="L62" s="62"/>
      <c r="M62" s="62"/>
      <c r="N62" s="62"/>
      <c r="O62" s="62"/>
      <c r="P62" s="62"/>
      <c r="Q62" s="16"/>
      <c r="R62" s="16"/>
      <c r="S62" s="16"/>
      <c r="T62" s="16"/>
      <c r="U62" s="16"/>
      <c r="V62" s="16"/>
      <c r="W62" s="16"/>
      <c r="X62" s="16"/>
      <c r="Y62" s="16"/>
      <c r="Z62" s="16"/>
      <c r="AA62" s="16"/>
      <c r="AB62" s="16"/>
      <c r="AC62" s="16"/>
      <c r="AD62" s="16"/>
      <c r="AE62" s="16"/>
      <c r="AF62" s="16"/>
      <c r="AG62" s="16"/>
      <c r="AH62" s="16"/>
    </row>
    <row r="63" ht="17.25" customHeight="1">
      <c r="B63" s="153" t="s">
        <v>431</v>
      </c>
      <c r="C63" s="153" t="n">
        <f>C73</f>
        <v>29</v>
      </c>
      <c r="D63" s="62" t="n">
        <f>SUM(H15:M15)/4</f>
        <v>2.4166666666666665</v>
      </c>
      <c r="E63" s="127" t="n">
        <f>C63-D63</f>
        <v>26.583333333333332</v>
      </c>
      <c r="F63" s="62"/>
      <c r="G63" s="62"/>
      <c r="H63" s="62"/>
      <c r="I63" s="62"/>
      <c r="J63" s="62"/>
      <c r="K63" s="62"/>
      <c r="L63" s="62"/>
      <c r="M63" s="62"/>
      <c r="N63" s="62"/>
      <c r="O63" s="62"/>
      <c r="P63" s="62"/>
      <c r="Q63" s="16"/>
      <c r="R63" s="16"/>
      <c r="S63" s="16"/>
      <c r="T63" s="16"/>
      <c r="U63" s="16"/>
      <c r="V63" s="16"/>
      <c r="W63" s="16"/>
      <c r="X63" s="16"/>
      <c r="Y63" s="16"/>
      <c r="Z63" s="16"/>
      <c r="AA63" s="16"/>
      <c r="AB63" s="16"/>
      <c r="AC63" s="16"/>
      <c r="AD63" s="16"/>
      <c r="AE63" s="16"/>
      <c r="AF63" s="16"/>
      <c r="AG63" s="16"/>
      <c r="AH63" s="16"/>
    </row>
    <row r="64" ht="15.75" customHeight="1">
      <c r="B64" s="153" t="s">
        <v>408</v>
      </c>
      <c r="C64" s="153" t="n">
        <f>C79</f>
        <v>362.04999999999995</v>
      </c>
      <c r="D64" s="62" t="n">
        <v>0</v>
      </c>
      <c r="E64" s="127" t="n">
        <f>C64-D64</f>
        <v>362.04999999999995</v>
      </c>
      <c r="F64" s="62"/>
      <c r="G64" s="62"/>
      <c r="H64" s="62"/>
      <c r="I64" s="62"/>
      <c r="J64" s="62"/>
      <c r="K64" s="62"/>
      <c r="L64" s="62"/>
      <c r="M64" s="62"/>
      <c r="N64" s="62"/>
      <c r="O64" s="62"/>
      <c r="P64" s="62"/>
      <c r="Q64" s="16"/>
      <c r="R64" s="16"/>
      <c r="S64" s="16"/>
      <c r="T64" s="16"/>
      <c r="U64" s="16"/>
      <c r="V64" s="16"/>
      <c r="W64" s="16"/>
      <c r="X64" s="16"/>
      <c r="Y64" s="16"/>
      <c r="Z64" s="16"/>
      <c r="AA64" s="16"/>
      <c r="AB64" s="16"/>
      <c r="AC64" s="16"/>
      <c r="AD64" s="16"/>
      <c r="AE64" s="16"/>
      <c r="AF64" s="16"/>
      <c r="AG64" s="16"/>
      <c r="AH64" s="16"/>
    </row>
    <row r="65" ht="15" customHeight="1">
      <c r="B65" s="153" t="s">
        <v>432</v>
      </c>
      <c r="C65" s="247" t="n">
        <f>C82+C83+C76+C77</f>
        <v>45.396999999999998</v>
      </c>
      <c r="D65" s="62"/>
      <c r="E65" s="127"/>
      <c r="F65" s="62"/>
      <c r="G65" s="62"/>
      <c r="H65" s="62"/>
      <c r="I65" s="62"/>
      <c r="J65" s="62"/>
      <c r="K65" s="62"/>
      <c r="L65" s="62"/>
      <c r="M65" s="62"/>
      <c r="N65" s="62"/>
      <c r="O65" s="62"/>
      <c r="P65" s="62"/>
      <c r="Q65" s="62"/>
      <c r="R65" s="62"/>
      <c r="S65" s="62"/>
      <c r="T65" s="62"/>
      <c r="U65" s="62"/>
      <c r="V65" s="62"/>
      <c r="W65" s="62"/>
    </row>
    <row r="66" ht="5.25" customHeight="1">
      <c r="B66" s="153"/>
      <c r="C66" s="247"/>
      <c r="D66" s="62"/>
      <c r="E66" s="127"/>
      <c r="F66" s="62"/>
      <c r="G66" s="62"/>
      <c r="H66" s="62"/>
      <c r="I66" s="62"/>
      <c r="J66" s="62"/>
      <c r="K66" s="62"/>
      <c r="L66" s="62"/>
      <c r="M66" s="62"/>
      <c r="N66" s="62"/>
      <c r="O66" s="62"/>
      <c r="P66" s="62"/>
      <c r="Q66" s="62"/>
      <c r="R66" s="62"/>
      <c r="S66" s="62"/>
      <c r="T66" s="62"/>
      <c r="U66" s="62"/>
      <c r="V66" s="62"/>
      <c r="W66" s="62"/>
    </row>
    <row r="67" ht="18.75" customHeight="1">
      <c r="B67" s="153" t="s">
        <v>433</v>
      </c>
      <c r="C67" s="153" t="n">
        <f>C68+C72+C78</f>
        <v>898.11599999999999</v>
      </c>
      <c r="D67" s="62"/>
      <c r="E67" s="127"/>
      <c r="F67" s="62"/>
      <c r="G67" s="62"/>
      <c r="H67" s="62"/>
      <c r="I67" s="62"/>
      <c r="J67" s="62"/>
      <c r="K67" s="62"/>
      <c r="L67" s="62"/>
      <c r="M67" s="62"/>
      <c r="N67" s="62"/>
      <c r="O67" s="62"/>
      <c r="P67" s="62"/>
      <c r="Q67" s="62"/>
      <c r="R67" s="62"/>
      <c r="S67" s="62"/>
      <c r="T67" s="62"/>
      <c r="U67" s="62"/>
      <c r="V67" s="62"/>
      <c r="W67" s="62"/>
    </row>
    <row r="68" ht="16.25" customHeight="1">
      <c r="B68" s="153" t="s">
        <v>414</v>
      </c>
      <c r="C68" s="153" t="n">
        <f>SUM(C69:C71)</f>
        <v>199</v>
      </c>
      <c r="D68" s="62"/>
      <c r="E68" s="127"/>
      <c r="F68" s="62"/>
      <c r="G68" s="62"/>
      <c r="H68" s="62"/>
      <c r="I68" s="62"/>
      <c r="J68" s="62"/>
      <c r="K68" s="62"/>
      <c r="L68" s="62"/>
      <c r="M68" s="62"/>
      <c r="N68" s="62"/>
      <c r="O68" s="62"/>
      <c r="P68" s="62"/>
      <c r="Q68" s="62"/>
      <c r="R68" s="62"/>
      <c r="S68" s="62"/>
      <c r="T68" s="62"/>
      <c r="U68" s="62"/>
      <c r="V68" s="62"/>
      <c r="W68" s="62"/>
    </row>
    <row r="69" ht="20.75" customHeight="1">
      <c r="B69" s="153" t="s">
        <v>150</v>
      </c>
      <c r="C69" s="153" t="n">
        <v>150</v>
      </c>
      <c r="D69" s="62"/>
      <c r="E69" s="127"/>
      <c r="F69" s="62"/>
      <c r="G69" s="62"/>
      <c r="H69" s="62"/>
      <c r="I69" s="62"/>
      <c r="J69" s="62"/>
      <c r="K69" s="62"/>
      <c r="L69" s="62"/>
      <c r="M69" s="62"/>
      <c r="N69" s="62"/>
      <c r="O69" s="62"/>
      <c r="P69" s="62"/>
      <c r="Q69" s="62"/>
      <c r="R69" s="62"/>
      <c r="S69" s="62"/>
      <c r="T69" s="62"/>
      <c r="U69" s="62"/>
      <c r="V69" s="62"/>
      <c r="W69" s="62"/>
    </row>
    <row r="70" ht="16.5" customHeight="1">
      <c r="B70" s="153" t="s">
        <v>151</v>
      </c>
      <c r="C70" s="179" t="n">
        <v>22</v>
      </c>
      <c r="D70" s="16"/>
      <c r="E70" s="127"/>
      <c r="F70" s="62"/>
      <c r="G70" s="62"/>
      <c r="H70" s="62"/>
      <c r="I70" s="62"/>
      <c r="J70" s="62"/>
      <c r="K70" s="62"/>
      <c r="L70" s="62"/>
      <c r="M70" s="62"/>
      <c r="N70" s="62"/>
      <c r="O70" s="62"/>
      <c r="P70" s="62"/>
      <c r="Q70" s="62"/>
      <c r="R70" s="62"/>
      <c r="S70" s="62"/>
      <c r="T70" s="62"/>
      <c r="U70" s="62"/>
      <c r="V70" s="62"/>
      <c r="W70" s="62"/>
    </row>
    <row r="71" ht="15" customHeight="1">
      <c r="B71" s="153" t="s">
        <v>153</v>
      </c>
      <c r="C71" s="153" t="n">
        <v>27</v>
      </c>
      <c r="D71" s="62"/>
      <c r="E71" s="127"/>
      <c r="F71" s="62"/>
      <c r="G71" s="62"/>
      <c r="H71" s="62"/>
      <c r="I71" s="62"/>
      <c r="J71" s="62"/>
      <c r="K71" s="62"/>
      <c r="L71" s="62"/>
      <c r="M71" s="62"/>
      <c r="N71" s="62"/>
      <c r="P71" s="62"/>
      <c r="Q71" s="62"/>
      <c r="R71" s="62"/>
      <c r="S71" s="62"/>
      <c r="T71" s="62"/>
      <c r="U71" s="62"/>
      <c r="V71" s="62"/>
      <c r="W71" s="62"/>
    </row>
    <row r="72" ht="15" customHeight="1">
      <c r="B72" s="153" t="s">
        <v>416</v>
      </c>
      <c r="C72" s="153" t="n">
        <f>SUM(C73:C77)</f>
        <v>150</v>
      </c>
      <c r="D72" s="62"/>
      <c r="E72" s="127"/>
      <c r="F72" s="62"/>
      <c r="G72" s="62"/>
      <c r="H72" s="62"/>
      <c r="I72" s="62"/>
      <c r="J72" s="62"/>
      <c r="K72" s="62"/>
      <c r="L72" s="62"/>
      <c r="M72" s="62"/>
      <c r="N72" s="62"/>
      <c r="P72" s="62"/>
      <c r="Q72" s="62"/>
      <c r="R72" s="62"/>
      <c r="S72" s="62"/>
      <c r="T72" s="62"/>
      <c r="U72" s="62"/>
      <c r="V72" s="62"/>
      <c r="W72" s="62"/>
    </row>
    <row r="73" ht="17.25" customHeight="1">
      <c r="B73" s="153" t="s">
        <v>403</v>
      </c>
      <c r="C73" s="153" t="n">
        <f>'Response and Relief Act Score'!F7</f>
        <v>29</v>
      </c>
      <c r="D73" s="62"/>
      <c r="E73" s="127"/>
      <c r="F73" s="62"/>
      <c r="G73" s="62"/>
      <c r="H73" s="62"/>
      <c r="I73" s="62"/>
    </row>
    <row r="74" ht="15" customHeight="1">
      <c r="B74" s="153" t="s">
        <v>151</v>
      </c>
      <c r="C74" s="153" t="n">
        <f>'Response and Relief Act Score'!F5</f>
        <v>82</v>
      </c>
      <c r="D74" s="62"/>
      <c r="E74" s="127"/>
      <c r="F74" s="62"/>
      <c r="G74" s="62"/>
      <c r="H74" s="62"/>
      <c r="I74" s="62"/>
      <c r="J74" s="62"/>
      <c r="K74" s="62"/>
      <c r="L74" s="62"/>
      <c r="M74" s="62"/>
      <c r="N74" s="62"/>
      <c r="P74" s="62"/>
      <c r="Q74" s="62"/>
      <c r="R74" s="62"/>
      <c r="S74" s="62"/>
      <c r="T74" s="62"/>
      <c r="U74" s="62"/>
      <c r="V74" s="62"/>
      <c r="W74" s="62"/>
    </row>
    <row r="75" ht="15" customHeight="1">
      <c r="B75" s="153" t="s">
        <v>153</v>
      </c>
      <c r="C75" s="153" t="n">
        <f>'Response and Relief Act Score'!F6</f>
        <v>3</v>
      </c>
      <c r="D75" s="62"/>
      <c r="E75" s="127"/>
      <c r="F75" s="62"/>
      <c r="G75" s="62"/>
      <c r="H75" s="62"/>
      <c r="I75" s="62"/>
      <c r="J75" s="62"/>
      <c r="K75" s="62"/>
      <c r="L75" s="62"/>
      <c r="M75" s="62"/>
      <c r="N75" s="62"/>
      <c r="P75" s="62"/>
      <c r="Q75" s="62"/>
      <c r="R75" s="62"/>
      <c r="S75" s="62"/>
      <c r="T75" s="62"/>
      <c r="U75" s="62"/>
      <c r="V75" s="62"/>
      <c r="W75" s="62"/>
    </row>
    <row r="76" ht="15" customHeight="1">
      <c r="B76" s="153" t="s">
        <v>419</v>
      </c>
      <c r="C76" s="153" t="n">
        <f>'Response and Relief Act Score'!F9</f>
        <v>34</v>
      </c>
      <c r="D76" s="62"/>
      <c r="E76" s="127"/>
      <c r="F76" s="62"/>
      <c r="G76" s="62"/>
      <c r="H76" s="62"/>
      <c r="I76" s="62"/>
      <c r="J76" s="62"/>
      <c r="K76" s="62"/>
      <c r="L76" s="62"/>
      <c r="M76" s="62"/>
      <c r="N76" s="62"/>
      <c r="O76" s="62"/>
      <c r="P76" s="62"/>
      <c r="Q76" s="62"/>
      <c r="R76" s="62"/>
      <c r="S76" s="62"/>
      <c r="T76" s="62"/>
      <c r="U76" s="62"/>
      <c r="V76" s="62"/>
      <c r="W76" s="62"/>
    </row>
    <row r="77" ht="12.75" customHeight="1">
      <c r="B77" s="153" t="s">
        <v>420</v>
      </c>
      <c r="C77" s="153" t="n">
        <f>'Response and Relief Act Score'!F8</f>
        <v>2</v>
      </c>
      <c r="D77" s="62"/>
      <c r="E77" s="127"/>
      <c r="F77" s="62"/>
      <c r="G77" s="62"/>
      <c r="H77" s="62"/>
      <c r="I77" s="62"/>
      <c r="J77" s="62"/>
      <c r="K77" s="62"/>
      <c r="L77" s="62"/>
      <c r="M77" s="62"/>
      <c r="N77" s="62"/>
      <c r="O77" s="62"/>
      <c r="P77" s="62"/>
      <c r="Q77" s="62"/>
      <c r="R77" s="62"/>
      <c r="S77" s="62"/>
      <c r="T77" s="62"/>
      <c r="U77" s="62"/>
      <c r="V77" s="62"/>
      <c r="W77" s="62"/>
    </row>
    <row r="78" ht="15" customHeight="1">
      <c r="A78" s="129"/>
      <c r="B78" s="16" t="s">
        <v>421</v>
      </c>
      <c r="C78" s="247" t="n">
        <f>SUM(C79:C83)</f>
        <v>549.11599999999999</v>
      </c>
      <c r="D78" s="62"/>
      <c r="E78" s="127"/>
      <c r="F78" s="62"/>
      <c r="G78" s="62"/>
      <c r="H78" s="62"/>
      <c r="I78" s="62"/>
      <c r="J78" s="62"/>
      <c r="K78" s="62"/>
      <c r="L78" s="62"/>
      <c r="M78" s="62"/>
      <c r="N78" s="62"/>
      <c r="P78" s="62"/>
      <c r="Q78" s="62"/>
      <c r="R78" s="62"/>
      <c r="S78" s="62"/>
      <c r="T78" s="62"/>
      <c r="U78" s="62"/>
      <c r="V78" s="62"/>
      <c r="W78" s="62"/>
    </row>
    <row r="79" ht="16.25" customHeight="1">
      <c r="A79" s="129"/>
      <c r="B79" s="16" t="s">
        <v>408</v>
      </c>
      <c r="C79" s="247" t="n">
        <f>'ARP Score'!AJ16</f>
        <v>362.04999999999995</v>
      </c>
      <c r="D79" s="62"/>
      <c r="E79" s="127"/>
      <c r="F79" s="62"/>
      <c r="G79" s="62"/>
      <c r="H79" s="62"/>
      <c r="I79" s="62"/>
      <c r="J79" s="62"/>
      <c r="K79" s="62"/>
      <c r="L79" s="62"/>
      <c r="M79" s="62"/>
      <c r="N79" s="62"/>
      <c r="O79" s="62"/>
      <c r="P79" s="62"/>
      <c r="Q79" s="62"/>
      <c r="R79" s="62"/>
      <c r="S79" s="62"/>
      <c r="T79" s="62"/>
      <c r="U79" s="62"/>
      <c r="V79" s="62"/>
      <c r="W79" s="62"/>
    </row>
    <row r="80" ht="15" customHeight="1">
      <c r="A80" s="129"/>
      <c r="B80" s="16" t="s">
        <v>151</v>
      </c>
      <c r="C80" s="247" t="n">
        <f>'ARP Score'!AL16</f>
        <v>169.16899999999998</v>
      </c>
      <c r="D80" s="62"/>
      <c r="E80" s="127"/>
      <c r="F80" s="62"/>
      <c r="G80" s="62"/>
      <c r="H80" s="62"/>
      <c r="I80" s="62"/>
      <c r="J80" s="62"/>
      <c r="K80" s="62"/>
      <c r="L80" s="62"/>
      <c r="M80" s="62"/>
      <c r="N80" s="62"/>
      <c r="O80" s="62"/>
      <c r="P80" s="62"/>
      <c r="Q80" s="62"/>
      <c r="R80" s="62"/>
      <c r="S80" s="62"/>
      <c r="T80" s="62"/>
      <c r="U80" s="62"/>
      <c r="V80" s="62"/>
      <c r="W80" s="62"/>
    </row>
    <row r="81" ht="15" customHeight="1">
      <c r="A81" s="129"/>
      <c r="B81" s="16" t="s">
        <v>153</v>
      </c>
      <c r="C81" s="247" t="n">
        <f>'ARP Score'!AK16</f>
        <v>8.5</v>
      </c>
      <c r="D81" s="62"/>
      <c r="E81" s="127"/>
      <c r="F81" s="62"/>
      <c r="G81" s="62"/>
      <c r="H81" s="62"/>
      <c r="I81" s="62"/>
      <c r="J81" s="62"/>
      <c r="K81" s="62"/>
      <c r="L81" s="62"/>
      <c r="M81" s="62"/>
      <c r="N81" s="62"/>
      <c r="O81" s="62"/>
      <c r="P81" s="62"/>
      <c r="Q81" s="62"/>
      <c r="R81" s="62"/>
      <c r="S81" s="62"/>
      <c r="T81" s="62"/>
      <c r="U81" s="62"/>
      <c r="V81" s="62"/>
      <c r="W81" s="62"/>
    </row>
    <row r="82" ht="17.25" customHeight="1">
      <c r="A82" s="129"/>
      <c r="B82" s="16" t="s">
        <v>424</v>
      </c>
      <c r="C82" s="247" t="n">
        <f>'ARP Score'!AM16</f>
        <v>0.79700000000000004</v>
      </c>
      <c r="D82" s="62"/>
      <c r="E82" s="127"/>
      <c r="F82" s="62"/>
      <c r="G82" s="62"/>
      <c r="H82" s="62"/>
      <c r="I82" s="62"/>
      <c r="J82" s="62"/>
      <c r="K82" s="62"/>
      <c r="L82" s="62"/>
      <c r="M82" s="62"/>
      <c r="N82" s="62"/>
      <c r="O82" s="62"/>
      <c r="P82" s="62"/>
      <c r="Q82" s="62"/>
      <c r="R82" s="62"/>
      <c r="S82" s="62"/>
      <c r="T82" s="62"/>
      <c r="U82" s="62"/>
      <c r="V82" s="62"/>
      <c r="W82" s="62"/>
    </row>
    <row r="83" ht="17.25" customHeight="1">
      <c r="A83" s="129"/>
      <c r="B83" s="130" t="s">
        <v>434</v>
      </c>
      <c r="C83" s="248" t="n">
        <f>'ARP Score'!AN16</f>
        <v>8.6</v>
      </c>
      <c r="D83" s="246"/>
      <c r="E83" s="234"/>
      <c r="F83" s="62"/>
      <c r="G83" s="62"/>
      <c r="H83" s="62"/>
      <c r="I83" s="62"/>
      <c r="J83" s="62"/>
      <c r="K83" s="62"/>
      <c r="L83" s="62"/>
      <c r="M83" s="62"/>
      <c r="N83" s="62"/>
      <c r="O83" s="62"/>
      <c r="P83" s="62"/>
      <c r="Q83" s="62"/>
      <c r="R83" s="62"/>
      <c r="S83" s="62"/>
      <c r="T83" s="62"/>
      <c r="U83" s="62"/>
      <c r="V83" s="62"/>
      <c r="W83" s="62"/>
    </row>
    <row r="84" ht="17.25" customHeight="1">
      <c r="B84" s="16"/>
      <c r="C84" s="16"/>
      <c r="D84" s="16"/>
      <c r="E84" s="16"/>
      <c r="F84" s="16"/>
      <c r="G84" s="16"/>
      <c r="H84" s="62"/>
      <c r="I84" s="62"/>
      <c r="J84" s="62"/>
      <c r="K84" s="62"/>
      <c r="L84" s="62"/>
      <c r="M84" s="62"/>
      <c r="N84" s="62"/>
      <c r="O84" s="62"/>
      <c r="P84" s="62"/>
      <c r="Q84" s="62"/>
      <c r="R84" s="62"/>
      <c r="S84" s="62"/>
      <c r="T84" s="62"/>
      <c r="U84" s="62"/>
      <c r="V84" s="62"/>
      <c r="W84" s="62"/>
      <c r="X84" s="62"/>
      <c r="Y84" s="62"/>
      <c r="Z84" s="62"/>
      <c r="AA84" s="62"/>
      <c r="AB84" s="62"/>
      <c r="AC84" s="62"/>
      <c r="AD84" s="62"/>
      <c r="AE84" s="62"/>
    </row>
    <row r="85" ht="17.25" customHeight="1">
      <c r="B85" s="16" t="s">
        <v>435</v>
      </c>
      <c r="C85" s="16"/>
      <c r="D85" s="16"/>
      <c r="E85" s="16"/>
      <c r="F85" s="16"/>
      <c r="G85" s="16"/>
      <c r="H85" s="62"/>
      <c r="I85" s="62"/>
      <c r="J85" s="62"/>
      <c r="K85" s="62"/>
      <c r="L85" s="62"/>
      <c r="M85" s="62"/>
      <c r="N85" s="62"/>
      <c r="O85" s="62"/>
      <c r="P85" s="62"/>
      <c r="Q85" s="62"/>
      <c r="R85" s="62"/>
      <c r="S85" s="62"/>
      <c r="T85" s="62"/>
      <c r="U85" s="62"/>
      <c r="V85" s="62"/>
      <c r="W85" s="62"/>
      <c r="X85" s="62"/>
      <c r="Y85" s="62"/>
      <c r="Z85" s="62"/>
      <c r="AA85" s="62"/>
      <c r="AB85" s="62"/>
      <c r="AC85" s="62"/>
      <c r="AD85" s="62"/>
      <c r="AE85" s="62"/>
    </row>
    <row r="86" ht="14.75" customHeight="1">
      <c r="B86" s="136" t="s">
        <v>436</v>
      </c>
      <c r="C86" s="138"/>
      <c r="D86" s="147" t="s">
        <v>337</v>
      </c>
      <c r="E86" s="148"/>
      <c r="F86" s="148"/>
      <c r="G86" s="148"/>
      <c r="H86" s="148"/>
      <c r="I86" s="148"/>
      <c r="J86" s="148"/>
      <c r="K86" s="148"/>
      <c r="L86" s="148"/>
      <c r="M86" s="148"/>
      <c r="N86" s="148"/>
      <c r="O86" s="148"/>
      <c r="P86" s="149"/>
      <c r="Q86" s="144" t="s">
        <v>338</v>
      </c>
      <c r="R86" s="145"/>
      <c r="S86" s="145"/>
      <c r="T86" s="145"/>
      <c r="U86" s="145"/>
      <c r="V86" s="145"/>
      <c r="W86" s="145"/>
      <c r="X86" s="145"/>
      <c r="Y86" s="145"/>
      <c r="Z86" s="145"/>
      <c r="AA86" s="145"/>
      <c r="AB86" s="145"/>
      <c r="AC86" s="146"/>
      <c r="AD86" s="16"/>
      <c r="AE86" s="16"/>
    </row>
    <row r="87">
      <c r="B87" s="139"/>
      <c r="C87" s="140"/>
      <c r="D87" s="136" t="n">
        <v>2018</v>
      </c>
      <c r="E87" s="136" t="n">
        <v>2019</v>
      </c>
      <c r="F87" s="137"/>
      <c r="G87" s="137"/>
      <c r="H87" s="138"/>
      <c r="I87" s="136" t="n">
        <v>2020</v>
      </c>
      <c r="J87" s="137"/>
      <c r="K87" s="137"/>
      <c r="L87" s="137"/>
      <c r="M87" s="136" t="n">
        <v>2021</v>
      </c>
      <c r="N87" s="137"/>
      <c r="O87" s="137"/>
      <c r="P87" s="138"/>
      <c r="Q87" s="142" t="n">
        <v>2022</v>
      </c>
      <c r="R87" s="142"/>
      <c r="S87" s="142"/>
      <c r="T87" s="143"/>
      <c r="U87" s="141" t="n">
        <v>2023</v>
      </c>
      <c r="V87" s="142"/>
      <c r="W87" s="142"/>
      <c r="X87" s="142"/>
      <c r="Y87" s="141" t="n">
        <v>2024</v>
      </c>
      <c r="Z87" s="142"/>
      <c r="AA87" s="142"/>
      <c r="AB87" s="143"/>
      <c r="AC87" s="152" t="n">
        <v>2025</v>
      </c>
      <c r="AD87" s="16"/>
      <c r="AE87" s="16"/>
    </row>
    <row r="88">
      <c r="B88" s="177"/>
      <c r="C88" s="151"/>
      <c r="D88" s="139" t="s">
        <v>339</v>
      </c>
      <c r="E88" s="139" t="s">
        <v>340</v>
      </c>
      <c r="F88" s="134" t="s">
        <v>341</v>
      </c>
      <c r="G88" s="134" t="s">
        <v>240</v>
      </c>
      <c r="H88" s="140" t="s">
        <v>339</v>
      </c>
      <c r="I88" s="134" t="s">
        <v>340</v>
      </c>
      <c r="J88" s="134" t="s">
        <v>341</v>
      </c>
      <c r="K88" s="134" t="s">
        <v>240</v>
      </c>
      <c r="L88" s="134" t="s">
        <v>339</v>
      </c>
      <c r="M88" s="139" t="s">
        <v>340</v>
      </c>
      <c r="N88" s="134" t="s">
        <v>341</v>
      </c>
      <c r="O88" s="134" t="s">
        <v>240</v>
      </c>
      <c r="P88" s="140" t="s">
        <v>339</v>
      </c>
      <c r="Q88" s="254" t="s">
        <v>340</v>
      </c>
      <c r="R88" s="254" t="s">
        <v>341</v>
      </c>
      <c r="S88" s="254" t="s">
        <v>240</v>
      </c>
      <c r="T88" s="254" t="s">
        <v>339</v>
      </c>
      <c r="U88" s="253" t="s">
        <v>340</v>
      </c>
      <c r="V88" s="254" t="s">
        <v>341</v>
      </c>
      <c r="W88" s="254" t="s">
        <v>240</v>
      </c>
      <c r="X88" s="254" t="s">
        <v>339</v>
      </c>
      <c r="Y88" s="253" t="s">
        <v>340</v>
      </c>
      <c r="Z88" s="128" t="s">
        <v>341</v>
      </c>
      <c r="AA88" s="254" t="s">
        <v>240</v>
      </c>
      <c r="AB88" s="269" t="s">
        <v>339</v>
      </c>
      <c r="AC88" s="278" t="s">
        <v>340</v>
      </c>
      <c r="AD88" s="16"/>
      <c r="AE88" s="16"/>
    </row>
    <row r="89" ht="29.25" customHeight="1">
      <c r="B89" s="154" t="s">
        <v>437</v>
      </c>
      <c r="C89" s="150"/>
      <c r="D89" s="154"/>
      <c r="E89" s="150"/>
      <c r="F89" s="150"/>
      <c r="G89" s="150"/>
      <c r="H89" s="255" t="n">
        <f t="shared" ref="H89:O89" si="21">SUM(H91:H98)</f>
        <v>208.59399999999999</v>
      </c>
      <c r="I89" s="255" t="n">
        <f t="shared" si="21"/>
        <v>212.48200000000003</v>
      </c>
      <c r="J89" s="255" t="n">
        <f t="shared" si="21"/>
        <v>334.61</v>
      </c>
      <c r="K89" s="255" t="n">
        <f t="shared" si="21"/>
        <v>301.78300000000002</v>
      </c>
      <c r="L89" s="255" t="n">
        <f t="shared" si="21"/>
        <v>280.16300000000001</v>
      </c>
      <c r="M89" s="255" t="n">
        <f t="shared" si="21"/>
        <v>310.15499999999997</v>
      </c>
      <c r="N89" s="255" t="n">
        <f t="shared" si="21"/>
        <v>346.31500000000005</v>
      </c>
      <c r="O89" s="255" t="n">
        <f t="shared" si="21"/>
        <v>384.12299999999988</v>
      </c>
      <c r="P89" s="283" t="n">
        <f>SUM(P91:P99)</f>
        <v>418.11685200000005</v>
      </c>
      <c r="Q89" s="255" t="n">
        <f>SUM(Q91:Q99)</f>
        <v>116.32527479999999</v>
      </c>
      <c r="R89" s="236" t="e">
        <f t="shared" ref="R89:AC89" si="22">SUM(R91:R99)</f>
        <v>#DIV/0!</v>
      </c>
      <c r="S89" s="236" t="e">
        <f t="shared" si="22"/>
        <v>#DIV/0!</v>
      </c>
      <c r="T89" s="236" t="n">
        <f t="shared" si="22"/>
        <v>190.53004348664652</v>
      </c>
      <c r="U89" s="236" t="n">
        <f t="shared" si="22"/>
        <v>200.71450586666663</v>
      </c>
      <c r="V89" s="236" t="n">
        <f t="shared" si="22"/>
        <v>182.52152515617857</v>
      </c>
      <c r="W89" s="236" t="n">
        <f t="shared" si="22"/>
        <v>178.83095171117213</v>
      </c>
      <c r="X89" s="236" t="n">
        <f t="shared" si="22"/>
        <v>180.35444802611238</v>
      </c>
      <c r="Y89" s="236" t="n">
        <f t="shared" si="22"/>
        <v>169.37729173333332</v>
      </c>
      <c r="Z89" s="236" t="n">
        <f t="shared" si="22"/>
        <v>148.92274540242573</v>
      </c>
      <c r="AA89" s="236" t="n">
        <f t="shared" si="22"/>
        <v>150.76475753961907</v>
      </c>
      <c r="AB89" s="236" t="n">
        <f t="shared" si="22"/>
        <v>151.8018722871569</v>
      </c>
      <c r="AC89" s="237" t="n">
        <f t="shared" si="22"/>
        <v>132.30098392266666</v>
      </c>
      <c r="AD89" s="56"/>
      <c r="AE89" s="56"/>
    </row>
    <row r="90" ht="19.25" customHeight="1">
      <c r="B90" s="153" t="s">
        <v>438</v>
      </c>
      <c r="C90" s="16"/>
      <c r="D90" s="153"/>
      <c r="E90" s="16"/>
      <c r="F90" s="16"/>
      <c r="G90" s="16"/>
      <c r="H90" s="56"/>
      <c r="I90" s="56"/>
      <c r="J90" s="56"/>
      <c r="K90" s="56"/>
      <c r="L90" s="56"/>
      <c r="M90" s="56"/>
      <c r="N90" s="56"/>
      <c r="O90" s="56"/>
      <c r="P90" s="132"/>
      <c r="Q90" s="56"/>
      <c r="R90" s="267"/>
      <c r="S90" s="267"/>
      <c r="T90" s="267"/>
      <c r="U90" s="267"/>
      <c r="V90" s="267"/>
      <c r="W90" s="267"/>
      <c r="X90" s="267"/>
      <c r="Y90" s="267"/>
      <c r="Z90" s="267"/>
      <c r="AA90" s="267"/>
      <c r="AB90" s="267"/>
      <c r="AC90" s="268"/>
      <c r="AD90" s="56"/>
      <c r="AE90" s="56"/>
    </row>
    <row r="91" ht="15" customHeight="1">
      <c r="B91" s="153" t="s">
        <v>153</v>
      </c>
      <c r="C91" s="62"/>
      <c r="D91" s="179"/>
      <c r="E91" s="62"/>
      <c r="F91" s="62"/>
      <c r="G91" s="62"/>
      <c r="H91" s="56"/>
      <c r="I91" s="56"/>
      <c r="J91" s="56" t="n">
        <f t="shared" ref="J91:AC91" si="23">J14</f>
        <v>64.400000000000006</v>
      </c>
      <c r="K91" s="56" t="n">
        <f t="shared" si="23"/>
        <v>23.4</v>
      </c>
      <c r="L91" s="56" t="n">
        <f t="shared" si="23"/>
        <v>13.8</v>
      </c>
      <c r="M91" s="56" t="n">
        <f t="shared" si="23"/>
        <v>17.100000000000001</v>
      </c>
      <c r="N91" s="56" t="n">
        <f t="shared" si="23"/>
        <v>10.6</v>
      </c>
      <c r="O91" s="56" t="n">
        <f t="shared" si="23"/>
        <v>15</v>
      </c>
      <c r="P91" s="132" t="n">
        <f t="shared" si="23"/>
        <v>25.8</v>
      </c>
      <c r="Q91" s="56" t="n">
        <f>Q14</f>
        <v>0</v>
      </c>
      <c r="R91" s="267" t="e">
        <f t="shared" si="23"/>
        <v>#DIV/0!</v>
      </c>
      <c r="S91" s="267" t="e">
        <f t="shared" si="23"/>
        <v>#DIV/0!</v>
      </c>
      <c r="T91" s="267" t="n">
        <f t="shared" si="23"/>
        <v>0</v>
      </c>
      <c r="U91" s="267" t="n">
        <f t="shared" si="23"/>
        <v>0</v>
      </c>
      <c r="V91" s="267" t="n">
        <f t="shared" si="23"/>
        <v>0</v>
      </c>
      <c r="W91" s="267" t="n">
        <f t="shared" si="23"/>
        <v>0</v>
      </c>
      <c r="X91" s="267" t="n">
        <f t="shared" si="23"/>
        <v>0</v>
      </c>
      <c r="Y91" s="267" t="n">
        <f t="shared" si="23"/>
        <v>0</v>
      </c>
      <c r="Z91" s="267" t="n">
        <f t="shared" si="23"/>
        <v>0</v>
      </c>
      <c r="AA91" s="267" t="n">
        <f t="shared" si="23"/>
        <v>0</v>
      </c>
      <c r="AB91" s="267" t="n">
        <f t="shared" si="23"/>
        <v>0</v>
      </c>
      <c r="AC91" s="268" t="n">
        <f t="shared" si="23"/>
        <v>0</v>
      </c>
      <c r="AD91" s="56"/>
      <c r="AE91" s="56"/>
    </row>
    <row r="92" ht="15" customHeight="1">
      <c r="B92" s="153" t="s">
        <v>403</v>
      </c>
      <c r="C92" s="62"/>
      <c r="D92" s="179"/>
      <c r="E92" s="62"/>
      <c r="F92" s="62"/>
      <c r="G92" s="62"/>
      <c r="H92" s="56"/>
      <c r="I92" s="56"/>
      <c r="J92" s="56"/>
      <c r="K92" s="56"/>
      <c r="L92" s="56"/>
      <c r="M92" s="56" t="n">
        <f>M44</f>
        <v>9.6666666666666661</v>
      </c>
      <c r="N92" s="56" t="n">
        <f t="shared" ref="N92:AC92" si="24">N44</f>
        <v>9.6666666666666661</v>
      </c>
      <c r="O92" s="56" t="n">
        <f t="shared" si="24"/>
        <v>9.6666666666666661</v>
      </c>
      <c r="P92" s="132" t="n">
        <f t="shared" si="24"/>
        <v>9.6666666666666661</v>
      </c>
      <c r="Q92" s="56" t="n">
        <f>Q44</f>
        <v>9.6666666666666661</v>
      </c>
      <c r="R92" s="267" t="n">
        <f t="shared" si="24"/>
        <v>9.6666666666666661</v>
      </c>
      <c r="S92" s="267" t="n">
        <f t="shared" si="24"/>
        <v>9.6666666666666661</v>
      </c>
      <c r="T92" s="267" t="n">
        <f t="shared" si="24"/>
        <v>9.6666666666666661</v>
      </c>
      <c r="U92" s="267" t="n">
        <f t="shared" si="24"/>
        <v>9.6666666666666661</v>
      </c>
      <c r="V92" s="267" t="n">
        <f t="shared" si="24"/>
        <v>9.6666666666666661</v>
      </c>
      <c r="W92" s="267" t="n">
        <f t="shared" si="24"/>
        <v>9.6666666666666661</v>
      </c>
      <c r="X92" s="267" t="n">
        <f t="shared" si="24"/>
        <v>9.6666666666666661</v>
      </c>
      <c r="Y92" s="267" t="n">
        <f t="shared" si="24"/>
        <v>0</v>
      </c>
      <c r="Z92" s="267" t="n">
        <f t="shared" si="24"/>
        <v>0</v>
      </c>
      <c r="AA92" s="267" t="n">
        <f t="shared" si="24"/>
        <v>0</v>
      </c>
      <c r="AB92" s="267" t="n">
        <f t="shared" si="24"/>
        <v>0</v>
      </c>
      <c r="AC92" s="268" t="n">
        <f t="shared" si="24"/>
        <v>0</v>
      </c>
      <c r="AD92" s="56"/>
      <c r="AE92" s="56"/>
    </row>
    <row r="93" ht="15" customHeight="1">
      <c r="B93" s="153" t="s">
        <v>439</v>
      </c>
      <c r="C93" s="62"/>
      <c r="D93" s="179"/>
      <c r="E93" s="62"/>
      <c r="F93" s="62"/>
      <c r="G93" s="62"/>
      <c r="H93" s="56"/>
      <c r="I93" s="56"/>
      <c r="J93" s="56"/>
      <c r="K93" s="56"/>
      <c r="L93" s="56"/>
      <c r="M93" s="56" t="n">
        <f t="shared" ref="M93:AC93" si="25">M16</f>
        <v>12</v>
      </c>
      <c r="N93" s="56" t="n">
        <f t="shared" si="25"/>
        <v>12</v>
      </c>
      <c r="O93" s="56" t="n">
        <f t="shared" si="25"/>
        <v>12</v>
      </c>
      <c r="P93" s="132" t="n">
        <f t="shared" si="25"/>
        <v>12</v>
      </c>
      <c r="Q93" s="56" t="n">
        <f>Q16</f>
        <v>12</v>
      </c>
      <c r="R93" s="267" t="n">
        <f t="shared" si="25"/>
        <v>12</v>
      </c>
      <c r="S93" s="267" t="n">
        <f t="shared" si="25"/>
        <v>12</v>
      </c>
      <c r="T93" s="267" t="n">
        <f t="shared" si="25"/>
        <v>12</v>
      </c>
      <c r="U93" s="267" t="n">
        <f t="shared" si="25"/>
        <v>12</v>
      </c>
      <c r="V93" s="267" t="n">
        <f t="shared" si="25"/>
        <v>12</v>
      </c>
      <c r="W93" s="267" t="n">
        <f t="shared" si="25"/>
        <v>12</v>
      </c>
      <c r="X93" s="267" t="n">
        <f t="shared" si="25"/>
        <v>12</v>
      </c>
      <c r="Y93" s="267" t="n">
        <f t="shared" si="25"/>
        <v>0</v>
      </c>
      <c r="Z93" s="267" t="n">
        <f t="shared" si="25"/>
        <v>0</v>
      </c>
      <c r="AA93" s="267" t="n">
        <f t="shared" si="25"/>
        <v>0</v>
      </c>
      <c r="AB93" s="267" t="n">
        <f t="shared" si="25"/>
        <v>0</v>
      </c>
      <c r="AC93" s="268" t="n">
        <f t="shared" si="25"/>
        <v>0</v>
      </c>
      <c r="AD93" s="56"/>
      <c r="AE93" s="56"/>
    </row>
    <row r="94" ht="15" customHeight="1">
      <c r="B94" s="153" t="s">
        <v>440</v>
      </c>
      <c r="C94" s="62"/>
      <c r="D94" s="179"/>
      <c r="E94" s="62"/>
      <c r="F94" s="62"/>
      <c r="G94" s="62"/>
      <c r="H94" s="56" t="n">
        <f t="shared" ref="H94:AC94" si="26">H20</f>
        <v>208.59399999999999</v>
      </c>
      <c r="I94" s="56" t="n">
        <f>I20</f>
        <v>212.48200000000003</v>
      </c>
      <c r="J94" s="56" t="n">
        <f t="shared" si="26"/>
        <v>206.81000000000006</v>
      </c>
      <c r="K94" s="56" t="n">
        <f t="shared" si="26"/>
        <v>217.58300000000003</v>
      </c>
      <c r="L94" s="56" t="n">
        <f t="shared" si="26"/>
        <v>206.16300000000001</v>
      </c>
      <c r="M94" s="56" t="n">
        <f t="shared" si="26"/>
        <v>202.48833333333332</v>
      </c>
      <c r="N94" s="56" t="n">
        <f t="shared" si="26"/>
        <v>206.44833333333338</v>
      </c>
      <c r="O94" s="56" t="n">
        <f>O20</f>
        <v>201.7563333333332</v>
      </c>
      <c r="P94" s="132" t="n">
        <f>P20</f>
        <v>233.82933333333341</v>
      </c>
      <c r="Q94" s="56" t="n">
        <f>Q20</f>
        <v>-6.3376666666666708</v>
      </c>
      <c r="R94" s="267" t="n">
        <f t="shared" si="26"/>
        <v>-6.4001142729051859</v>
      </c>
      <c r="S94" s="267" t="n">
        <f t="shared" si="26"/>
        <v>-6.4631772007959789</v>
      </c>
      <c r="T94" s="267" t="n">
        <f t="shared" si="26"/>
        <v>-6.526861513353448</v>
      </c>
      <c r="U94" s="267" t="n">
        <f t="shared" si="26"/>
        <v>-6.5911733333333373</v>
      </c>
      <c r="V94" s="267" t="n">
        <f t="shared" si="26"/>
        <v>-6.6561188438213925</v>
      </c>
      <c r="W94" s="267" t="n">
        <f t="shared" si="26"/>
        <v>-6.7217042888278167</v>
      </c>
      <c r="X94" s="267" t="n">
        <f t="shared" si="26"/>
        <v>-6.7879359738875849</v>
      </c>
      <c r="Y94" s="267" t="n">
        <f t="shared" si="26"/>
        <v>-6.8548202666666702</v>
      </c>
      <c r="Z94" s="267" t="n">
        <f t="shared" si="26"/>
        <v>-6.9223635975742477</v>
      </c>
      <c r="AA94" s="267" t="n">
        <f t="shared" si="26"/>
        <v>-6.9905724603809292</v>
      </c>
      <c r="AB94" s="267" t="n">
        <f t="shared" si="26"/>
        <v>-7.0594534128430881</v>
      </c>
      <c r="AC94" s="268" t="n">
        <f t="shared" si="26"/>
        <v>-7.1290130773333367</v>
      </c>
      <c r="AD94" s="56"/>
      <c r="AE94" s="56"/>
    </row>
    <row r="95" ht="14.75" customHeight="1">
      <c r="B95" s="153" t="s">
        <v>441</v>
      </c>
      <c r="C95" s="62"/>
      <c r="D95" s="179"/>
      <c r="E95" s="62"/>
      <c r="F95" s="62"/>
      <c r="G95" s="62"/>
      <c r="H95" s="56"/>
      <c r="I95" s="56"/>
      <c r="J95" s="56"/>
      <c r="K95" s="56"/>
      <c r="L95" s="56"/>
      <c r="M95" s="56"/>
      <c r="N95" s="56"/>
      <c r="O95" s="56"/>
      <c r="P95" s="132"/>
      <c r="Q95" s="56"/>
      <c r="R95" s="267"/>
      <c r="S95" s="267"/>
      <c r="T95" s="267"/>
      <c r="U95" s="267"/>
      <c r="V95" s="267"/>
      <c r="W95" s="267"/>
      <c r="X95" s="267"/>
      <c r="Y95" s="267"/>
      <c r="Z95" s="267"/>
      <c r="AA95" s="267"/>
      <c r="AB95" s="267"/>
      <c r="AC95" s="268"/>
      <c r="AD95" s="56"/>
      <c r="AE95" s="56"/>
    </row>
    <row r="96" ht="14.75" customHeight="1">
      <c r="B96" s="153" t="s">
        <v>151</v>
      </c>
      <c r="C96" s="62"/>
      <c r="D96" s="179"/>
      <c r="E96" s="62"/>
      <c r="F96" s="62"/>
      <c r="G96" s="62"/>
      <c r="H96" s="56"/>
      <c r="I96" s="56"/>
      <c r="J96" s="56" t="n">
        <f>J13</f>
        <v>28.4</v>
      </c>
      <c r="K96" s="56" t="n">
        <f t="shared" ref="K96:Q96" si="27">K13</f>
        <v>15.8</v>
      </c>
      <c r="L96" s="56" t="n">
        <f t="shared" si="27"/>
        <v>15.2</v>
      </c>
      <c r="M96" s="56" t="n">
        <f t="shared" si="27"/>
        <v>28.9</v>
      </c>
      <c r="N96" s="56" t="n">
        <f t="shared" si="27"/>
        <v>67.599999999999994</v>
      </c>
      <c r="O96" s="56" t="n">
        <f t="shared" si="27"/>
        <v>80.7</v>
      </c>
      <c r="P96" s="132" t="n">
        <f t="shared" si="27"/>
        <v>87.2</v>
      </c>
      <c r="Q96" s="132" t="n">
        <f t="shared" si="27"/>
        <v>0</v>
      </c>
      <c r="R96" s="267" t="n">
        <f>R41+R45+'ARP Quarterly'!H28</f>
        <v>46.145562333333302</v>
      </c>
      <c r="S96" s="267" t="n">
        <f>S41+S45+'ARP Quarterly'!I28</f>
        <v>50.186151333333306</v>
      </c>
      <c r="T96" s="267" t="n">
        <f>T41+T45+'ARP Quarterly'!J28</f>
        <v>52.851310333333302</v>
      </c>
      <c r="U96" s="267" t="n">
        <f>U41+U45+'ARP Quarterly'!K28</f>
        <v>55.516469333333305</v>
      </c>
      <c r="V96" s="267" t="n">
        <f>V41+V45+'ARP Quarterly'!L28</f>
        <v>58.594257333333303</v>
      </c>
      <c r="W96" s="267" t="n">
        <f>W41+W45+'ARP Quarterly'!M28</f>
        <v>61.672045333333294</v>
      </c>
      <c r="X96" s="267" t="n">
        <f>X41+X45+'ARP Quarterly'!N28</f>
        <v>63.261773333333295</v>
      </c>
      <c r="Y96" s="267" t="n">
        <f>Y41+Y45+'ARP Quarterly'!O28</f>
        <v>61.518167999999996</v>
      </c>
      <c r="Z96" s="267" t="n">
        <f>Z41+Z45+'ARP Quarterly'!P28</f>
        <v>44.428388999999996</v>
      </c>
      <c r="AA96" s="267" t="n">
        <f>AA41+AA45+'ARP Quarterly'!Q28</f>
        <v>46.338610000000003</v>
      </c>
      <c r="AB96" s="267" t="n">
        <f>AB41+AB45+'ARP Quarterly'!R28</f>
        <v>47.279744500000007</v>
      </c>
      <c r="AC96" s="268" t="n">
        <f>AC41+AC45+'ARP Quarterly'!S28</f>
        <v>46.283419000000009</v>
      </c>
      <c r="AD96" s="56"/>
      <c r="AE96" s="56"/>
    </row>
    <row r="97" ht="15" customHeight="1">
      <c r="B97" s="153" t="s">
        <v>150</v>
      </c>
      <c r="C97" s="56"/>
      <c r="D97" s="126"/>
      <c r="E97" s="56"/>
      <c r="F97" s="56"/>
      <c r="G97" s="56"/>
      <c r="H97" s="56"/>
      <c r="I97" s="56"/>
      <c r="J97" s="56" t="n">
        <v>35</v>
      </c>
      <c r="K97" s="56" t="n">
        <v>45</v>
      </c>
      <c r="L97" s="56" t="n">
        <v>45</v>
      </c>
      <c r="M97" s="56" t="n">
        <v>40</v>
      </c>
      <c r="N97" s="56" t="n">
        <v>40</v>
      </c>
      <c r="O97" s="56" t="n">
        <v>65</v>
      </c>
      <c r="P97" s="132" t="n">
        <v>65</v>
      </c>
      <c r="Q97" s="256" t="n">
        <v>55</v>
      </c>
      <c r="R97" s="267" t="n">
        <v>50</v>
      </c>
      <c r="S97" s="267" t="n">
        <v>50</v>
      </c>
      <c r="T97" s="267" t="n">
        <v>50</v>
      </c>
      <c r="U97" s="267" t="n">
        <v>50</v>
      </c>
      <c r="V97" s="267" t="n">
        <v>10</v>
      </c>
      <c r="W97" s="267"/>
      <c r="X97" s="267"/>
      <c r="Y97" s="267"/>
      <c r="Z97" s="267"/>
      <c r="AA97" s="267"/>
      <c r="AB97" s="267"/>
      <c r="AC97" s="268"/>
    </row>
    <row r="98" ht="28.5" customHeight="1">
      <c r="B98" s="130" t="s">
        <v>442</v>
      </c>
      <c r="C98" s="246"/>
      <c r="D98" s="245"/>
      <c r="E98" s="246"/>
      <c r="F98" s="246"/>
      <c r="G98" s="246"/>
      <c r="H98" s="176"/>
      <c r="I98" s="176"/>
      <c r="J98" s="176"/>
      <c r="K98" s="176"/>
      <c r="L98" s="176"/>
      <c r="M98" s="176"/>
      <c r="N98" s="176" t="n">
        <f>'ARP Quarterly'!D47</f>
        <v>0</v>
      </c>
      <c r="O98" s="176" t="n">
        <f>'ARP Quarterly'!E47</f>
        <v>0</v>
      </c>
      <c r="P98" s="133" t="n">
        <f>'ARP Quarterly'!F47</f>
        <v>34.620851999999999</v>
      </c>
      <c r="Q98" s="176" t="n">
        <f>'ARP Quarterly'!G47</f>
        <v>45.996274799999995</v>
      </c>
      <c r="R98" s="276" t="n">
        <f>'ARP Quarterly'!H47</f>
        <v>59.350031999999992</v>
      </c>
      <c r="S98" s="276" t="n">
        <f>'ARP Quarterly'!I47</f>
        <v>64.295867999999999</v>
      </c>
      <c r="T98" s="276" t="n">
        <f>'ARP Quarterly'!J47</f>
        <v>72.538927999999999</v>
      </c>
      <c r="U98" s="276" t="n">
        <f>'ARP Quarterly'!K47</f>
        <v>80.122543199999996</v>
      </c>
      <c r="V98" s="276" t="n">
        <f>'ARP Quarterly'!L47</f>
        <v>98.916719999999998</v>
      </c>
      <c r="W98" s="276" t="n">
        <f>'ARP Quarterly'!M47</f>
        <v>102.213944</v>
      </c>
      <c r="X98" s="276" t="n">
        <f>'ARP Quarterly'!N47</f>
        <v>102.213944</v>
      </c>
      <c r="Y98" s="276" t="n">
        <f>'ARP Quarterly'!O47</f>
        <v>102.213944</v>
      </c>
      <c r="Z98" s="276" t="n">
        <f>'ARP Quarterly'!P47</f>
        <v>98.916719999999998</v>
      </c>
      <c r="AA98" s="276" t="n">
        <f>'ARP Quarterly'!Q47</f>
        <v>98.916719999999998</v>
      </c>
      <c r="AB98" s="276" t="n">
        <f>'ARP Quarterly'!R47</f>
        <v>99.081581199999988</v>
      </c>
      <c r="AC98" s="277" t="n">
        <f>'ARP Quarterly'!S47</f>
        <v>93.146578000000005</v>
      </c>
    </row>
    <row r="99" ht="60" customHeight="1">
      <c r="B99" s="238" t="s">
        <v>1194</v>
      </c>
      <c r="C99" s="239"/>
      <c r="D99" s="239"/>
      <c r="E99" s="239"/>
      <c r="F99" s="239"/>
      <c r="G99" s="239"/>
      <c r="H99" s="239"/>
      <c r="I99" s="239"/>
      <c r="J99" s="239"/>
      <c r="K99" s="239"/>
      <c r="L99" s="239"/>
      <c r="M99" s="239"/>
      <c r="N99" s="239"/>
      <c r="O99" s="239"/>
      <c r="P99" s="239" t="n">
        <v>-50</v>
      </c>
      <c r="Q99" s="239"/>
      <c r="R99" s="239"/>
      <c r="S99" s="239"/>
      <c r="T99" s="239"/>
      <c r="U99" s="239"/>
      <c r="V99" s="239"/>
      <c r="W99" s="239"/>
      <c r="X99" s="239"/>
      <c r="Y99" s="239" t="n">
        <v>12.5</v>
      </c>
      <c r="Z99" s="239" t="n">
        <v>12.5</v>
      </c>
      <c r="AA99" s="239" t="n">
        <v>12.5</v>
      </c>
      <c r="AB99" s="239" t="n">
        <v>12.5</v>
      </c>
      <c r="AC99" s="240"/>
    </row>
    <row r="100" ht="12.75" customHeight="1">
      <c r="I100" s="275"/>
      <c r="J100" s="275"/>
      <c r="K100" s="275"/>
      <c r="L100" s="275"/>
      <c r="M100" s="275"/>
      <c r="N100" s="275"/>
      <c r="O100" s="275"/>
      <c r="P100" s="275"/>
      <c r="Q100" s="275"/>
      <c r="R100" s="275"/>
      <c r="S100" s="275"/>
      <c r="T100" s="275"/>
      <c r="U100" s="275"/>
      <c r="V100" s="275"/>
      <c r="W100" s="275"/>
      <c r="X100" s="275"/>
      <c r="Y100" s="275"/>
      <c r="Z100" s="275"/>
      <c r="AA100" s="275"/>
      <c r="AB100" s="275"/>
      <c r="AC100" s="275"/>
      <c r="AD100" s="16"/>
      <c r="AE100" s="16"/>
    </row>
    <row r="102">
      <c r="B102" s="135" t="s">
        <v>135</v>
      </c>
      <c r="C102" s="135"/>
      <c r="D102" s="135"/>
      <c r="E102" s="135"/>
      <c r="F102" s="135"/>
      <c r="G102" s="135"/>
      <c r="H102" s="135"/>
      <c r="I102" s="135"/>
      <c r="J102" s="135"/>
      <c r="K102" s="135"/>
      <c r="L102" s="135"/>
      <c r="M102" s="135"/>
      <c r="N102" s="135"/>
      <c r="O102" s="135"/>
      <c r="P102" s="135"/>
      <c r="Q102" s="135"/>
      <c r="R102" s="135"/>
      <c r="S102" s="135"/>
      <c r="T102" s="135"/>
      <c r="U102" s="135"/>
      <c r="V102" s="135"/>
      <c r="W102" s="135"/>
      <c r="X102" s="135"/>
      <c r="Y102" s="135"/>
      <c r="Z102" s="135"/>
      <c r="AA102" s="135"/>
      <c r="AB102" s="135"/>
      <c r="AC102" s="135"/>
      <c r="AD102" s="16"/>
      <c r="AE102" s="16"/>
    </row>
    <row r="103" ht="19.25" customHeight="1">
      <c r="B103" s="16" t="s">
        <v>443</v>
      </c>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c r="AB103" s="16"/>
      <c r="AC103" s="16"/>
      <c r="AD103" s="16"/>
      <c r="AE103" s="16"/>
    </row>
    <row r="104" ht="11.75" customHeight="1">
      <c r="B104" s="16"/>
      <c r="C104" s="16"/>
      <c r="D104" s="16"/>
      <c r="E104" s="16"/>
      <c r="F104" s="16"/>
      <c r="G104" s="16"/>
      <c r="H104" s="16"/>
      <c r="I104" s="16"/>
      <c r="J104" s="16"/>
      <c r="K104" s="16"/>
      <c r="L104" s="16"/>
      <c r="M104" s="16"/>
      <c r="V104" s="16"/>
      <c r="W104" s="16"/>
      <c r="X104" s="16"/>
      <c r="Y104" s="16"/>
      <c r="Z104" s="16"/>
      <c r="AA104" s="16"/>
      <c r="AB104" s="16"/>
      <c r="AC104" s="16"/>
      <c r="AD104" s="16"/>
      <c r="AE104" s="16"/>
    </row>
    <row r="105" ht="14.75" customHeight="1">
      <c r="B105" s="136" t="s">
        <v>336</v>
      </c>
      <c r="C105" s="138"/>
      <c r="D105" s="147" t="s">
        <v>337</v>
      </c>
      <c r="E105" s="148"/>
      <c r="F105" s="148"/>
      <c r="G105" s="148"/>
      <c r="H105" s="148"/>
      <c r="I105" s="148"/>
      <c r="J105" s="148"/>
      <c r="K105" s="148"/>
      <c r="L105" s="148"/>
      <c r="M105" s="148"/>
      <c r="N105" s="148"/>
      <c r="O105" s="148"/>
      <c r="P105" s="149"/>
      <c r="Q105" s="144" t="s">
        <v>338</v>
      </c>
      <c r="R105" s="145"/>
      <c r="S105" s="145"/>
      <c r="T105" s="145"/>
      <c r="U105" s="145"/>
      <c r="V105" s="145"/>
      <c r="W105" s="145"/>
      <c r="X105" s="145"/>
      <c r="Y105" s="145"/>
      <c r="Z105" s="145"/>
      <c r="AA105" s="145"/>
      <c r="AB105" s="145"/>
      <c r="AC105" s="146"/>
      <c r="AD105" s="16"/>
      <c r="AE105" s="16"/>
    </row>
    <row r="106">
      <c r="B106" s="139"/>
      <c r="C106" s="140"/>
      <c r="D106" s="136" t="n">
        <v>2018</v>
      </c>
      <c r="E106" s="136" t="n">
        <v>2019</v>
      </c>
      <c r="F106" s="137"/>
      <c r="G106" s="137"/>
      <c r="H106" s="138"/>
      <c r="I106" s="136" t="n">
        <v>2020</v>
      </c>
      <c r="J106" s="137"/>
      <c r="K106" s="137"/>
      <c r="L106" s="137"/>
      <c r="M106" s="136" t="n">
        <v>2021</v>
      </c>
      <c r="N106" s="137"/>
      <c r="O106" s="137"/>
      <c r="P106" s="138"/>
      <c r="Q106" s="142" t="n">
        <v>2022</v>
      </c>
      <c r="R106" s="142"/>
      <c r="S106" s="142"/>
      <c r="T106" s="143"/>
      <c r="U106" s="141" t="n">
        <v>2023</v>
      </c>
      <c r="V106" s="142"/>
      <c r="W106" s="142"/>
      <c r="X106" s="142"/>
      <c r="Y106" s="141" t="n">
        <v>2024</v>
      </c>
      <c r="Z106" s="142"/>
      <c r="AA106" s="142"/>
      <c r="AB106" s="143"/>
      <c r="AC106" s="152" t="n">
        <v>2025</v>
      </c>
      <c r="AD106" s="16"/>
      <c r="AE106" s="16"/>
    </row>
    <row r="107">
      <c r="B107" s="177"/>
      <c r="C107" s="151"/>
      <c r="D107" s="139" t="s">
        <v>339</v>
      </c>
      <c r="E107" s="139" t="s">
        <v>340</v>
      </c>
      <c r="F107" s="134" t="s">
        <v>341</v>
      </c>
      <c r="G107" s="134" t="s">
        <v>240</v>
      </c>
      <c r="H107" s="140" t="s">
        <v>339</v>
      </c>
      <c r="I107" s="134" t="s">
        <v>340</v>
      </c>
      <c r="J107" s="134" t="s">
        <v>341</v>
      </c>
      <c r="K107" s="134" t="s">
        <v>240</v>
      </c>
      <c r="L107" s="134" t="s">
        <v>339</v>
      </c>
      <c r="M107" s="139" t="s">
        <v>340</v>
      </c>
      <c r="N107" s="134" t="s">
        <v>341</v>
      </c>
      <c r="O107" s="134" t="s">
        <v>240</v>
      </c>
      <c r="P107" s="140" t="s">
        <v>339</v>
      </c>
      <c r="Q107" s="254" t="s">
        <v>340</v>
      </c>
      <c r="R107" s="254" t="s">
        <v>341</v>
      </c>
      <c r="S107" s="254" t="s">
        <v>240</v>
      </c>
      <c r="T107" s="254" t="s">
        <v>339</v>
      </c>
      <c r="U107" s="253" t="s">
        <v>340</v>
      </c>
      <c r="V107" s="254" t="s">
        <v>341</v>
      </c>
      <c r="W107" s="254" t="s">
        <v>240</v>
      </c>
      <c r="X107" s="254" t="s">
        <v>339</v>
      </c>
      <c r="Y107" s="253" t="s">
        <v>340</v>
      </c>
      <c r="Z107" s="128" t="s">
        <v>341</v>
      </c>
      <c r="AA107" s="254" t="s">
        <v>240</v>
      </c>
      <c r="AB107" s="269" t="s">
        <v>339</v>
      </c>
      <c r="AC107" s="278" t="s">
        <v>340</v>
      </c>
      <c r="AD107" s="16"/>
      <c r="AE107" s="16"/>
    </row>
    <row r="108" ht="15" customHeight="1">
      <c r="B108" s="238" t="s">
        <v>444</v>
      </c>
      <c r="C108" s="239" t="s">
        <v>445</v>
      </c>
      <c r="D108" s="238"/>
      <c r="E108" s="239"/>
      <c r="F108" s="239"/>
      <c r="G108" s="239"/>
      <c r="H108" s="249" t="n">
        <f>'Haver Pivoted'!GS41</f>
        <v>70.894000000000005</v>
      </c>
      <c r="I108" s="249" t="n">
        <f>'Haver Pivoted'!GT41</f>
        <v>72.774000000000001</v>
      </c>
      <c r="J108" s="249" t="n">
        <f>'Haver Pivoted'!GU41</f>
        <v>75.275000000000006</v>
      </c>
      <c r="K108" s="249" t="n">
        <f>'Haver Pivoted'!GV41</f>
        <v>78.766999999999996</v>
      </c>
      <c r="L108" s="249" t="n">
        <f>'Haver Pivoted'!GW41</f>
        <v>76.995000000000005</v>
      </c>
      <c r="M108" s="249" t="n">
        <f>'Haver Pivoted'!GX41</f>
        <v>75.03</v>
      </c>
      <c r="N108" s="249" t="n">
        <f>'Haver Pivoted'!GY41</f>
        <v>77.703999999999994</v>
      </c>
      <c r="O108" s="249" t="n">
        <f>'Haver Pivoted'!GZ41</f>
        <v>72.766999999999996</v>
      </c>
      <c r="P108" s="250" t="n">
        <f>'Haver Pivoted'!HA41</f>
        <v>74.768000000000001</v>
      </c>
      <c r="Q108" s="250" t="n">
        <f>'Haver Pivoted'!HB41</f>
        <v>0</v>
      </c>
      <c r="R108" s="251" t="n">
        <f t="shared" ref="R108:AC108" si="28">AVERAGE($H$108:$N$108)</f>
        <v>75.34842857142857</v>
      </c>
      <c r="S108" s="251" t="n">
        <f t="shared" si="28"/>
        <v>75.34842857142857</v>
      </c>
      <c r="T108" s="251" t="n">
        <f t="shared" si="28"/>
        <v>75.34842857142857</v>
      </c>
      <c r="U108" s="251" t="n">
        <f t="shared" si="28"/>
        <v>75.34842857142857</v>
      </c>
      <c r="V108" s="251" t="n">
        <f t="shared" si="28"/>
        <v>75.34842857142857</v>
      </c>
      <c r="W108" s="251" t="n">
        <f t="shared" si="28"/>
        <v>75.34842857142857</v>
      </c>
      <c r="X108" s="251" t="n">
        <f t="shared" si="28"/>
        <v>75.34842857142857</v>
      </c>
      <c r="Y108" s="251" t="n">
        <f t="shared" si="28"/>
        <v>75.34842857142857</v>
      </c>
      <c r="Z108" s="251" t="n">
        <f t="shared" si="28"/>
        <v>75.34842857142857</v>
      </c>
      <c r="AA108" s="251" t="n">
        <f t="shared" si="28"/>
        <v>75.34842857142857</v>
      </c>
      <c r="AB108" s="251" t="n">
        <f t="shared" si="28"/>
        <v>75.34842857142857</v>
      </c>
      <c r="AC108" s="252" t="n">
        <f t="shared" si="28"/>
        <v>75.34842857142857</v>
      </c>
      <c r="AD108" s="56"/>
      <c r="AE108" s="56"/>
    </row>
    <row r="110" ht="11.25" customHeight="1"/>
  </sheetData>
  <mergeCells count="42">
    <mergeCell ref="AE39:AF39"/>
    <mergeCell ref="AE43:AF44"/>
    <mergeCell ref="AE49:AF49"/>
    <mergeCell ref="B1:Y1"/>
    <mergeCell ref="B6:C8"/>
    <mergeCell ref="I7:L7"/>
    <mergeCell ref="Q7:T7"/>
    <mergeCell ref="AD6:AD8"/>
    <mergeCell ref="AE6:AE8"/>
    <mergeCell ref="U7:X7"/>
    <mergeCell ref="E7:H7"/>
    <mergeCell ref="B38:AC38"/>
    <mergeCell ref="Y7:AB7"/>
    <mergeCell ref="A80:A81"/>
    <mergeCell ref="Q62:AH62"/>
    <mergeCell ref="Q63:S63"/>
    <mergeCell ref="T63:Y63"/>
    <mergeCell ref="AD63:AG63"/>
    <mergeCell ref="B105:C107"/>
    <mergeCell ref="I106:L106"/>
    <mergeCell ref="Q106:T106"/>
    <mergeCell ref="B2:AC4"/>
    <mergeCell ref="B103:AC103"/>
    <mergeCell ref="Y87:AB87"/>
    <mergeCell ref="B86:C88"/>
    <mergeCell ref="I87:L87"/>
    <mergeCell ref="Q87:T87"/>
    <mergeCell ref="U87:X87"/>
    <mergeCell ref="B102:Y102"/>
    <mergeCell ref="U106:X106"/>
    <mergeCell ref="E106:H106"/>
    <mergeCell ref="Y106:AB106"/>
    <mergeCell ref="E87:H87"/>
    <mergeCell ref="D105:P105"/>
    <mergeCell ref="M106:P106"/>
    <mergeCell ref="M7:P7"/>
    <mergeCell ref="D6:P6"/>
    <mergeCell ref="Q6:AC6"/>
    <mergeCell ref="D86:P86"/>
    <mergeCell ref="Q86:AC86"/>
    <mergeCell ref="Q105:AC105"/>
    <mergeCell ref="M87:P87"/>
  </mergeCells>
  <pageMargins left="0.7" right="0.7" top="0.75" bottom="0.75" header="0.3" footer="0.3"/>
  <pageSetup orientation="portrait" r:id="rId2"/>
  <legacyDrawing r:id="rIdvml"/>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35" zoomScale="61" zoomScaleNormal="57" workbookViewId="0">
      <selection activeCell="C51" sqref="C51"/>
    </sheetView>
  </sheetViews>
  <sheetFormatPr defaultRowHeight="15.0" baseColWidth="10"/>
  <cols>
    <col min="2" max="2" width="44.5" hidden="0" customWidth="1"/>
    <col min="3" max="3" width="13.5" hidden="0" customWidth="1"/>
    <col min="4" max="4" width="10" hidden="0" customWidth="1"/>
    <col min="5" max="5" width="10" hidden="0" customWidth="1"/>
    <col min="6" max="6" width="10" hidden="0" customWidth="1"/>
    <col min="7" max="7" width="10" hidden="0" customWidth="1"/>
    <col min="8" max="8" width="14.1640625" hidden="0" customWidth="1"/>
    <col min="9" max="9" width="10.1640625" hidden="0" customWidth="1"/>
    <col min="10" max="10" width="11.83203125" hidden="0" customWidth="1"/>
    <col min="11" max="11" width="13.5" hidden="0" customWidth="1"/>
    <col min="14" max="14" width="9" hidden="0" customWidth="1"/>
    <col min="15" max="15" width="9" hidden="0" customWidth="1"/>
    <col min="16" max="16" width="9" hidden="0" customWidth="1"/>
    <col min="17" max="17" width="12.1640625" hidden="0" customWidth="1"/>
    <col min="18" max="18" width="9" hidden="0" customWidth="1"/>
    <col min="19" max="19" width="9" hidden="0" customWidth="1"/>
    <col min="20" max="20" width="8.83203125" hidden="0" customWidth="1"/>
    <col min="21" max="21" width="8.83203125" hidden="0" customWidth="1"/>
    <col min="22" max="22" width="8.83203125" hidden="0" customWidth="1"/>
    <col min="23" max="23" width="8.83203125" hidden="0" customWidth="1"/>
    <col min="24" max="24" width="8.83203125" hidden="0" customWidth="1"/>
    <col min="25" max="25" width="8.83203125" hidden="0" customWidth="1"/>
    <col min="26" max="26" width="8.83203125" hidden="0" customWidth="1"/>
    <col min="39" max="39" width="31.83203125" hidden="0" customWidth="1"/>
    <col min="41" max="41" width="10.1640625" hidden="0" customWidth="1"/>
  </cols>
  <sheetData>
    <row r="1" ht="20.25" customHeight="1">
      <c r="B1" s="135" t="s">
        <v>446</v>
      </c>
      <c r="C1" s="135"/>
      <c r="D1" s="135"/>
      <c r="E1" s="135"/>
      <c r="F1" s="135"/>
      <c r="G1" s="135"/>
      <c r="H1" s="135"/>
      <c r="I1" s="135"/>
      <c r="J1" s="135"/>
      <c r="K1" s="135"/>
      <c r="L1" s="135"/>
      <c r="M1" s="135"/>
      <c r="N1" s="135"/>
      <c r="O1" s="135"/>
      <c r="P1" s="135"/>
      <c r="Q1" s="135"/>
      <c r="R1" s="135"/>
      <c r="S1" s="135"/>
      <c r="T1" s="135"/>
      <c r="U1" s="135"/>
      <c r="V1" s="135"/>
      <c r="W1" s="135"/>
      <c r="X1" s="135"/>
      <c r="Y1" s="135"/>
      <c r="Z1" s="135"/>
      <c r="AA1" s="135"/>
      <c r="AB1" s="135"/>
      <c r="AC1" s="135"/>
    </row>
    <row r="2" ht="14.25" customHeight="1">
      <c r="B2" s="16" t="s">
        <v>447</v>
      </c>
      <c r="C2" s="16"/>
      <c r="D2" s="16"/>
      <c r="E2" s="16"/>
      <c r="F2" s="16"/>
      <c r="G2" s="16"/>
      <c r="H2" s="16"/>
      <c r="I2" s="16"/>
      <c r="J2" s="16"/>
      <c r="K2" s="16"/>
      <c r="L2" s="16"/>
      <c r="M2" s="16"/>
      <c r="N2" s="16"/>
      <c r="O2" s="16"/>
      <c r="P2" s="16"/>
      <c r="Q2" s="16"/>
      <c r="R2" s="16"/>
      <c r="S2" s="16"/>
      <c r="T2" s="16"/>
      <c r="U2" s="16"/>
      <c r="V2" s="16"/>
      <c r="W2" s="16"/>
      <c r="X2" s="16"/>
      <c r="Y2" s="16"/>
      <c r="Z2" s="16"/>
      <c r="AA2" s="16"/>
      <c r="AB2" s="16"/>
      <c r="AC2" s="16"/>
    </row>
    <row r="3" ht="9" customHeight="1">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row>
    <row r="4" ht="27" customHeight="1">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E4" s="56"/>
      <c r="AF4" s="56"/>
      <c r="AG4" s="56"/>
      <c r="AH4" s="56"/>
      <c r="AI4" s="56"/>
      <c r="AJ4" s="56"/>
      <c r="AK4" s="56"/>
      <c r="AL4" s="56"/>
      <c r="AM4" s="56"/>
    </row>
    <row r="5">
      <c r="B5" s="16"/>
      <c r="AC5" s="160"/>
      <c r="AD5" s="160"/>
      <c r="AE5" s="160"/>
      <c r="AF5" s="160"/>
    </row>
    <row r="6" ht="14.75" customHeight="1">
      <c r="B6" s="136" t="s">
        <v>336</v>
      </c>
      <c r="C6" s="138"/>
      <c r="D6" s="147" t="s">
        <v>337</v>
      </c>
      <c r="E6" s="148"/>
      <c r="F6" s="148"/>
      <c r="G6" s="148"/>
      <c r="H6" s="148"/>
      <c r="I6" s="148"/>
      <c r="J6" s="148"/>
      <c r="K6" s="148"/>
      <c r="L6" s="148"/>
      <c r="M6" s="148"/>
      <c r="N6" s="148"/>
      <c r="O6" s="148"/>
      <c r="P6" s="149"/>
      <c r="Q6" s="144" t="s">
        <v>338</v>
      </c>
      <c r="R6" s="145"/>
      <c r="S6" s="145"/>
      <c r="T6" s="145"/>
      <c r="U6" s="145"/>
      <c r="V6" s="145"/>
      <c r="W6" s="145"/>
      <c r="X6" s="145"/>
      <c r="Y6" s="145"/>
      <c r="Z6" s="145"/>
      <c r="AA6" s="145"/>
      <c r="AB6" s="145"/>
      <c r="AC6" s="146"/>
    </row>
    <row r="7" ht="14.75" customHeight="1">
      <c r="B7" s="139"/>
      <c r="C7" s="140"/>
      <c r="D7" s="136" t="n">
        <v>2018</v>
      </c>
      <c r="E7" s="136" t="n">
        <v>2019</v>
      </c>
      <c r="F7" s="137"/>
      <c r="G7" s="137"/>
      <c r="H7" s="138"/>
      <c r="I7" s="136" t="n">
        <v>2020</v>
      </c>
      <c r="J7" s="137"/>
      <c r="K7" s="137"/>
      <c r="L7" s="137"/>
      <c r="M7" s="136" t="n">
        <v>2021</v>
      </c>
      <c r="N7" s="137"/>
      <c r="O7" s="137"/>
      <c r="P7" s="138"/>
      <c r="Q7" s="142" t="n">
        <v>2022</v>
      </c>
      <c r="R7" s="142"/>
      <c r="S7" s="142"/>
      <c r="T7" s="143"/>
      <c r="U7" s="141" t="n">
        <v>2023</v>
      </c>
      <c r="V7" s="142"/>
      <c r="W7" s="142"/>
      <c r="X7" s="142"/>
      <c r="Y7" s="141" t="n">
        <v>2024</v>
      </c>
      <c r="Z7" s="142"/>
      <c r="AA7" s="142"/>
      <c r="AB7" s="143"/>
      <c r="AC7" s="152" t="n">
        <v>2025</v>
      </c>
    </row>
    <row r="8">
      <c r="B8" s="177"/>
      <c r="C8" s="151"/>
      <c r="D8" s="139" t="s">
        <v>339</v>
      </c>
      <c r="E8" s="139" t="s">
        <v>340</v>
      </c>
      <c r="F8" s="134" t="s">
        <v>341</v>
      </c>
      <c r="G8" s="134" t="s">
        <v>240</v>
      </c>
      <c r="H8" s="140" t="s">
        <v>339</v>
      </c>
      <c r="I8" s="134" t="s">
        <v>340</v>
      </c>
      <c r="J8" s="134" t="s">
        <v>341</v>
      </c>
      <c r="K8" s="134" t="s">
        <v>240</v>
      </c>
      <c r="L8" s="134" t="s">
        <v>339</v>
      </c>
      <c r="M8" s="139" t="s">
        <v>340</v>
      </c>
      <c r="N8" s="134" t="s">
        <v>341</v>
      </c>
      <c r="O8" s="134" t="s">
        <v>240</v>
      </c>
      <c r="P8" s="140" t="s">
        <v>339</v>
      </c>
      <c r="Q8" s="254" t="s">
        <v>340</v>
      </c>
      <c r="R8" s="254" t="s">
        <v>341</v>
      </c>
      <c r="S8" s="254" t="s">
        <v>240</v>
      </c>
      <c r="T8" s="254" t="s">
        <v>339</v>
      </c>
      <c r="U8" s="253" t="s">
        <v>340</v>
      </c>
      <c r="V8" s="254" t="s">
        <v>341</v>
      </c>
      <c r="W8" s="254" t="s">
        <v>240</v>
      </c>
      <c r="X8" s="254" t="s">
        <v>339</v>
      </c>
      <c r="Y8" s="253" t="s">
        <v>340</v>
      </c>
      <c r="Z8" s="128" t="s">
        <v>341</v>
      </c>
      <c r="AA8" s="254" t="s">
        <v>240</v>
      </c>
      <c r="AB8" s="269" t="s">
        <v>339</v>
      </c>
      <c r="AC8" s="278" t="s">
        <v>340</v>
      </c>
    </row>
    <row r="9" ht="29.25" customHeight="1">
      <c r="B9" s="153" t="s">
        <v>448</v>
      </c>
      <c r="C9" s="16" t="s">
        <v>449</v>
      </c>
      <c r="D9" s="193"/>
      <c r="E9" s="194"/>
      <c r="F9" s="194"/>
      <c r="G9" s="194"/>
      <c r="H9" s="194" t="n">
        <f>'Haver Pivoted'!GS23</f>
        <v>1441.7</v>
      </c>
      <c r="I9" s="194" t="n">
        <f>'Haver Pivoted'!GT23</f>
        <v>1454.7</v>
      </c>
      <c r="J9" s="194" t="n">
        <f>'Haver Pivoted'!GU23</f>
        <v>1525</v>
      </c>
      <c r="K9" s="194" t="n">
        <f>'Haver Pivoted'!GV23</f>
        <v>1515.1</v>
      </c>
      <c r="L9" s="194" t="n">
        <f>'Haver Pivoted'!GW23</f>
        <v>1512.3</v>
      </c>
      <c r="M9" s="194" t="n">
        <f>'Haver Pivoted'!GX23</f>
        <v>1568.6</v>
      </c>
      <c r="N9" s="194" t="n">
        <f>'Haver Pivoted'!GY23</f>
        <v>1563.3</v>
      </c>
      <c r="O9" s="194" t="n">
        <f>'Haver Pivoted'!GZ23</f>
        <v>1562</v>
      </c>
      <c r="P9" s="244" t="n">
        <f>'Haver Pivoted'!HA23</f>
        <v>1566.2</v>
      </c>
      <c r="Q9" s="244" t="n">
        <f>'Haver Pivoted'!HB23</f>
        <v>0</v>
      </c>
      <c r="R9" s="170" t="n">
        <f t="shared" ref="R9:Y9" si="0">Q9*((100 + R11)/100)^(0.25)</f>
        <v>0</v>
      </c>
      <c r="S9" s="170" t="n">
        <f t="shared" si="0"/>
        <v>0</v>
      </c>
      <c r="T9" s="170" t="n">
        <f t="shared" si="0"/>
        <v>0</v>
      </c>
      <c r="U9" s="170" t="n">
        <f t="shared" si="0"/>
        <v>0</v>
      </c>
      <c r="V9" s="170" t="n">
        <f t="shared" si="0"/>
        <v>0</v>
      </c>
      <c r="W9" s="170" t="n">
        <f t="shared" si="0"/>
        <v>0</v>
      </c>
      <c r="X9" s="170" t="n">
        <f t="shared" si="0"/>
        <v>0</v>
      </c>
      <c r="Y9" s="170" t="n">
        <f t="shared" si="0"/>
        <v>0</v>
      </c>
      <c r="Z9" s="170" t="n">
        <f t="shared" ref="Z9" si="1">Y9*((100 + Z11)/100)^(0.25)</f>
        <v>0</v>
      </c>
      <c r="AA9" s="170" t="n">
        <f t="shared" ref="AA9" si="2">Z9*((100 + AA11)/100)^(0.25)</f>
        <v>0</v>
      </c>
      <c r="AB9" s="170" t="n">
        <f t="shared" ref="AB9" si="3">AA9*((100 + AB11)/100)^(0.25)</f>
        <v>0</v>
      </c>
      <c r="AC9" s="131" t="n">
        <f t="shared" ref="AC9" si="4">AB9*((100 + AC11)/100)^(0.25)</f>
        <v>0</v>
      </c>
    </row>
    <row r="10" ht="18" customHeight="1">
      <c r="B10" s="153" t="s">
        <v>450</v>
      </c>
      <c r="C10" s="16"/>
      <c r="D10" s="179"/>
      <c r="E10" s="62"/>
      <c r="F10" s="62"/>
      <c r="G10" s="62"/>
      <c r="H10" s="62" t="n">
        <v>1447.9</v>
      </c>
      <c r="I10" s="62" t="n">
        <v>1452.6</v>
      </c>
      <c r="J10" s="62" t="n">
        <v>1504.8</v>
      </c>
      <c r="K10" s="62" t="n">
        <v>1487</v>
      </c>
      <c r="L10" s="62" t="n">
        <v>1493.4</v>
      </c>
      <c r="M10" s="62" t="n">
        <v>1557</v>
      </c>
      <c r="N10" s="62" t="n">
        <v>1546</v>
      </c>
      <c r="O10" s="62" t="n">
        <v>1557</v>
      </c>
      <c r="P10" s="127" t="n">
        <v>1568.8</v>
      </c>
      <c r="Q10" s="128" t="n">
        <v>1580.8</v>
      </c>
      <c r="R10" s="128" t="n">
        <v>1582.8</v>
      </c>
      <c r="S10" s="128" t="n">
        <v>1582.1</v>
      </c>
      <c r="T10" s="128" t="n">
        <v>1582.3</v>
      </c>
      <c r="U10" s="128" t="n">
        <v>1586.5</v>
      </c>
      <c r="V10" s="128" t="n">
        <v>1592.4</v>
      </c>
      <c r="W10" s="128" t="n">
        <v>1600</v>
      </c>
      <c r="X10" s="128" t="n">
        <v>1608.9</v>
      </c>
      <c r="Y10" s="128" t="n">
        <v>1618</v>
      </c>
      <c r="Z10" s="128" t="n">
        <v>1627</v>
      </c>
      <c r="AA10" s="254" t="n">
        <v>1636</v>
      </c>
      <c r="AB10" s="254" t="n">
        <v>1645</v>
      </c>
      <c r="AC10" s="269" t="n">
        <v>1655</v>
      </c>
    </row>
    <row r="11" ht="14.75" customHeight="1">
      <c r="B11" s="153" t="s">
        <v>451</v>
      </c>
      <c r="C11" s="16"/>
      <c r="D11" s="153"/>
      <c r="E11" s="16"/>
      <c r="F11" s="16"/>
      <c r="G11" s="16"/>
      <c r="H11" s="56" t="n">
        <v>5.3259999999999996</v>
      </c>
      <c r="I11" s="56" t="n">
        <v>1.278</v>
      </c>
      <c r="J11" s="56" t="n">
        <v>15.177</v>
      </c>
      <c r="K11" s="56" t="n">
        <v>-4.6340000000000003</v>
      </c>
      <c r="L11" s="56" t="n">
        <v>1.732</v>
      </c>
      <c r="M11" s="56" t="n">
        <v>18.143999999999998</v>
      </c>
      <c r="N11" s="56" t="n">
        <v>-2.7970000000000002</v>
      </c>
      <c r="O11" s="56" t="n">
        <v>2.8889999999999998</v>
      </c>
      <c r="P11" s="132" t="n">
        <v>3.0630000000000002</v>
      </c>
      <c r="Q11" s="156" t="n">
        <v>3.0870000000000002</v>
      </c>
      <c r="R11" s="156" t="n">
        <v>0.499</v>
      </c>
      <c r="S11" s="156" t="n">
        <v>-0.16500000000000001</v>
      </c>
      <c r="T11" s="156" t="n">
        <v>4.2000000000000003E-2</v>
      </c>
      <c r="U11" s="279" t="n">
        <v>1.0740000000000001</v>
      </c>
      <c r="V11" s="279" t="n">
        <v>1.4990000000000001</v>
      </c>
      <c r="W11" s="279" t="n">
        <v>1.915</v>
      </c>
      <c r="X11" s="279" t="n">
        <v>2.2429999999999999</v>
      </c>
      <c r="Y11" s="279" t="n">
        <v>2.2000000000000002</v>
      </c>
      <c r="Z11" s="279" t="n">
        <v>2.2000000000000002</v>
      </c>
      <c r="AA11" s="254" t="n">
        <v>2.2999999999999998</v>
      </c>
      <c r="AB11" s="254" t="n">
        <v>2.2000000000000002</v>
      </c>
      <c r="AC11" s="269" t="n">
        <v>2.5</v>
      </c>
    </row>
    <row r="12">
      <c r="B12" s="153" t="s">
        <v>452</v>
      </c>
      <c r="D12" s="153"/>
      <c r="E12" s="16"/>
      <c r="F12" s="16"/>
      <c r="G12" s="16"/>
      <c r="H12" s="56"/>
      <c r="I12" s="56"/>
      <c r="J12" s="56"/>
      <c r="K12" s="56"/>
      <c r="L12" s="56"/>
      <c r="M12" s="56"/>
      <c r="N12" s="56"/>
      <c r="O12" s="56"/>
      <c r="P12" s="132"/>
      <c r="Q12" s="156"/>
      <c r="R12" s="156"/>
      <c r="S12" s="156"/>
      <c r="T12" s="156"/>
      <c r="U12" s="156"/>
      <c r="V12" s="156"/>
      <c r="W12" s="156"/>
      <c r="X12" s="156"/>
      <c r="Y12" s="156"/>
      <c r="Z12" s="156"/>
      <c r="AA12" s="156"/>
      <c r="AB12" s="156"/>
      <c r="AC12" s="157"/>
      <c r="AD12" s="16" t="s">
        <v>453</v>
      </c>
    </row>
    <row r="13">
      <c r="B13" s="153" t="s">
        <v>1170</v>
      </c>
      <c r="D13" s="153"/>
      <c r="E13" s="16"/>
      <c r="F13" s="16"/>
      <c r="G13" s="16"/>
      <c r="H13" s="56"/>
      <c r="I13" s="56"/>
      <c r="J13" s="56"/>
      <c r="K13" s="56"/>
      <c r="L13" s="56"/>
      <c r="M13" s="56"/>
      <c r="N13" s="56"/>
      <c r="O13" s="56"/>
      <c r="P13" s="132"/>
      <c r="Q13" s="256" t="n">
        <v>3.5110000000000001</v>
      </c>
      <c r="R13" s="156" t="n">
        <v>3.5110000000000001</v>
      </c>
      <c r="S13" s="156" t="n">
        <v>3.5110000000000001</v>
      </c>
      <c r="T13" s="156" t="n">
        <v>8.5</v>
      </c>
      <c r="U13" s="156" t="n">
        <v>8.5</v>
      </c>
      <c r="V13" s="156" t="n">
        <v>8.5</v>
      </c>
      <c r="W13" s="156" t="n">
        <v>8.5</v>
      </c>
      <c r="X13" s="156" t="n">
        <v>12.3</v>
      </c>
      <c r="Y13" s="156" t="n">
        <v>12.3</v>
      </c>
      <c r="Z13" s="156" t="n">
        <v>12.3</v>
      </c>
      <c r="AA13" s="156" t="n">
        <v>12.3</v>
      </c>
      <c r="AB13" s="156" t="n">
        <v>15.3</v>
      </c>
      <c r="AC13" s="157" t="n">
        <v>15.3</v>
      </c>
    </row>
    <row r="14" ht="30" customHeight="1">
      <c r="B14" s="153" t="s">
        <v>454</v>
      </c>
      <c r="C14" s="16"/>
      <c r="D14" s="153"/>
      <c r="E14" s="16"/>
      <c r="F14" s="16"/>
      <c r="G14" s="16"/>
      <c r="H14" s="62" t="n">
        <f t="shared" ref="H14:Q14" si="5">H9</f>
        <v>1441.7</v>
      </c>
      <c r="I14" s="62" t="n">
        <f t="shared" si="5"/>
        <v>1454.7</v>
      </c>
      <c r="J14" s="62" t="n">
        <f t="shared" si="5"/>
        <v>1525</v>
      </c>
      <c r="K14" s="62" t="n">
        <f t="shared" si="5"/>
        <v>1515.1</v>
      </c>
      <c r="L14" s="62" t="n">
        <f t="shared" si="5"/>
        <v>1512.3</v>
      </c>
      <c r="M14" s="62" t="n">
        <f t="shared" si="5"/>
        <v>1568.6</v>
      </c>
      <c r="N14" s="62" t="n">
        <f t="shared" si="5"/>
        <v>1563.3</v>
      </c>
      <c r="O14" s="62" t="n">
        <f t="shared" si="5"/>
        <v>1562</v>
      </c>
      <c r="P14" s="127" t="n">
        <f t="shared" si="5"/>
        <v>1566.2</v>
      </c>
      <c r="Q14" s="127" t="n">
        <f t="shared" si="5"/>
        <v>0</v>
      </c>
      <c r="R14" s="128" t="n">
        <f t="shared" ref="R14:AC14" si="6">R9 +R12+R13</f>
        <v>3.5110000000000001</v>
      </c>
      <c r="S14" s="128" t="n">
        <f t="shared" si="6"/>
        <v>3.5110000000000001</v>
      </c>
      <c r="T14" s="128" t="n">
        <f t="shared" si="6"/>
        <v>8.5</v>
      </c>
      <c r="U14" s="128" t="n">
        <f t="shared" si="6"/>
        <v>8.5</v>
      </c>
      <c r="V14" s="128" t="n">
        <f t="shared" si="6"/>
        <v>8.5</v>
      </c>
      <c r="W14" s="128" t="n">
        <f t="shared" si="6"/>
        <v>8.5</v>
      </c>
      <c r="X14" s="128" t="n">
        <f t="shared" si="6"/>
        <v>12.3</v>
      </c>
      <c r="Y14" s="128" t="n">
        <f t="shared" si="6"/>
        <v>12.3</v>
      </c>
      <c r="Z14" s="128" t="n">
        <f t="shared" si="6"/>
        <v>12.3</v>
      </c>
      <c r="AA14" s="128" t="n">
        <f t="shared" si="6"/>
        <v>12.3</v>
      </c>
      <c r="AB14" s="128" t="n">
        <f t="shared" si="6"/>
        <v>15.3</v>
      </c>
      <c r="AC14" s="125" t="n">
        <f t="shared" si="6"/>
        <v>15.3</v>
      </c>
      <c r="AD14" s="16" t="s">
        <v>455</v>
      </c>
    </row>
    <row r="15" ht="15" customHeight="1">
      <c r="B15" s="130" t="s">
        <v>456</v>
      </c>
      <c r="C15" s="155"/>
      <c r="D15" s="130"/>
      <c r="E15" s="155"/>
      <c r="F15" s="155"/>
      <c r="G15" s="155"/>
      <c r="H15" s="246" t="n">
        <f t="shared" ref="H15:O15" si="7">H14+H67</f>
        <v>1721.1880000000001</v>
      </c>
      <c r="I15" s="246" t="n">
        <f t="shared" si="7"/>
        <v>1739.9560000000001</v>
      </c>
      <c r="J15" s="246" t="n">
        <f t="shared" si="7"/>
        <v>1934.885</v>
      </c>
      <c r="K15" s="246" t="n">
        <f t="shared" si="7"/>
        <v>1895.6499999999999</v>
      </c>
      <c r="L15" s="246" t="n">
        <f t="shared" si="7"/>
        <v>1869.4580000000001</v>
      </c>
      <c r="M15" s="246" t="n">
        <f t="shared" si="7"/>
        <v>1953.7849999999999</v>
      </c>
      <c r="N15" s="246" t="n">
        <f t="shared" si="7"/>
        <v>1987.319</v>
      </c>
      <c r="O15" s="246" t="n">
        <f t="shared" si="7"/>
        <v>2018.8899999999999</v>
      </c>
      <c r="P15" s="234" t="n">
        <f t="shared" ref="P15:AC15" si="8">P14+P67</f>
        <v>2059.084852</v>
      </c>
      <c r="Q15" s="159" t="n">
        <f t="shared" si="8"/>
        <v>116.32527479999999</v>
      </c>
      <c r="R15" s="159" t="e">
        <f t="shared" si="8"/>
        <v>#DIV/0!</v>
      </c>
      <c r="S15" s="159" t="e">
        <f t="shared" si="8"/>
        <v>#DIV/0!</v>
      </c>
      <c r="T15" s="159" t="n">
        <f t="shared" si="8"/>
        <v>274.37847205807509</v>
      </c>
      <c r="U15" s="159" t="n">
        <f t="shared" si="8"/>
        <v>284.56293443809523</v>
      </c>
      <c r="V15" s="159" t="n">
        <f t="shared" si="8"/>
        <v>266.36995372760714</v>
      </c>
      <c r="W15" s="159" t="n">
        <f t="shared" si="8"/>
        <v>262.67938028260073</v>
      </c>
      <c r="X15" s="159" t="n">
        <f t="shared" si="8"/>
        <v>268.00287659754093</v>
      </c>
      <c r="Y15" s="159" t="n">
        <f t="shared" si="8"/>
        <v>257.02572030476188</v>
      </c>
      <c r="Z15" s="159" t="n">
        <f t="shared" si="8"/>
        <v>236.57117397385431</v>
      </c>
      <c r="AA15" s="159" t="n">
        <f t="shared" si="8"/>
        <v>238.41318611104765</v>
      </c>
      <c r="AB15" s="159" t="n">
        <f t="shared" si="8"/>
        <v>242.45030085858548</v>
      </c>
      <c r="AC15" s="291" t="n">
        <f t="shared" si="8"/>
        <v>222.94941249409524</v>
      </c>
      <c r="AD15" s="16" t="s">
        <v>457</v>
      </c>
    </row>
    <row r="16">
      <c r="B16" s="16"/>
      <c r="C16" s="16"/>
      <c r="D16" s="16"/>
      <c r="E16" s="16"/>
      <c r="F16" s="16"/>
      <c r="G16" s="16"/>
      <c r="H16" s="62"/>
      <c r="I16" s="62"/>
      <c r="J16" s="62"/>
      <c r="K16" s="62"/>
      <c r="L16" s="62"/>
      <c r="M16" s="62"/>
      <c r="N16" s="62"/>
      <c r="O16" s="62"/>
      <c r="P16" s="160"/>
      <c r="Q16" s="160"/>
      <c r="R16" s="160"/>
      <c r="S16" s="160"/>
      <c r="T16" s="160"/>
      <c r="U16" s="160"/>
      <c r="V16" s="160"/>
      <c r="W16" s="160"/>
      <c r="X16" s="160"/>
      <c r="Y16" s="160"/>
      <c r="Z16" s="160"/>
      <c r="AA16" s="160"/>
      <c r="AB16" s="160"/>
      <c r="AC16" s="160"/>
    </row>
    <row r="17">
      <c r="B17" s="16"/>
      <c r="C17" s="16"/>
      <c r="D17" s="16"/>
      <c r="E17" s="16"/>
      <c r="F17" s="16"/>
      <c r="G17" s="16"/>
      <c r="H17" s="62"/>
      <c r="I17" s="62"/>
      <c r="J17" s="62"/>
      <c r="K17" s="62"/>
      <c r="L17" s="62"/>
      <c r="M17" s="62"/>
      <c r="N17" s="62"/>
      <c r="O17" s="62"/>
      <c r="P17" s="244" t="n">
        <v>1566.2</v>
      </c>
      <c r="Q17" s="170" t="n">
        <v>1578.1496920590798</v>
      </c>
      <c r="R17" s="170" t="n">
        <v>1580.114760478823</v>
      </c>
      <c r="S17" s="170" t="n">
        <v>1579.4625594519052</v>
      </c>
      <c r="T17" s="170" t="n">
        <v>1579.6283769066833</v>
      </c>
      <c r="U17" s="170" t="n">
        <v>1583.8527034879748</v>
      </c>
      <c r="V17" s="170" t="n">
        <v>1589.7551154070156</v>
      </c>
      <c r="W17" s="170" t="n">
        <v>1597.3120144987333</v>
      </c>
      <c r="X17" s="170" t="n">
        <v>1606.1945734646229</v>
      </c>
      <c r="Y17" s="170" t="n">
        <v>1614.956683929988</v>
      </c>
      <c r="Z17" s="170" t="n">
        <v>1623.7665934485162</v>
      </c>
      <c r="AA17" s="170" t="n">
        <v>1633.0237863179284</v>
      </c>
      <c r="AB17" s="170" t="n">
        <v>1641.9322554689741</v>
      </c>
      <c r="AC17" s="131" t="n">
        <v>1652.0995044448453</v>
      </c>
    </row>
    <row r="18">
      <c r="B18" s="16"/>
      <c r="C18" s="16"/>
      <c r="D18" s="16"/>
      <c r="E18" s="16"/>
      <c r="F18" s="16"/>
      <c r="G18" s="16"/>
      <c r="H18" s="62"/>
      <c r="I18" s="62"/>
      <c r="J18" s="62"/>
      <c r="K18" s="62"/>
      <c r="L18" s="62"/>
      <c r="M18" s="62"/>
      <c r="N18" s="62"/>
      <c r="O18" s="62"/>
      <c r="P18" s="127" t="n">
        <v>1568.8</v>
      </c>
      <c r="Q18" s="128" t="n">
        <v>1580.8</v>
      </c>
      <c r="R18" s="128" t="n">
        <v>1582.8</v>
      </c>
      <c r="S18" s="128" t="n">
        <v>1582.1</v>
      </c>
      <c r="T18" s="128" t="n">
        <v>1582.3</v>
      </c>
      <c r="U18" s="128" t="n">
        <v>1586.5</v>
      </c>
      <c r="V18" s="128" t="n">
        <v>1592.4</v>
      </c>
      <c r="W18" s="128" t="n">
        <v>1600</v>
      </c>
      <c r="X18" s="128" t="n">
        <v>1608.9</v>
      </c>
      <c r="Y18" s="128" t="n">
        <v>1618</v>
      </c>
      <c r="Z18" s="128" t="n">
        <v>1627</v>
      </c>
      <c r="AA18" s="254" t="n">
        <v>1636</v>
      </c>
      <c r="AB18" s="254" t="n">
        <v>1645</v>
      </c>
      <c r="AC18" s="269" t="n">
        <v>1655</v>
      </c>
    </row>
    <row r="19">
      <c r="B19" s="16"/>
      <c r="C19" s="16"/>
      <c r="D19" s="16"/>
      <c r="E19" s="16"/>
      <c r="F19" s="16"/>
      <c r="G19" s="16"/>
      <c r="H19" s="62"/>
      <c r="I19" s="62"/>
      <c r="J19" s="62"/>
      <c r="K19" s="62"/>
      <c r="L19" s="62"/>
      <c r="M19" s="62"/>
      <c r="N19" s="62"/>
      <c r="O19" s="62"/>
      <c r="P19" s="132" t="n">
        <v>3.0630000000000002</v>
      </c>
      <c r="Q19" s="156" t="n">
        <v>3.0870000000000002</v>
      </c>
      <c r="R19" s="156" t="n">
        <v>0.499</v>
      </c>
      <c r="S19" s="156" t="n">
        <v>-0.16500000000000001</v>
      </c>
      <c r="T19" s="156" t="n">
        <v>4.2000000000000003E-2</v>
      </c>
      <c r="U19" s="279" t="n">
        <v>1.0740000000000001</v>
      </c>
      <c r="V19" s="279" t="n">
        <v>1.4990000000000001</v>
      </c>
      <c r="W19" s="279" t="n">
        <v>1.915</v>
      </c>
      <c r="X19" s="279" t="n">
        <v>2.2429999999999999</v>
      </c>
      <c r="Y19" s="279" t="n">
        <v>2.2000000000000002</v>
      </c>
      <c r="Z19" s="279" t="n">
        <v>2.2000000000000002</v>
      </c>
      <c r="AA19" s="254" t="n">
        <v>2.2999999999999998</v>
      </c>
      <c r="AB19" s="254" t="n">
        <v>2.2000000000000002</v>
      </c>
      <c r="AC19" s="269" t="n">
        <v>2.5</v>
      </c>
    </row>
    <row r="20">
      <c r="B20" s="16"/>
      <c r="C20" s="16"/>
      <c r="D20" s="16"/>
      <c r="E20" s="16"/>
      <c r="F20" s="16"/>
      <c r="G20" s="16"/>
      <c r="H20" s="62"/>
      <c r="I20" s="62"/>
      <c r="J20" s="62"/>
      <c r="K20" s="62"/>
      <c r="L20" s="62"/>
      <c r="M20" s="62"/>
      <c r="N20" s="62"/>
      <c r="O20" s="62"/>
      <c r="P20" s="132"/>
      <c r="Q20" s="156"/>
      <c r="R20" s="156"/>
      <c r="S20" s="156"/>
      <c r="T20" s="156"/>
      <c r="U20" s="156"/>
      <c r="V20" s="156"/>
      <c r="W20" s="156"/>
      <c r="X20" s="156"/>
      <c r="Y20" s="156"/>
      <c r="Z20" s="156"/>
      <c r="AA20" s="156"/>
      <c r="AB20" s="156"/>
      <c r="AC20" s="157"/>
    </row>
    <row r="21">
      <c r="B21" s="16"/>
      <c r="C21" s="16"/>
      <c r="D21" s="16"/>
      <c r="E21" s="16"/>
      <c r="F21" s="16"/>
      <c r="G21" s="16"/>
      <c r="H21" s="62"/>
      <c r="I21" s="62"/>
      <c r="J21" s="62"/>
      <c r="K21" s="62"/>
      <c r="L21" s="62"/>
      <c r="M21" s="62"/>
      <c r="N21" s="62"/>
      <c r="O21" s="62"/>
      <c r="P21" s="132"/>
      <c r="Q21" s="156" t="n">
        <v>3.5110000000000001</v>
      </c>
      <c r="R21" s="156" t="n">
        <v>3.5110000000000001</v>
      </c>
      <c r="S21" s="156" t="n">
        <v>3.5110000000000001</v>
      </c>
      <c r="T21" s="156" t="n">
        <v>8.5</v>
      </c>
      <c r="U21" s="156" t="n">
        <v>8.5</v>
      </c>
      <c r="V21" s="156" t="n">
        <v>8.5</v>
      </c>
      <c r="W21" s="156" t="n">
        <v>8.5</v>
      </c>
      <c r="X21" s="156" t="n">
        <v>12.3</v>
      </c>
      <c r="Y21" s="156" t="n">
        <v>12.3</v>
      </c>
      <c r="Z21" s="156" t="n">
        <v>12.3</v>
      </c>
      <c r="AA21" s="156" t="n">
        <v>12.3</v>
      </c>
      <c r="AB21" s="156" t="n">
        <v>15.3</v>
      </c>
      <c r="AC21" s="157" t="n">
        <v>15.3</v>
      </c>
    </row>
    <row r="22">
      <c r="B22" s="16"/>
      <c r="C22" s="16"/>
      <c r="D22" s="16"/>
      <c r="E22" s="16"/>
      <c r="F22" s="16"/>
      <c r="G22" s="16"/>
      <c r="H22" s="16"/>
      <c r="I22" s="16"/>
      <c r="J22" s="16"/>
      <c r="K22" s="16"/>
      <c r="L22" s="16"/>
      <c r="M22" s="16"/>
      <c r="N22" s="16"/>
      <c r="O22" s="16"/>
      <c r="P22" s="127" t="n">
        <v>1566.2</v>
      </c>
      <c r="Q22" s="128" t="n">
        <v>1581.6606920590798</v>
      </c>
      <c r="R22" s="128" t="n">
        <v>1583.6257604788229</v>
      </c>
      <c r="S22" s="128" t="n">
        <v>1582.9735594519052</v>
      </c>
      <c r="T22" s="128" t="n">
        <v>1588.1283769066833</v>
      </c>
      <c r="U22" s="128" t="n">
        <v>1592.3527034879748</v>
      </c>
      <c r="V22" s="128" t="n">
        <v>1598.2551154070156</v>
      </c>
      <c r="W22" s="128" t="n">
        <v>1605.8120144987333</v>
      </c>
      <c r="X22" s="128" t="n">
        <v>1618.4945734646228</v>
      </c>
      <c r="Y22" s="128" t="n">
        <v>1627.256683929988</v>
      </c>
      <c r="Z22" s="128" t="n">
        <v>1636.0665934485162</v>
      </c>
      <c r="AA22" s="128" t="n">
        <v>1645.3237863179284</v>
      </c>
      <c r="AB22" s="128" t="n">
        <v>1657.232255468974</v>
      </c>
      <c r="AC22" s="128" t="n">
        <v>1667.3995044448452</v>
      </c>
    </row>
    <row r="23" ht="57.5" customHeight="1">
      <c r="B23" s="16"/>
      <c r="C23" s="16"/>
      <c r="D23" s="16"/>
      <c r="E23" s="16"/>
      <c r="F23" s="16"/>
      <c r="G23" s="16"/>
      <c r="H23" s="62"/>
      <c r="I23" s="62"/>
      <c r="J23" s="62"/>
      <c r="K23" s="62"/>
      <c r="L23" s="62"/>
      <c r="M23" s="62"/>
      <c r="N23" s="62"/>
      <c r="O23" s="62"/>
      <c r="P23" s="234" t="n">
        <v>2059.084852</v>
      </c>
      <c r="Q23" s="159" t="n">
        <v>2080.3277620605068</v>
      </c>
      <c r="R23" s="159" t="n">
        <v>2082.6027231151838</v>
      </c>
      <c r="S23" s="159" t="n">
        <v>2085.2803847096684</v>
      </c>
      <c r="T23" s="159" t="n">
        <v>2103.7162171447785</v>
      </c>
      <c r="U23" s="159" t="n">
        <v>2120.5854940298541</v>
      </c>
      <c r="V23" s="159" t="n">
        <v>2110.7796573499922</v>
      </c>
      <c r="W23" s="159" t="n">
        <v>2117.1551981839502</v>
      </c>
      <c r="X23" s="159" t="n">
        <v>2133.8951929693849</v>
      </c>
      <c r="Y23" s="159" t="n">
        <v>2134.2390545826852</v>
      </c>
      <c r="Z23" s="159" t="n">
        <v>2125.1785391663548</v>
      </c>
      <c r="AA23" s="159" t="n">
        <v>2138.8873279676964</v>
      </c>
      <c r="AB23" s="159" t="n">
        <v>2154.4682089510693</v>
      </c>
      <c r="AC23" s="291" t="n">
        <v>2147.7958333007932</v>
      </c>
    </row>
    <row r="24">
      <c r="B24" s="16"/>
      <c r="C24" s="16"/>
      <c r="D24" s="16"/>
      <c r="E24" s="16"/>
      <c r="F24" s="16"/>
      <c r="G24" s="16"/>
      <c r="H24" s="16"/>
      <c r="I24" s="16"/>
      <c r="J24" s="16"/>
      <c r="K24" s="16"/>
      <c r="L24" s="16"/>
      <c r="M24" s="16"/>
      <c r="N24" s="16"/>
      <c r="O24" s="16"/>
      <c r="P24" s="56"/>
      <c r="Q24" s="56"/>
      <c r="R24" s="56"/>
      <c r="S24" s="56"/>
      <c r="T24" s="56"/>
      <c r="U24" s="160"/>
      <c r="V24" s="160"/>
      <c r="W24" s="160"/>
      <c r="X24" s="160"/>
      <c r="Y24" s="160"/>
      <c r="Z24" s="160"/>
      <c r="AA24" s="16"/>
      <c r="AB24" s="16"/>
      <c r="AC24" s="16"/>
    </row>
    <row r="25">
      <c r="B25" s="16"/>
      <c r="C25" s="16"/>
      <c r="D25" s="16"/>
      <c r="E25" s="16"/>
      <c r="F25" s="16"/>
      <c r="G25" s="16"/>
      <c r="H25" s="62"/>
      <c r="I25" s="62"/>
      <c r="J25" s="62"/>
      <c r="K25" s="62"/>
      <c r="L25" s="62"/>
      <c r="M25" s="62"/>
      <c r="N25" s="62"/>
      <c r="O25" s="62"/>
      <c r="P25" s="56"/>
      <c r="Q25" s="56"/>
      <c r="R25" s="56"/>
      <c r="S25" s="56"/>
      <c r="T25" s="56"/>
      <c r="U25" s="56"/>
      <c r="V25" s="56"/>
      <c r="W25" s="56"/>
      <c r="X25" s="56"/>
      <c r="Y25" s="56"/>
      <c r="Z25" s="56"/>
      <c r="AA25" s="56"/>
      <c r="AB25" s="56"/>
      <c r="AC25" s="56"/>
    </row>
    <row r="26">
      <c r="B26" s="16"/>
      <c r="C26" s="16"/>
      <c r="D26" s="16"/>
      <c r="E26" s="16"/>
      <c r="F26" s="16"/>
      <c r="G26" s="16"/>
      <c r="H26" s="16"/>
      <c r="I26" s="16"/>
      <c r="J26" s="16"/>
      <c r="K26" s="16"/>
      <c r="L26" s="16"/>
      <c r="M26" s="16"/>
      <c r="N26" s="16"/>
      <c r="O26" s="16"/>
      <c r="P26" s="56"/>
      <c r="Q26" s="56"/>
      <c r="R26" s="56"/>
      <c r="S26" s="56"/>
      <c r="T26" s="56"/>
      <c r="U26" s="56"/>
      <c r="V26" s="56"/>
      <c r="W26" s="56"/>
      <c r="X26" s="56"/>
      <c r="Y26" s="56"/>
      <c r="Z26" s="56"/>
      <c r="AA26" s="56"/>
      <c r="AB26" s="56"/>
      <c r="AC26" s="56"/>
    </row>
    <row r="27">
      <c r="B27" s="16"/>
      <c r="C27" s="16"/>
      <c r="D27" s="16"/>
      <c r="E27" s="16"/>
      <c r="F27" s="16"/>
      <c r="G27" s="16"/>
      <c r="H27" s="62"/>
      <c r="I27" s="62"/>
      <c r="J27" s="62"/>
      <c r="K27" s="62"/>
      <c r="L27" s="62"/>
      <c r="M27" s="62"/>
      <c r="N27" s="62"/>
      <c r="O27" s="62"/>
      <c r="P27" s="62"/>
      <c r="Q27" s="62"/>
      <c r="R27" s="62"/>
      <c r="S27" s="62"/>
      <c r="T27" s="62"/>
      <c r="U27" s="62"/>
      <c r="V27" s="62"/>
      <c r="W27" s="62"/>
      <c r="X27" s="62"/>
      <c r="Y27" s="62"/>
      <c r="Z27" s="62"/>
      <c r="AA27" s="62"/>
      <c r="AB27" s="62"/>
      <c r="AC27" s="62"/>
    </row>
    <row r="28">
      <c r="B28" s="16"/>
      <c r="C28" s="16"/>
      <c r="D28" s="16"/>
      <c r="E28" s="16"/>
      <c r="F28" s="16"/>
      <c r="G28" s="16"/>
      <c r="H28" s="16"/>
      <c r="I28" s="16"/>
      <c r="J28" s="16"/>
      <c r="K28" s="16"/>
      <c r="L28" s="16"/>
      <c r="M28" s="16"/>
      <c r="N28" s="16"/>
      <c r="O28" s="16"/>
      <c r="P28" s="62"/>
      <c r="Q28" s="62"/>
      <c r="R28" s="62"/>
      <c r="S28" s="62"/>
      <c r="T28" s="62"/>
      <c r="U28" s="62"/>
      <c r="V28" s="62"/>
      <c r="W28" s="62"/>
      <c r="X28" s="62"/>
      <c r="Y28" s="62"/>
      <c r="Z28" s="62"/>
      <c r="AA28" s="62"/>
      <c r="AB28" s="62"/>
      <c r="AC28" s="62"/>
    </row>
    <row r="30" ht="21.75" customHeight="1">
      <c r="B30" s="135" t="s">
        <v>166</v>
      </c>
      <c r="C30" s="135"/>
      <c r="D30" s="135"/>
      <c r="E30" s="135"/>
      <c r="F30" s="135"/>
      <c r="G30" s="135"/>
      <c r="H30" s="135"/>
      <c r="I30" s="135"/>
      <c r="J30" s="135"/>
      <c r="K30" s="135"/>
      <c r="L30" s="135"/>
      <c r="M30" s="135"/>
      <c r="N30" s="135"/>
      <c r="O30" s="135"/>
      <c r="P30" s="135"/>
      <c r="Q30" s="135"/>
      <c r="R30" s="135"/>
      <c r="S30" s="135"/>
      <c r="T30" s="135"/>
      <c r="U30" s="135"/>
      <c r="V30" s="135"/>
      <c r="W30" s="135"/>
      <c r="X30" s="135"/>
      <c r="Y30" s="135"/>
      <c r="Z30" s="135"/>
      <c r="AA30" s="135"/>
      <c r="AB30" s="135"/>
      <c r="AC30" s="135"/>
    </row>
    <row r="31" ht="14.25" customHeight="1">
      <c r="B31" s="16" t="s">
        <v>458</v>
      </c>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row>
    <row r="32">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row>
    <row r="33">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row>
    <row r="35">
      <c r="B35" s="136" t="s">
        <v>336</v>
      </c>
      <c r="C35" s="138"/>
      <c r="D35" s="286" t="s">
        <v>337</v>
      </c>
      <c r="E35" s="287"/>
      <c r="F35" s="287"/>
      <c r="G35" s="287"/>
      <c r="H35" s="287"/>
      <c r="I35" s="287"/>
      <c r="J35" s="287"/>
      <c r="K35" s="287"/>
      <c r="L35" s="287"/>
      <c r="M35" s="287"/>
      <c r="N35" s="287"/>
      <c r="O35" s="287"/>
      <c r="P35" s="288"/>
      <c r="Q35" s="144" t="s">
        <v>338</v>
      </c>
      <c r="R35" s="145"/>
      <c r="S35" s="145"/>
      <c r="T35" s="145"/>
      <c r="U35" s="145"/>
      <c r="V35" s="145"/>
      <c r="W35" s="145"/>
      <c r="X35" s="145"/>
      <c r="Y35" s="145"/>
      <c r="Z35" s="145"/>
      <c r="AA35" s="145"/>
      <c r="AB35" s="145"/>
      <c r="AC35" s="146"/>
    </row>
    <row r="36">
      <c r="B36" s="139"/>
      <c r="C36" s="140"/>
      <c r="D36" s="136" t="n">
        <v>2018</v>
      </c>
      <c r="E36" s="136" t="n">
        <v>2019</v>
      </c>
      <c r="F36" s="137"/>
      <c r="G36" s="137"/>
      <c r="H36" s="138"/>
      <c r="I36" s="136" t="n">
        <v>2020</v>
      </c>
      <c r="J36" s="137"/>
      <c r="K36" s="137"/>
      <c r="L36" s="137"/>
      <c r="M36" s="136" t="n">
        <v>2021</v>
      </c>
      <c r="N36" s="137"/>
      <c r="O36" s="137"/>
      <c r="P36" s="138"/>
      <c r="Q36" s="142" t="n">
        <v>2022</v>
      </c>
      <c r="R36" s="142"/>
      <c r="S36" s="142"/>
      <c r="T36" s="143"/>
      <c r="U36" s="141" t="n">
        <v>2023</v>
      </c>
      <c r="V36" s="142"/>
      <c r="W36" s="142"/>
      <c r="X36" s="142"/>
      <c r="Y36" s="141" t="n">
        <v>2024</v>
      </c>
      <c r="Z36" s="142"/>
      <c r="AA36" s="142"/>
      <c r="AB36" s="143"/>
      <c r="AC36" s="152" t="n">
        <v>2025</v>
      </c>
    </row>
    <row r="37">
      <c r="B37" s="177"/>
      <c r="C37" s="151"/>
      <c r="D37" s="139" t="s">
        <v>339</v>
      </c>
      <c r="E37" s="139" t="s">
        <v>340</v>
      </c>
      <c r="F37" s="134" t="s">
        <v>341</v>
      </c>
      <c r="G37" s="134" t="s">
        <v>240</v>
      </c>
      <c r="H37" s="140" t="s">
        <v>339</v>
      </c>
      <c r="I37" s="134" t="s">
        <v>340</v>
      </c>
      <c r="J37" s="134" t="s">
        <v>341</v>
      </c>
      <c r="K37" s="134" t="s">
        <v>240</v>
      </c>
      <c r="L37" s="134" t="s">
        <v>339</v>
      </c>
      <c r="M37" s="139" t="s">
        <v>340</v>
      </c>
      <c r="N37" s="134" t="s">
        <v>341</v>
      </c>
      <c r="O37" s="134" t="s">
        <v>240</v>
      </c>
      <c r="P37" s="140" t="s">
        <v>339</v>
      </c>
      <c r="Q37" s="254" t="s">
        <v>340</v>
      </c>
      <c r="R37" s="254" t="s">
        <v>341</v>
      </c>
      <c r="S37" s="254" t="s">
        <v>240</v>
      </c>
      <c r="T37" s="254" t="s">
        <v>339</v>
      </c>
      <c r="U37" s="253" t="s">
        <v>340</v>
      </c>
      <c r="V37" s="254" t="s">
        <v>341</v>
      </c>
      <c r="W37" s="254" t="s">
        <v>240</v>
      </c>
      <c r="X37" s="254" t="s">
        <v>339</v>
      </c>
      <c r="Y37" s="253" t="s">
        <v>340</v>
      </c>
      <c r="Z37" s="128" t="s">
        <v>341</v>
      </c>
      <c r="AA37" s="254" t="s">
        <v>240</v>
      </c>
      <c r="AB37" s="269" t="s">
        <v>339</v>
      </c>
      <c r="AC37" s="278" t="s">
        <v>340</v>
      </c>
    </row>
    <row r="38" ht="15" customHeight="1">
      <c r="B38" s="154" t="s">
        <v>112</v>
      </c>
      <c r="C38" s="150" t="s">
        <v>459</v>
      </c>
      <c r="D38" s="154"/>
      <c r="E38" s="150"/>
      <c r="F38" s="150"/>
      <c r="G38" s="150"/>
      <c r="H38" s="194" t="n">
        <f>'Haver Pivoted'!GS24</f>
        <v>2329.1999999999998</v>
      </c>
      <c r="I38" s="194" t="n">
        <f>'Haver Pivoted'!GT24</f>
        <v>2376.9</v>
      </c>
      <c r="J38" s="194" t="n">
        <f>'Haver Pivoted'!GU24</f>
        <v>2334.6</v>
      </c>
      <c r="K38" s="194" t="n">
        <f>'Haver Pivoted'!GV24</f>
        <v>2346.5</v>
      </c>
      <c r="L38" s="194" t="n">
        <f>'Haver Pivoted'!GW24</f>
        <v>2373</v>
      </c>
      <c r="M38" s="194" t="n">
        <f>'Haver Pivoted'!GX24</f>
        <v>2408.6999999999998</v>
      </c>
      <c r="N38" s="194" t="n">
        <f>'Haver Pivoted'!GY24</f>
        <v>2452.6</v>
      </c>
      <c r="O38" s="194" t="n">
        <f>'Haver Pivoted'!GZ24</f>
        <v>2522.9</v>
      </c>
      <c r="P38" s="244" t="n">
        <f>'Haver Pivoted'!HA24</f>
        <v>2566.6999999999998</v>
      </c>
      <c r="Q38" s="244" t="n">
        <f>'Haver Pivoted'!HB24</f>
        <v>0</v>
      </c>
      <c r="R38" s="236"/>
      <c r="S38" s="236"/>
      <c r="T38" s="236"/>
      <c r="U38" s="236"/>
      <c r="V38" s="236"/>
      <c r="W38" s="236"/>
      <c r="X38" s="236"/>
      <c r="Y38" s="236"/>
      <c r="Z38" s="236"/>
      <c r="AA38" s="236"/>
      <c r="AB38" s="236"/>
      <c r="AC38" s="237"/>
    </row>
    <row r="39" ht="21" customHeight="1">
      <c r="B39" s="153" t="s">
        <v>460</v>
      </c>
      <c r="C39" s="16"/>
      <c r="D39" s="153"/>
      <c r="E39" s="16"/>
      <c r="F39" s="16"/>
      <c r="G39" s="16"/>
      <c r="H39" s="56"/>
      <c r="I39" s="56"/>
      <c r="J39" s="56"/>
      <c r="K39" s="56"/>
      <c r="L39" s="56"/>
      <c r="M39" s="56" t="n">
        <v>9.5846503665249383</v>
      </c>
      <c r="N39" s="56" t="n">
        <v>9</v>
      </c>
      <c r="O39" s="56" t="n">
        <v>10</v>
      </c>
      <c r="P39" s="132" t="n">
        <v>10</v>
      </c>
      <c r="Q39" s="256" t="n">
        <v>6</v>
      </c>
      <c r="R39" s="156" t="n">
        <v>8</v>
      </c>
      <c r="S39" s="156" t="n">
        <v>7</v>
      </c>
      <c r="T39" s="156" t="n">
        <v>5.5</v>
      </c>
      <c r="U39" s="156" t="n">
        <v>5</v>
      </c>
      <c r="V39" s="156" t="n">
        <v>5</v>
      </c>
      <c r="W39" s="156" t="n">
        <v>5</v>
      </c>
      <c r="X39" s="156" t="n">
        <v>5</v>
      </c>
      <c r="Y39" s="156" t="n">
        <v>5</v>
      </c>
      <c r="Z39" s="156"/>
      <c r="AA39" s="156"/>
      <c r="AB39" s="156"/>
      <c r="AC39" s="157"/>
      <c r="AD39" s="56" t="s">
        <v>461</v>
      </c>
    </row>
    <row r="40" ht="17.75" customHeight="1">
      <c r="B40" s="153" t="s">
        <v>462</v>
      </c>
      <c r="C40" s="16"/>
      <c r="D40" s="153"/>
      <c r="E40" s="16"/>
      <c r="F40" s="16"/>
      <c r="G40" s="16"/>
      <c r="H40" s="62" t="n">
        <f>H38</f>
        <v>2329.1999999999998</v>
      </c>
      <c r="I40" s="62" t="n">
        <f t="shared" ref="I40:Q40" si="9">I38</f>
        <v>2376.9</v>
      </c>
      <c r="J40" s="62" t="n">
        <f t="shared" si="9"/>
        <v>2334.6</v>
      </c>
      <c r="K40" s="62" t="n">
        <f t="shared" si="9"/>
        <v>2346.5</v>
      </c>
      <c r="L40" s="62" t="n">
        <f t="shared" si="9"/>
        <v>2373</v>
      </c>
      <c r="M40" s="62" t="n">
        <f t="shared" si="9"/>
        <v>2408.6999999999998</v>
      </c>
      <c r="N40" s="62" t="n">
        <f t="shared" si="9"/>
        <v>2452.6</v>
      </c>
      <c r="O40" s="62" t="n">
        <f t="shared" si="9"/>
        <v>2522.9</v>
      </c>
      <c r="P40" s="127" t="n">
        <f t="shared" si="9"/>
        <v>2566.6999999999998</v>
      </c>
      <c r="Q40" s="127" t="n">
        <f t="shared" si="9"/>
        <v>0</v>
      </c>
      <c r="R40" s="128" t="n">
        <f t="shared" ref="R40:U40" si="10">Q40*((100+R39)/100)^0.25</f>
        <v>0</v>
      </c>
      <c r="S40" s="128" t="n">
        <f t="shared" si="10"/>
        <v>0</v>
      </c>
      <c r="T40" s="128" t="n">
        <f t="shared" si="10"/>
        <v>0</v>
      </c>
      <c r="U40" s="128" t="n">
        <f t="shared" si="10"/>
        <v>0</v>
      </c>
      <c r="V40" s="128" t="n">
        <f t="shared" ref="V40" si="11">U40*((100+V39)/100)^0.25</f>
        <v>0</v>
      </c>
      <c r="W40" s="128" t="n">
        <f t="shared" ref="W40" si="12">V40*((100+W39)/100)^0.25</f>
        <v>0</v>
      </c>
      <c r="X40" s="128" t="n">
        <f t="shared" ref="X40" si="13">W40*((100+X39)/100)^0.25</f>
        <v>0</v>
      </c>
      <c r="Y40" s="128" t="n">
        <f t="shared" ref="Y40" si="14">X40*((100+Y39)/100)^0.25</f>
        <v>0</v>
      </c>
      <c r="Z40" s="128" t="n">
        <f t="shared" ref="Z40" si="15">Y40*((100+Z39)/100)^0.25</f>
        <v>0</v>
      </c>
      <c r="AA40" s="128" t="n">
        <f t="shared" ref="AA40" si="16">Z40*((100+AA39)/100)^0.25</f>
        <v>0</v>
      </c>
      <c r="AB40" s="128" t="n">
        <f t="shared" ref="AB40" si="17">AA40*((100+AB39)/100)^0.25</f>
        <v>0</v>
      </c>
      <c r="AC40" s="125" t="n">
        <f t="shared" ref="AC40" si="18">AB40*((100+AC39)/100)^0.25</f>
        <v>0</v>
      </c>
    </row>
    <row r="41" ht="15" customHeight="1">
      <c r="B41" s="130" t="s">
        <v>463</v>
      </c>
      <c r="C41" s="155"/>
      <c r="D41" s="130"/>
      <c r="E41" s="155"/>
      <c r="F41" s="155"/>
      <c r="G41" s="155"/>
      <c r="H41" s="246" t="n">
        <f t="shared" ref="H41:P41" si="19">H38-H67</f>
        <v>2049.712</v>
      </c>
      <c r="I41" s="246" t="n">
        <f t="shared" si="19"/>
        <v>2091.6440000000002</v>
      </c>
      <c r="J41" s="246" t="n">
        <f t="shared" si="19"/>
        <v>1924.7149999999999</v>
      </c>
      <c r="K41" s="246" t="n">
        <f t="shared" si="19"/>
        <v>1965.95</v>
      </c>
      <c r="L41" s="246" t="n">
        <f t="shared" si="19"/>
        <v>2015.8420000000001</v>
      </c>
      <c r="M41" s="246" t="n">
        <f t="shared" si="19"/>
        <v>2023.5149999999999</v>
      </c>
      <c r="N41" s="246" t="n">
        <f t="shared" si="19"/>
        <v>2028.5809999999999</v>
      </c>
      <c r="O41" s="246" t="n">
        <f t="shared" si="19"/>
        <v>2066.0100000000002</v>
      </c>
      <c r="P41" s="234" t="n">
        <f t="shared" si="19"/>
        <v>2073.8151479999997</v>
      </c>
      <c r="Q41" s="159" t="n">
        <f t="shared" ref="Q41:AC41" si="20">Q40-Q67</f>
        <v>-116.32527479999999</v>
      </c>
      <c r="R41" s="159" t="e">
        <f t="shared" si="20"/>
        <v>#DIV/0!</v>
      </c>
      <c r="S41" s="159" t="e">
        <f t="shared" si="20"/>
        <v>#DIV/0!</v>
      </c>
      <c r="T41" s="159" t="n">
        <f t="shared" si="20"/>
        <v>-265.87847205807509</v>
      </c>
      <c r="U41" s="159" t="n">
        <f t="shared" si="20"/>
        <v>-276.06293443809523</v>
      </c>
      <c r="V41" s="159" t="n">
        <f t="shared" si="20"/>
        <v>-257.86995372760714</v>
      </c>
      <c r="W41" s="159" t="n">
        <f t="shared" si="20"/>
        <v>-254.1793802826007</v>
      </c>
      <c r="X41" s="159" t="n">
        <f t="shared" si="20"/>
        <v>-255.70287659754095</v>
      </c>
      <c r="Y41" s="159" t="n">
        <f t="shared" si="20"/>
        <v>-244.72572030476189</v>
      </c>
      <c r="Z41" s="159" t="n">
        <f t="shared" si="20"/>
        <v>-224.2711739738543</v>
      </c>
      <c r="AA41" s="159" t="n">
        <f t="shared" si="20"/>
        <v>-226.11318611104764</v>
      </c>
      <c r="AB41" s="159" t="n">
        <f t="shared" si="20"/>
        <v>-227.15030085858547</v>
      </c>
      <c r="AC41" s="291" t="n">
        <f t="shared" si="20"/>
        <v>-207.64941249409523</v>
      </c>
      <c r="AD41" s="16" t="s">
        <v>464</v>
      </c>
    </row>
    <row r="42">
      <c r="B42" s="16"/>
      <c r="C42" s="16"/>
      <c r="D42" s="16"/>
      <c r="E42" s="16"/>
      <c r="F42" s="16"/>
      <c r="G42" s="16"/>
      <c r="H42" s="275" t="e">
        <f t="shared" ref="H42:L42" si="21">(H41/G41)^4-1</f>
        <v>#DIV/0!</v>
      </c>
      <c r="I42" s="275" t="n">
        <f t="shared" si="21"/>
        <v>8.4375512359762039E-2</v>
      </c>
      <c r="J42" s="275" t="n">
        <f t="shared" si="21"/>
        <v>-0.28300744302674896</v>
      </c>
      <c r="K42" s="275" t="n">
        <f t="shared" si="21"/>
        <v>8.848926220761677E-2</v>
      </c>
      <c r="L42" s="275" t="n">
        <f t="shared" si="21"/>
        <v>0.10544231537179294</v>
      </c>
      <c r="M42" s="275" t="n">
        <f>(M41/L41)^4-1</f>
        <v>1.5312550207230657E-2</v>
      </c>
      <c r="N42" s="275" t="n">
        <f>(N41/M41)^4-1</f>
        <v>1.0051927182471054E-2</v>
      </c>
      <c r="O42" s="275" t="n">
        <f>(O41/N41)^4-1</f>
        <v>7.5871153148176385E-2</v>
      </c>
      <c r="P42" s="275" t="n">
        <f>(P41/O41)^4-1</f>
        <v>1.5197390002519517E-2</v>
      </c>
      <c r="Q42" s="275" t="n">
        <f t="shared" ref="Q42:R42" si="22">(Q41/P41)^4-1</f>
        <v>-0.99999010043346326</v>
      </c>
      <c r="R42" s="275" t="e">
        <f t="shared" si="22"/>
        <v>#DIV/0!</v>
      </c>
      <c r="S42" s="275" t="e">
        <f t="shared" ref="S42" si="23">(S41/R41)^4-1</f>
        <v>#DIV/0!</v>
      </c>
      <c r="T42" s="275" t="e">
        <f t="shared" ref="T42" si="24">(T41/S41)^4-1</f>
        <v>#DIV/0!</v>
      </c>
      <c r="U42" s="275" t="n">
        <f t="shared" ref="U42" si="25">(U41/T41)^4-1</f>
        <v>0.16225039624035209</v>
      </c>
      <c r="V42" s="275" t="n">
        <f t="shared" ref="V42" si="26">(V41/U41)^4-1</f>
        <v>-0.23867416213291381</v>
      </c>
      <c r="W42" s="275" t="n">
        <f t="shared" ref="W42" si="27">(W41/V41)^4-1</f>
        <v>-5.6029773169858799E-2</v>
      </c>
      <c r="X42" s="275" t="n">
        <f t="shared" ref="X42" si="28">(X41/W41)^4-1</f>
        <v>2.4191551484562979E-2</v>
      </c>
      <c r="Y42" s="275" t="n">
        <f t="shared" ref="Y42" si="29">(Y41/X41)^4-1</f>
        <v>-0.16097286472861849</v>
      </c>
      <c r="Z42" s="275" t="n">
        <f t="shared" ref="Z42" si="30">(Z41/Y41)^4-1</f>
        <v>-0.29469759634687998</v>
      </c>
    </row>
    <row r="43">
      <c r="B43" s="16"/>
      <c r="C43" s="16"/>
      <c r="D43" s="16"/>
      <c r="E43" s="16"/>
      <c r="F43" s="16"/>
      <c r="G43" s="16"/>
      <c r="H43" s="62"/>
      <c r="I43" s="62"/>
      <c r="J43" s="62"/>
      <c r="K43" s="62"/>
      <c r="L43" s="62"/>
      <c r="M43" s="62"/>
      <c r="N43" s="62"/>
      <c r="O43" s="62"/>
      <c r="P43" s="160"/>
      <c r="Q43" s="160"/>
      <c r="R43" s="160"/>
      <c r="S43" s="160"/>
      <c r="T43" s="160"/>
      <c r="U43" s="160"/>
      <c r="V43" s="160"/>
      <c r="W43" s="160"/>
      <c r="X43" s="160"/>
      <c r="Y43" s="160"/>
      <c r="Z43" s="160"/>
      <c r="AA43" s="160"/>
      <c r="AB43" s="160"/>
      <c r="AC43" s="160"/>
    </row>
    <row r="44">
      <c r="B44" s="16"/>
      <c r="C44" s="16"/>
      <c r="D44" s="16"/>
      <c r="E44" s="16"/>
      <c r="F44" s="16"/>
      <c r="G44" s="16"/>
      <c r="H44" s="16"/>
      <c r="I44" s="16"/>
      <c r="J44" s="16"/>
      <c r="K44" s="16"/>
      <c r="L44" s="16"/>
      <c r="M44" s="16"/>
      <c r="N44" s="16"/>
      <c r="O44" s="16"/>
      <c r="P44" s="56"/>
      <c r="Q44" s="56"/>
      <c r="R44" s="56"/>
      <c r="S44" s="56"/>
      <c r="T44" s="56"/>
      <c r="U44" s="56"/>
      <c r="V44" s="56"/>
      <c r="W44" s="56"/>
      <c r="X44" s="56"/>
      <c r="Y44" s="56"/>
      <c r="Z44" s="56"/>
      <c r="AA44" s="56"/>
      <c r="AB44" s="56"/>
      <c r="AC44" s="56"/>
    </row>
    <row r="45">
      <c r="B45" s="16"/>
      <c r="C45" s="16"/>
      <c r="D45" s="16"/>
      <c r="E45" s="16"/>
      <c r="F45" s="16"/>
      <c r="G45" s="16"/>
      <c r="H45" s="62"/>
      <c r="I45" s="62"/>
      <c r="J45" s="16"/>
      <c r="K45" s="16"/>
      <c r="L45" s="16"/>
      <c r="M45" s="16"/>
      <c r="N45" s="16"/>
      <c r="O45" s="62"/>
      <c r="P45" s="56"/>
      <c r="Q45" s="56"/>
      <c r="R45" s="56"/>
      <c r="S45" s="56"/>
      <c r="T45" s="56"/>
      <c r="U45" s="56"/>
      <c r="V45" s="56"/>
      <c r="W45" s="56"/>
      <c r="X45" s="56"/>
      <c r="Y45" s="56"/>
      <c r="Z45" s="56"/>
      <c r="AA45" s="56"/>
      <c r="AB45" s="56"/>
      <c r="AC45" s="56"/>
    </row>
    <row r="46">
      <c r="B46" s="16"/>
      <c r="C46" s="16"/>
      <c r="D46" s="16"/>
      <c r="E46" s="16"/>
      <c r="F46" s="16"/>
      <c r="G46" s="16"/>
      <c r="H46" s="16"/>
      <c r="I46" s="16"/>
      <c r="J46" s="16"/>
      <c r="K46" s="16"/>
      <c r="L46" s="16"/>
      <c r="M46" s="16"/>
      <c r="N46" s="16"/>
      <c r="O46" s="16"/>
      <c r="P46" s="62"/>
      <c r="Q46" s="62"/>
      <c r="R46" s="62"/>
      <c r="S46" s="62"/>
      <c r="T46" s="62"/>
      <c r="U46" s="62"/>
      <c r="V46" s="62"/>
      <c r="W46" s="62"/>
      <c r="X46" s="62"/>
      <c r="Y46" s="62"/>
      <c r="Z46" s="62"/>
      <c r="AA46" s="62"/>
      <c r="AB46" s="62"/>
      <c r="AC46" s="62"/>
    </row>
    <row r="47">
      <c r="B47" s="16"/>
      <c r="C47" s="16"/>
      <c r="D47" s="16"/>
      <c r="E47" s="16"/>
      <c r="F47" s="16"/>
      <c r="G47" s="16"/>
      <c r="H47" s="62"/>
      <c r="I47" s="62"/>
      <c r="J47" s="62"/>
      <c r="K47" s="62"/>
      <c r="L47" s="62"/>
      <c r="M47" s="16"/>
      <c r="N47" s="62"/>
      <c r="O47" s="62"/>
      <c r="P47" s="62"/>
      <c r="Q47" s="62"/>
      <c r="R47" s="62"/>
      <c r="S47" s="62"/>
      <c r="T47" s="62"/>
      <c r="U47" s="62"/>
      <c r="V47" s="62"/>
      <c r="W47" s="62"/>
      <c r="X47" s="62"/>
      <c r="Y47" s="62"/>
      <c r="Z47" s="62"/>
      <c r="AA47" s="62"/>
      <c r="AB47" s="62"/>
      <c r="AC47" s="62"/>
    </row>
    <row r="48">
      <c r="H48" s="16"/>
      <c r="I48" s="16"/>
      <c r="J48" s="16"/>
      <c r="K48" s="16"/>
      <c r="L48" s="16"/>
      <c r="M48" s="16"/>
      <c r="N48" s="16"/>
      <c r="O48" s="16"/>
      <c r="P48" s="16"/>
      <c r="Q48" s="16"/>
      <c r="R48" s="16"/>
      <c r="S48" s="16"/>
      <c r="T48" s="16"/>
      <c r="U48" s="16"/>
      <c r="V48" s="16"/>
      <c r="W48" s="16"/>
      <c r="X48" s="16"/>
      <c r="Y48" s="16"/>
      <c r="Z48" s="16"/>
      <c r="AA48" s="16"/>
      <c r="AB48" s="16"/>
      <c r="AC48" s="16"/>
    </row>
    <row r="49">
      <c r="B49" s="16"/>
      <c r="C49" s="16"/>
      <c r="D49" s="16"/>
      <c r="E49" s="16"/>
      <c r="F49" s="16"/>
      <c r="G49" s="16"/>
      <c r="H49" s="62"/>
      <c r="I49" s="62"/>
      <c r="J49" s="62"/>
      <c r="K49" s="62"/>
      <c r="L49" s="62"/>
      <c r="M49" s="62"/>
      <c r="N49" s="62"/>
      <c r="O49" s="62"/>
      <c r="P49" s="62"/>
      <c r="Q49" s="285"/>
      <c r="R49" s="62"/>
      <c r="S49" s="62"/>
      <c r="T49" s="62"/>
      <c r="U49" s="62"/>
      <c r="V49" s="62"/>
      <c r="W49" s="62"/>
      <c r="X49" s="62"/>
      <c r="Y49" s="62"/>
      <c r="Z49" s="62"/>
    </row>
    <row r="50" ht="39" customHeight="1">
      <c r="B50" s="171" t="s">
        <v>465</v>
      </c>
      <c r="C50" s="302" t="s">
        <v>466</v>
      </c>
      <c r="D50" s="299" t="n">
        <v>44197</v>
      </c>
      <c r="E50" s="300" t="n">
        <v>44228</v>
      </c>
      <c r="F50" s="300" t="n">
        <v>44256</v>
      </c>
      <c r="G50" s="300" t="n">
        <v>44287</v>
      </c>
      <c r="H50" s="300" t="n">
        <v>44317</v>
      </c>
      <c r="I50" s="300" t="n">
        <v>44348</v>
      </c>
      <c r="J50" s="300" t="n">
        <v>44378</v>
      </c>
      <c r="K50" s="300" t="n">
        <v>44409</v>
      </c>
      <c r="L50" s="300" t="n">
        <v>44440</v>
      </c>
      <c r="M50" s="300" t="n">
        <v>44470</v>
      </c>
      <c r="N50" s="300" t="n">
        <v>44501</v>
      </c>
      <c r="O50" s="300" t="n">
        <v>44531</v>
      </c>
      <c r="P50" s="301" t="n">
        <v>44562</v>
      </c>
      <c r="Q50" s="307"/>
      <c r="R50" s="62"/>
      <c r="S50" s="62"/>
      <c r="T50" s="62"/>
      <c r="U50" s="62"/>
      <c r="V50" s="62"/>
      <c r="W50" s="62"/>
      <c r="X50" s="62"/>
      <c r="Y50" s="62"/>
      <c r="Z50" s="62"/>
    </row>
    <row r="51" ht="19.5" customHeight="1">
      <c r="B51" s="154" t="s">
        <v>467</v>
      </c>
      <c r="C51" s="150" t="s">
        <v>468</v>
      </c>
      <c r="D51" s="153" t="n">
        <v>5154</v>
      </c>
      <c r="E51" s="16" t="n">
        <v>5157</v>
      </c>
      <c r="F51" s="16" t="n">
        <v>5170</v>
      </c>
      <c r="G51" s="16" t="n">
        <v>5173</v>
      </c>
      <c r="H51" s="16" t="n">
        <v>5231</v>
      </c>
      <c r="I51" s="16" t="n">
        <v>5251</v>
      </c>
      <c r="J51" s="16" t="n">
        <v>5241</v>
      </c>
      <c r="K51" s="16" t="n">
        <v>5226</v>
      </c>
      <c r="L51" s="16" t="n">
        <v>5224</v>
      </c>
      <c r="M51" s="16" t="n">
        <v>5224</v>
      </c>
      <c r="N51" s="16" t="n">
        <v>5220</v>
      </c>
      <c r="O51" s="16" t="n">
        <v>5218</v>
      </c>
      <c r="P51" s="129" t="n">
        <v>5209</v>
      </c>
      <c r="Q51" s="308"/>
      <c r="R51" s="62"/>
      <c r="S51" s="62"/>
      <c r="T51" s="62"/>
      <c r="U51" s="62"/>
      <c r="V51" s="62"/>
      <c r="W51" s="62"/>
      <c r="X51" s="62"/>
      <c r="Y51" s="62"/>
      <c r="Z51" s="62"/>
    </row>
    <row r="52" ht="18" customHeight="1">
      <c r="B52" s="153" t="s">
        <v>469</v>
      </c>
      <c r="C52" s="16" t="s">
        <v>470</v>
      </c>
      <c r="D52" s="153" t="n">
        <v>13748</v>
      </c>
      <c r="E52" s="16" t="n">
        <v>13760</v>
      </c>
      <c r="F52" s="16" t="n">
        <v>13801</v>
      </c>
      <c r="G52" s="16" t="n">
        <v>13842</v>
      </c>
      <c r="H52" s="16" t="n">
        <v>13856</v>
      </c>
      <c r="I52" s="16" t="n">
        <v>13889</v>
      </c>
      <c r="J52" s="16" t="n">
        <v>13948</v>
      </c>
      <c r="K52" s="16" t="n">
        <v>13984</v>
      </c>
      <c r="L52" s="16" t="n">
        <v>14002</v>
      </c>
      <c r="M52" s="16" t="n">
        <v>13990</v>
      </c>
      <c r="N52" s="16" t="n">
        <v>14010</v>
      </c>
      <c r="O52" s="16" t="n">
        <v>14028</v>
      </c>
      <c r="P52" s="129" t="n">
        <v>14061</v>
      </c>
      <c r="Q52" s="307"/>
      <c r="R52" s="62"/>
      <c r="S52" s="62"/>
      <c r="T52" s="62"/>
      <c r="U52" s="62"/>
      <c r="V52" s="62"/>
      <c r="W52" s="62"/>
      <c r="X52" s="62"/>
      <c r="Y52" s="62"/>
      <c r="Z52" s="62"/>
      <c r="AG52" s="16"/>
    </row>
    <row r="53" ht="19.5" customHeight="1">
      <c r="B53" s="130" t="s">
        <v>471</v>
      </c>
      <c r="C53" s="155" t="s">
        <v>472</v>
      </c>
      <c r="D53" s="130" t="n">
        <v>328517</v>
      </c>
      <c r="E53" s="155" t="n">
        <v>320118</v>
      </c>
      <c r="F53" s="155" t="n">
        <v>319991</v>
      </c>
      <c r="G53" s="155" t="n">
        <v>321220</v>
      </c>
      <c r="H53" s="155" t="n">
        <v>319056</v>
      </c>
      <c r="I53" s="155" t="n">
        <v>315198</v>
      </c>
      <c r="J53" s="155" t="n">
        <v>318559</v>
      </c>
      <c r="K53" s="155" t="n">
        <v>323086</v>
      </c>
      <c r="L53" s="155" t="n">
        <v>324024</v>
      </c>
      <c r="M53" s="155" t="n">
        <v>325954</v>
      </c>
      <c r="N53" s="155" t="n">
        <v>325984</v>
      </c>
      <c r="O53" s="155" t="n">
        <v>321711</v>
      </c>
      <c r="P53" s="230"/>
      <c r="Q53" s="306"/>
      <c r="R53" s="62"/>
      <c r="S53" s="62"/>
      <c r="T53" s="62"/>
      <c r="U53" s="62"/>
      <c r="V53" s="62"/>
      <c r="W53" s="62"/>
      <c r="X53" s="62"/>
      <c r="Y53" s="62"/>
      <c r="Z53" s="62"/>
      <c r="AG53" s="16"/>
    </row>
    <row r="54" ht="17" customHeight="1">
      <c r="B54" s="16"/>
      <c r="C54" s="16"/>
      <c r="D54" s="16"/>
      <c r="E54" s="16"/>
      <c r="F54" s="16"/>
      <c r="G54" s="16"/>
      <c r="H54" s="62"/>
      <c r="I54" s="62"/>
      <c r="J54" s="62"/>
      <c r="K54"/>
      <c r="L54"/>
      <c r="M54"/>
      <c r="N54"/>
      <c r="O54"/>
      <c r="P54"/>
      <c r="Q54" s="305"/>
      <c r="R54" s="62"/>
      <c r="S54" s="62"/>
      <c r="T54" s="62"/>
      <c r="U54" s="62"/>
      <c r="V54" s="62"/>
      <c r="W54" s="62"/>
      <c r="X54" s="62"/>
      <c r="Y54" s="62"/>
      <c r="Z54" s="62"/>
      <c r="AG54" s="16"/>
    </row>
    <row r="55" ht="12.75" customHeight="1">
      <c r="AG55" s="16"/>
    </row>
    <row r="56">
      <c r="B56" s="135" t="s">
        <v>473</v>
      </c>
      <c r="C56" s="135"/>
      <c r="D56" s="135"/>
      <c r="E56" s="135"/>
      <c r="F56" s="135"/>
      <c r="G56" s="135"/>
      <c r="H56" s="135"/>
      <c r="I56" s="135"/>
      <c r="J56" s="135"/>
      <c r="K56" s="135"/>
      <c r="L56" s="135"/>
      <c r="M56" s="135"/>
      <c r="N56" s="135"/>
      <c r="O56" s="135"/>
      <c r="P56" s="135"/>
      <c r="Q56" s="135"/>
      <c r="R56" s="135"/>
      <c r="S56" s="135"/>
      <c r="T56" s="135"/>
      <c r="U56" s="135"/>
      <c r="V56" s="135"/>
      <c r="W56" s="135"/>
      <c r="X56" s="135"/>
      <c r="Y56" s="135"/>
      <c r="Z56" s="135"/>
      <c r="AA56" s="135"/>
      <c r="AB56" s="135"/>
      <c r="AC56" s="135"/>
      <c r="AG56" s="16"/>
    </row>
    <row r="57" ht="9" customHeight="1">
      <c r="B57" s="135"/>
      <c r="C57" s="135"/>
      <c r="D57" s="135"/>
      <c r="E57" s="135"/>
      <c r="F57" s="135"/>
      <c r="G57" s="135"/>
      <c r="H57" s="135"/>
      <c r="I57" s="135"/>
      <c r="J57" s="135"/>
      <c r="K57" s="135"/>
      <c r="L57" s="135"/>
      <c r="M57" s="135"/>
      <c r="N57" s="135"/>
      <c r="O57" s="135"/>
      <c r="P57" s="135"/>
      <c r="Q57" s="135"/>
      <c r="R57" s="135"/>
      <c r="S57" s="135"/>
      <c r="T57" s="135"/>
      <c r="U57" s="135"/>
      <c r="V57" s="135"/>
      <c r="W57" s="135"/>
      <c r="X57" s="135"/>
      <c r="Y57" s="135"/>
      <c r="Z57" s="135"/>
      <c r="AA57" s="135"/>
      <c r="AB57" s="135"/>
      <c r="AC57" s="135"/>
      <c r="AG57" s="16"/>
    </row>
    <row r="58" ht="14.25" customHeight="1">
      <c r="B58" s="16" t="s">
        <v>474</v>
      </c>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G58" s="16"/>
    </row>
    <row r="59">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G59" s="16"/>
    </row>
    <row r="60" ht="8.75" customHeight="1">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G60" s="16"/>
    </row>
    <row r="61" ht="12.75" customHeight="1">
      <c r="AG61" s="16"/>
    </row>
    <row r="62" ht="30.75" customHeight="1">
      <c r="B62" s="136" t="s">
        <v>336</v>
      </c>
      <c r="C62" s="137"/>
      <c r="D62" s="286" t="s">
        <v>337</v>
      </c>
      <c r="E62" s="287"/>
      <c r="F62" s="287"/>
      <c r="G62" s="287"/>
      <c r="H62" s="287"/>
      <c r="I62" s="287"/>
      <c r="J62" s="287"/>
      <c r="K62" s="287"/>
      <c r="L62" s="287"/>
      <c r="M62" s="287"/>
      <c r="N62" s="287"/>
      <c r="O62" s="287"/>
      <c r="P62" s="288"/>
      <c r="Q62" s="144" t="s">
        <v>338</v>
      </c>
      <c r="R62" s="145"/>
      <c r="S62" s="145"/>
      <c r="T62" s="145"/>
      <c r="U62" s="145"/>
      <c r="V62" s="145"/>
      <c r="W62" s="145"/>
      <c r="X62" s="145"/>
      <c r="Y62" s="145"/>
      <c r="Z62" s="145"/>
      <c r="AA62" s="145"/>
      <c r="AB62" s="145"/>
      <c r="AC62" s="146"/>
      <c r="AG62" s="16"/>
    </row>
    <row r="63">
      <c r="B63" s="139"/>
      <c r="C63" s="134"/>
      <c r="D63" s="136" t="n">
        <v>2018</v>
      </c>
      <c r="E63" s="136" t="n">
        <v>2019</v>
      </c>
      <c r="F63" s="137"/>
      <c r="G63" s="137"/>
      <c r="H63" s="138"/>
      <c r="I63" s="136" t="n">
        <v>2020</v>
      </c>
      <c r="J63" s="137"/>
      <c r="K63" s="137"/>
      <c r="L63" s="137"/>
      <c r="M63" s="136" t="n">
        <v>2021</v>
      </c>
      <c r="N63" s="137"/>
      <c r="O63" s="137"/>
      <c r="P63" s="138"/>
      <c r="Q63" s="142" t="n">
        <v>2022</v>
      </c>
      <c r="R63" s="142"/>
      <c r="S63" s="142"/>
      <c r="T63" s="143"/>
      <c r="U63" s="141" t="n">
        <v>2023</v>
      </c>
      <c r="V63" s="142"/>
      <c r="W63" s="142"/>
      <c r="X63" s="142"/>
      <c r="Y63" s="141" t="n">
        <v>2024</v>
      </c>
      <c r="Z63" s="142"/>
      <c r="AA63" s="142"/>
      <c r="AB63" s="143"/>
      <c r="AC63" s="152" t="n">
        <v>2025</v>
      </c>
      <c r="AG63" s="16"/>
    </row>
    <row r="64">
      <c r="B64" s="177"/>
      <c r="C64" s="178"/>
      <c r="D64" s="139" t="s">
        <v>339</v>
      </c>
      <c r="E64" s="139" t="s">
        <v>340</v>
      </c>
      <c r="F64" s="134" t="s">
        <v>341</v>
      </c>
      <c r="G64" s="134" t="s">
        <v>240</v>
      </c>
      <c r="H64" s="140" t="s">
        <v>339</v>
      </c>
      <c r="I64" s="134" t="s">
        <v>340</v>
      </c>
      <c r="J64" s="134" t="s">
        <v>341</v>
      </c>
      <c r="K64" s="134" t="s">
        <v>240</v>
      </c>
      <c r="L64" s="134" t="s">
        <v>339</v>
      </c>
      <c r="M64" s="139" t="s">
        <v>340</v>
      </c>
      <c r="N64" s="134" t="s">
        <v>341</v>
      </c>
      <c r="O64" s="134" t="s">
        <v>240</v>
      </c>
      <c r="P64" s="140" t="s">
        <v>339</v>
      </c>
      <c r="Q64" s="254" t="s">
        <v>340</v>
      </c>
      <c r="R64" s="254" t="s">
        <v>341</v>
      </c>
      <c r="S64" s="254" t="s">
        <v>240</v>
      </c>
      <c r="T64" s="254" t="s">
        <v>339</v>
      </c>
      <c r="U64" s="253" t="s">
        <v>340</v>
      </c>
      <c r="V64" s="254" t="s">
        <v>341</v>
      </c>
      <c r="W64" s="254" t="s">
        <v>240</v>
      </c>
      <c r="X64" s="254" t="s">
        <v>339</v>
      </c>
      <c r="Y64" s="253" t="s">
        <v>340</v>
      </c>
      <c r="Z64" s="128" t="s">
        <v>341</v>
      </c>
      <c r="AA64" s="254" t="s">
        <v>240</v>
      </c>
      <c r="AB64" s="269" t="s">
        <v>339</v>
      </c>
      <c r="AC64" s="278" t="s">
        <v>340</v>
      </c>
      <c r="AG64" s="16"/>
    </row>
    <row r="65" ht="15" customHeight="1">
      <c r="B65" s="154" t="s">
        <v>135</v>
      </c>
      <c r="C65" s="150"/>
      <c r="D65" s="154"/>
      <c r="E65" s="150"/>
      <c r="F65" s="150"/>
      <c r="G65" s="150"/>
      <c r="H65" s="255" t="n">
        <f>Grants!H108</f>
        <v>70.894000000000005</v>
      </c>
      <c r="I65" s="255" t="n">
        <f>Grants!I108</f>
        <v>72.774000000000001</v>
      </c>
      <c r="J65" s="255" t="n">
        <f>Grants!J108</f>
        <v>75.275000000000006</v>
      </c>
      <c r="K65" s="255" t="n">
        <f>Grants!K108</f>
        <v>78.766999999999996</v>
      </c>
      <c r="L65" s="255" t="n">
        <f>Grants!L108</f>
        <v>76.995000000000005</v>
      </c>
      <c r="M65" s="255" t="n">
        <f>Grants!M108</f>
        <v>75.03</v>
      </c>
      <c r="N65" s="255" t="n">
        <f>Grants!N108</f>
        <v>77.703999999999994</v>
      </c>
      <c r="O65" s="255" t="n">
        <f>Grants!O108</f>
        <v>72.766999999999996</v>
      </c>
      <c r="P65" s="283" t="n">
        <f>Grants!P108</f>
        <v>74.768000000000001</v>
      </c>
      <c r="Q65" s="255" t="n">
        <f>Grants!Q108</f>
        <v>0</v>
      </c>
      <c r="R65" s="236" t="n">
        <f>Grants!R108</f>
        <v>75.34842857142857</v>
      </c>
      <c r="S65" s="236" t="n">
        <f>Grants!S108</f>
        <v>75.34842857142857</v>
      </c>
      <c r="T65" s="236" t="n">
        <f>Grants!T108</f>
        <v>75.34842857142857</v>
      </c>
      <c r="U65" s="236" t="n">
        <f>Grants!U108</f>
        <v>75.34842857142857</v>
      </c>
      <c r="V65" s="236" t="n">
        <f>Grants!V108</f>
        <v>75.34842857142857</v>
      </c>
      <c r="W65" s="236" t="n">
        <f>Grants!W108</f>
        <v>75.34842857142857</v>
      </c>
      <c r="X65" s="236" t="n">
        <f>Grants!X108</f>
        <v>75.34842857142857</v>
      </c>
      <c r="Y65" s="236" t="n">
        <f>Grants!Y108</f>
        <v>75.34842857142857</v>
      </c>
      <c r="Z65" s="236" t="n">
        <f>Grants!Z108</f>
        <v>75.34842857142857</v>
      </c>
      <c r="AA65" s="236" t="n">
        <f>Grants!AA108</f>
        <v>75.34842857142857</v>
      </c>
      <c r="AB65" s="236" t="n">
        <f>Grants!AB108</f>
        <v>75.34842857142857</v>
      </c>
      <c r="AC65" s="237" t="n">
        <f>Grants!AC108</f>
        <v>75.34842857142857</v>
      </c>
    </row>
    <row r="66" ht="15" customHeight="1">
      <c r="B66" s="153" t="s">
        <v>193</v>
      </c>
      <c r="C66" s="16"/>
      <c r="D66" s="153"/>
      <c r="E66" s="16"/>
      <c r="F66" s="16"/>
      <c r="G66" s="16"/>
      <c r="H66" s="56" t="n">
        <f>Grants!H89</f>
        <v>208.59399999999999</v>
      </c>
      <c r="I66" s="56" t="n">
        <f>Grants!I89</f>
        <v>212.48200000000003</v>
      </c>
      <c r="J66" s="56" t="n">
        <f>Grants!J89</f>
        <v>334.61</v>
      </c>
      <c r="K66" s="56" t="n">
        <f>Grants!K89</f>
        <v>301.78300000000002</v>
      </c>
      <c r="L66" s="56" t="n">
        <f>Grants!L89</f>
        <v>280.16300000000001</v>
      </c>
      <c r="M66" s="56" t="n">
        <f>Grants!M89</f>
        <v>310.15499999999997</v>
      </c>
      <c r="N66" s="56" t="n">
        <f>Grants!N89</f>
        <v>346.31500000000005</v>
      </c>
      <c r="O66" s="56" t="n">
        <f>Grants!O89</f>
        <v>384.12299999999988</v>
      </c>
      <c r="P66" s="132" t="n">
        <f>Grants!P89</f>
        <v>418.11685200000005</v>
      </c>
      <c r="Q66" s="56" t="n">
        <f>Grants!Q89</f>
        <v>116.32527479999999</v>
      </c>
      <c r="R66" s="156" t="e">
        <f>Grants!R89</f>
        <v>#DIV/0!</v>
      </c>
      <c r="S66" s="156" t="e">
        <f>Grants!S89</f>
        <v>#DIV/0!</v>
      </c>
      <c r="T66" s="156" t="n">
        <f>Grants!T89</f>
        <v>190.53004348664652</v>
      </c>
      <c r="U66" s="156" t="n">
        <f>Grants!U89</f>
        <v>200.71450586666663</v>
      </c>
      <c r="V66" s="156" t="n">
        <f>Grants!V89</f>
        <v>182.52152515617857</v>
      </c>
      <c r="W66" s="156" t="n">
        <f>Grants!W89</f>
        <v>178.83095171117213</v>
      </c>
      <c r="X66" s="156" t="n">
        <f>Grants!X89</f>
        <v>180.35444802611238</v>
      </c>
      <c r="Y66" s="156" t="n">
        <f>Grants!Y89</f>
        <v>169.37729173333332</v>
      </c>
      <c r="Z66" s="156" t="n">
        <f>Grants!Z89</f>
        <v>148.92274540242573</v>
      </c>
      <c r="AA66" s="156" t="n">
        <f>Grants!AA89</f>
        <v>150.76475753961907</v>
      </c>
      <c r="AB66" s="156" t="n">
        <f>Grants!AB89</f>
        <v>151.8018722871569</v>
      </c>
      <c r="AC66" s="157" t="n">
        <f>Grants!AC89</f>
        <v>132.30098392266666</v>
      </c>
    </row>
    <row r="67" ht="15" customHeight="1">
      <c r="B67" s="130" t="s">
        <v>475</v>
      </c>
      <c r="C67" s="155"/>
      <c r="D67" s="130"/>
      <c r="E67" s="155"/>
      <c r="F67" s="155"/>
      <c r="G67" s="155"/>
      <c r="H67" s="176" t="n">
        <f>H65+H66</f>
        <v>279.488</v>
      </c>
      <c r="I67" s="176" t="n">
        <f t="shared" ref="I67:AC67" si="31">I65+I66</f>
        <v>285.25600000000003</v>
      </c>
      <c r="J67" s="176" t="n">
        <f t="shared" si="31"/>
        <v>409.88499999999999</v>
      </c>
      <c r="K67" s="176" t="n">
        <f t="shared" si="31"/>
        <v>380.55</v>
      </c>
      <c r="L67" s="176" t="n">
        <f t="shared" si="31"/>
        <v>357.15800000000002</v>
      </c>
      <c r="M67" s="176" t="n">
        <f t="shared" si="31"/>
        <v>385.18499999999995</v>
      </c>
      <c r="N67" s="176" t="n">
        <f t="shared" si="31"/>
        <v>424.01900000000006</v>
      </c>
      <c r="O67" s="176" t="n">
        <f t="shared" si="31"/>
        <v>456.88999999999987</v>
      </c>
      <c r="P67" s="133" t="n">
        <f t="shared" si="31"/>
        <v>492.88485200000002</v>
      </c>
      <c r="Q67" s="176" t="n">
        <f t="shared" si="31"/>
        <v>116.32527479999999</v>
      </c>
      <c r="R67" s="158" t="e">
        <f t="shared" si="31"/>
        <v>#DIV/0!</v>
      </c>
      <c r="S67" s="158" t="e">
        <f t="shared" si="31"/>
        <v>#DIV/0!</v>
      </c>
      <c r="T67" s="158" t="n">
        <f t="shared" si="31"/>
        <v>265.87847205807509</v>
      </c>
      <c r="U67" s="158" t="n">
        <f t="shared" si="31"/>
        <v>276.06293443809523</v>
      </c>
      <c r="V67" s="158" t="n">
        <f t="shared" si="31"/>
        <v>257.86995372760714</v>
      </c>
      <c r="W67" s="158" t="n">
        <f t="shared" si="31"/>
        <v>254.1793802826007</v>
      </c>
      <c r="X67" s="158" t="n">
        <f t="shared" si="31"/>
        <v>255.70287659754095</v>
      </c>
      <c r="Y67" s="158" t="n">
        <f t="shared" si="31"/>
        <v>244.72572030476189</v>
      </c>
      <c r="Z67" s="158" t="n">
        <f t="shared" si="31"/>
        <v>224.2711739738543</v>
      </c>
      <c r="AA67" s="158" t="n">
        <f t="shared" si="31"/>
        <v>226.11318611104764</v>
      </c>
      <c r="AB67" s="158" t="n">
        <f t="shared" si="31"/>
        <v>227.15030085858547</v>
      </c>
      <c r="AC67" s="165" t="n">
        <f t="shared" si="31"/>
        <v>207.64941249409523</v>
      </c>
    </row>
    <row r="68">
      <c r="Q68" s="16"/>
      <c r="AM68" s="136" t="s">
        <v>476</v>
      </c>
      <c r="AN68" s="138"/>
      <c r="AO68" s="147" t="s">
        <v>337</v>
      </c>
      <c r="AP68" s="148"/>
      <c r="AQ68" s="148"/>
      <c r="AR68" s="148"/>
      <c r="AS68" s="148"/>
      <c r="AT68" s="149"/>
      <c r="AU68" s="289" t="s">
        <v>338</v>
      </c>
      <c r="AV68" s="289"/>
      <c r="AW68" s="289"/>
      <c r="AX68" s="289"/>
      <c r="AY68" s="289"/>
      <c r="AZ68" s="289"/>
      <c r="BA68" s="289"/>
      <c r="BB68" s="289"/>
    </row>
    <row r="69">
      <c r="AM69" s="139"/>
      <c r="AN69" s="140"/>
      <c r="AO69" s="303" t="n">
        <v>2019</v>
      </c>
      <c r="AP69" s="136" t="n">
        <v>2020</v>
      </c>
      <c r="AQ69" s="137"/>
      <c r="AR69" s="137"/>
      <c r="AS69" s="138"/>
      <c r="AT69" s="303" t="n">
        <v>2021</v>
      </c>
      <c r="AU69" s="141" t="n">
        <v>2021</v>
      </c>
      <c r="AV69" s="142"/>
      <c r="AW69" s="143"/>
      <c r="AX69" s="141" t="n">
        <v>2022</v>
      </c>
      <c r="AY69" s="142"/>
      <c r="AZ69" s="142"/>
      <c r="BA69" s="143"/>
      <c r="BB69" s="152" t="n">
        <v>2023</v>
      </c>
    </row>
    <row r="70">
      <c r="AM70" s="139"/>
      <c r="AN70" s="140"/>
      <c r="AO70" s="290" t="s">
        <v>339</v>
      </c>
      <c r="AP70" s="139" t="s">
        <v>340</v>
      </c>
      <c r="AQ70" s="134" t="s">
        <v>341</v>
      </c>
      <c r="AR70" s="134" t="s">
        <v>240</v>
      </c>
      <c r="AS70" s="140" t="s">
        <v>339</v>
      </c>
      <c r="AT70" s="290" t="s">
        <v>340</v>
      </c>
      <c r="AU70" s="253" t="s">
        <v>341</v>
      </c>
      <c r="AV70" s="254" t="s">
        <v>240</v>
      </c>
      <c r="AW70" s="269" t="s">
        <v>339</v>
      </c>
      <c r="AX70" s="253" t="s">
        <v>340</v>
      </c>
      <c r="AY70" s="254" t="s">
        <v>341</v>
      </c>
      <c r="AZ70" s="254" t="s">
        <v>240</v>
      </c>
      <c r="BA70" s="269" t="s">
        <v>339</v>
      </c>
      <c r="BB70" s="278" t="s">
        <v>340</v>
      </c>
    </row>
    <row r="71" ht="30" customHeight="1">
      <c r="AM71" s="154" t="s">
        <v>477</v>
      </c>
      <c r="AN71" s="150"/>
      <c r="AO71" s="298" t="n">
        <v>4.8</v>
      </c>
      <c r="AP71" s="255" t="n">
        <v>3.9</v>
      </c>
      <c r="AQ71" s="255" t="n">
        <v>3.2</v>
      </c>
      <c r="AR71" s="255" t="n">
        <v>3.8</v>
      </c>
      <c r="AS71" s="255" t="n">
        <v>3.7</v>
      </c>
      <c r="AT71" s="255" t="n">
        <v>3.7</v>
      </c>
      <c r="AU71" s="304" t="n">
        <v>3.7</v>
      </c>
      <c r="AV71" s="236" t="n">
        <v>3.7</v>
      </c>
      <c r="AW71" s="236" t="n">
        <v>3.8</v>
      </c>
      <c r="AX71" s="236" t="n">
        <v>3.8</v>
      </c>
      <c r="AY71" s="236" t="n">
        <v>3.9</v>
      </c>
      <c r="AZ71" s="236" t="n">
        <v>3.9</v>
      </c>
      <c r="BA71" s="236" t="n">
        <v>4</v>
      </c>
      <c r="BB71" s="237" t="n">
        <v>4</v>
      </c>
    </row>
    <row r="72" ht="30" customHeight="1">
      <c r="AM72" s="153" t="s">
        <v>478</v>
      </c>
      <c r="AN72" s="16"/>
      <c r="AO72" s="126" t="n">
        <v>3.3969999999999998</v>
      </c>
      <c r="AP72" s="56" t="n">
        <v>4.1660000000000004</v>
      </c>
      <c r="AQ72" s="56" t="n">
        <v>-7.6660000000000004</v>
      </c>
      <c r="AR72" s="56" t="n">
        <v>-0.84299999999999997</v>
      </c>
      <c r="AS72" s="56" t="n">
        <v>2.097</v>
      </c>
      <c r="AT72" s="56" t="n">
        <v>9.5879999999999992</v>
      </c>
      <c r="AU72" s="295" t="n">
        <v>14.488</v>
      </c>
      <c r="AV72" s="156" t="n">
        <v>9.7850000000000001</v>
      </c>
      <c r="AW72" s="156" t="n">
        <v>5.202</v>
      </c>
      <c r="AX72" s="156" t="n">
        <v>5.4939999999999998</v>
      </c>
      <c r="AY72" s="156" t="n">
        <v>5.7560000000000002</v>
      </c>
      <c r="AZ72" s="156" t="n">
        <v>4.133</v>
      </c>
      <c r="BA72" s="156" t="n">
        <v>3.5270000000000001</v>
      </c>
      <c r="BB72" s="157" t="n">
        <v>3.488</v>
      </c>
    </row>
    <row r="73">
      <c r="AM73" s="16" t="s">
        <v>479</v>
      </c>
      <c r="AO73" s="56" t="n">
        <f>AO72</f>
        <v>3.3969999999999998</v>
      </c>
      <c r="AP73" s="56" t="n">
        <f t="shared" ref="AP73:AT73" si="32">AP72</f>
        <v>4.1660000000000004</v>
      </c>
      <c r="AQ73" s="56" t="n">
        <f t="shared" si="32"/>
        <v>-7.6660000000000004</v>
      </c>
      <c r="AR73" s="56" t="n">
        <f t="shared" si="32"/>
        <v>-0.84299999999999997</v>
      </c>
      <c r="AS73" s="56" t="n">
        <f t="shared" si="32"/>
        <v>2.097</v>
      </c>
      <c r="AT73" s="56" t="n">
        <f t="shared" si="32"/>
        <v>9.5879999999999992</v>
      </c>
      <c r="AU73" s="267" t="n">
        <f t="shared" ref="AU73:AV73" si="33">N39</f>
        <v>9</v>
      </c>
      <c r="AV73" s="267" t="n">
        <f t="shared" si="33"/>
        <v>10</v>
      </c>
      <c r="AW73" s="267" t="n">
        <f t="shared" ref="AW73:BB73" si="34">P39</f>
        <v>10</v>
      </c>
      <c r="AX73" s="267" t="n">
        <f t="shared" si="34"/>
        <v>6</v>
      </c>
      <c r="AY73" s="267" t="n">
        <f t="shared" si="34"/>
        <v>8</v>
      </c>
      <c r="AZ73" s="267" t="n">
        <f t="shared" si="34"/>
        <v>7</v>
      </c>
      <c r="BA73" s="267" t="n">
        <f t="shared" si="34"/>
        <v>5.5</v>
      </c>
      <c r="BB73" s="267" t="n">
        <f t="shared" si="34"/>
        <v>5</v>
      </c>
    </row>
    <row r="74">
      <c r="AM74" s="153" t="s">
        <v>480</v>
      </c>
      <c r="AN74" s="16"/>
      <c r="AO74" s="126"/>
      <c r="AP74" s="56"/>
      <c r="AQ74" s="56"/>
      <c r="AR74" s="56"/>
      <c r="AS74" s="56"/>
      <c r="AT74" s="56"/>
      <c r="AU74" s="295"/>
      <c r="AV74" s="156"/>
      <c r="AW74" s="156"/>
      <c r="AX74" s="156"/>
      <c r="AY74" s="156"/>
      <c r="AZ74" s="156"/>
      <c r="BA74" s="156"/>
      <c r="BB74" s="157"/>
    </row>
    <row r="75" ht="30" customHeight="1">
      <c r="AM75" s="153" t="s">
        <v>481</v>
      </c>
      <c r="AN75" s="16"/>
      <c r="AO75" s="179" t="n">
        <v>2368</v>
      </c>
      <c r="AP75" s="62" t="n">
        <v>2391</v>
      </c>
      <c r="AQ75" s="62" t="n">
        <v>2410</v>
      </c>
      <c r="AR75" s="62" t="n">
        <v>2432</v>
      </c>
      <c r="AS75" s="62" t="n">
        <v>2455</v>
      </c>
      <c r="AT75" s="62" t="n">
        <v>2477</v>
      </c>
      <c r="AU75" s="296" t="n">
        <v>2500</v>
      </c>
      <c r="AV75" s="128" t="n">
        <v>2523</v>
      </c>
      <c r="AW75" s="128" t="n">
        <v>2546</v>
      </c>
      <c r="AX75" s="128" t="n">
        <v>2571</v>
      </c>
      <c r="AY75" s="128" t="n">
        <v>2595</v>
      </c>
      <c r="AZ75" s="128" t="n">
        <v>2621</v>
      </c>
      <c r="BA75" s="128" t="n">
        <v>2646</v>
      </c>
      <c r="BB75" s="125" t="n">
        <v>2672</v>
      </c>
    </row>
    <row r="76" ht="30" customHeight="1">
      <c r="AM76" s="153" t="s">
        <v>482</v>
      </c>
      <c r="AN76" s="16"/>
      <c r="AO76" s="153" t="n">
        <v>2357</v>
      </c>
      <c r="AP76" s="16" t="n">
        <v>2382</v>
      </c>
      <c r="AQ76" s="16" t="n">
        <v>2335</v>
      </c>
      <c r="AR76" s="16" t="n">
        <v>2330</v>
      </c>
      <c r="AS76" s="16" t="n">
        <v>2318</v>
      </c>
      <c r="AT76" s="16" t="n">
        <v>2339</v>
      </c>
      <c r="AU76" s="253" t="n">
        <v>2361</v>
      </c>
      <c r="AV76" s="254" t="n">
        <v>2379</v>
      </c>
      <c r="AW76" s="254" t="n">
        <v>2397</v>
      </c>
      <c r="AX76" s="254" t="n">
        <v>2417</v>
      </c>
      <c r="AY76" s="254" t="n">
        <v>2439</v>
      </c>
      <c r="AZ76" s="254" t="n">
        <v>2462</v>
      </c>
      <c r="BA76" s="254" t="n">
        <v>2486</v>
      </c>
      <c r="BB76" s="269" t="n">
        <v>2513</v>
      </c>
    </row>
    <row r="77" ht="30" customHeight="1">
      <c r="AM77" s="153" t="s">
        <v>483</v>
      </c>
      <c r="AN77" s="16"/>
      <c r="AO77" s="243" t="n">
        <v>2357.4</v>
      </c>
      <c r="AP77" s="61" t="n">
        <v>2381.6</v>
      </c>
      <c r="AQ77" s="61" t="n">
        <v>2334.5</v>
      </c>
      <c r="AR77" s="61" t="n">
        <v>2329.6</v>
      </c>
      <c r="AS77" s="61" t="n">
        <v>2341.6999999999998</v>
      </c>
      <c r="AT77" s="61" t="n">
        <v>2395.9</v>
      </c>
      <c r="AU77" s="292" t="n">
        <v>2478.4</v>
      </c>
      <c r="AV77" s="293" t="n">
        <v>2536.9</v>
      </c>
      <c r="AW77" s="293" t="n">
        <v>2569.3000000000002</v>
      </c>
      <c r="AX77" s="293" t="n">
        <v>2603.9</v>
      </c>
      <c r="AY77" s="293" t="n">
        <v>2640.6</v>
      </c>
      <c r="AZ77" s="293" t="n">
        <v>2667.4</v>
      </c>
      <c r="BA77" s="293" t="n">
        <v>2690.6</v>
      </c>
      <c r="BB77" s="294" t="n">
        <v>2713.8</v>
      </c>
      <c r="BC77" s="61"/>
      <c r="BD77" s="61"/>
      <c r="BE77" s="61"/>
      <c r="BF77" s="61"/>
    </row>
    <row r="78">
      <c r="AM78" s="153" t="s">
        <v>484</v>
      </c>
      <c r="AN78" s="16"/>
      <c r="AO78" s="153"/>
      <c r="AP78" s="16"/>
      <c r="AQ78" s="16"/>
      <c r="AR78" s="16"/>
      <c r="AS78" s="16"/>
      <c r="AT78" s="16"/>
      <c r="AU78" s="253"/>
      <c r="AV78" s="254"/>
      <c r="AW78" s="254"/>
      <c r="AX78" s="254"/>
      <c r="AY78" s="254"/>
      <c r="AZ78" s="254"/>
      <c r="BA78" s="254"/>
      <c r="BB78" s="269"/>
    </row>
    <row r="79" ht="30" customHeight="1">
      <c r="AM79" s="153" t="s">
        <v>481</v>
      </c>
      <c r="AN79" s="16"/>
      <c r="AO79" s="179" t="n">
        <f t="shared" ref="AO79:AV79" si="35">AO75-H67</f>
        <v>2088.5120000000002</v>
      </c>
      <c r="AP79" s="62" t="n">
        <f t="shared" si="35"/>
        <v>2105.7440000000001</v>
      </c>
      <c r="AQ79" s="62" t="n">
        <f t="shared" si="35"/>
        <v>2000.115</v>
      </c>
      <c r="AR79" s="62" t="n">
        <f t="shared" si="35"/>
        <v>2051.4499999999998</v>
      </c>
      <c r="AS79" s="62" t="n">
        <f t="shared" si="35"/>
        <v>2097.8420000000001</v>
      </c>
      <c r="AT79" s="62" t="n">
        <f t="shared" si="35"/>
        <v>2091.8150000000001</v>
      </c>
      <c r="AU79" s="296" t="n">
        <f t="shared" si="35"/>
        <v>2075.9809999999998</v>
      </c>
      <c r="AV79" s="128" t="n">
        <f t="shared" si="35"/>
        <v>2066.11</v>
      </c>
      <c r="AW79" s="128" t="n">
        <f t="shared" ref="AW79:BB79" si="36">AW75-P67</f>
        <v>2053.1151479999999</v>
      </c>
      <c r="AX79" s="128" t="n">
        <f t="shared" si="36"/>
        <v>2454.6747252</v>
      </c>
      <c r="AY79" s="128" t="e">
        <f t="shared" si="36"/>
        <v>#DIV/0!</v>
      </c>
      <c r="AZ79" s="128" t="e">
        <f t="shared" si="36"/>
        <v>#DIV/0!</v>
      </c>
      <c r="BA79" s="128" t="n">
        <f t="shared" si="36"/>
        <v>2380.1215279419248</v>
      </c>
      <c r="BB79" s="125" t="n">
        <f t="shared" si="36"/>
        <v>2395.937065561905</v>
      </c>
    </row>
    <row r="80" ht="30" customHeight="1">
      <c r="AM80" s="153" t="s">
        <v>482</v>
      </c>
      <c r="AN80" s="16"/>
      <c r="AO80" s="179" t="n">
        <f t="shared" ref="AO80:AV80" si="37">AO76-H67</f>
        <v>2077.5120000000002</v>
      </c>
      <c r="AP80" s="62" t="n">
        <f t="shared" si="37"/>
        <v>2096.7440000000001</v>
      </c>
      <c r="AQ80" s="62" t="n">
        <f t="shared" si="37"/>
        <v>1925.115</v>
      </c>
      <c r="AR80" s="62" t="n">
        <f t="shared" si="37"/>
        <v>1949.45</v>
      </c>
      <c r="AS80" s="62" t="n">
        <f t="shared" si="37"/>
        <v>1960.8420000000001</v>
      </c>
      <c r="AT80" s="62" t="n">
        <f t="shared" si="37"/>
        <v>1953.8150000000001</v>
      </c>
      <c r="AU80" s="296" t="n">
        <f t="shared" si="37"/>
        <v>1936.981</v>
      </c>
      <c r="AV80" s="128" t="n">
        <f t="shared" si="37"/>
        <v>1922.1100000000001</v>
      </c>
      <c r="AW80" s="128" t="n">
        <f t="shared" ref="AW80:BB80" si="38">AW76-P67</f>
        <v>1904.1151479999999</v>
      </c>
      <c r="AX80" s="128" t="n">
        <f t="shared" si="38"/>
        <v>2300.6747252</v>
      </c>
      <c r="AY80" s="128" t="e">
        <f t="shared" si="38"/>
        <v>#DIV/0!</v>
      </c>
      <c r="AZ80" s="128" t="e">
        <f t="shared" si="38"/>
        <v>#DIV/0!</v>
      </c>
      <c r="BA80" s="128" t="n">
        <f t="shared" si="38"/>
        <v>2220.1215279419248</v>
      </c>
      <c r="BB80" s="125" t="n">
        <f t="shared" si="38"/>
        <v>2236.937065561905</v>
      </c>
    </row>
    <row r="81" ht="30" customHeight="1">
      <c r="AM81" s="130" t="s">
        <v>483</v>
      </c>
      <c r="AN81" s="155"/>
      <c r="AO81" s="245" t="n">
        <f t="shared" ref="AO81:AU81" si="39">AO77-H67</f>
        <v>2077.9120000000003</v>
      </c>
      <c r="AP81" s="246" t="n">
        <f t="shared" si="39"/>
        <v>2096.3440000000001</v>
      </c>
      <c r="AQ81" s="246" t="n">
        <f t="shared" si="39"/>
        <v>1924.615</v>
      </c>
      <c r="AR81" s="246" t="n">
        <f t="shared" si="39"/>
        <v>1949.05</v>
      </c>
      <c r="AS81" s="246" t="n">
        <f t="shared" si="39"/>
        <v>1984.5419999999999</v>
      </c>
      <c r="AT81" s="246" t="n">
        <f t="shared" si="39"/>
        <v>2010.7150000000001</v>
      </c>
      <c r="AU81" s="297" t="n">
        <f t="shared" si="39"/>
        <v>2054.3809999999999</v>
      </c>
      <c r="AV81" s="159" t="n">
        <f t="shared" ref="AV81" si="40">AV77-O67</f>
        <v>2080.0100000000002</v>
      </c>
      <c r="AW81" s="159" t="n">
        <f t="shared" ref="AW81:BB81" si="41">AW77-P67</f>
        <v>2076.415148</v>
      </c>
      <c r="AX81" s="159" t="n">
        <f t="shared" si="41"/>
        <v>2487.5747252000001</v>
      </c>
      <c r="AY81" s="159" t="e">
        <f t="shared" si="41"/>
        <v>#DIV/0!</v>
      </c>
      <c r="AZ81" s="159" t="e">
        <f t="shared" si="41"/>
        <v>#DIV/0!</v>
      </c>
      <c r="BA81" s="159" t="n">
        <f t="shared" si="41"/>
        <v>2424.7215279419247</v>
      </c>
      <c r="BB81" s="291" t="n">
        <f t="shared" si="41"/>
        <v>2437.7370655619052</v>
      </c>
    </row>
  </sheetData>
  <mergeCells count="42">
    <mergeCell ref="B1:AC1"/>
    <mergeCell ref="B6:C8"/>
    <mergeCell ref="E7:H7"/>
    <mergeCell ref="I7:L7"/>
    <mergeCell ref="Q7:T7"/>
    <mergeCell ref="U7:X7"/>
    <mergeCell ref="Y7:AB7"/>
    <mergeCell ref="B2:AC4"/>
    <mergeCell ref="B30:AC30"/>
    <mergeCell ref="B31:AC33"/>
    <mergeCell ref="AO68:AT68"/>
    <mergeCell ref="D6:P6"/>
    <mergeCell ref="Q6:AC6"/>
    <mergeCell ref="M7:P7"/>
    <mergeCell ref="J23:O23"/>
    <mergeCell ref="AU69:AW69"/>
    <mergeCell ref="AX69:BA69"/>
    <mergeCell ref="U36:X36"/>
    <mergeCell ref="U63:X63"/>
    <mergeCell ref="Y36:AB36"/>
    <mergeCell ref="Y63:AB63"/>
    <mergeCell ref="B58:AC60"/>
    <mergeCell ref="B56:AC57"/>
    <mergeCell ref="B62:C64"/>
    <mergeCell ref="I63:L63"/>
    <mergeCell ref="Q63:T63"/>
    <mergeCell ref="E36:H36"/>
    <mergeCell ref="E63:H63"/>
    <mergeCell ref="AP69:AS69"/>
    <mergeCell ref="B35:C37"/>
    <mergeCell ref="AU68:BB68"/>
    <mergeCell ref="AM78:AN78"/>
    <mergeCell ref="AM68:AN70"/>
    <mergeCell ref="Q36:T36"/>
    <mergeCell ref="I36:L36"/>
    <mergeCell ref="D35:P35"/>
    <mergeCell ref="Q35:AC35"/>
    <mergeCell ref="M36:P36"/>
    <mergeCell ref="D62:P62"/>
    <mergeCell ref="Q62:AC62"/>
    <mergeCell ref="M63:P63"/>
    <mergeCell ref="AM74:AN74"/>
  </mergeCells>
  <pageMargins left="0.7" right="0.7" top="0.75" bottom="0.75" header="0.3" footer="0.3"/>
  <pageSetup orientation="portrait" r:id="rId2"/>
  <drawing r:id="rId1"/>
  <legacyDrawing r:id="rIdvml"/>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13" zoomScale="52" zoomScaleNormal="60" workbookViewId="0">
      <selection activeCell="L52" sqref="L52"/>
    </sheetView>
  </sheetViews>
  <sheetFormatPr defaultRowHeight="15.0" baseColWidth="10"/>
  <cols>
    <col min="2" max="2" width="49.5" hidden="0" customWidth="1"/>
    <col min="6" max="6" width="6.5" hidden="0" customWidth="1"/>
    <col min="7" max="7" width="6.5" hidden="0" customWidth="1"/>
    <col min="8" max="8" width="6.5" hidden="0" customWidth="1"/>
    <col min="9" max="9" width="6.5" hidden="0" customWidth="1"/>
    <col min="10" max="10" width="6.5" hidden="0" customWidth="1"/>
    <col min="11" max="11" width="6.5" hidden="0" customWidth="1"/>
    <col min="12" max="12" width="6.5" hidden="0" customWidth="1"/>
    <col min="13" max="13" width="6.5" hidden="0" customWidth="1"/>
    <col min="14" max="14" width="6.5" hidden="0" customWidth="1"/>
    <col min="15" max="15" width="6.5" hidden="0" customWidth="1"/>
    <col min="16" max="16" width="6.5" hidden="0" customWidth="1"/>
    <col min="17" max="17" width="6.5" hidden="0" customWidth="1"/>
    <col min="18" max="18" width="6.5" hidden="0" customWidth="1"/>
    <col min="19" max="19" width="6.5" hidden="0" customWidth="1"/>
    <col min="20" max="20" width="6.5" hidden="0" customWidth="1"/>
    <col min="21" max="21" width="6.5" hidden="0" customWidth="1"/>
    <col min="22" max="22" width="6.5" hidden="0" customWidth="1"/>
    <col min="23" max="23" width="6.5" hidden="0" customWidth="1"/>
    <col min="24" max="24" width="6.5" hidden="0" customWidth="1"/>
    <col min="25" max="25" width="6.5" hidden="0" customWidth="1"/>
    <col min="27" max="27" width="10.1640625" hidden="0" customWidth="1"/>
  </cols>
  <sheetData>
    <row r="1">
      <c r="B1" s="135" t="s">
        <v>52</v>
      </c>
      <c r="C1" s="135"/>
      <c r="D1" s="135"/>
      <c r="E1" s="135"/>
      <c r="F1" s="135"/>
      <c r="G1" s="135"/>
      <c r="H1" s="135"/>
      <c r="I1" s="135"/>
      <c r="J1" s="135"/>
      <c r="K1" s="135"/>
      <c r="L1" s="135"/>
      <c r="M1" s="135"/>
      <c r="N1" s="135"/>
      <c r="O1" s="135"/>
      <c r="P1" s="135"/>
      <c r="Q1" s="135"/>
      <c r="R1" s="135"/>
      <c r="S1" s="135"/>
      <c r="T1" s="135"/>
      <c r="U1" s="135"/>
      <c r="V1" s="135"/>
      <c r="W1" s="135"/>
      <c r="X1" s="135"/>
      <c r="Y1" s="135"/>
      <c r="Z1" s="135"/>
      <c r="AA1" s="135"/>
      <c r="AB1" s="135"/>
      <c r="AC1" s="135"/>
    </row>
    <row r="2" ht="14.75" customHeight="1">
      <c r="B2" s="16" t="s">
        <v>1233</v>
      </c>
      <c r="C2" s="16"/>
      <c r="D2" s="16"/>
      <c r="E2" s="16"/>
      <c r="F2" s="16"/>
      <c r="G2" s="16"/>
      <c r="H2" s="16"/>
      <c r="I2" s="16"/>
      <c r="J2" s="16"/>
      <c r="K2" s="16"/>
      <c r="L2" s="16"/>
      <c r="M2" s="16"/>
      <c r="N2" s="16"/>
      <c r="O2" s="16"/>
      <c r="P2" s="16"/>
      <c r="Q2" s="16"/>
      <c r="R2" s="16"/>
      <c r="S2" s="16"/>
      <c r="T2" s="16"/>
      <c r="U2" s="16"/>
      <c r="V2" s="16"/>
      <c r="W2" s="16"/>
      <c r="X2" s="16"/>
      <c r="Y2" s="16"/>
      <c r="Z2" s="16"/>
      <c r="AA2" s="16"/>
      <c r="AB2" s="16"/>
      <c r="AC2" s="16"/>
    </row>
    <row r="3" ht="14.75" customHeight="1">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row>
    <row r="4" ht="5.5" customHeight="1">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row>
    <row r="5" ht="1.5" customHeight="1">
      <c r="B5" s="16"/>
      <c r="C5" s="16"/>
      <c r="D5" s="16"/>
      <c r="E5" s="16"/>
      <c r="F5" s="16"/>
      <c r="G5" s="16"/>
      <c r="H5" s="16"/>
      <c r="I5" s="16"/>
      <c r="J5" s="16"/>
      <c r="K5" s="16"/>
      <c r="L5" s="16"/>
      <c r="M5" s="16"/>
      <c r="N5" s="16"/>
      <c r="O5" s="16"/>
      <c r="P5" s="16"/>
      <c r="Q5" s="16"/>
      <c r="R5" s="16"/>
      <c r="S5" s="16"/>
      <c r="T5" s="16"/>
      <c r="U5" s="16"/>
      <c r="V5" s="16"/>
      <c r="W5" s="16"/>
      <c r="X5" s="16"/>
      <c r="Y5" s="16"/>
      <c r="Z5" s="16"/>
      <c r="AA5" s="16"/>
      <c r="AB5" s="16"/>
      <c r="AC5" s="16"/>
    </row>
    <row r="6" ht="14.5" customHeight="1">
      <c r="B6" s="16"/>
      <c r="C6" s="16"/>
      <c r="D6" s="16"/>
      <c r="E6" s="16"/>
      <c r="F6" s="16"/>
      <c r="G6" s="16"/>
      <c r="H6" s="16"/>
      <c r="I6" s="16"/>
      <c r="J6" s="16"/>
      <c r="K6" s="16"/>
      <c r="L6" s="16"/>
      <c r="M6" s="16"/>
      <c r="N6" s="16"/>
      <c r="O6" s="16"/>
      <c r="P6" s="16"/>
      <c r="Q6" s="16"/>
      <c r="R6" s="16"/>
      <c r="S6" s="16"/>
      <c r="T6" s="16"/>
      <c r="U6" s="16"/>
      <c r="V6" s="16"/>
      <c r="W6" s="16"/>
      <c r="X6" s="16"/>
      <c r="Y6" s="16"/>
      <c r="Z6" s="16"/>
      <c r="AA6" s="16"/>
      <c r="AB6" s="16"/>
      <c r="AC6" s="16"/>
    </row>
    <row r="7" ht="33.75" customHeight="1">
      <c r="B7" s="16"/>
      <c r="C7" s="16"/>
      <c r="D7" s="16"/>
      <c r="E7" s="16"/>
      <c r="F7" s="16"/>
      <c r="G7" s="16"/>
      <c r="H7" s="16"/>
      <c r="I7" s="16"/>
      <c r="J7" s="16"/>
      <c r="K7" s="16"/>
      <c r="L7" s="16"/>
      <c r="M7" s="16"/>
      <c r="N7" s="16"/>
      <c r="O7" s="16"/>
      <c r="P7" s="16"/>
      <c r="Q7" s="16"/>
      <c r="R7" s="16"/>
      <c r="S7" s="16"/>
      <c r="T7" s="16"/>
      <c r="U7" s="16"/>
      <c r="V7" s="16"/>
      <c r="W7" s="16"/>
      <c r="X7" s="16"/>
      <c r="Y7" s="16"/>
    </row>
    <row r="8" ht="14.75" customHeight="1">
      <c r="B8" s="136" t="s">
        <v>485</v>
      </c>
      <c r="C8" s="138"/>
      <c r="D8" s="147" t="s">
        <v>337</v>
      </c>
      <c r="E8" s="148"/>
      <c r="F8" s="148"/>
      <c r="G8" s="148"/>
      <c r="H8" s="148"/>
      <c r="I8" s="148"/>
      <c r="J8" s="148"/>
      <c r="K8" s="148"/>
      <c r="L8" s="148"/>
      <c r="M8" s="148"/>
      <c r="N8" s="148"/>
      <c r="O8" s="148"/>
      <c r="P8" s="149"/>
      <c r="Q8" s="144" t="s">
        <v>338</v>
      </c>
      <c r="R8" s="145"/>
      <c r="S8" s="145"/>
      <c r="T8" s="145"/>
      <c r="U8" s="145"/>
      <c r="V8" s="145"/>
      <c r="W8" s="145"/>
      <c r="X8" s="145"/>
      <c r="Y8" s="145"/>
      <c r="Z8" s="145"/>
      <c r="AA8" s="145"/>
      <c r="AB8" s="145"/>
      <c r="AC8" s="146"/>
    </row>
    <row r="9">
      <c r="B9" s="139"/>
      <c r="C9" s="140"/>
      <c r="D9" s="136" t="n">
        <v>2018</v>
      </c>
      <c r="E9" s="136" t="n">
        <v>2019</v>
      </c>
      <c r="F9" s="137"/>
      <c r="G9" s="137"/>
      <c r="H9" s="138"/>
      <c r="I9" s="136" t="n">
        <v>2020</v>
      </c>
      <c r="J9" s="137"/>
      <c r="K9" s="137"/>
      <c r="L9" s="137"/>
      <c r="M9" s="136" t="n">
        <v>2021</v>
      </c>
      <c r="N9" s="137"/>
      <c r="O9" s="137"/>
      <c r="P9" s="138"/>
      <c r="Q9" s="142" t="n">
        <v>2022</v>
      </c>
      <c r="R9" s="142"/>
      <c r="S9" s="142"/>
      <c r="T9" s="143"/>
      <c r="U9" s="141" t="n">
        <v>2023</v>
      </c>
      <c r="V9" s="142"/>
      <c r="W9" s="142"/>
      <c r="X9" s="142"/>
      <c r="Y9" s="141" t="n">
        <v>2024</v>
      </c>
      <c r="Z9" s="142"/>
      <c r="AA9" s="142"/>
      <c r="AB9" s="143"/>
      <c r="AC9" s="152" t="n">
        <v>2025</v>
      </c>
    </row>
    <row r="10">
      <c r="B10" s="177"/>
      <c r="C10" s="151"/>
      <c r="D10" s="139" t="s">
        <v>339</v>
      </c>
      <c r="E10" s="139" t="s">
        <v>340</v>
      </c>
      <c r="F10" s="134" t="s">
        <v>341</v>
      </c>
      <c r="G10" s="134" t="s">
        <v>240</v>
      </c>
      <c r="H10" s="140" t="s">
        <v>339</v>
      </c>
      <c r="I10" s="134" t="s">
        <v>340</v>
      </c>
      <c r="J10" s="134" t="s">
        <v>341</v>
      </c>
      <c r="K10" s="134" t="s">
        <v>240</v>
      </c>
      <c r="L10" s="134" t="s">
        <v>339</v>
      </c>
      <c r="M10" s="139" t="s">
        <v>340</v>
      </c>
      <c r="N10" s="134" t="s">
        <v>341</v>
      </c>
      <c r="O10" s="134" t="s">
        <v>240</v>
      </c>
      <c r="P10" s="140" t="s">
        <v>339</v>
      </c>
      <c r="Q10" s="254" t="s">
        <v>340</v>
      </c>
      <c r="R10" s="254" t="s">
        <v>341</v>
      </c>
      <c r="S10" s="254" t="s">
        <v>240</v>
      </c>
      <c r="T10" s="254" t="s">
        <v>339</v>
      </c>
      <c r="U10" s="253" t="s">
        <v>340</v>
      </c>
      <c r="V10" s="254" t="s">
        <v>341</v>
      </c>
      <c r="W10" s="254" t="s">
        <v>240</v>
      </c>
      <c r="X10" s="254" t="s">
        <v>339</v>
      </c>
      <c r="Y10" s="253" t="s">
        <v>340</v>
      </c>
      <c r="Z10" s="128" t="s">
        <v>341</v>
      </c>
      <c r="AA10" s="254" t="s">
        <v>240</v>
      </c>
      <c r="AB10" s="269" t="s">
        <v>339</v>
      </c>
      <c r="AC10" s="278" t="s">
        <v>340</v>
      </c>
    </row>
    <row r="11">
      <c r="B11" s="153" t="s">
        <v>1240</v>
      </c>
      <c r="C11" s="16" t="s">
        <v>853</v>
      </c>
      <c r="D11" s="154"/>
      <c r="E11" s="150"/>
      <c r="F11" s="242" t="n">
        <v>60.5</v>
      </c>
      <c r="G11" s="242" t="n">
        <v>81.400000000000006</v>
      </c>
      <c r="H11" s="242" t="n">
        <f>'Haver Pivoted'!GS42</f>
        <v>82.2</v>
      </c>
      <c r="I11" s="242" t="n">
        <f>'Haver Pivoted'!GT42</f>
        <v>80.3</v>
      </c>
      <c r="J11" s="242" t="n">
        <f>'Haver Pivoted'!GU42</f>
        <v>1123.5999999999999</v>
      </c>
      <c r="K11" s="242" t="n">
        <f>'Haver Pivoted'!GV42</f>
        <v>1220.5</v>
      </c>
      <c r="L11" s="242" t="n">
        <f>'Haver Pivoted'!GW42</f>
        <v>618.6</v>
      </c>
      <c r="M11" s="242" t="n">
        <f>'Haver Pivoted'!GX42</f>
        <v>403.8</v>
      </c>
      <c r="N11" s="242" t="n">
        <f>'Haver Pivoted'!GY42</f>
        <v>697</v>
      </c>
      <c r="O11" s="242" t="n">
        <f>'Haver Pivoted'!GZ42</f>
        <v>554.5</v>
      </c>
      <c r="P11" s="233" t="n">
        <f>'Haver Pivoted'!HA42</f>
        <v>304.7</v>
      </c>
      <c r="Q11" s="233" t="n">
        <f>'Haver Pivoted'!HB42</f>
        <v>0</v>
      </c>
      <c r="R11" s="170" t="e">
        <f t="shared" ref="R11:AC11" si="0">R12+R13</f>
        <v>#DIV/0!</v>
      </c>
      <c r="S11" s="170" t="e">
        <f t="shared" si="0"/>
        <v>#DIV/0!</v>
      </c>
      <c r="T11" s="170" t="n">
        <f t="shared" si="0"/>
        <v>97.986000000000018</v>
      </c>
      <c r="U11" s="170" t="n">
        <f t="shared" si="0"/>
        <v>94.986000000000018</v>
      </c>
      <c r="V11" s="170" t="n">
        <f t="shared" si="0"/>
        <v>94.986000000000018</v>
      </c>
      <c r="W11" s="170" t="n">
        <f t="shared" si="0"/>
        <v>94.986000000000018</v>
      </c>
      <c r="X11" s="170" t="n">
        <f t="shared" si="0"/>
        <v>86.300000000000011</v>
      </c>
      <c r="Y11" s="170" t="n">
        <f t="shared" si="0"/>
        <v>86.300000000000011</v>
      </c>
      <c r="Z11" s="170" t="n">
        <f t="shared" si="0"/>
        <v>86.300000000000011</v>
      </c>
      <c r="AA11" s="170" t="n">
        <f t="shared" si="0"/>
        <v>86.300000000000011</v>
      </c>
      <c r="AB11" s="170" t="n">
        <f t="shared" si="0"/>
        <v>76.100000000000009</v>
      </c>
      <c r="AC11" s="131" t="n">
        <f t="shared" si="0"/>
        <v>76.100000000000009</v>
      </c>
    </row>
    <row r="12" ht="16.5" customHeight="1">
      <c r="B12" s="153" t="s">
        <v>486</v>
      </c>
      <c r="C12" s="16"/>
      <c r="D12" s="153"/>
      <c r="E12" s="16"/>
      <c r="F12" s="61" t="n">
        <f>F11</f>
        <v>60.5</v>
      </c>
      <c r="G12" s="61" t="n">
        <f>G11</f>
        <v>81.400000000000006</v>
      </c>
      <c r="H12" s="61" t="n">
        <f t="shared" ref="H12:M12" si="1">H11-H13</f>
        <v>82.2</v>
      </c>
      <c r="I12" s="61" t="n">
        <f t="shared" si="1"/>
        <v>80.3</v>
      </c>
      <c r="J12" s="61" t="n">
        <f>J11-J13</f>
        <v>134.09999999999991</v>
      </c>
      <c r="K12" s="61" t="n">
        <f t="shared" si="1"/>
        <v>93.900000000000091</v>
      </c>
      <c r="L12" s="61" t="n">
        <f>L11-L13</f>
        <v>80.199999999999932</v>
      </c>
      <c r="M12" s="61" t="n">
        <f t="shared" si="1"/>
        <v>73.900000000000034</v>
      </c>
      <c r="N12" s="61" t="n">
        <f>N11-N13</f>
        <v>76.299999999999955</v>
      </c>
      <c r="O12" s="61" t="n">
        <f>O11-O13</f>
        <v>76.383519999999976</v>
      </c>
      <c r="P12" s="257" t="n">
        <f>P11-P13</f>
        <v>72.499999999999972</v>
      </c>
      <c r="Q12" s="257" t="n">
        <f>Q11-Q13</f>
        <v>-36.299999999999997</v>
      </c>
      <c r="R12" s="128" t="n">
        <f t="shared" ref="R12:AC12" si="2">AVERAGE($F$11:$I$11)</f>
        <v>76.100000000000009</v>
      </c>
      <c r="S12" s="128" t="n">
        <f t="shared" si="2"/>
        <v>76.100000000000009</v>
      </c>
      <c r="T12" s="128" t="n">
        <f t="shared" si="2"/>
        <v>76.100000000000009</v>
      </c>
      <c r="U12" s="128" t="n">
        <f t="shared" si="2"/>
        <v>76.100000000000009</v>
      </c>
      <c r="V12" s="128" t="n">
        <f t="shared" si="2"/>
        <v>76.100000000000009</v>
      </c>
      <c r="W12" s="128" t="n">
        <f t="shared" si="2"/>
        <v>76.100000000000009</v>
      </c>
      <c r="X12" s="128" t="n">
        <f t="shared" si="2"/>
        <v>76.100000000000009</v>
      </c>
      <c r="Y12" s="128" t="n">
        <f t="shared" si="2"/>
        <v>76.100000000000009</v>
      </c>
      <c r="Z12" s="128" t="n">
        <f t="shared" si="2"/>
        <v>76.100000000000009</v>
      </c>
      <c r="AA12" s="128" t="n">
        <f t="shared" si="2"/>
        <v>76.100000000000009</v>
      </c>
      <c r="AB12" s="128" t="n">
        <f t="shared" si="2"/>
        <v>76.100000000000009</v>
      </c>
      <c r="AC12" s="125" t="n">
        <f t="shared" si="2"/>
        <v>76.100000000000009</v>
      </c>
    </row>
    <row r="13">
      <c r="B13" s="153" t="s">
        <v>487</v>
      </c>
      <c r="C13" s="16"/>
      <c r="D13" s="153"/>
      <c r="E13" s="16"/>
      <c r="F13" s="61"/>
      <c r="G13" s="61"/>
      <c r="H13" s="61" t="n">
        <f>SUM(H16:H25)</f>
        <v>0</v>
      </c>
      <c r="I13" s="61" t="n">
        <f>SUM(I16:I25)</f>
        <v>0</v>
      </c>
      <c r="J13" s="61" t="n">
        <f t="shared" ref="J13:AC13" si="3">SUM(J16:J25)+J14</f>
        <v>989.5</v>
      </c>
      <c r="K13" s="61" t="n">
        <f t="shared" si="3"/>
        <v>1126.5999999999999</v>
      </c>
      <c r="L13" s="61" t="n">
        <f t="shared" si="3"/>
        <v>538.40000000000009</v>
      </c>
      <c r="M13" s="61" t="n">
        <f t="shared" si="3"/>
        <v>329.9</v>
      </c>
      <c r="N13" s="62" t="n">
        <f t="shared" si="3"/>
        <v>620.70000000000005</v>
      </c>
      <c r="O13" s="62" t="n">
        <f>SUM(O16:O25)+O14</f>
        <v>478.11648000000002</v>
      </c>
      <c r="P13" s="127" t="n">
        <f>SUM(P16:P25)+P14</f>
        <v>232.20000000000002</v>
      </c>
      <c r="Q13" s="128" t="n">
        <f t="shared" si="3"/>
        <v>36.299999999999997</v>
      </c>
      <c r="R13" s="128" t="e">
        <f t="shared" si="3"/>
        <v>#DIV/0!</v>
      </c>
      <c r="S13" s="128" t="e">
        <f t="shared" si="3"/>
        <v>#DIV/0!</v>
      </c>
      <c r="T13" s="128" t="n">
        <f t="shared" si="3"/>
        <v>21.886000000000003</v>
      </c>
      <c r="U13" s="128" t="n">
        <f t="shared" si="3"/>
        <v>18.886000000000003</v>
      </c>
      <c r="V13" s="128" t="n">
        <f t="shared" si="3"/>
        <v>18.886000000000003</v>
      </c>
      <c r="W13" s="128" t="n">
        <f t="shared" si="3"/>
        <v>18.886000000000003</v>
      </c>
      <c r="X13" s="128" t="n">
        <f t="shared" si="3"/>
        <v>10.199999999999999</v>
      </c>
      <c r="Y13" s="128" t="n">
        <f t="shared" si="3"/>
        <v>10.199999999999999</v>
      </c>
      <c r="Z13" s="128" t="n">
        <f t="shared" si="3"/>
        <v>10.199999999999999</v>
      </c>
      <c r="AA13" s="128" t="n">
        <f t="shared" si="3"/>
        <v>10.199999999999999</v>
      </c>
      <c r="AB13" s="128" t="n">
        <f t="shared" si="3"/>
        <v>0</v>
      </c>
      <c r="AC13" s="125" t="n">
        <f t="shared" si="3"/>
        <v>0</v>
      </c>
    </row>
    <row r="14">
      <c r="B14" s="153" t="s">
        <v>50</v>
      </c>
      <c r="C14" s="62" t="s">
        <v>389</v>
      </c>
      <c r="D14" s="179"/>
      <c r="E14" s="62"/>
      <c r="F14" s="61"/>
      <c r="G14" s="61"/>
      <c r="H14" s="61" t="n">
        <f>'Haver Pivoted'!GS49</f>
        <v>0</v>
      </c>
      <c r="I14" s="61" t="n">
        <f>'Haver Pivoted'!GT49</f>
        <v>0</v>
      </c>
      <c r="J14" s="61" t="n">
        <f>'Haver Pivoted'!GU49</f>
        <v>576.9</v>
      </c>
      <c r="K14" s="61" t="n">
        <f>'Haver Pivoted'!GV49</f>
        <v>819.5</v>
      </c>
      <c r="L14" s="61" t="n">
        <f>'Haver Pivoted'!GW49</f>
        <v>246.3</v>
      </c>
      <c r="M14" s="61" t="n">
        <f>'Haver Pivoted'!GX49</f>
        <v>184.6</v>
      </c>
      <c r="N14" s="61" t="n">
        <f>'Haver Pivoted'!GY49</f>
        <v>427.2</v>
      </c>
      <c r="O14" s="61" t="n">
        <f>'Haver Pivoted'!GZ49</f>
        <v>265</v>
      </c>
      <c r="P14" s="257" t="n">
        <f>'Haver Pivoted'!HA49</f>
        <v>28.6</v>
      </c>
      <c r="Q14" s="257" t="n">
        <f>'Haver Pivoted'!HB49</f>
        <v>0</v>
      </c>
      <c r="R14" s="128"/>
      <c r="S14" s="128"/>
      <c r="T14" s="128"/>
      <c r="U14" s="128"/>
      <c r="V14" s="128"/>
      <c r="W14" s="128"/>
      <c r="X14" s="128"/>
      <c r="Y14" s="128"/>
      <c r="Z14" s="214"/>
      <c r="AA14" s="214"/>
      <c r="AB14" s="214"/>
      <c r="AC14" s="216"/>
    </row>
    <row r="15">
      <c r="B15" s="153" t="s">
        <v>488</v>
      </c>
      <c r="C15" s="16"/>
      <c r="D15" s="153"/>
      <c r="E15" s="16"/>
      <c r="F15" s="61"/>
      <c r="G15" s="61"/>
      <c r="H15" s="61" t="n">
        <f t="shared" ref="H15:AC15" si="4">SUM(H16:H25)</f>
        <v>0</v>
      </c>
      <c r="I15" s="61" t="n">
        <f t="shared" si="4"/>
        <v>0</v>
      </c>
      <c r="J15" s="61" t="n">
        <f t="shared" si="4"/>
        <v>412.6</v>
      </c>
      <c r="K15" s="61" t="n">
        <f t="shared" si="4"/>
        <v>307.10000000000002</v>
      </c>
      <c r="L15" s="61" t="n">
        <f t="shared" si="4"/>
        <v>292.10000000000002</v>
      </c>
      <c r="M15" s="61" t="n">
        <f t="shared" si="4"/>
        <v>145.30000000000001</v>
      </c>
      <c r="N15" s="61" t="n">
        <f t="shared" si="4"/>
        <v>193.50000000000003</v>
      </c>
      <c r="O15" s="61" t="n">
        <f t="shared" si="4"/>
        <v>213.11648</v>
      </c>
      <c r="P15" s="257" t="n">
        <f>SUM(P16:P25)</f>
        <v>203.60000000000002</v>
      </c>
      <c r="Q15" s="293" t="n">
        <f t="shared" si="4"/>
        <v>36.299999999999997</v>
      </c>
      <c r="R15" s="293" t="e">
        <f t="shared" si="4"/>
        <v>#DIV/0!</v>
      </c>
      <c r="S15" s="293" t="e">
        <f t="shared" si="4"/>
        <v>#DIV/0!</v>
      </c>
      <c r="T15" s="293" t="n">
        <f t="shared" si="4"/>
        <v>21.886000000000003</v>
      </c>
      <c r="U15" s="293" t="n">
        <f t="shared" si="4"/>
        <v>18.886000000000003</v>
      </c>
      <c r="V15" s="293" t="n">
        <f t="shared" si="4"/>
        <v>18.886000000000003</v>
      </c>
      <c r="W15" s="293" t="n">
        <f t="shared" si="4"/>
        <v>18.886000000000003</v>
      </c>
      <c r="X15" s="293" t="n">
        <f t="shared" si="4"/>
        <v>10.199999999999999</v>
      </c>
      <c r="Y15" s="293" t="n">
        <f t="shared" si="4"/>
        <v>10.199999999999999</v>
      </c>
      <c r="Z15" s="293" t="n">
        <f t="shared" si="4"/>
        <v>10.199999999999999</v>
      </c>
      <c r="AA15" s="293" t="n">
        <f t="shared" si="4"/>
        <v>10.199999999999999</v>
      </c>
      <c r="AB15" s="293" t="n">
        <f t="shared" si="4"/>
        <v>0</v>
      </c>
      <c r="AC15" s="294" t="n">
        <f t="shared" si="4"/>
        <v>0</v>
      </c>
    </row>
    <row r="16">
      <c r="B16" s="153" t="s">
        <v>146</v>
      </c>
      <c r="C16" s="56" t="s">
        <v>489</v>
      </c>
      <c r="D16" s="126"/>
      <c r="E16" s="56"/>
      <c r="F16" s="61"/>
      <c r="G16" s="61"/>
      <c r="H16" s="61" t="n">
        <f>'Haver Pivoted'!GS53</f>
        <v>0</v>
      </c>
      <c r="I16" s="61" t="n">
        <f>'Haver Pivoted'!GT53</f>
        <v>0</v>
      </c>
      <c r="J16" s="61" t="n">
        <f>'Haver Pivoted'!GU53</f>
        <v>16.899999999999999</v>
      </c>
      <c r="K16" s="61" t="n">
        <f>'Haver Pivoted'!GV53</f>
        <v>18.399999999999999</v>
      </c>
      <c r="L16" s="61" t="n">
        <f>'Haver Pivoted'!GW53</f>
        <v>46.2</v>
      </c>
      <c r="M16" s="61" t="n">
        <f>'Haver Pivoted'!GX53</f>
        <v>0.9</v>
      </c>
      <c r="N16" s="61" t="n">
        <f>'Haver Pivoted'!GY53</f>
        <v>14.3</v>
      </c>
      <c r="O16" s="61" t="n">
        <f>'Haver Pivoted'!GZ53</f>
        <v>8.6999999999999993</v>
      </c>
      <c r="P16" s="257" t="n">
        <f>'Haver Pivoted'!HA53</f>
        <v>1.2</v>
      </c>
      <c r="Q16" s="257" t="n">
        <f>'Haver Pivoted'!HB53</f>
        <v>0</v>
      </c>
      <c r="R16" s="128"/>
      <c r="S16" s="128"/>
      <c r="T16" s="128"/>
      <c r="U16" s="128"/>
      <c r="V16" s="314"/>
      <c r="W16" s="314"/>
      <c r="X16" s="314"/>
      <c r="Y16" s="314"/>
      <c r="Z16" s="214"/>
      <c r="AA16" s="214"/>
      <c r="AB16" s="214"/>
      <c r="AC16" s="216"/>
    </row>
    <row r="17">
      <c r="B17" s="153" t="s">
        <v>144</v>
      </c>
      <c r="C17" s="56" t="s">
        <v>490</v>
      </c>
      <c r="D17" s="126"/>
      <c r="E17" s="56"/>
      <c r="F17" s="61"/>
      <c r="G17" s="61"/>
      <c r="H17" s="61" t="n">
        <f>'Haver Pivoted'!GS51</f>
        <v>0</v>
      </c>
      <c r="I17" s="61" t="n">
        <f>'Haver Pivoted'!GT51</f>
        <v>0</v>
      </c>
      <c r="J17" s="61" t="n">
        <f>'Haver Pivoted'!GU51</f>
        <v>73.3</v>
      </c>
      <c r="K17" s="61" t="n">
        <f>'Haver Pivoted'!GV51</f>
        <v>73.3</v>
      </c>
      <c r="L17" s="61" t="n">
        <f>'Haver Pivoted'!GW51</f>
        <v>73.3</v>
      </c>
      <c r="M17" s="61" t="n">
        <f>'Haver Pivoted'!GX51</f>
        <v>62.9</v>
      </c>
      <c r="N17" s="61" t="n">
        <f>'Haver Pivoted'!GY51</f>
        <v>62.9</v>
      </c>
      <c r="O17" s="61" t="n">
        <f>'Haver Pivoted'!GZ51</f>
        <v>62.9</v>
      </c>
      <c r="P17" s="257" t="n">
        <f>'Haver Pivoted'!HA51</f>
        <v>62.9</v>
      </c>
      <c r="Q17" s="257" t="n">
        <f>'Haver Pivoted'!HB51</f>
        <v>0</v>
      </c>
      <c r="R17" s="128" t="n">
        <f t="shared" ref="R17:AC17" si="5">R34</f>
        <v>7.1439999999999992</v>
      </c>
      <c r="S17" s="128" t="n">
        <f t="shared" si="5"/>
        <v>7.1439999999999992</v>
      </c>
      <c r="T17" s="128" t="n">
        <f t="shared" si="5"/>
        <v>0</v>
      </c>
      <c r="U17" s="128" t="n">
        <f t="shared" si="5"/>
        <v>0</v>
      </c>
      <c r="V17" s="128" t="n">
        <f t="shared" si="5"/>
        <v>0</v>
      </c>
      <c r="W17" s="128" t="n">
        <f t="shared" si="5"/>
        <v>0</v>
      </c>
      <c r="X17" s="128" t="n">
        <f t="shared" si="5"/>
        <v>0</v>
      </c>
      <c r="Y17" s="128" t="n">
        <f t="shared" si="5"/>
        <v>0</v>
      </c>
      <c r="Z17" s="128" t="n">
        <f t="shared" si="5"/>
        <v>0</v>
      </c>
      <c r="AA17" s="128" t="n">
        <f t="shared" si="5"/>
        <v>0</v>
      </c>
      <c r="AB17" s="128" t="n">
        <f t="shared" si="5"/>
        <v>0</v>
      </c>
      <c r="AC17" s="125" t="n">
        <f t="shared" si="5"/>
        <v>0</v>
      </c>
    </row>
    <row r="18">
      <c r="B18" s="153" t="s">
        <v>143</v>
      </c>
      <c r="C18" s="62" t="s">
        <v>491</v>
      </c>
      <c r="D18" s="179"/>
      <c r="E18" s="62"/>
      <c r="F18" s="61"/>
      <c r="G18" s="61"/>
      <c r="H18" s="61" t="n">
        <f>'Haver Pivoted'!GS50</f>
        <v>0</v>
      </c>
      <c r="I18" s="61" t="n">
        <f>'Haver Pivoted'!GT50</f>
        <v>0</v>
      </c>
      <c r="J18" s="61" t="n">
        <f>'Haver Pivoted'!GU50</f>
        <v>63.8</v>
      </c>
      <c r="K18" s="61" t="n">
        <f>'Haver Pivoted'!GV50</f>
        <v>15</v>
      </c>
      <c r="L18" s="61" t="n">
        <f>'Haver Pivoted'!GW50</f>
        <v>0.1</v>
      </c>
      <c r="M18" s="61" t="n">
        <f>'Haver Pivoted'!GX50</f>
        <v>38</v>
      </c>
      <c r="N18" s="61" t="n">
        <f>'Haver Pivoted'!GY50</f>
        <v>47.3</v>
      </c>
      <c r="O18" s="61" t="n">
        <f>'Haver Pivoted'!GZ50</f>
        <v>0.7</v>
      </c>
      <c r="P18" s="257" t="n">
        <f>'Haver Pivoted'!HA50</f>
        <v>0</v>
      </c>
      <c r="Q18" s="257" t="n">
        <f>'Haver Pivoted'!HB50</f>
        <v>0</v>
      </c>
      <c r="R18" s="128" t="n">
        <f t="shared" ref="R18:AC18" si="6">R28</f>
        <v>0</v>
      </c>
      <c r="S18" s="128" t="n">
        <f t="shared" si="6"/>
        <v>0</v>
      </c>
      <c r="T18" s="128" t="n">
        <f t="shared" si="6"/>
        <v>0</v>
      </c>
      <c r="U18" s="128" t="n">
        <f t="shared" si="6"/>
        <v>0</v>
      </c>
      <c r="V18" s="128" t="n">
        <f t="shared" si="6"/>
        <v>0</v>
      </c>
      <c r="W18" s="128" t="n">
        <f t="shared" si="6"/>
        <v>0</v>
      </c>
      <c r="X18" s="128" t="n">
        <f t="shared" si="6"/>
        <v>0</v>
      </c>
      <c r="Y18" s="128" t="n">
        <f t="shared" si="6"/>
        <v>0</v>
      </c>
      <c r="Z18" s="128" t="n">
        <f t="shared" si="6"/>
        <v>0</v>
      </c>
      <c r="AA18" s="128" t="n">
        <f t="shared" si="6"/>
        <v>0</v>
      </c>
      <c r="AB18" s="128" t="n">
        <f t="shared" si="6"/>
        <v>0</v>
      </c>
      <c r="AC18" s="125" t="n">
        <f t="shared" si="6"/>
        <v>0</v>
      </c>
    </row>
    <row r="19">
      <c r="B19" s="153" t="s">
        <v>492</v>
      </c>
      <c r="C19" s="62" t="s">
        <v>369</v>
      </c>
      <c r="D19" s="179"/>
      <c r="E19" s="62"/>
      <c r="F19" s="61"/>
      <c r="G19" s="61"/>
      <c r="H19" s="61" t="n">
        <f>'Haver Pivoted'!GS54</f>
        <v>0</v>
      </c>
      <c r="I19" s="61" t="n">
        <f>'Haver Pivoted'!GT54</f>
        <v>0</v>
      </c>
      <c r="J19" s="61" t="n">
        <f>'Haver Pivoted'!GU54</f>
        <v>96.6</v>
      </c>
      <c r="K19" s="61" t="n">
        <f>'Haver Pivoted'!GV54</f>
        <v>35.1</v>
      </c>
      <c r="L19" s="61" t="n">
        <f>'Haver Pivoted'!GW54</f>
        <v>20.7</v>
      </c>
      <c r="M19" s="61" t="n">
        <f>'Haver Pivoted'!GX54</f>
        <v>25.7</v>
      </c>
      <c r="N19" s="61" t="n">
        <f>'Haver Pivoted'!GY54</f>
        <v>16</v>
      </c>
      <c r="O19" s="61" t="n">
        <f>'Haver Pivoted'!GZ54</f>
        <v>22.4</v>
      </c>
      <c r="P19" s="257" t="n">
        <f>'Haver Pivoted'!HA54</f>
        <v>38.700000000000003</v>
      </c>
      <c r="Q19" s="257" t="n">
        <f>'Haver Pivoted'!HB54</f>
        <v>0</v>
      </c>
      <c r="R19" s="128" t="e">
        <f>'Provider Relief'!R13</f>
        <v>#DIV/0!</v>
      </c>
      <c r="S19" s="128" t="e">
        <f>'Provider Relief'!S13</f>
        <v>#DIV/0!</v>
      </c>
      <c r="T19" s="128" t="n">
        <f>'Provider Relief'!T13</f>
        <v>0</v>
      </c>
      <c r="U19" s="128"/>
      <c r="V19" s="128"/>
      <c r="W19" s="128"/>
      <c r="X19" s="128"/>
      <c r="Y19" s="128"/>
      <c r="Z19" s="214"/>
      <c r="AA19" s="214"/>
      <c r="AB19" s="214"/>
      <c r="AC19" s="216"/>
    </row>
    <row r="20">
      <c r="B20" s="153" t="s">
        <v>145</v>
      </c>
      <c r="C20" s="62" t="s">
        <v>493</v>
      </c>
      <c r="D20" s="179"/>
      <c r="E20" s="62"/>
      <c r="F20" s="61"/>
      <c r="G20" s="61"/>
      <c r="H20" s="61" t="n">
        <f>'Haver Pivoted'!GS52</f>
        <v>0</v>
      </c>
      <c r="I20" s="61" t="n">
        <f>'Haver Pivoted'!GT52</f>
        <v>0</v>
      </c>
      <c r="J20" s="61" t="n">
        <f>'Haver Pivoted'!GU52</f>
        <v>22</v>
      </c>
      <c r="K20" s="61" t="n">
        <f>'Haver Pivoted'!GV52</f>
        <v>25.3</v>
      </c>
      <c r="L20" s="61" t="n">
        <f>'Haver Pivoted'!GW52</f>
        <v>11.8</v>
      </c>
      <c r="M20" s="61" t="n">
        <f>'Haver Pivoted'!GX52</f>
        <v>9.8000000000000007</v>
      </c>
      <c r="N20" s="61" t="n">
        <f>'Haver Pivoted'!GY52</f>
        <v>12.3</v>
      </c>
      <c r="O20" s="61" t="n">
        <f>'Haver Pivoted'!GZ52</f>
        <v>18.5</v>
      </c>
      <c r="P20" s="257" t="n">
        <f>'Haver Pivoted'!HA52</f>
        <v>15.7</v>
      </c>
      <c r="Q20" s="257" t="n">
        <f>'Haver Pivoted'!HB52</f>
        <v>0</v>
      </c>
      <c r="R20" s="128" t="n">
        <f t="shared" ref="R20:AC20" si="7">R35</f>
        <v>5.6120000000000001</v>
      </c>
      <c r="S20" s="128" t="n">
        <f t="shared" si="7"/>
        <v>5.6120000000000001</v>
      </c>
      <c r="T20" s="128" t="n">
        <f t="shared" si="7"/>
        <v>0.48599999999999993</v>
      </c>
      <c r="U20" s="128" t="n">
        <f t="shared" si="7"/>
        <v>0.48599999999999993</v>
      </c>
      <c r="V20" s="128" t="n">
        <f t="shared" si="7"/>
        <v>0.48599999999999993</v>
      </c>
      <c r="W20" s="128" t="n">
        <f t="shared" si="7"/>
        <v>0.48599999999999993</v>
      </c>
      <c r="X20" s="128" t="n">
        <f t="shared" si="7"/>
        <v>0</v>
      </c>
      <c r="Y20" s="128" t="n">
        <f t="shared" si="7"/>
        <v>0</v>
      </c>
      <c r="Z20" s="128" t="n">
        <f t="shared" si="7"/>
        <v>0</v>
      </c>
      <c r="AA20" s="128" t="n">
        <f t="shared" si="7"/>
        <v>0</v>
      </c>
      <c r="AB20" s="128" t="n">
        <f t="shared" si="7"/>
        <v>0</v>
      </c>
      <c r="AC20" s="125" t="n">
        <f t="shared" si="7"/>
        <v>0</v>
      </c>
    </row>
    <row r="21">
      <c r="B21" s="153" t="s">
        <v>149</v>
      </c>
      <c r="C21" s="62" t="s">
        <v>494</v>
      </c>
      <c r="D21" s="179"/>
      <c r="E21" s="62"/>
      <c r="F21" s="61"/>
      <c r="G21" s="61"/>
      <c r="H21" s="61" t="n">
        <f>'Haver Pivoted'!GS55</f>
        <v>0</v>
      </c>
      <c r="I21" s="61" t="n">
        <f>'Haver Pivoted'!GT55</f>
        <v>0</v>
      </c>
      <c r="J21" s="61" t="n">
        <f>'Haver Pivoted'!GU55</f>
        <v>140</v>
      </c>
      <c r="K21" s="61" t="n">
        <f>'Haver Pivoted'!GV55</f>
        <v>140</v>
      </c>
      <c r="L21" s="61" t="n">
        <f>'Haver Pivoted'!GW55</f>
        <v>140</v>
      </c>
      <c r="M21" s="61" t="n">
        <f>'Haver Pivoted'!GX55</f>
        <v>8</v>
      </c>
      <c r="N21" s="61" t="n">
        <f>'Haver Pivoted'!GY55</f>
        <v>8</v>
      </c>
      <c r="O21" s="61" t="n">
        <f>'Haver Pivoted'!GZ55</f>
        <v>8</v>
      </c>
      <c r="P21" s="257" t="n">
        <f>'Haver Pivoted'!HA55</f>
        <v>8</v>
      </c>
      <c r="Q21" s="257" t="n">
        <f>'Haver Pivoted'!HB55</f>
        <v>0</v>
      </c>
      <c r="R21" s="128" t="n">
        <f t="shared" ref="R21:AC21" si="8">R36</f>
        <v>1.7329999999999999</v>
      </c>
      <c r="S21" s="128" t="n">
        <f t="shared" si="8"/>
        <v>1.7329999999999999</v>
      </c>
      <c r="T21" s="128" t="n">
        <f t="shared" si="8"/>
        <v>0</v>
      </c>
      <c r="U21" s="128" t="n">
        <f t="shared" si="8"/>
        <v>0</v>
      </c>
      <c r="V21" s="128" t="n">
        <f t="shared" si="8"/>
        <v>0</v>
      </c>
      <c r="W21" s="128" t="n">
        <f t="shared" si="8"/>
        <v>0</v>
      </c>
      <c r="X21" s="128" t="n">
        <f t="shared" si="8"/>
        <v>0</v>
      </c>
      <c r="Y21" s="128" t="n">
        <f t="shared" si="8"/>
        <v>0</v>
      </c>
      <c r="Z21" s="128" t="n">
        <f t="shared" si="8"/>
        <v>0</v>
      </c>
      <c r="AA21" s="128" t="n">
        <f t="shared" si="8"/>
        <v>0</v>
      </c>
      <c r="AB21" s="128" t="n">
        <f t="shared" si="8"/>
        <v>0</v>
      </c>
      <c r="AC21" s="125" t="n">
        <f t="shared" si="8"/>
        <v>0</v>
      </c>
    </row>
    <row r="22">
      <c r="B22" s="153" t="s">
        <v>495</v>
      </c>
      <c r="C22" s="62" t="s">
        <v>1136</v>
      </c>
      <c r="D22" s="243"/>
      <c r="E22" s="61"/>
      <c r="F22" s="61"/>
      <c r="G22" s="61"/>
      <c r="H22" s="61"/>
      <c r="I22" s="61"/>
      <c r="J22" s="61"/>
      <c r="K22" s="61"/>
      <c r="L22" s="61"/>
      <c r="M22" s="61"/>
      <c r="N22" s="61" t="n">
        <f>'Haver Pivoted'!GY87</f>
        <v>11.3</v>
      </c>
      <c r="O22" s="61" t="n">
        <f>'Haver Pivoted'!GZ87</f>
        <v>10.4</v>
      </c>
      <c r="P22" s="257" t="n">
        <f>'Haver Pivoted'!HA87</f>
        <v>5.3</v>
      </c>
      <c r="Q22" s="257" t="n">
        <f>'Haver Pivoted'!HB87</f>
        <v>0</v>
      </c>
      <c r="R22" s="128" t="n">
        <v>10</v>
      </c>
      <c r="S22" s="128" t="n">
        <v>10</v>
      </c>
      <c r="T22" s="128" t="n">
        <v>10</v>
      </c>
      <c r="U22" s="128" t="n">
        <v>10</v>
      </c>
      <c r="V22" s="128" t="n">
        <v>10</v>
      </c>
      <c r="W22" s="128" t="n">
        <v>10</v>
      </c>
      <c r="X22" s="128" t="n">
        <v>10</v>
      </c>
      <c r="Y22" s="128" t="n">
        <v>10</v>
      </c>
      <c r="Z22" s="128" t="n">
        <v>10</v>
      </c>
      <c r="AA22" s="128" t="n">
        <v>10</v>
      </c>
      <c r="AB22" s="128" t="n">
        <f t="shared" ref="AB22:AC22" si="9">AB37+AB30</f>
        <v>0</v>
      </c>
      <c r="AC22" s="125" t="n">
        <f t="shared" si="9"/>
        <v>0</v>
      </c>
    </row>
    <row r="23">
      <c r="B23" s="153" t="s">
        <v>496</v>
      </c>
      <c r="C23" s="62" t="s">
        <v>1135</v>
      </c>
      <c r="D23" s="179"/>
      <c r="E23" s="62"/>
      <c r="F23" s="61"/>
      <c r="G23" s="41"/>
      <c r="H23" s="61"/>
      <c r="I23" s="61"/>
      <c r="J23" s="61"/>
      <c r="K23" s="61"/>
      <c r="L23" s="61"/>
      <c r="M23" s="61"/>
      <c r="N23" s="61" t="n">
        <f>'Haver Pivoted'!GY86</f>
        <v>21.4</v>
      </c>
      <c r="O23" s="61" t="n">
        <f>'Haver Pivoted'!GZ86</f>
        <v>57</v>
      </c>
      <c r="P23" s="257" t="n">
        <f>'Haver Pivoted'!HA86</f>
        <v>35.5</v>
      </c>
      <c r="Q23" s="257" t="n">
        <f>'Haver Pivoted'!HB86</f>
        <v>0</v>
      </c>
      <c r="R23" s="128" t="n">
        <v>5</v>
      </c>
      <c r="S23" s="128" t="n">
        <v>5</v>
      </c>
      <c r="T23" s="128" t="n">
        <v>3</v>
      </c>
      <c r="U23" s="128" t="n">
        <v>0</v>
      </c>
      <c r="V23" s="128" t="n">
        <v>0</v>
      </c>
      <c r="W23" s="128" t="n">
        <v>0</v>
      </c>
      <c r="X23" s="128" t="n">
        <f t="shared" ref="X23:AC23" si="10">X38+X31</f>
        <v>0</v>
      </c>
      <c r="Y23" s="128" t="n">
        <f t="shared" si="10"/>
        <v>0</v>
      </c>
      <c r="Z23" s="128" t="n">
        <f t="shared" si="10"/>
        <v>0</v>
      </c>
      <c r="AA23" s="128" t="n">
        <f t="shared" si="10"/>
        <v>0</v>
      </c>
      <c r="AB23" s="128" t="n">
        <f t="shared" si="10"/>
        <v>0</v>
      </c>
      <c r="AC23" s="125" t="n">
        <f t="shared" si="10"/>
        <v>0</v>
      </c>
    </row>
    <row r="24">
      <c r="B24" s="153" t="s">
        <v>497</v>
      </c>
      <c r="C24" s="62"/>
      <c r="D24" s="179"/>
      <c r="E24" s="62"/>
      <c r="F24" s="61"/>
      <c r="G24" s="61"/>
      <c r="H24" s="61"/>
      <c r="I24" s="61"/>
      <c r="J24" s="61"/>
      <c r="K24" s="61"/>
      <c r="L24" s="61"/>
      <c r="M24" s="61"/>
      <c r="N24" s="61"/>
      <c r="O24" s="62" t="n">
        <f>O39+O40</f>
        <v>12.51648</v>
      </c>
      <c r="P24" s="127" t="n">
        <f>P39+P40</f>
        <v>11.3</v>
      </c>
      <c r="Q24" s="128" t="n">
        <f t="shared" ref="Q24:AC24" si="11">Q39+Q40</f>
        <v>11.3</v>
      </c>
      <c r="R24" s="128" t="n">
        <f t="shared" si="11"/>
        <v>11.3</v>
      </c>
      <c r="S24" s="128" t="n">
        <f t="shared" si="11"/>
        <v>11.3</v>
      </c>
      <c r="T24" s="128" t="n">
        <f t="shared" si="11"/>
        <v>8.4</v>
      </c>
      <c r="U24" s="128" t="n">
        <f t="shared" si="11"/>
        <v>8.4</v>
      </c>
      <c r="V24" s="128" t="n">
        <f t="shared" si="11"/>
        <v>8.4</v>
      </c>
      <c r="W24" s="128" t="n">
        <f t="shared" si="11"/>
        <v>8.4</v>
      </c>
      <c r="X24" s="128" t="n">
        <f t="shared" si="11"/>
        <v>0.2</v>
      </c>
      <c r="Y24" s="128" t="n">
        <f t="shared" si="11"/>
        <v>0.2</v>
      </c>
      <c r="Z24" s="128" t="n">
        <f t="shared" si="11"/>
        <v>0.2</v>
      </c>
      <c r="AA24" s="128" t="n">
        <f t="shared" si="11"/>
        <v>0.2</v>
      </c>
      <c r="AB24" s="128" t="n">
        <f t="shared" si="11"/>
        <v>0</v>
      </c>
      <c r="AC24" s="125" t="n">
        <f t="shared" si="11"/>
        <v>0</v>
      </c>
    </row>
    <row r="25">
      <c r="B25" s="153" t="s">
        <v>498</v>
      </c>
      <c r="C25" s="62"/>
      <c r="D25" s="179"/>
      <c r="E25" s="62"/>
      <c r="F25" s="62"/>
      <c r="G25" s="62"/>
      <c r="H25" s="16"/>
      <c r="I25" s="16"/>
      <c r="J25" s="16"/>
      <c r="K25" s="16"/>
      <c r="L25" s="16"/>
      <c r="M25" s="16"/>
      <c r="N25" s="62"/>
      <c r="O25" s="62" t="n">
        <f>O32</f>
        <v>12</v>
      </c>
      <c r="P25" s="127" t="n">
        <v>25</v>
      </c>
      <c r="Q25" s="159" t="n">
        <v>25</v>
      </c>
      <c r="R25" s="159" t="n">
        <v>25</v>
      </c>
      <c r="S25" s="159" t="n">
        <v>25</v>
      </c>
      <c r="T25" s="159" t="n">
        <f t="shared" ref="T25:AC25" si="12">T32</f>
        <v>0</v>
      </c>
      <c r="U25" s="159" t="n">
        <f t="shared" si="12"/>
        <v>0</v>
      </c>
      <c r="V25" s="159" t="n">
        <f t="shared" si="12"/>
        <v>0</v>
      </c>
      <c r="W25" s="159" t="n">
        <f t="shared" si="12"/>
        <v>0</v>
      </c>
      <c r="X25" s="159" t="n">
        <f t="shared" si="12"/>
        <v>0</v>
      </c>
      <c r="Y25" s="159" t="n">
        <f t="shared" si="12"/>
        <v>0</v>
      </c>
      <c r="Z25" s="159" t="n">
        <f t="shared" si="12"/>
        <v>0</v>
      </c>
      <c r="AA25" s="159" t="n">
        <f t="shared" si="12"/>
        <v>0</v>
      </c>
      <c r="AB25" s="159" t="n">
        <f t="shared" si="12"/>
        <v>0</v>
      </c>
      <c r="AC25" s="291" t="n">
        <f t="shared" si="12"/>
        <v>0</v>
      </c>
    </row>
    <row r="26" ht="15" customHeight="1">
      <c r="B26" s="154" t="s">
        <v>499</v>
      </c>
      <c r="C26" s="150"/>
      <c r="D26" s="153"/>
      <c r="E26" s="16"/>
      <c r="F26" s="16"/>
      <c r="G26" s="16"/>
      <c r="H26" s="62"/>
      <c r="I26" s="62"/>
      <c r="J26" s="62"/>
      <c r="K26" s="62"/>
      <c r="L26" s="62"/>
      <c r="M26" s="62"/>
      <c r="N26" s="62"/>
      <c r="O26" s="62"/>
      <c r="P26" s="127"/>
      <c r="Q26" s="128"/>
      <c r="R26" s="128"/>
      <c r="S26" s="128"/>
      <c r="T26" s="128"/>
      <c r="U26" s="128"/>
      <c r="V26" s="214"/>
      <c r="W26" s="214"/>
      <c r="X26" s="214"/>
      <c r="Y26" s="214"/>
      <c r="Z26" s="214"/>
      <c r="AA26" s="214"/>
      <c r="AB26" s="214"/>
      <c r="AC26" s="216"/>
    </row>
    <row r="27">
      <c r="B27" s="153" t="s">
        <v>500</v>
      </c>
      <c r="C27" s="16"/>
      <c r="D27" s="153"/>
      <c r="E27" s="16"/>
      <c r="F27" s="16"/>
      <c r="G27" s="16"/>
      <c r="H27" s="62"/>
      <c r="I27" s="62"/>
      <c r="J27" s="62"/>
      <c r="K27" s="62"/>
      <c r="L27" s="62"/>
      <c r="M27" s="62"/>
      <c r="N27" s="62" t="n">
        <f>SUM(N28:N32)</f>
        <v>23</v>
      </c>
      <c r="O27" s="62" t="n">
        <f>SUM(O28:O32)</f>
        <v>162</v>
      </c>
      <c r="P27" s="127"/>
      <c r="Q27" s="128"/>
      <c r="R27" s="128"/>
      <c r="S27" s="128"/>
      <c r="T27" s="128"/>
      <c r="U27" s="128"/>
      <c r="V27" s="214"/>
      <c r="W27" s="214"/>
      <c r="X27" s="214"/>
      <c r="Y27" s="214"/>
      <c r="Z27" s="214"/>
      <c r="AA27" s="214"/>
      <c r="AB27" s="214"/>
      <c r="AC27" s="216"/>
    </row>
    <row r="28">
      <c r="B28" s="153" t="s">
        <v>501</v>
      </c>
      <c r="C28" s="16"/>
      <c r="D28" s="153"/>
      <c r="E28" s="16"/>
      <c r="F28" s="16"/>
      <c r="G28" s="16"/>
      <c r="H28" s="62"/>
      <c r="I28" s="62"/>
      <c r="J28" s="62"/>
      <c r="K28" s="62"/>
      <c r="L28" s="235"/>
      <c r="M28" s="62"/>
      <c r="N28" s="62" t="n">
        <f>(4*'Response and Relief Act Score'!$F$15-$M$18)/2</f>
        <v>11</v>
      </c>
      <c r="O28" s="62" t="n">
        <f>(4*'Response and Relief Act Score'!$F$15-$M$18)/2</f>
        <v>11</v>
      </c>
      <c r="P28" s="127"/>
      <c r="Q28" s="128"/>
      <c r="R28" s="128"/>
      <c r="S28" s="128"/>
      <c r="T28" s="128"/>
      <c r="U28" s="128"/>
      <c r="V28" s="214"/>
      <c r="W28" s="214"/>
      <c r="X28" s="214"/>
      <c r="Y28" s="214"/>
      <c r="Z28" s="214"/>
      <c r="AA28" s="214"/>
      <c r="AB28" s="214"/>
      <c r="AC28" s="216"/>
    </row>
    <row r="29">
      <c r="B29" s="153" t="s">
        <v>498</v>
      </c>
      <c r="C29" s="16"/>
      <c r="D29" s="153"/>
      <c r="E29" s="16"/>
      <c r="F29" s="16"/>
      <c r="G29" s="16"/>
      <c r="H29" s="62"/>
      <c r="I29" s="62"/>
      <c r="J29" s="62"/>
      <c r="K29" s="62"/>
      <c r="L29" s="235"/>
      <c r="M29" s="62"/>
      <c r="N29" s="62"/>
      <c r="O29" s="62"/>
      <c r="P29" s="127"/>
      <c r="Q29" s="128"/>
      <c r="R29" s="128"/>
      <c r="S29" s="128"/>
      <c r="T29" s="128"/>
      <c r="U29" s="128"/>
      <c r="V29" s="214"/>
      <c r="W29" s="214"/>
      <c r="X29" s="214"/>
      <c r="Y29" s="214"/>
      <c r="Z29" s="214"/>
      <c r="AA29" s="214"/>
      <c r="AB29" s="214"/>
      <c r="AC29" s="216"/>
    </row>
    <row r="30">
      <c r="B30" s="153" t="s">
        <v>495</v>
      </c>
      <c r="C30" s="16"/>
      <c r="D30" s="153"/>
      <c r="E30" s="16"/>
      <c r="F30" s="16"/>
      <c r="G30" s="16"/>
      <c r="H30" s="62"/>
      <c r="I30" s="62"/>
      <c r="J30" s="62"/>
      <c r="K30" s="62"/>
      <c r="L30" s="62"/>
      <c r="M30" s="62"/>
      <c r="N30" s="62"/>
      <c r="O30" s="62" t="n">
        <v>79</v>
      </c>
      <c r="P30" s="127"/>
      <c r="Q30" s="279"/>
      <c r="R30" s="279"/>
      <c r="S30" s="279"/>
      <c r="T30" s="279"/>
      <c r="U30" s="279"/>
      <c r="V30" s="214"/>
      <c r="W30" s="214"/>
      <c r="X30" s="214"/>
      <c r="Y30" s="214"/>
      <c r="Z30" s="214"/>
      <c r="AA30" s="214"/>
      <c r="AB30" s="214"/>
      <c r="AC30" s="216"/>
    </row>
    <row r="31">
      <c r="B31" s="153" t="s">
        <v>502</v>
      </c>
      <c r="C31" s="16"/>
      <c r="D31" s="153"/>
      <c r="E31" s="16"/>
      <c r="F31" s="16"/>
      <c r="G31" s="16"/>
      <c r="H31" s="62"/>
      <c r="I31" s="62"/>
      <c r="J31" s="62"/>
      <c r="K31" s="62"/>
      <c r="L31" s="62"/>
      <c r="M31" s="62"/>
      <c r="N31" s="62"/>
      <c r="O31" s="62" t="n">
        <f>'Response and Relief Act Score'!F13*4</f>
        <v>60</v>
      </c>
      <c r="P31" s="127"/>
      <c r="Q31" s="279"/>
      <c r="R31" s="279"/>
      <c r="S31" s="279"/>
      <c r="T31" s="279"/>
      <c r="U31" s="279"/>
      <c r="V31" s="214"/>
      <c r="W31" s="214"/>
      <c r="X31" s="214"/>
      <c r="Y31" s="214"/>
      <c r="Z31" s="214"/>
      <c r="AA31" s="214"/>
      <c r="AB31" s="214"/>
      <c r="AC31" s="216"/>
    </row>
    <row r="32" ht="30" customHeight="1">
      <c r="B32" s="153" t="s">
        <v>503</v>
      </c>
      <c r="C32" s="16"/>
      <c r="D32" s="153"/>
      <c r="E32" s="16"/>
      <c r="F32" s="16"/>
      <c r="G32" s="16"/>
      <c r="H32" s="62"/>
      <c r="I32" s="62"/>
      <c r="J32" s="62"/>
      <c r="K32" s="62"/>
      <c r="L32" s="235"/>
      <c r="M32" s="62"/>
      <c r="N32" s="62" t="n">
        <f>'Response and Relief Act Score'!F14*4/2</f>
        <v>12</v>
      </c>
      <c r="O32" s="62" t="n">
        <f>'Response and Relief Act Score'!F14*4/2</f>
        <v>12</v>
      </c>
      <c r="P32" s="127"/>
      <c r="Q32" s="128"/>
      <c r="R32" s="128"/>
      <c r="S32" s="128"/>
      <c r="T32" s="128"/>
      <c r="U32" s="128"/>
      <c r="V32" s="214"/>
      <c r="W32" s="214"/>
      <c r="X32" s="214"/>
      <c r="Y32" s="214"/>
      <c r="Z32" s="214"/>
      <c r="AA32" s="214"/>
      <c r="AB32" s="214"/>
      <c r="AC32" s="216"/>
    </row>
    <row r="33">
      <c r="B33" s="154" t="s">
        <v>504</v>
      </c>
      <c r="C33" s="150"/>
      <c r="D33" s="153"/>
      <c r="E33" s="16"/>
      <c r="F33" s="16"/>
      <c r="G33" s="16"/>
      <c r="H33" s="62"/>
      <c r="I33" s="62"/>
      <c r="J33" s="62"/>
      <c r="K33" s="62"/>
      <c r="L33" s="235"/>
      <c r="M33" s="62"/>
      <c r="N33" s="62"/>
      <c r="O33" s="62"/>
      <c r="P33" s="127"/>
      <c r="Q33" s="170"/>
      <c r="R33" s="170"/>
      <c r="S33" s="170"/>
      <c r="T33" s="170"/>
      <c r="U33" s="170"/>
      <c r="V33" s="207"/>
      <c r="W33" s="207"/>
      <c r="X33" s="207"/>
      <c r="Y33" s="207"/>
      <c r="Z33" s="207"/>
      <c r="AA33" s="207"/>
      <c r="AB33" s="207"/>
      <c r="AC33" s="202"/>
    </row>
    <row r="34" ht="13.5" customHeight="1">
      <c r="B34" s="153" t="s">
        <v>144</v>
      </c>
      <c r="C34" s="16"/>
      <c r="D34" s="153"/>
      <c r="E34" s="16"/>
      <c r="F34" s="16"/>
      <c r="G34" s="16"/>
      <c r="H34" s="62"/>
      <c r="I34" s="62"/>
      <c r="J34" s="62"/>
      <c r="K34" s="62"/>
      <c r="L34" s="235"/>
      <c r="M34" s="62" t="n">
        <f>'ARP Quarterly'!C18</f>
        <v>0</v>
      </c>
      <c r="N34" s="62" t="n">
        <f>'ARP Quarterly'!D18</f>
        <v>2.2132800000000001</v>
      </c>
      <c r="O34" s="62" t="n">
        <f>'ARP Quarterly'!E18</f>
        <v>10.082720000000002</v>
      </c>
      <c r="P34" s="127" t="n">
        <f>'ARP Quarterly'!F18</f>
        <v>7.1439999999999992</v>
      </c>
      <c r="Q34" s="128" t="n">
        <f>'ARP Quarterly'!G18</f>
        <v>7.1439999999999992</v>
      </c>
      <c r="R34" s="128" t="n">
        <f>'ARP Quarterly'!H18</f>
        <v>7.1439999999999992</v>
      </c>
      <c r="S34" s="128" t="n">
        <f>'ARP Quarterly'!I18</f>
        <v>7.1439999999999992</v>
      </c>
      <c r="T34" s="128" t="n">
        <f>'ARP Quarterly'!J18</f>
        <v>0</v>
      </c>
      <c r="U34" s="128" t="n">
        <f>'ARP Quarterly'!K18</f>
        <v>0</v>
      </c>
      <c r="V34" s="128" t="n">
        <f>'ARP Quarterly'!L18</f>
        <v>0</v>
      </c>
      <c r="W34" s="128" t="n">
        <f>'ARP Quarterly'!M18</f>
        <v>0</v>
      </c>
      <c r="X34" s="128" t="n">
        <f>'ARP Quarterly'!N18</f>
        <v>0</v>
      </c>
      <c r="Y34" s="128" t="n">
        <f>'ARP Quarterly'!O18</f>
        <v>0</v>
      </c>
      <c r="Z34" s="128" t="n">
        <f>'ARP Quarterly'!P18</f>
        <v>0</v>
      </c>
      <c r="AA34" s="128" t="n">
        <f>'ARP Quarterly'!Q18</f>
        <v>0</v>
      </c>
      <c r="AB34" s="128" t="n">
        <f>'ARP Quarterly'!R18</f>
        <v>0</v>
      </c>
      <c r="AC34" s="125" t="n">
        <f>'ARP Quarterly'!S18</f>
        <v>0</v>
      </c>
    </row>
    <row r="35">
      <c r="B35" s="153" t="s">
        <v>505</v>
      </c>
      <c r="C35" s="16"/>
      <c r="D35" s="153"/>
      <c r="E35" s="16"/>
      <c r="F35" s="16"/>
      <c r="G35" s="16"/>
      <c r="H35" s="62"/>
      <c r="I35" s="62"/>
      <c r="J35" s="62"/>
      <c r="K35" s="62"/>
      <c r="L35" s="235"/>
      <c r="M35" s="62" t="n">
        <f>'ARP Quarterly'!C19</f>
        <v>0</v>
      </c>
      <c r="N35" s="62" t="n">
        <f>'ARP Quarterly'!D19</f>
        <v>15.128640000000001</v>
      </c>
      <c r="O35" s="62" t="n">
        <f>'ARP Quarterly'!E19</f>
        <v>68.919360000000012</v>
      </c>
      <c r="P35" s="127" t="n">
        <f>'ARP Quarterly'!F19</f>
        <v>5.6120000000000001</v>
      </c>
      <c r="Q35" s="128" t="n">
        <f>'ARP Quarterly'!G19</f>
        <v>5.6120000000000001</v>
      </c>
      <c r="R35" s="128" t="n">
        <f>'ARP Quarterly'!H19</f>
        <v>5.6120000000000001</v>
      </c>
      <c r="S35" s="128" t="n">
        <f>'ARP Quarterly'!I19</f>
        <v>5.6120000000000001</v>
      </c>
      <c r="T35" s="128" t="n">
        <f>'ARP Quarterly'!J19</f>
        <v>0.48599999999999993</v>
      </c>
      <c r="U35" s="128" t="n">
        <f>'ARP Quarterly'!K19</f>
        <v>0.48599999999999993</v>
      </c>
      <c r="V35" s="128" t="n">
        <f>'ARP Quarterly'!L19</f>
        <v>0.48599999999999993</v>
      </c>
      <c r="W35" s="128" t="n">
        <f>'ARP Quarterly'!M19</f>
        <v>0.48599999999999993</v>
      </c>
      <c r="X35" s="128" t="n">
        <f>'ARP Quarterly'!N19</f>
        <v>0</v>
      </c>
      <c r="Y35" s="128" t="n">
        <f>'ARP Quarterly'!O19</f>
        <v>0</v>
      </c>
      <c r="Z35" s="128" t="n">
        <f>'ARP Quarterly'!P19</f>
        <v>0</v>
      </c>
      <c r="AA35" s="128" t="n">
        <f>'ARP Quarterly'!Q19</f>
        <v>0</v>
      </c>
      <c r="AB35" s="128" t="n">
        <f>'ARP Quarterly'!R19</f>
        <v>0</v>
      </c>
      <c r="AC35" s="125" t="n">
        <f>'ARP Quarterly'!S19</f>
        <v>0</v>
      </c>
    </row>
    <row r="36">
      <c r="B36" s="153" t="s">
        <v>149</v>
      </c>
      <c r="C36" s="16"/>
      <c r="D36" s="153"/>
      <c r="E36" s="16"/>
      <c r="F36" s="16"/>
      <c r="G36" s="16"/>
      <c r="H36" s="62"/>
      <c r="I36" s="62"/>
      <c r="J36" s="62"/>
      <c r="K36" s="62"/>
      <c r="L36" s="235"/>
      <c r="M36" s="62" t="n">
        <f>'ARP Quarterly'!C20</f>
        <v>0</v>
      </c>
      <c r="N36" s="62" t="n">
        <f>'ARP Quarterly'!D20</f>
        <v>3.2479199999999997</v>
      </c>
      <c r="O36" s="62" t="n">
        <f>'ARP Quarterly'!E20</f>
        <v>14.796080000000002</v>
      </c>
      <c r="P36" s="127" t="n">
        <f>'ARP Quarterly'!F20</f>
        <v>1.7329999999999999</v>
      </c>
      <c r="Q36" s="128" t="n">
        <f>'ARP Quarterly'!G20</f>
        <v>1.7329999999999999</v>
      </c>
      <c r="R36" s="128" t="n">
        <f>'ARP Quarterly'!H20</f>
        <v>1.7329999999999999</v>
      </c>
      <c r="S36" s="128" t="n">
        <f>'ARP Quarterly'!I20</f>
        <v>1.7329999999999999</v>
      </c>
      <c r="T36" s="128" t="n">
        <f>'ARP Quarterly'!J20</f>
        <v>0</v>
      </c>
      <c r="U36" s="128" t="n">
        <f>'ARP Quarterly'!K20</f>
        <v>0</v>
      </c>
      <c r="V36" s="128" t="n">
        <f>'ARP Quarterly'!L20</f>
        <v>0</v>
      </c>
      <c r="W36" s="128" t="n">
        <f>'ARP Quarterly'!M20</f>
        <v>0</v>
      </c>
      <c r="X36" s="128" t="n">
        <f>'ARP Quarterly'!N20</f>
        <v>0</v>
      </c>
      <c r="Y36" s="128" t="n">
        <f>'ARP Quarterly'!O20</f>
        <v>0</v>
      </c>
      <c r="Z36" s="128" t="n">
        <f>'ARP Quarterly'!P20</f>
        <v>0</v>
      </c>
      <c r="AA36" s="128" t="n">
        <f>'ARP Quarterly'!Q20</f>
        <v>0</v>
      </c>
      <c r="AB36" s="128" t="n">
        <f>'ARP Quarterly'!R20</f>
        <v>0</v>
      </c>
      <c r="AC36" s="125" t="n">
        <f>'ARP Quarterly'!S20</f>
        <v>0</v>
      </c>
    </row>
    <row r="37">
      <c r="B37" s="153" t="s">
        <v>495</v>
      </c>
      <c r="C37" s="16"/>
      <c r="D37" s="153"/>
      <c r="E37" s="16"/>
      <c r="F37" s="16"/>
      <c r="G37" s="16"/>
      <c r="H37" s="62"/>
      <c r="I37" s="62"/>
      <c r="J37" s="62"/>
      <c r="K37" s="62"/>
      <c r="L37" s="235"/>
      <c r="M37" s="62" t="n">
        <f>'ARP Quarterly'!C21</f>
        <v>0</v>
      </c>
      <c r="N37" s="62" t="n">
        <f>'ARP Quarterly'!D21</f>
        <v>13.2921</v>
      </c>
      <c r="O37" s="62" t="n">
        <f>'ARP Quarterly'!E21</f>
        <v>60.552900000000008</v>
      </c>
      <c r="P37" s="127" t="n">
        <f>'ARP Quarterly'!F21</f>
        <v>1.0687500000000001</v>
      </c>
      <c r="Q37" s="128" t="n">
        <f>'ARP Quarterly'!G21</f>
        <v>1.0687500000000001</v>
      </c>
      <c r="R37" s="128" t="n">
        <f>'ARP Quarterly'!H21</f>
        <v>1.0687500000000001</v>
      </c>
      <c r="S37" s="128" t="n">
        <f>'ARP Quarterly'!I21</f>
        <v>1.0687500000000001</v>
      </c>
      <c r="T37" s="128" t="n">
        <f>'ARP Quarterly'!J21</f>
        <v>0.78750000000000009</v>
      </c>
      <c r="U37" s="128" t="n">
        <f>'ARP Quarterly'!K21</f>
        <v>0.78750000000000009</v>
      </c>
      <c r="V37" s="128" t="n">
        <f>'ARP Quarterly'!L21</f>
        <v>0.78750000000000009</v>
      </c>
      <c r="W37" s="128" t="n">
        <f>'ARP Quarterly'!M21</f>
        <v>0.78750000000000009</v>
      </c>
      <c r="X37" s="128" t="n">
        <f>'ARP Quarterly'!N21</f>
        <v>0</v>
      </c>
      <c r="Y37" s="128" t="n">
        <f>'ARP Quarterly'!O21</f>
        <v>0</v>
      </c>
      <c r="Z37" s="128" t="n">
        <f>'ARP Quarterly'!P21</f>
        <v>0</v>
      </c>
      <c r="AA37" s="128" t="n">
        <f>'ARP Quarterly'!Q21</f>
        <v>0</v>
      </c>
      <c r="AB37" s="128" t="n">
        <f>'ARP Quarterly'!R21</f>
        <v>0</v>
      </c>
      <c r="AC37" s="125" t="n">
        <f>'ARP Quarterly'!S21</f>
        <v>0</v>
      </c>
      <c r="AD37" t="s">
        <v>1144</v>
      </c>
    </row>
    <row r="38" ht="30" customHeight="1">
      <c r="B38" s="153" t="s">
        <v>506</v>
      </c>
      <c r="C38" s="16"/>
      <c r="D38" s="153"/>
      <c r="E38" s="16"/>
      <c r="F38" s="16"/>
      <c r="G38" s="16"/>
      <c r="H38" s="62"/>
      <c r="I38" s="62"/>
      <c r="J38" s="62"/>
      <c r="K38" s="62"/>
      <c r="L38" s="235"/>
      <c r="M38" s="62" t="n">
        <f>'ARP Quarterly'!C22</f>
        <v>0</v>
      </c>
      <c r="N38" s="62" t="n">
        <f>'ARP Quarterly'!D22</f>
        <v>22.153499999999998</v>
      </c>
      <c r="O38" s="62" t="n">
        <f>'ARP Quarterly'!E22</f>
        <v>100.92150000000002</v>
      </c>
      <c r="P38" s="127" t="n">
        <f>'ARP Quarterly'!F22</f>
        <v>1.7812500000000002</v>
      </c>
      <c r="Q38" s="128" t="n">
        <f>'ARP Quarterly'!G22</f>
        <v>1.7812500000000002</v>
      </c>
      <c r="R38" s="128" t="n">
        <f>'ARP Quarterly'!H22</f>
        <v>1.7812500000000002</v>
      </c>
      <c r="S38" s="128" t="n">
        <f>'ARP Quarterly'!I22</f>
        <v>1.7812500000000002</v>
      </c>
      <c r="T38" s="128" t="n">
        <f>'ARP Quarterly'!J22</f>
        <v>1.3125000000000002</v>
      </c>
      <c r="U38" s="128" t="n">
        <f>'ARP Quarterly'!K22</f>
        <v>1.3125000000000002</v>
      </c>
      <c r="V38" s="128" t="n">
        <f>'ARP Quarterly'!L22</f>
        <v>1.3125000000000002</v>
      </c>
      <c r="W38" s="128" t="n">
        <f>'ARP Quarterly'!M22</f>
        <v>1.3125000000000002</v>
      </c>
      <c r="X38" s="128" t="n">
        <f>'ARP Quarterly'!N22</f>
        <v>0</v>
      </c>
      <c r="Y38" s="128" t="n">
        <f>'ARP Quarterly'!O22</f>
        <v>0</v>
      </c>
      <c r="Z38" s="128" t="n">
        <f>'ARP Quarterly'!P22</f>
        <v>0</v>
      </c>
      <c r="AA38" s="128" t="n">
        <f>'ARP Quarterly'!Q22</f>
        <v>0</v>
      </c>
      <c r="AB38" s="128" t="n">
        <f>'ARP Quarterly'!R22</f>
        <v>0</v>
      </c>
      <c r="AC38" s="125" t="n">
        <f>'ARP Quarterly'!S22</f>
        <v>0</v>
      </c>
    </row>
    <row r="39">
      <c r="B39" s="153" t="s">
        <v>507</v>
      </c>
      <c r="C39" s="16"/>
      <c r="D39" s="153"/>
      <c r="E39" s="16"/>
      <c r="F39" s="16"/>
      <c r="G39" s="16"/>
      <c r="H39" s="62"/>
      <c r="I39" s="62"/>
      <c r="J39" s="62"/>
      <c r="K39" s="62"/>
      <c r="L39" s="235"/>
      <c r="M39" s="62" t="n">
        <f>'ARP Quarterly'!C23</f>
        <v>0</v>
      </c>
      <c r="N39" s="62" t="n">
        <f>'ARP Quarterly'!D23</f>
        <v>2.9519999999999995</v>
      </c>
      <c r="O39" s="62" t="n">
        <f>'ARP Quarterly'!E23</f>
        <v>13.448</v>
      </c>
      <c r="P39" s="127" t="n">
        <f>'ARP Quarterly'!F23</f>
        <v>11.3</v>
      </c>
      <c r="Q39" s="128" t="n">
        <f>'ARP Quarterly'!G23</f>
        <v>11.3</v>
      </c>
      <c r="R39" s="128" t="n">
        <f>'ARP Quarterly'!H23</f>
        <v>11.3</v>
      </c>
      <c r="S39" s="128" t="n">
        <f>'ARP Quarterly'!I23</f>
        <v>11.3</v>
      </c>
      <c r="T39" s="128" t="n">
        <f>'ARP Quarterly'!J23</f>
        <v>8.4</v>
      </c>
      <c r="U39" s="128" t="n">
        <f>'ARP Quarterly'!K23</f>
        <v>8.4</v>
      </c>
      <c r="V39" s="128" t="n">
        <f>'ARP Quarterly'!L23</f>
        <v>8.4</v>
      </c>
      <c r="W39" s="128" t="n">
        <f>'ARP Quarterly'!M23</f>
        <v>8.4</v>
      </c>
      <c r="X39" s="128" t="n">
        <f>'ARP Quarterly'!N23</f>
        <v>0.2</v>
      </c>
      <c r="Y39" s="128" t="n">
        <f>'ARP Quarterly'!O23</f>
        <v>0.2</v>
      </c>
      <c r="Z39" s="128" t="n">
        <f>'ARP Quarterly'!P23</f>
        <v>0.2</v>
      </c>
      <c r="AA39" s="128" t="n">
        <f>'ARP Quarterly'!Q23</f>
        <v>0.2</v>
      </c>
      <c r="AB39" s="128" t="n">
        <f>'ARP Quarterly'!R23</f>
        <v>0</v>
      </c>
      <c r="AC39" s="125" t="n">
        <f>'ARP Quarterly'!S23</f>
        <v>0</v>
      </c>
    </row>
    <row r="40">
      <c r="B40" s="153" t="s">
        <v>508</v>
      </c>
      <c r="C40" s="16"/>
      <c r="D40" s="153"/>
      <c r="E40" s="16"/>
      <c r="F40" s="16"/>
      <c r="G40" s="16"/>
      <c r="H40" s="62"/>
      <c r="I40" s="62"/>
      <c r="J40" s="62"/>
      <c r="K40" s="62"/>
      <c r="L40" s="235"/>
      <c r="M40" s="62" t="n">
        <f>'ARP Quarterly'!C24</f>
        <v>0</v>
      </c>
      <c r="N40" s="62" t="n">
        <f>'ARP Quarterly'!D24</f>
        <v>-0.20447999999999997</v>
      </c>
      <c r="O40" s="62" t="n">
        <f>'ARP Quarterly'!E24</f>
        <v>-0.93152000000000001</v>
      </c>
      <c r="P40" s="127" t="n">
        <v>0</v>
      </c>
      <c r="Q40" s="128" t="n">
        <v>0</v>
      </c>
      <c r="R40" s="128" t="n">
        <v>0</v>
      </c>
      <c r="S40" s="128" t="n">
        <v>0</v>
      </c>
      <c r="T40" s="128" t="n">
        <v>0</v>
      </c>
      <c r="U40" s="128" t="n">
        <v>0</v>
      </c>
      <c r="V40" s="128" t="n">
        <v>0</v>
      </c>
      <c r="W40" s="128" t="n">
        <v>0</v>
      </c>
      <c r="X40" s="128" t="n">
        <v>0</v>
      </c>
      <c r="Y40" s="128" t="n">
        <v>0</v>
      </c>
      <c r="Z40" s="128" t="n">
        <v>0</v>
      </c>
      <c r="AA40" s="128" t="n">
        <v>0</v>
      </c>
      <c r="AB40" s="128" t="n">
        <v>0</v>
      </c>
      <c r="AC40" s="125" t="n">
        <v>0</v>
      </c>
    </row>
    <row r="41">
      <c r="B41" s="153" t="s">
        <v>372</v>
      </c>
      <c r="C41" s="16"/>
      <c r="D41" s="153"/>
      <c r="E41" s="16"/>
      <c r="F41" s="16"/>
      <c r="G41" s="16"/>
      <c r="H41" s="62"/>
      <c r="I41" s="62"/>
      <c r="J41" s="62"/>
      <c r="K41" s="62"/>
      <c r="L41" s="235"/>
      <c r="M41" s="62" t="n">
        <f>'ARP Quarterly'!C25</f>
        <v>0</v>
      </c>
      <c r="N41" s="62" t="n">
        <f>'ARP Quarterly'!D25</f>
        <v>58.782959999999996</v>
      </c>
      <c r="O41" s="62" t="n">
        <f>'ARP Quarterly'!E25</f>
        <v>267.78904000000006</v>
      </c>
      <c r="P41" s="127" t="n">
        <f>'ARP Quarterly'!F25</f>
        <v>110.24799999999999</v>
      </c>
      <c r="Q41" s="128" t="n">
        <f>'ARP Quarterly'!G25</f>
        <v>110.24799999999999</v>
      </c>
      <c r="R41" s="128" t="n">
        <f>'ARP Quarterly'!H25</f>
        <v>110.24799999999999</v>
      </c>
      <c r="S41" s="128" t="n">
        <f>'ARP Quarterly'!I25</f>
        <v>110.24799999999999</v>
      </c>
      <c r="T41" s="128" t="n">
        <f>'ARP Quarterly'!J25</f>
        <v>12.362</v>
      </c>
      <c r="U41" s="128" t="n">
        <f>'ARP Quarterly'!K25</f>
        <v>12.362</v>
      </c>
      <c r="V41" s="128" t="n">
        <f>'ARP Quarterly'!L25</f>
        <v>12.362</v>
      </c>
      <c r="W41" s="128" t="n">
        <f>'ARP Quarterly'!M25</f>
        <v>12.362</v>
      </c>
      <c r="X41" s="128" t="n">
        <f>'ARP Quarterly'!N25</f>
        <v>-0.67500000000000004</v>
      </c>
      <c r="Y41" s="128" t="n">
        <f>'ARP Quarterly'!O25</f>
        <v>-0.67500000000000004</v>
      </c>
      <c r="Z41" s="128" t="n">
        <f>'ARP Quarterly'!P25</f>
        <v>-0.67500000000000004</v>
      </c>
      <c r="AA41" s="128" t="n">
        <f>'ARP Quarterly'!Q25</f>
        <v>-0.67500000000000004</v>
      </c>
      <c r="AB41" s="128" t="n">
        <f>'ARP Quarterly'!R25</f>
        <v>0</v>
      </c>
      <c r="AC41" s="125" t="n">
        <f>'ARP Quarterly'!S25</f>
        <v>0</v>
      </c>
    </row>
    <row r="42">
      <c r="B42" s="154" t="s">
        <v>509</v>
      </c>
      <c r="C42" s="150"/>
      <c r="D42" s="154"/>
      <c r="E42" s="150"/>
      <c r="F42" s="150"/>
      <c r="G42" s="150"/>
      <c r="H42" s="194"/>
      <c r="I42" s="194"/>
      <c r="J42" s="194"/>
      <c r="K42" s="194"/>
      <c r="L42" s="309"/>
      <c r="M42" s="194"/>
      <c r="N42" s="194"/>
      <c r="O42" s="194"/>
      <c r="P42" s="244"/>
      <c r="Q42" s="170"/>
      <c r="R42" s="170"/>
      <c r="S42" s="170"/>
      <c r="T42" s="170"/>
      <c r="U42" s="170"/>
      <c r="V42" s="207"/>
      <c r="W42" s="207"/>
      <c r="X42" s="207"/>
      <c r="Y42" s="207"/>
      <c r="Z42" s="207"/>
      <c r="AA42" s="207"/>
      <c r="AB42" s="207"/>
      <c r="AC42" s="202"/>
    </row>
    <row r="43" ht="21" customHeight="1">
      <c r="B43" s="153" t="s">
        <v>510</v>
      </c>
      <c r="C43" s="16"/>
      <c r="D43" s="153"/>
      <c r="E43" s="16"/>
      <c r="F43" s="16"/>
      <c r="G43" s="16"/>
      <c r="H43" s="62"/>
      <c r="I43" s="62"/>
      <c r="J43" s="62"/>
      <c r="K43" s="62"/>
      <c r="L43" s="235"/>
      <c r="M43" s="62" t="n">
        <f>'ARP Quarterly'!C6</f>
        <v>0</v>
      </c>
      <c r="N43" s="62" t="n">
        <f>'ARP Quarterly'!D6</f>
        <v>58.782959999999989</v>
      </c>
      <c r="O43" s="62" t="n">
        <f>'ARP Quarterly'!E6</f>
        <v>267.78904</v>
      </c>
      <c r="P43" s="127" t="n">
        <f>'ARP Quarterly'!F6</f>
        <v>110.24799999999999</v>
      </c>
      <c r="Q43" s="128" t="n">
        <f>'ARP Quarterly'!G6</f>
        <v>110.24799999999999</v>
      </c>
      <c r="R43" s="128" t="n">
        <f>'ARP Quarterly'!H6</f>
        <v>110.24799999999999</v>
      </c>
      <c r="S43" s="128" t="n">
        <f>'ARP Quarterly'!I6</f>
        <v>110.24799999999999</v>
      </c>
      <c r="T43" s="128" t="n">
        <f>'ARP Quarterly'!J6</f>
        <v>12.726000000000001</v>
      </c>
      <c r="U43" s="128" t="n">
        <f>'ARP Quarterly'!K6</f>
        <v>12.726000000000001</v>
      </c>
      <c r="V43" s="128" t="n">
        <f>'ARP Quarterly'!L6</f>
        <v>12.726000000000001</v>
      </c>
      <c r="W43" s="128" t="n">
        <f>'ARP Quarterly'!M6</f>
        <v>12.726000000000001</v>
      </c>
      <c r="X43" s="128" t="n">
        <f>'ARP Quarterly'!N6</f>
        <v>1.365</v>
      </c>
      <c r="Y43" s="128" t="n">
        <f>'ARP Quarterly'!O6</f>
        <v>1.365</v>
      </c>
      <c r="Z43" s="128" t="n">
        <f>'ARP Quarterly'!P6</f>
        <v>1.365</v>
      </c>
      <c r="AA43" s="128" t="n">
        <f>'ARP Quarterly'!Q6</f>
        <v>1.365</v>
      </c>
      <c r="AB43" s="128" t="n">
        <f>'ARP Quarterly'!R6</f>
        <v>-0.90100000000000025</v>
      </c>
      <c r="AC43" s="125" t="n">
        <f>'ARP Quarterly'!S6</f>
        <v>-0.90100000000000025</v>
      </c>
    </row>
    <row r="44" ht="19.5" customHeight="1">
      <c r="A44" s="34"/>
      <c r="B44" s="130" t="s">
        <v>200</v>
      </c>
      <c r="C44" s="155"/>
      <c r="D44" s="130"/>
      <c r="E44" s="155"/>
      <c r="F44" s="310" t="n">
        <f>F11-F43</f>
        <v>60.5</v>
      </c>
      <c r="G44" s="310" t="n">
        <f>G11-G43</f>
        <v>81.400000000000006</v>
      </c>
      <c r="H44" s="310" t="n">
        <f t="shared" ref="H44:AC44" si="13">H11-H43</f>
        <v>82.2</v>
      </c>
      <c r="I44" s="310" t="n">
        <f>I11-I43</f>
        <v>80.3</v>
      </c>
      <c r="J44" s="310" t="n">
        <f t="shared" si="13"/>
        <v>1123.5999999999999</v>
      </c>
      <c r="K44" s="310" t="n">
        <f t="shared" si="13"/>
        <v>1220.5</v>
      </c>
      <c r="L44" s="310" t="n">
        <f>L11-L43</f>
        <v>618.6</v>
      </c>
      <c r="M44" s="310" t="n">
        <f>M11-M43</f>
        <v>403.8</v>
      </c>
      <c r="N44" s="310" t="n">
        <f t="shared" si="13"/>
        <v>638.21704</v>
      </c>
      <c r="O44" s="310" t="n">
        <f>O11-O43</f>
        <v>286.71096</v>
      </c>
      <c r="P44" s="311" t="n">
        <f>P11-P43</f>
        <v>194.452</v>
      </c>
      <c r="Q44" s="312" t="n">
        <f t="shared" si="13"/>
        <v>-110.24799999999999</v>
      </c>
      <c r="R44" s="312" t="e">
        <f t="shared" si="13"/>
        <v>#DIV/0!</v>
      </c>
      <c r="S44" s="312" t="e">
        <f t="shared" si="13"/>
        <v>#DIV/0!</v>
      </c>
      <c r="T44" s="312" t="n">
        <f t="shared" si="13"/>
        <v>85.260000000000019</v>
      </c>
      <c r="U44" s="312" t="n">
        <f t="shared" si="13"/>
        <v>82.260000000000019</v>
      </c>
      <c r="V44" s="312" t="n">
        <f t="shared" si="13"/>
        <v>82.260000000000019</v>
      </c>
      <c r="W44" s="312" t="n">
        <f t="shared" si="13"/>
        <v>82.260000000000019</v>
      </c>
      <c r="X44" s="312" t="n">
        <f t="shared" si="13"/>
        <v>84.935000000000016</v>
      </c>
      <c r="Y44" s="312" t="n">
        <f t="shared" si="13"/>
        <v>84.935000000000016</v>
      </c>
      <c r="Z44" s="312" t="n">
        <f t="shared" si="13"/>
        <v>84.935000000000016</v>
      </c>
      <c r="AA44" s="312" t="n">
        <f t="shared" si="13"/>
        <v>84.935000000000016</v>
      </c>
      <c r="AB44" s="312" t="n">
        <f t="shared" si="13"/>
        <v>77.001000000000005</v>
      </c>
      <c r="AC44" s="313" t="n">
        <f t="shared" si="13"/>
        <v>77.001000000000005</v>
      </c>
      <c r="AD44" s="34"/>
      <c r="AE44" s="34"/>
      <c r="AF44" s="34"/>
      <c r="AG44" s="34"/>
      <c r="AH44" s="34"/>
      <c r="AI44" s="34"/>
      <c r="AJ44" s="34"/>
      <c r="AK44" s="34"/>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c r="BN44" s="34"/>
      <c r="BO44" s="34"/>
      <c r="BP44" s="34"/>
      <c r="BQ44" s="34"/>
      <c r="BR44" s="34"/>
      <c r="BS44" s="34"/>
      <c r="BT44" s="34"/>
      <c r="BU44" s="34"/>
      <c r="BV44" s="34"/>
      <c r="BW44" s="34"/>
      <c r="BX44" s="34"/>
      <c r="BY44" s="34"/>
      <c r="BZ44" s="34"/>
    </row>
    <row r="45">
      <c r="B45" s="16"/>
      <c r="C45" s="16"/>
      <c r="D45" s="16"/>
      <c r="E45" s="16"/>
      <c r="F45" s="16"/>
      <c r="G45" s="16"/>
      <c r="H45" s="16"/>
      <c r="I45" s="16"/>
      <c r="J45" s="16"/>
      <c r="K45" s="16"/>
      <c r="L45" s="16"/>
      <c r="M45" s="16"/>
      <c r="N45" s="16"/>
      <c r="O45" s="16"/>
      <c r="P45" s="160"/>
      <c r="Q45" s="160"/>
      <c r="R45" s="160"/>
      <c r="S45" s="160"/>
      <c r="T45" s="160"/>
      <c r="U45" s="160"/>
      <c r="V45" s="160"/>
      <c r="W45" s="160"/>
      <c r="X45" s="160"/>
      <c r="Y45" s="160"/>
      <c r="Z45" s="160"/>
      <c r="AA45" s="160"/>
      <c r="AB45" s="160"/>
      <c r="AC45" s="160"/>
    </row>
    <row r="46">
      <c r="D46" s="18"/>
      <c r="E46" s="18"/>
      <c r="F46" s="18"/>
      <c r="G46" s="18"/>
      <c r="H46" s="18"/>
      <c r="I46" s="18"/>
      <c r="J46" s="18"/>
      <c r="K46" s="18"/>
      <c r="L46" s="18"/>
      <c r="M46" s="18"/>
      <c r="N46" s="18"/>
      <c r="O46" s="18"/>
      <c r="P46" s="140" t="s">
        <v>339</v>
      </c>
      <c r="Q46" s="254" t="s">
        <v>340</v>
      </c>
      <c r="R46" s="254" t="s">
        <v>341</v>
      </c>
      <c r="S46" s="254" t="s">
        <v>240</v>
      </c>
      <c r="T46" s="254" t="s">
        <v>339</v>
      </c>
      <c r="U46" s="253" t="s">
        <v>340</v>
      </c>
      <c r="V46" s="254" t="s">
        <v>341</v>
      </c>
      <c r="W46" s="254" t="s">
        <v>240</v>
      </c>
      <c r="X46" s="254" t="s">
        <v>339</v>
      </c>
      <c r="Y46" s="253" t="s">
        <v>340</v>
      </c>
      <c r="Z46" s="128" t="s">
        <v>341</v>
      </c>
      <c r="AA46" s="254" t="s">
        <v>240</v>
      </c>
      <c r="AB46" s="269" t="s">
        <v>339</v>
      </c>
      <c r="AC46" s="278" t="s">
        <v>340</v>
      </c>
    </row>
    <row r="47" ht="14.75" customHeight="1">
      <c r="B47" s="18"/>
      <c r="D47" s="18"/>
      <c r="E47" s="18"/>
      <c r="F47" s="18"/>
      <c r="G47" s="18"/>
      <c r="H47" s="18"/>
      <c r="I47" s="18"/>
      <c r="J47" s="18"/>
      <c r="K47" s="18"/>
      <c r="L47" s="18"/>
      <c r="M47" s="18"/>
      <c r="N47" s="18"/>
      <c r="O47" s="18"/>
      <c r="P47" s="233" t="n">
        <v>304.7</v>
      </c>
      <c r="Q47" s="170" t="n">
        <v>180.51506671838635</v>
      </c>
      <c r="R47" s="170" t="n">
        <v>153.89830954228086</v>
      </c>
      <c r="S47" s="170" t="n">
        <v>141.88900000000001</v>
      </c>
      <c r="T47" s="170" t="n">
        <v>97.986000000000018</v>
      </c>
      <c r="U47" s="170" t="n">
        <v>94.986000000000018</v>
      </c>
      <c r="V47" s="170" t="n">
        <v>94.986000000000018</v>
      </c>
      <c r="W47" s="170" t="n">
        <v>94.986000000000018</v>
      </c>
      <c r="X47" s="170" t="n">
        <v>86.300000000000011</v>
      </c>
      <c r="Y47" s="170" t="n">
        <v>86.300000000000011</v>
      </c>
      <c r="Z47" s="170" t="n">
        <v>86.300000000000011</v>
      </c>
      <c r="AA47" s="170" t="n">
        <v>86.300000000000011</v>
      </c>
      <c r="AB47" s="170" t="n">
        <v>76.100000000000009</v>
      </c>
      <c r="AC47" s="131" t="n">
        <v>76.100000000000009</v>
      </c>
    </row>
    <row r="48">
      <c r="B48" s="18"/>
      <c r="D48" s="18"/>
      <c r="E48" s="18"/>
      <c r="F48" s="18"/>
      <c r="G48" s="18"/>
      <c r="H48" s="18"/>
      <c r="I48" s="18"/>
      <c r="J48" s="18"/>
      <c r="K48" s="18"/>
      <c r="L48" s="18"/>
      <c r="M48" s="18"/>
      <c r="N48" s="18"/>
      <c r="O48" s="18"/>
      <c r="P48" s="257" t="n">
        <v>72.499999999999972</v>
      </c>
      <c r="Q48" s="128" t="n">
        <v>76.100000000000009</v>
      </c>
      <c r="R48" s="128" t="n">
        <v>76.100000000000009</v>
      </c>
      <c r="S48" s="128" t="n">
        <v>76.100000000000009</v>
      </c>
      <c r="T48" s="128" t="n">
        <v>76.100000000000009</v>
      </c>
      <c r="U48" s="128" t="n">
        <v>76.100000000000009</v>
      </c>
      <c r="V48" s="128" t="n">
        <v>76.100000000000009</v>
      </c>
      <c r="W48" s="128" t="n">
        <v>76.100000000000009</v>
      </c>
      <c r="X48" s="128" t="n">
        <v>76.100000000000009</v>
      </c>
      <c r="Y48" s="128" t="n">
        <v>76.100000000000009</v>
      </c>
      <c r="Z48" s="128" t="n">
        <v>76.100000000000009</v>
      </c>
      <c r="AA48" s="128" t="n">
        <v>76.100000000000009</v>
      </c>
      <c r="AB48" s="128" t="n">
        <v>76.100000000000009</v>
      </c>
      <c r="AC48" s="125" t="n">
        <v>76.100000000000009</v>
      </c>
    </row>
    <row r="49">
      <c r="B49" s="18"/>
      <c r="D49" s="18"/>
      <c r="E49" s="18"/>
      <c r="F49" s="18"/>
      <c r="G49" s="18"/>
      <c r="H49" s="18"/>
      <c r="I49" s="18"/>
      <c r="J49" s="18"/>
      <c r="K49" s="18"/>
      <c r="L49" s="18"/>
      <c r="M49" s="18"/>
      <c r="N49" s="61"/>
      <c r="O49" s="18"/>
      <c r="P49" s="127" t="n">
        <v>232.20000000000002</v>
      </c>
      <c r="Q49" s="128" t="n">
        <v>104.41506671838634</v>
      </c>
      <c r="R49" s="128" t="n">
        <v>77.798309542280833</v>
      </c>
      <c r="S49" s="128" t="n">
        <v>65.789000000000001</v>
      </c>
      <c r="T49" s="128" t="n">
        <v>21.886000000000003</v>
      </c>
      <c r="U49" s="128" t="n">
        <v>18.886000000000003</v>
      </c>
      <c r="V49" s="128" t="n">
        <v>18.886000000000003</v>
      </c>
      <c r="W49" s="128" t="n">
        <v>18.886000000000003</v>
      </c>
      <c r="X49" s="128" t="n">
        <v>10.199999999999999</v>
      </c>
      <c r="Y49" s="128" t="n">
        <v>10.199999999999999</v>
      </c>
      <c r="Z49" s="128" t="n">
        <v>10.199999999999999</v>
      </c>
      <c r="AA49" s="128" t="n">
        <v>10.199999999999999</v>
      </c>
      <c r="AB49" s="128" t="n">
        <v>0</v>
      </c>
      <c r="AC49" s="125" t="n">
        <v>0</v>
      </c>
    </row>
    <row r="50">
      <c r="B50" s="18"/>
      <c r="D50" s="18"/>
      <c r="E50" s="18"/>
      <c r="F50" s="18"/>
      <c r="G50" s="18"/>
      <c r="H50" s="16"/>
      <c r="I50" s="18"/>
      <c r="J50" s="18"/>
      <c r="K50" s="18"/>
      <c r="L50" s="18"/>
      <c r="M50" s="18"/>
      <c r="N50" s="61"/>
      <c r="O50" s="18"/>
      <c r="P50" s="257" t="n">
        <v>28.6</v>
      </c>
      <c r="Q50" s="128"/>
      <c r="R50" s="128"/>
      <c r="S50" s="128"/>
      <c r="T50" s="128"/>
      <c r="U50" s="128"/>
      <c r="V50" s="128"/>
      <c r="W50" s="128"/>
      <c r="X50" s="128"/>
      <c r="Y50" s="128"/>
      <c r="Z50" s="214"/>
      <c r="AA50" s="214"/>
      <c r="AB50" s="214"/>
      <c r="AC50" s="216"/>
    </row>
    <row r="51">
      <c r="B51" s="18"/>
      <c r="D51" s="18"/>
      <c r="E51" s="18"/>
      <c r="F51" s="18"/>
      <c r="G51" s="18"/>
      <c r="H51" s="16"/>
      <c r="I51" s="18"/>
      <c r="J51" s="18"/>
      <c r="K51" s="18"/>
      <c r="L51" s="18"/>
      <c r="M51" s="18"/>
      <c r="N51" s="61"/>
      <c r="O51" s="18"/>
      <c r="P51" s="257" t="n">
        <v>203.60000000000002</v>
      </c>
      <c r="Q51" s="293" t="n">
        <v>104.41506671838634</v>
      </c>
      <c r="R51" s="293" t="n">
        <v>77.798309542280833</v>
      </c>
      <c r="S51" s="293" t="n">
        <v>65.789000000000001</v>
      </c>
      <c r="T51" s="293" t="n">
        <v>21.886000000000003</v>
      </c>
      <c r="U51" s="293" t="n">
        <v>18.886000000000003</v>
      </c>
      <c r="V51" s="293" t="n">
        <v>18.886000000000003</v>
      </c>
      <c r="W51" s="293" t="n">
        <v>18.886000000000003</v>
      </c>
      <c r="X51" s="293" t="n">
        <v>10.199999999999999</v>
      </c>
      <c r="Y51" s="293" t="n">
        <v>10.199999999999999</v>
      </c>
      <c r="Z51" s="293" t="n">
        <v>10.199999999999999</v>
      </c>
      <c r="AA51" s="293" t="n">
        <v>10.199999999999999</v>
      </c>
      <c r="AB51" s="293" t="n">
        <v>0</v>
      </c>
      <c r="AC51" s="294" t="n">
        <v>0</v>
      </c>
    </row>
    <row r="52">
      <c r="B52" s="18"/>
      <c r="D52" s="18"/>
      <c r="E52" s="18"/>
      <c r="F52" s="18"/>
      <c r="G52" s="18"/>
      <c r="H52" s="16"/>
      <c r="I52" s="18"/>
      <c r="J52" s="18"/>
      <c r="K52" s="18"/>
      <c r="L52" s="18"/>
      <c r="M52" s="18"/>
      <c r="N52" s="61"/>
      <c r="O52" s="61"/>
      <c r="P52" s="257" t="n">
        <v>1.2</v>
      </c>
      <c r="Q52" s="128"/>
      <c r="R52" s="128"/>
      <c r="S52" s="128"/>
      <c r="T52" s="128"/>
      <c r="U52" s="128"/>
      <c r="V52" s="314"/>
      <c r="W52" s="314"/>
      <c r="X52" s="314"/>
      <c r="Y52" s="314"/>
      <c r="Z52" s="214"/>
      <c r="AA52" s="214"/>
      <c r="AB52" s="214"/>
      <c r="AC52" s="216"/>
    </row>
    <row r="53">
      <c r="B53" s="18"/>
      <c r="D53" s="18"/>
      <c r="E53" s="18"/>
      <c r="F53" s="18"/>
      <c r="G53" s="18"/>
      <c r="H53" s="16"/>
      <c r="I53" s="18"/>
      <c r="J53" s="18"/>
      <c r="K53" s="18"/>
      <c r="L53" s="18"/>
      <c r="M53" s="18"/>
      <c r="N53" s="61"/>
      <c r="O53" s="61"/>
      <c r="P53" s="257" t="n">
        <v>62.9</v>
      </c>
      <c r="Q53" s="128" t="n">
        <v>7.1439999999999992</v>
      </c>
      <c r="R53" s="128" t="n">
        <v>7.1439999999999992</v>
      </c>
      <c r="S53" s="128" t="n">
        <v>7.1439999999999992</v>
      </c>
      <c r="T53" s="128" t="n">
        <v>0</v>
      </c>
      <c r="U53" s="128" t="n">
        <v>0</v>
      </c>
      <c r="V53" s="128" t="n">
        <v>0</v>
      </c>
      <c r="W53" s="128" t="n">
        <v>0</v>
      </c>
      <c r="X53" s="128" t="n">
        <v>0</v>
      </c>
      <c r="Y53" s="128" t="n">
        <v>0</v>
      </c>
      <c r="Z53" s="128" t="n">
        <v>0</v>
      </c>
      <c r="AA53" s="128" t="n">
        <v>0</v>
      </c>
      <c r="AB53" s="128" t="n">
        <v>0</v>
      </c>
      <c r="AC53" s="125" t="n">
        <v>0</v>
      </c>
    </row>
    <row r="54">
      <c r="B54" s="18"/>
      <c r="D54" s="18"/>
      <c r="E54" s="18"/>
      <c r="F54" s="18"/>
      <c r="G54" s="18"/>
      <c r="H54" s="16"/>
      <c r="I54" s="18"/>
      <c r="J54" s="18"/>
      <c r="K54" s="18"/>
      <c r="L54" s="18"/>
      <c r="M54" s="18"/>
      <c r="N54" s="61"/>
      <c r="O54" s="61"/>
      <c r="P54" s="257" t="n">
        <v>0</v>
      </c>
      <c r="Q54" s="128" t="n">
        <v>0</v>
      </c>
      <c r="R54" s="128" t="n">
        <v>0</v>
      </c>
      <c r="S54" s="128" t="n">
        <v>0</v>
      </c>
      <c r="T54" s="128" t="n">
        <v>0</v>
      </c>
      <c r="U54" s="128" t="n">
        <v>0</v>
      </c>
      <c r="V54" s="128" t="n">
        <v>0</v>
      </c>
      <c r="W54" s="128" t="n">
        <v>0</v>
      </c>
      <c r="X54" s="128" t="n">
        <v>0</v>
      </c>
      <c r="Y54" s="128" t="n">
        <v>0</v>
      </c>
      <c r="Z54" s="128" t="n">
        <v>0</v>
      </c>
      <c r="AA54" s="128" t="n">
        <v>0</v>
      </c>
      <c r="AB54" s="128" t="n">
        <v>0</v>
      </c>
      <c r="AC54" s="125" t="n">
        <v>0</v>
      </c>
    </row>
    <row r="55">
      <c r="D55" s="18"/>
      <c r="E55" s="18"/>
      <c r="F55" s="18"/>
      <c r="G55" s="18"/>
      <c r="H55" s="16"/>
      <c r="I55" s="18"/>
      <c r="J55" s="18"/>
      <c r="K55" s="18"/>
      <c r="L55" s="18"/>
      <c r="M55" s="18"/>
      <c r="N55" s="61"/>
      <c r="O55" s="61"/>
      <c r="P55" s="257" t="n">
        <v>38.700000000000003</v>
      </c>
      <c r="Q55" s="128" t="n">
        <v>33.62606671838634</v>
      </c>
      <c r="R55" s="128" t="n">
        <v>12.009309542280837</v>
      </c>
      <c r="S55" s="128" t="n">
        <v>0</v>
      </c>
      <c r="T55" s="128" t="n">
        <v>0</v>
      </c>
      <c r="U55" s="128"/>
      <c r="V55" s="128"/>
      <c r="W55" s="128"/>
      <c r="X55" s="128"/>
      <c r="Y55" s="128"/>
      <c r="Z55" s="214"/>
      <c r="AA55" s="214"/>
      <c r="AB55" s="214"/>
      <c r="AC55" s="216"/>
    </row>
    <row r="56">
      <c r="D56" s="18"/>
      <c r="E56" s="18"/>
      <c r="F56" s="18"/>
      <c r="G56" s="18"/>
      <c r="H56" s="16"/>
      <c r="I56" s="18"/>
      <c r="J56" s="18"/>
      <c r="K56" s="18"/>
      <c r="L56" s="18"/>
      <c r="M56" s="18"/>
      <c r="N56" s="61"/>
      <c r="O56" s="61"/>
      <c r="P56" s="257" t="n">
        <v>15.7</v>
      </c>
      <c r="Q56" s="128" t="n">
        <v>5.6120000000000001</v>
      </c>
      <c r="R56" s="128" t="n">
        <v>5.6120000000000001</v>
      </c>
      <c r="S56" s="128" t="n">
        <v>5.6120000000000001</v>
      </c>
      <c r="T56" s="128" t="n">
        <v>0.48599999999999993</v>
      </c>
      <c r="U56" s="128" t="n">
        <v>0.48599999999999993</v>
      </c>
      <c r="V56" s="128" t="n">
        <v>0.48599999999999993</v>
      </c>
      <c r="W56" s="128" t="n">
        <v>0.48599999999999993</v>
      </c>
      <c r="X56" s="128" t="n">
        <v>0</v>
      </c>
      <c r="Y56" s="128" t="n">
        <v>0</v>
      </c>
      <c r="Z56" s="128" t="n">
        <v>0</v>
      </c>
      <c r="AA56" s="128" t="n">
        <v>0</v>
      </c>
      <c r="AB56" s="128" t="n">
        <v>0</v>
      </c>
      <c r="AC56" s="125" t="n">
        <v>0</v>
      </c>
    </row>
    <row r="57">
      <c r="D57" s="18"/>
      <c r="E57" s="18"/>
      <c r="F57" s="18"/>
      <c r="G57" s="18"/>
      <c r="H57" s="16"/>
      <c r="I57" s="18"/>
      <c r="J57" s="18"/>
      <c r="K57" s="18"/>
      <c r="L57" s="18"/>
      <c r="M57" s="18"/>
      <c r="N57" s="61"/>
      <c r="O57" s="61"/>
      <c r="P57" s="257" t="n">
        <v>8</v>
      </c>
      <c r="Q57" s="128" t="n">
        <v>1.7329999999999999</v>
      </c>
      <c r="R57" s="128" t="n">
        <v>1.7329999999999999</v>
      </c>
      <c r="S57" s="128" t="n">
        <v>1.7329999999999999</v>
      </c>
      <c r="T57" s="128" t="n">
        <v>0</v>
      </c>
      <c r="U57" s="128" t="n">
        <v>0</v>
      </c>
      <c r="V57" s="128" t="n">
        <v>0</v>
      </c>
      <c r="W57" s="128" t="n">
        <v>0</v>
      </c>
      <c r="X57" s="128" t="n">
        <v>0</v>
      </c>
      <c r="Y57" s="128" t="n">
        <v>0</v>
      </c>
      <c r="Z57" s="128" t="n">
        <v>0</v>
      </c>
      <c r="AA57" s="128" t="n">
        <v>0</v>
      </c>
      <c r="AB57" s="128" t="n">
        <v>0</v>
      </c>
      <c r="AC57" s="125" t="n">
        <v>0</v>
      </c>
    </row>
    <row r="58">
      <c r="D58" s="18"/>
      <c r="E58" s="18"/>
      <c r="F58" s="18"/>
      <c r="G58" s="18"/>
      <c r="H58" s="16"/>
      <c r="I58" s="18"/>
      <c r="J58" s="18"/>
      <c r="K58" s="18"/>
      <c r="L58" s="18"/>
      <c r="M58" s="18"/>
      <c r="N58" s="61"/>
      <c r="O58" s="18"/>
      <c r="P58" s="257" t="n">
        <v>5.3</v>
      </c>
      <c r="Q58" s="128" t="n">
        <v>10</v>
      </c>
      <c r="R58" s="128" t="n">
        <v>10</v>
      </c>
      <c r="S58" s="128" t="n">
        <v>10</v>
      </c>
      <c r="T58" s="128" t="n">
        <v>10</v>
      </c>
      <c r="U58" s="128" t="n">
        <v>10</v>
      </c>
      <c r="V58" s="128" t="n">
        <v>10</v>
      </c>
      <c r="W58" s="128" t="n">
        <v>10</v>
      </c>
      <c r="X58" s="128" t="n">
        <v>10</v>
      </c>
      <c r="Y58" s="128" t="n">
        <v>10</v>
      </c>
      <c r="Z58" s="128" t="n">
        <v>10</v>
      </c>
      <c r="AA58" s="128" t="n">
        <v>10</v>
      </c>
      <c r="AB58" s="128" t="n">
        <v>0</v>
      </c>
      <c r="AC58" s="125" t="n">
        <v>0</v>
      </c>
    </row>
    <row r="59">
      <c r="D59" s="18"/>
      <c r="E59" s="18"/>
      <c r="F59" s="18"/>
      <c r="G59" s="18"/>
      <c r="H59" s="18"/>
      <c r="I59" s="18"/>
      <c r="J59" s="18"/>
      <c r="K59" s="18"/>
      <c r="L59" s="18"/>
      <c r="M59" s="18"/>
      <c r="N59" s="18"/>
      <c r="O59" s="18"/>
      <c r="P59" s="257" t="n">
        <v>35.5</v>
      </c>
      <c r="Q59" s="128" t="n">
        <v>10</v>
      </c>
      <c r="R59" s="128" t="n">
        <v>5</v>
      </c>
      <c r="S59" s="128" t="n">
        <v>5</v>
      </c>
      <c r="T59" s="128" t="n">
        <v>3</v>
      </c>
      <c r="U59" s="128" t="n">
        <v>0</v>
      </c>
      <c r="V59" s="128" t="n">
        <v>0</v>
      </c>
      <c r="W59" s="128" t="n">
        <v>0</v>
      </c>
      <c r="X59" s="128" t="n">
        <v>0</v>
      </c>
      <c r="Y59" s="128" t="n">
        <v>0</v>
      </c>
      <c r="Z59" s="128" t="n">
        <v>0</v>
      </c>
      <c r="AA59" s="128" t="n">
        <v>0</v>
      </c>
      <c r="AB59" s="128" t="n">
        <v>0</v>
      </c>
      <c r="AC59" s="125" t="n">
        <v>0</v>
      </c>
    </row>
    <row r="60">
      <c r="D60" s="18"/>
      <c r="E60" s="18"/>
      <c r="F60" s="18"/>
      <c r="G60" s="18"/>
      <c r="H60" s="18"/>
      <c r="I60" s="18"/>
      <c r="J60" s="18"/>
      <c r="K60" s="18"/>
      <c r="L60" s="18"/>
      <c r="M60" s="18"/>
      <c r="N60" s="18"/>
      <c r="O60" s="18"/>
      <c r="P60" s="127" t="n">
        <v>11.3</v>
      </c>
      <c r="Q60" s="128" t="n">
        <v>11.3</v>
      </c>
      <c r="R60" s="128" t="n">
        <v>11.3</v>
      </c>
      <c r="S60" s="128" t="n">
        <v>11.3</v>
      </c>
      <c r="T60" s="128" t="n">
        <v>8.4</v>
      </c>
      <c r="U60" s="128" t="n">
        <v>8.4</v>
      </c>
      <c r="V60" s="128" t="n">
        <v>8.4</v>
      </c>
      <c r="W60" s="128" t="n">
        <v>8.4</v>
      </c>
      <c r="X60" s="128" t="n">
        <v>0.2</v>
      </c>
      <c r="Y60" s="128" t="n">
        <v>0.2</v>
      </c>
      <c r="Z60" s="128" t="n">
        <v>0.2</v>
      </c>
      <c r="AA60" s="128" t="n">
        <v>0.2</v>
      </c>
      <c r="AB60" s="128" t="n">
        <v>0</v>
      </c>
      <c r="AC60" s="125" t="n">
        <v>0</v>
      </c>
    </row>
    <row r="61">
      <c r="D61" s="18"/>
      <c r="E61" s="18"/>
      <c r="F61" s="18"/>
      <c r="G61" s="18"/>
      <c r="H61" s="18"/>
      <c r="I61" s="18"/>
      <c r="J61" s="18"/>
      <c r="K61" s="18"/>
      <c r="L61" s="18"/>
      <c r="M61" s="18"/>
      <c r="N61" s="18"/>
      <c r="O61" s="18"/>
      <c r="P61" s="127" t="n">
        <v>25</v>
      </c>
      <c r="Q61" s="159" t="n">
        <v>25</v>
      </c>
      <c r="R61" s="159" t="n">
        <v>25</v>
      </c>
      <c r="S61" s="159" t="n">
        <v>25</v>
      </c>
      <c r="T61" s="159" t="n">
        <v>0</v>
      </c>
      <c r="U61" s="159" t="n">
        <v>0</v>
      </c>
      <c r="V61" s="159" t="n">
        <v>0</v>
      </c>
      <c r="W61" s="159" t="n">
        <v>0</v>
      </c>
      <c r="X61" s="159" t="n">
        <v>0</v>
      </c>
      <c r="Y61" s="159" t="n">
        <v>0</v>
      </c>
      <c r="Z61" s="159" t="n">
        <v>0</v>
      </c>
      <c r="AA61" s="159" t="n">
        <v>0</v>
      </c>
      <c r="AB61" s="159" t="n">
        <v>0</v>
      </c>
      <c r="AC61" s="291" t="n">
        <v>0</v>
      </c>
    </row>
    <row r="62">
      <c r="D62" s="18"/>
      <c r="E62" s="18"/>
      <c r="F62" s="18"/>
      <c r="G62" s="18"/>
      <c r="H62" s="18"/>
      <c r="I62" s="18"/>
      <c r="J62" s="18"/>
      <c r="K62" s="18"/>
      <c r="L62" s="18"/>
      <c r="M62" s="18"/>
      <c r="N62" s="18"/>
      <c r="O62" s="18"/>
      <c r="P62" s="127"/>
      <c r="Q62" s="128"/>
      <c r="R62" s="128"/>
      <c r="S62" s="128"/>
      <c r="T62" s="128"/>
      <c r="U62" s="128"/>
      <c r="V62" s="214"/>
      <c r="W62" s="214"/>
      <c r="X62" s="214"/>
      <c r="Y62" s="214"/>
      <c r="Z62" s="214"/>
      <c r="AA62" s="214"/>
      <c r="AB62" s="214"/>
      <c r="AC62" s="216"/>
    </row>
    <row r="63">
      <c r="P63" s="127"/>
      <c r="Q63" s="128"/>
      <c r="R63" s="128"/>
      <c r="S63" s="128"/>
      <c r="T63" s="128"/>
      <c r="U63" s="128"/>
      <c r="V63" s="214"/>
      <c r="W63" s="214"/>
      <c r="X63" s="214"/>
      <c r="Y63" s="214"/>
      <c r="Z63" s="214"/>
      <c r="AA63" s="214"/>
      <c r="AB63" s="214"/>
      <c r="AC63" s="216"/>
    </row>
    <row r="64">
      <c r="P64" s="127"/>
      <c r="Q64" s="128"/>
      <c r="R64" s="128"/>
      <c r="S64" s="128"/>
      <c r="T64" s="128"/>
      <c r="U64" s="128"/>
      <c r="V64" s="214"/>
      <c r="W64" s="214"/>
      <c r="X64" s="214"/>
      <c r="Y64" s="214"/>
      <c r="Z64" s="214"/>
      <c r="AA64" s="214"/>
      <c r="AB64" s="214"/>
      <c r="AC64" s="216"/>
    </row>
    <row r="65">
      <c r="P65" s="127"/>
      <c r="Q65" s="128"/>
      <c r="R65" s="128"/>
      <c r="S65" s="128"/>
      <c r="T65" s="128"/>
      <c r="U65" s="128"/>
      <c r="V65" s="214"/>
      <c r="W65" s="214"/>
      <c r="X65" s="214"/>
      <c r="Y65" s="214"/>
      <c r="Z65" s="214"/>
      <c r="AA65" s="214"/>
      <c r="AB65" s="214"/>
      <c r="AC65" s="216"/>
    </row>
    <row r="66">
      <c r="P66" s="127"/>
      <c r="Q66" s="279"/>
      <c r="R66" s="279"/>
      <c r="S66" s="279"/>
      <c r="T66" s="279"/>
      <c r="U66" s="279"/>
      <c r="V66" s="214"/>
      <c r="W66" s="214"/>
      <c r="X66" s="214"/>
      <c r="Y66" s="214"/>
      <c r="Z66" s="214"/>
      <c r="AA66" s="214"/>
      <c r="AB66" s="214"/>
      <c r="AC66" s="216"/>
    </row>
    <row r="67">
      <c r="P67" s="127"/>
      <c r="Q67" s="279"/>
      <c r="R67" s="279"/>
      <c r="S67" s="279"/>
      <c r="T67" s="279"/>
      <c r="U67" s="279"/>
      <c r="V67" s="214"/>
      <c r="W67" s="214"/>
      <c r="X67" s="214"/>
      <c r="Y67" s="214"/>
      <c r="Z67" s="214"/>
      <c r="AA67" s="214"/>
      <c r="AB67" s="214"/>
      <c r="AC67" s="216"/>
    </row>
    <row r="68">
      <c r="P68" s="127"/>
      <c r="Q68" s="128"/>
      <c r="R68" s="128"/>
      <c r="S68" s="128"/>
      <c r="T68" s="128"/>
      <c r="U68" s="128"/>
      <c r="V68" s="214"/>
      <c r="W68" s="214"/>
      <c r="X68" s="214"/>
      <c r="Y68" s="214"/>
      <c r="Z68" s="214"/>
      <c r="AA68" s="214"/>
      <c r="AB68" s="214"/>
      <c r="AC68" s="216"/>
    </row>
    <row r="69">
      <c r="P69" s="127"/>
      <c r="Q69" s="170"/>
      <c r="R69" s="170"/>
      <c r="S69" s="170"/>
      <c r="T69" s="170"/>
      <c r="U69" s="170"/>
      <c r="V69" s="207"/>
      <c r="W69" s="207"/>
      <c r="X69" s="207"/>
      <c r="Y69" s="207"/>
      <c r="Z69" s="207"/>
      <c r="AA69" s="207"/>
      <c r="AB69" s="207"/>
      <c r="AC69" s="202"/>
    </row>
    <row r="70">
      <c r="P70" s="127" t="n">
        <v>7.1439999999999992</v>
      </c>
      <c r="Q70" s="128" t="n">
        <v>7.1439999999999992</v>
      </c>
      <c r="R70" s="128" t="n">
        <v>7.1439999999999992</v>
      </c>
      <c r="S70" s="128" t="n">
        <v>7.1439999999999992</v>
      </c>
      <c r="T70" s="128" t="n">
        <v>0</v>
      </c>
      <c r="U70" s="128" t="n">
        <v>0</v>
      </c>
      <c r="V70" s="128" t="n">
        <v>0</v>
      </c>
      <c r="W70" s="128" t="n">
        <v>0</v>
      </c>
      <c r="X70" s="128" t="n">
        <v>0</v>
      </c>
      <c r="Y70" s="128" t="n">
        <v>0</v>
      </c>
      <c r="Z70" s="128" t="n">
        <v>0</v>
      </c>
      <c r="AA70" s="128" t="n">
        <v>0</v>
      </c>
      <c r="AB70" s="128" t="n">
        <v>0</v>
      </c>
      <c r="AC70" s="125" t="n">
        <v>0</v>
      </c>
    </row>
    <row r="71">
      <c r="P71" s="127" t="n">
        <v>5.6120000000000001</v>
      </c>
      <c r="Q71" s="128" t="n">
        <v>5.6120000000000001</v>
      </c>
      <c r="R71" s="128" t="n">
        <v>5.6120000000000001</v>
      </c>
      <c r="S71" s="128" t="n">
        <v>5.6120000000000001</v>
      </c>
      <c r="T71" s="128" t="n">
        <v>0.48599999999999993</v>
      </c>
      <c r="U71" s="128" t="n">
        <v>0.48599999999999993</v>
      </c>
      <c r="V71" s="128" t="n">
        <v>0.48599999999999993</v>
      </c>
      <c r="W71" s="128" t="n">
        <v>0.48599999999999993</v>
      </c>
      <c r="X71" s="128" t="n">
        <v>0</v>
      </c>
      <c r="Y71" s="128" t="n">
        <v>0</v>
      </c>
      <c r="Z71" s="128" t="n">
        <v>0</v>
      </c>
      <c r="AA71" s="128" t="n">
        <v>0</v>
      </c>
      <c r="AB71" s="128" t="n">
        <v>0</v>
      </c>
      <c r="AC71" s="125" t="n">
        <v>0</v>
      </c>
    </row>
    <row r="72">
      <c r="P72" s="127" t="n">
        <v>1.7329999999999999</v>
      </c>
      <c r="Q72" s="128" t="n">
        <v>1.7329999999999999</v>
      </c>
      <c r="R72" s="128" t="n">
        <v>1.7329999999999999</v>
      </c>
      <c r="S72" s="128" t="n">
        <v>1.7329999999999999</v>
      </c>
      <c r="T72" s="128" t="n">
        <v>0</v>
      </c>
      <c r="U72" s="128" t="n">
        <v>0</v>
      </c>
      <c r="V72" s="128" t="n">
        <v>0</v>
      </c>
      <c r="W72" s="128" t="n">
        <v>0</v>
      </c>
      <c r="X72" s="128" t="n">
        <v>0</v>
      </c>
      <c r="Y72" s="128" t="n">
        <v>0</v>
      </c>
      <c r="Z72" s="128" t="n">
        <v>0</v>
      </c>
      <c r="AA72" s="128" t="n">
        <v>0</v>
      </c>
      <c r="AB72" s="128" t="n">
        <v>0</v>
      </c>
      <c r="AC72" s="125" t="n">
        <v>0</v>
      </c>
    </row>
    <row r="73">
      <c r="P73" s="127" t="n">
        <v>1.0687500000000001</v>
      </c>
      <c r="Q73" s="128" t="n">
        <v>1.0687500000000001</v>
      </c>
      <c r="R73" s="128" t="n">
        <v>1.0687500000000001</v>
      </c>
      <c r="S73" s="128" t="n">
        <v>1.0687500000000001</v>
      </c>
      <c r="T73" s="128" t="n">
        <v>0.78750000000000009</v>
      </c>
      <c r="U73" s="128" t="n">
        <v>0.78750000000000009</v>
      </c>
      <c r="V73" s="128" t="n">
        <v>0.78750000000000009</v>
      </c>
      <c r="W73" s="128" t="n">
        <v>0.78750000000000009</v>
      </c>
      <c r="X73" s="128" t="n">
        <v>0</v>
      </c>
      <c r="Y73" s="128" t="n">
        <v>0</v>
      </c>
      <c r="Z73" s="128" t="n">
        <v>0</v>
      </c>
      <c r="AA73" s="128" t="n">
        <v>0</v>
      </c>
      <c r="AB73" s="128" t="n">
        <v>0</v>
      </c>
      <c r="AC73" s="125" t="n">
        <v>0</v>
      </c>
    </row>
    <row r="74">
      <c r="P74" s="127" t="n">
        <v>1.7812500000000002</v>
      </c>
      <c r="Q74" s="128" t="n">
        <v>1.7812500000000002</v>
      </c>
      <c r="R74" s="128" t="n">
        <v>1.7812500000000002</v>
      </c>
      <c r="S74" s="128" t="n">
        <v>1.7812500000000002</v>
      </c>
      <c r="T74" s="128" t="n">
        <v>1.3125000000000002</v>
      </c>
      <c r="U74" s="128" t="n">
        <v>1.3125000000000002</v>
      </c>
      <c r="V74" s="128" t="n">
        <v>1.3125000000000002</v>
      </c>
      <c r="W74" s="128" t="n">
        <v>1.3125000000000002</v>
      </c>
      <c r="X74" s="128" t="n">
        <v>0</v>
      </c>
      <c r="Y74" s="128" t="n">
        <v>0</v>
      </c>
      <c r="Z74" s="128" t="n">
        <v>0</v>
      </c>
      <c r="AA74" s="128" t="n">
        <v>0</v>
      </c>
      <c r="AB74" s="128" t="n">
        <v>0</v>
      </c>
      <c r="AC74" s="125" t="n">
        <v>0</v>
      </c>
    </row>
    <row r="75">
      <c r="P75" s="127" t="n">
        <v>11.3</v>
      </c>
      <c r="Q75" s="128" t="n">
        <v>11.3</v>
      </c>
      <c r="R75" s="128" t="n">
        <v>11.3</v>
      </c>
      <c r="S75" s="128" t="n">
        <v>11.3</v>
      </c>
      <c r="T75" s="128" t="n">
        <v>8.4</v>
      </c>
      <c r="U75" s="128" t="n">
        <v>8.4</v>
      </c>
      <c r="V75" s="128" t="n">
        <v>8.4</v>
      </c>
      <c r="W75" s="128" t="n">
        <v>8.4</v>
      </c>
      <c r="X75" s="128" t="n">
        <v>0.2</v>
      </c>
      <c r="Y75" s="128" t="n">
        <v>0.2</v>
      </c>
      <c r="Z75" s="128" t="n">
        <v>0.2</v>
      </c>
      <c r="AA75" s="128" t="n">
        <v>0.2</v>
      </c>
      <c r="AB75" s="128" t="n">
        <v>0</v>
      </c>
      <c r="AC75" s="125" t="n">
        <v>0</v>
      </c>
    </row>
    <row r="76">
      <c r="P76" s="127" t="n">
        <v>0</v>
      </c>
      <c r="Q76" s="128" t="n">
        <v>0</v>
      </c>
      <c r="R76" s="128" t="n">
        <v>0</v>
      </c>
      <c r="S76" s="128" t="n">
        <v>0</v>
      </c>
      <c r="T76" s="128" t="n">
        <v>0</v>
      </c>
      <c r="U76" s="128" t="n">
        <v>0</v>
      </c>
      <c r="V76" s="128" t="n">
        <v>0</v>
      </c>
      <c r="W76" s="128" t="n">
        <v>0</v>
      </c>
      <c r="X76" s="128" t="n">
        <v>0</v>
      </c>
      <c r="Y76" s="128" t="n">
        <v>0</v>
      </c>
      <c r="Z76" s="128" t="n">
        <v>0</v>
      </c>
      <c r="AA76" s="128" t="n">
        <v>0</v>
      </c>
      <c r="AB76" s="128" t="n">
        <v>0</v>
      </c>
      <c r="AC76" s="128" t="n">
        <v>0</v>
      </c>
    </row>
    <row r="77">
      <c r="P77" s="127" t="n">
        <v>110.24799999999999</v>
      </c>
      <c r="Q77" s="128" t="n">
        <v>110.24799999999999</v>
      </c>
      <c r="R77" s="128" t="n">
        <v>110.24799999999999</v>
      </c>
      <c r="S77" s="128" t="n">
        <v>110.24799999999999</v>
      </c>
      <c r="T77" s="128" t="n">
        <v>12.362</v>
      </c>
      <c r="U77" s="128" t="n">
        <v>12.362</v>
      </c>
      <c r="V77" s="128" t="n">
        <v>12.362</v>
      </c>
      <c r="W77" s="128" t="n">
        <v>12.362</v>
      </c>
      <c r="X77" s="128" t="n">
        <v>-0.67500000000000004</v>
      </c>
      <c r="Y77" s="128" t="n">
        <v>-0.67500000000000004</v>
      </c>
      <c r="Z77" s="128" t="n">
        <v>-0.67500000000000004</v>
      </c>
      <c r="AA77" s="128" t="n">
        <v>-0.67500000000000004</v>
      </c>
      <c r="AB77" s="128" t="n">
        <v>0</v>
      </c>
      <c r="AC77" s="125" t="n">
        <v>0</v>
      </c>
    </row>
    <row r="78">
      <c r="P78" s="127"/>
      <c r="Q78" s="170"/>
      <c r="R78" s="170"/>
      <c r="S78" s="170"/>
      <c r="T78" s="170"/>
      <c r="U78" s="170"/>
      <c r="V78" s="207"/>
      <c r="W78" s="207"/>
      <c r="X78" s="207"/>
      <c r="Y78" s="207"/>
      <c r="Z78" s="207"/>
      <c r="AA78" s="207"/>
      <c r="AB78" s="207"/>
      <c r="AC78" s="202"/>
    </row>
    <row r="79">
      <c r="P79" s="127" t="n">
        <v>110.24799999999999</v>
      </c>
      <c r="Q79" s="128" t="n">
        <v>110.24799999999999</v>
      </c>
      <c r="R79" s="128" t="n">
        <v>110.24799999999999</v>
      </c>
      <c r="S79" s="128" t="n">
        <v>110.24799999999999</v>
      </c>
      <c r="T79" s="128" t="n">
        <v>12.726000000000001</v>
      </c>
      <c r="U79" s="128" t="n">
        <v>12.726000000000001</v>
      </c>
      <c r="V79" s="128" t="n">
        <v>12.726000000000001</v>
      </c>
      <c r="W79" s="128" t="n">
        <v>12.726000000000001</v>
      </c>
      <c r="X79" s="128" t="n">
        <v>1.365</v>
      </c>
      <c r="Y79" s="128" t="n">
        <v>1.365</v>
      </c>
      <c r="Z79" s="128" t="n">
        <v>1.365</v>
      </c>
      <c r="AA79" s="128" t="n">
        <v>1.365</v>
      </c>
      <c r="AB79" s="128" t="n">
        <v>-0.90100000000000025</v>
      </c>
      <c r="AC79" s="125" t="n">
        <v>-0.90100000000000025</v>
      </c>
    </row>
    <row r="80">
      <c r="P80" s="257" t="n">
        <v>194.452</v>
      </c>
      <c r="Q80" s="293" t="n">
        <v>70.26706671838636</v>
      </c>
      <c r="R80" s="293" t="n">
        <v>43.650309542280866</v>
      </c>
      <c r="S80" s="293" t="n">
        <v>31.64100000000002</v>
      </c>
      <c r="T80" s="293" t="n">
        <v>85.260000000000019</v>
      </c>
      <c r="U80" s="293" t="n">
        <v>82.260000000000019</v>
      </c>
      <c r="V80" s="293" t="n">
        <v>82.260000000000019</v>
      </c>
      <c r="W80" s="293" t="n">
        <v>82.260000000000019</v>
      </c>
      <c r="X80" s="293" t="n">
        <v>84.935000000000016</v>
      </c>
      <c r="Y80" s="293" t="n">
        <v>84.935000000000016</v>
      </c>
      <c r="Z80" s="293" t="n">
        <v>84.935000000000016</v>
      </c>
      <c r="AA80" s="293" t="n">
        <v>84.935000000000016</v>
      </c>
      <c r="AB80" s="293" t="n">
        <v>77.001000000000005</v>
      </c>
      <c r="AC80" s="294" t="n">
        <v>77.001000000000005</v>
      </c>
    </row>
  </sheetData>
  <mergeCells count="14">
    <mergeCell ref="B1:AC1"/>
    <mergeCell ref="B42:C42"/>
    <mergeCell ref="U9:X9"/>
    <mergeCell ref="B26:C26"/>
    <mergeCell ref="B8:C10"/>
    <mergeCell ref="I9:L9"/>
    <mergeCell ref="Q9:T9"/>
    <mergeCell ref="E9:H9"/>
    <mergeCell ref="B33:C33"/>
    <mergeCell ref="Y9:AB9"/>
    <mergeCell ref="D8:P8"/>
    <mergeCell ref="Q8:AC8"/>
    <mergeCell ref="M9:P9"/>
    <mergeCell ref="B2:AC6"/>
  </mergeCells>
  <pageMargins left="0.7" right="0.7" top="0.75" bottom="0.75" header="0.3" footer="0.3"/>
  <pageSetup orientation="portrait" r:id="rId2"/>
  <legacyDrawing r:id="rIdvml"/>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70" zoomScaleNormal="70" workbookViewId="0">
      <selection activeCell="N17" sqref="N17"/>
    </sheetView>
  </sheetViews>
  <sheetFormatPr defaultRowHeight="15.0" baseColWidth="10"/>
  <cols>
    <col min="2" max="2" width="26.1640625" hidden="0" customWidth="1"/>
    <col min="6" max="6" width="9" hidden="0" customWidth="1"/>
    <col min="7" max="7" width="7.5" hidden="0" customWidth="1"/>
    <col min="8" max="8" width="7.5" hidden="0" customWidth="1"/>
    <col min="9" max="9" width="7.5" hidden="0" customWidth="1"/>
    <col min="10" max="10" width="7.5" hidden="0" customWidth="1"/>
    <col min="11" max="11" width="7.5" hidden="0" customWidth="1"/>
    <col min="13" max="13" width="8.5" hidden="0" customWidth="1"/>
    <col min="14" max="14" width="9.1640625" hidden="0" customWidth="1"/>
    <col min="15" max="15" width="9.1640625" hidden="0" customWidth="1"/>
    <col min="16" max="16" width="9.1640625" hidden="0" customWidth="1"/>
    <col min="17" max="17" width="9.1640625" hidden="0" customWidth="1"/>
    <col min="18" max="18" width="9.1640625" hidden="0" customWidth="1"/>
    <col min="19" max="19" width="9.1640625" hidden="0" customWidth="1"/>
    <col min="20" max="20" width="9.1640625" hidden="0" customWidth="1"/>
    <col min="21" max="21" width="9.1640625" hidden="0" customWidth="1"/>
    <col min="22" max="22" width="9.1640625" hidden="0" customWidth="1"/>
    <col min="23" max="23" width="9.1640625" hidden="0" customWidth="1"/>
    <col min="24" max="24" width="9.1640625" hidden="0" customWidth="1"/>
    <col min="25" max="25" width="9.1640625" hidden="0" customWidth="1"/>
    <col min="26" max="26" width="9.1640625" hidden="0" customWidth="1"/>
    <col min="27" max="27" width="9.1640625" hidden="0" customWidth="1"/>
    <col min="28" max="28" width="9.1640625" hidden="0" customWidth="1"/>
  </cols>
  <sheetData>
    <row r="1">
      <c r="B1" s="135" t="s">
        <v>54</v>
      </c>
      <c r="C1" s="135"/>
      <c r="D1" s="135"/>
      <c r="E1" s="135"/>
      <c r="F1" s="135"/>
      <c r="G1" s="135"/>
      <c r="H1" s="135"/>
      <c r="I1" s="135"/>
      <c r="J1" s="135"/>
      <c r="K1" s="135"/>
      <c r="L1" s="135"/>
      <c r="M1" s="135"/>
      <c r="N1" s="135"/>
      <c r="O1" s="135"/>
      <c r="P1" s="135"/>
      <c r="Q1" s="135"/>
      <c r="R1" s="135"/>
      <c r="S1" s="135"/>
      <c r="T1" s="135"/>
      <c r="U1" s="135"/>
      <c r="V1" s="135"/>
      <c r="W1" s="135"/>
      <c r="X1" s="135"/>
      <c r="Y1" s="135"/>
      <c r="Z1" s="135"/>
      <c r="AA1" s="135"/>
      <c r="AB1" s="135"/>
      <c r="AC1" s="135"/>
    </row>
    <row r="2" ht="14.25" customHeight="1">
      <c r="B2" s="16" t="s">
        <v>1234</v>
      </c>
      <c r="C2" s="16"/>
      <c r="D2" s="16"/>
      <c r="E2" s="16"/>
      <c r="F2" s="16"/>
      <c r="G2" s="16"/>
      <c r="H2" s="16"/>
      <c r="I2" s="16"/>
      <c r="J2" s="16"/>
      <c r="K2" s="16"/>
      <c r="L2" s="16"/>
      <c r="M2" s="16"/>
      <c r="N2" s="16"/>
      <c r="O2" s="16"/>
      <c r="P2" s="16"/>
      <c r="Q2" s="16"/>
      <c r="R2" s="16"/>
      <c r="S2" s="16"/>
      <c r="T2" s="16"/>
      <c r="U2" s="16"/>
      <c r="V2" s="16"/>
      <c r="W2" s="16"/>
      <c r="X2" s="16"/>
      <c r="Y2" s="16"/>
      <c r="Z2" s="16"/>
      <c r="AA2" s="16"/>
      <c r="AB2" s="16"/>
      <c r="AC2" s="16"/>
    </row>
    <row r="3" ht="59.75" customHeight="1">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row>
    <row r="4" ht="60.75" customHeight="1">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row>
    <row r="5" ht="15" customHeight="1">
      <c r="B5" s="16" t="s">
        <v>393</v>
      </c>
    </row>
    <row r="6" ht="14.75" customHeight="1">
      <c r="B6" s="136" t="s">
        <v>485</v>
      </c>
      <c r="C6" s="138"/>
      <c r="D6" s="147" t="s">
        <v>337</v>
      </c>
      <c r="E6" s="148"/>
      <c r="F6" s="148"/>
      <c r="G6" s="148"/>
      <c r="H6" s="148"/>
      <c r="I6" s="148"/>
      <c r="J6" s="148"/>
      <c r="K6" s="148"/>
      <c r="L6" s="148"/>
      <c r="M6" s="148"/>
      <c r="N6" s="148"/>
      <c r="O6" s="148"/>
      <c r="P6" s="149"/>
      <c r="Q6" s="144" t="s">
        <v>338</v>
      </c>
      <c r="R6" s="145"/>
      <c r="S6" s="145"/>
      <c r="T6" s="145"/>
      <c r="U6" s="145"/>
      <c r="V6" s="145"/>
      <c r="W6" s="145"/>
      <c r="X6" s="145"/>
      <c r="Y6" s="145"/>
      <c r="Z6" s="145"/>
      <c r="AA6" s="145"/>
      <c r="AB6" s="145"/>
      <c r="AC6" s="146"/>
    </row>
    <row r="7">
      <c r="B7" s="139"/>
      <c r="C7" s="134"/>
      <c r="D7" s="136" t="n">
        <v>2018</v>
      </c>
      <c r="E7" s="136" t="n">
        <v>2019</v>
      </c>
      <c r="F7" s="137"/>
      <c r="G7" s="137"/>
      <c r="H7" s="138"/>
      <c r="I7" s="136" t="n">
        <v>2020</v>
      </c>
      <c r="J7" s="137"/>
      <c r="K7" s="137"/>
      <c r="L7" s="137"/>
      <c r="M7" s="136" t="n">
        <v>2021</v>
      </c>
      <c r="N7" s="137"/>
      <c r="O7" s="137"/>
      <c r="P7" s="138"/>
      <c r="Q7" s="142" t="n">
        <v>2022</v>
      </c>
      <c r="R7" s="142"/>
      <c r="S7" s="142"/>
      <c r="T7" s="143"/>
      <c r="U7" s="141" t="n">
        <v>2023</v>
      </c>
      <c r="V7" s="142"/>
      <c r="W7" s="142"/>
      <c r="X7" s="142"/>
      <c r="Y7" s="141" t="n">
        <v>2024</v>
      </c>
      <c r="Z7" s="142"/>
      <c r="AA7" s="142"/>
      <c r="AB7" s="143"/>
      <c r="AC7" s="152" t="n">
        <v>2025</v>
      </c>
    </row>
    <row r="8">
      <c r="B8" s="139"/>
      <c r="C8" s="134"/>
      <c r="D8" s="139" t="s">
        <v>339</v>
      </c>
      <c r="E8" s="139" t="s">
        <v>340</v>
      </c>
      <c r="F8" s="134" t="s">
        <v>341</v>
      </c>
      <c r="G8" s="134" t="s">
        <v>240</v>
      </c>
      <c r="H8" s="140" t="s">
        <v>339</v>
      </c>
      <c r="I8" s="134" t="s">
        <v>340</v>
      </c>
      <c r="J8" s="134" t="s">
        <v>341</v>
      </c>
      <c r="K8" s="134" t="s">
        <v>240</v>
      </c>
      <c r="L8" s="134" t="s">
        <v>339</v>
      </c>
      <c r="M8" s="139" t="s">
        <v>340</v>
      </c>
      <c r="N8" s="134" t="s">
        <v>341</v>
      </c>
      <c r="O8" s="134" t="s">
        <v>240</v>
      </c>
      <c r="P8" s="140" t="s">
        <v>339</v>
      </c>
      <c r="Q8" s="254" t="s">
        <v>340</v>
      </c>
      <c r="R8" s="254" t="s">
        <v>341</v>
      </c>
      <c r="S8" s="254" t="s">
        <v>240</v>
      </c>
      <c r="T8" s="254" t="s">
        <v>339</v>
      </c>
      <c r="U8" s="253" t="s">
        <v>340</v>
      </c>
      <c r="V8" s="254" t="s">
        <v>341</v>
      </c>
      <c r="W8" s="254" t="s">
        <v>240</v>
      </c>
      <c r="X8" s="254" t="s">
        <v>339</v>
      </c>
      <c r="Y8" s="253" t="s">
        <v>340</v>
      </c>
      <c r="Z8" s="128" t="s">
        <v>341</v>
      </c>
      <c r="AA8" s="254" t="s">
        <v>240</v>
      </c>
      <c r="AB8" s="269" t="s">
        <v>339</v>
      </c>
      <c r="AC8" s="278" t="s">
        <v>340</v>
      </c>
    </row>
    <row r="9">
      <c r="B9" s="154" t="s">
        <v>102</v>
      </c>
      <c r="C9" s="150" t="s">
        <v>511</v>
      </c>
      <c r="D9" s="343" t="n">
        <f>'Haver Pivoted'!GO13</f>
        <v>589.5</v>
      </c>
      <c r="E9" s="325" t="n">
        <f>'Haver Pivoted'!GP13</f>
        <v>598.79999999999995</v>
      </c>
      <c r="F9" s="325" t="n">
        <f>'Haver Pivoted'!GQ13</f>
        <v>614.5</v>
      </c>
      <c r="G9" s="325" t="n">
        <f>'Haver Pivoted'!GR13</f>
        <v>622.4</v>
      </c>
      <c r="H9" s="325" t="n">
        <f>'Haver Pivoted'!GS13</f>
        <v>620.5</v>
      </c>
      <c r="I9" s="325" t="n">
        <f>'Haver Pivoted'!GT13</f>
        <v>606.20000000000005</v>
      </c>
      <c r="J9" s="325" t="n">
        <f>'Haver Pivoted'!GU13</f>
        <v>654.20000000000005</v>
      </c>
      <c r="K9" s="325" t="n">
        <f>'Haver Pivoted'!GV13</f>
        <v>690.4</v>
      </c>
      <c r="L9" s="325" t="n">
        <f>'Haver Pivoted'!GW13</f>
        <v>678.3</v>
      </c>
      <c r="M9" s="325" t="n">
        <f>'Haver Pivoted'!GX13</f>
        <v>695.9</v>
      </c>
      <c r="N9" s="325" t="n">
        <f>'Haver Pivoted'!GY13</f>
        <v>730.5</v>
      </c>
      <c r="O9" s="325" t="n">
        <f>'Haver Pivoted'!GZ13</f>
        <v>775</v>
      </c>
      <c r="P9" s="342" t="n">
        <f>'Haver Pivoted'!HA13</f>
        <v>782.9</v>
      </c>
      <c r="Q9" s="342" t="n">
        <f>'Haver Pivoted'!HB13</f>
        <v>0</v>
      </c>
      <c r="R9" s="339"/>
      <c r="S9" s="142"/>
      <c r="T9" s="142"/>
      <c r="U9" s="142"/>
      <c r="V9" s="142"/>
      <c r="W9" s="142"/>
      <c r="X9" s="142"/>
      <c r="Y9" s="142"/>
      <c r="Z9" s="142"/>
      <c r="AA9" s="142"/>
      <c r="AB9" s="142"/>
      <c r="AC9" s="143"/>
    </row>
    <row r="10">
      <c r="B10" s="153" t="s">
        <v>512</v>
      </c>
      <c r="C10" s="16" t="s">
        <v>399</v>
      </c>
      <c r="D10" s="247" t="n">
        <f>'Haver Pivoted'!GO40</f>
        <v>390.86599999999999</v>
      </c>
      <c r="E10" s="160" t="n">
        <f>'Haver Pivoted'!GP40</f>
        <v>408.75599999999997</v>
      </c>
      <c r="F10" s="160" t="n">
        <f>'Haver Pivoted'!GQ40</f>
        <v>413.34399999999999</v>
      </c>
      <c r="G10" s="160" t="n">
        <f>'Haver Pivoted'!GR40</f>
        <v>418.529</v>
      </c>
      <c r="H10" s="160" t="n">
        <f>'Haver Pivoted'!GS40</f>
        <v>413.80599999999998</v>
      </c>
      <c r="I10" s="160" t="n">
        <f>'Haver Pivoted'!GT40</f>
        <v>428.11799999999999</v>
      </c>
      <c r="J10" s="160" t="n">
        <f>'Haver Pivoted'!GU40</f>
        <v>502.49</v>
      </c>
      <c r="K10" s="160" t="n">
        <f>'Haver Pivoted'!GV40</f>
        <v>481.71699999999998</v>
      </c>
      <c r="L10" s="160" t="n">
        <f>'Haver Pivoted'!GW40</f>
        <v>507.83699999999999</v>
      </c>
      <c r="M10" s="160" t="n">
        <f>'Haver Pivoted'!GX40</f>
        <v>511.34500000000003</v>
      </c>
      <c r="N10" s="160" t="n">
        <f>'Haver Pivoted'!GY40</f>
        <v>520.72900000000004</v>
      </c>
      <c r="O10" s="160" t="n">
        <f>'Haver Pivoted'!GZ40</f>
        <v>530.82100000000003</v>
      </c>
      <c r="P10" s="284" t="n">
        <f>'Haver Pivoted'!HA40</f>
        <v>541.83299999999997</v>
      </c>
      <c r="Q10" s="284" t="n">
        <f>'Haver Pivoted'!HB40</f>
        <v>0</v>
      </c>
      <c r="R10" s="279"/>
      <c r="S10" s="254"/>
      <c r="T10" s="254"/>
      <c r="U10" s="254"/>
      <c r="V10" s="254"/>
      <c r="W10" s="254"/>
      <c r="X10" s="254"/>
      <c r="Y10" s="254"/>
      <c r="Z10" s="254"/>
      <c r="AA10" s="254"/>
      <c r="AB10" s="254"/>
      <c r="AC10" s="269"/>
    </row>
    <row r="11" ht="30" customHeight="1">
      <c r="B11" s="153" t="s">
        <v>513</v>
      </c>
      <c r="D11" s="324" t="n">
        <f t="shared" ref="D11:N11" si="0">D10/D9</f>
        <v>0.6630466497031382</v>
      </c>
      <c r="E11" s="315" t="n">
        <f t="shared" si="0"/>
        <v>0.68262525050100198</v>
      </c>
      <c r="F11" s="315" t="n">
        <f t="shared" si="0"/>
        <v>0.6726509357200976</v>
      </c>
      <c r="G11" s="315" t="n">
        <f t="shared" si="0"/>
        <v>0.67244376606683809</v>
      </c>
      <c r="H11" s="315" t="n">
        <f t="shared" si="0"/>
        <v>0.66689121676067686</v>
      </c>
      <c r="I11" s="315" t="n">
        <f t="shared" si="0"/>
        <v>0.70623226657868687</v>
      </c>
      <c r="J11" s="315" t="n">
        <f t="shared" si="0"/>
        <v>0.76809844084377865</v>
      </c>
      <c r="K11" s="315" t="n">
        <f t="shared" si="0"/>
        <v>0.69773609501738121</v>
      </c>
      <c r="L11" s="315" t="n">
        <f t="shared" si="0"/>
        <v>0.7486908447589562</v>
      </c>
      <c r="M11" s="315" t="n">
        <f t="shared" si="0"/>
        <v>0.7347966661876707</v>
      </c>
      <c r="N11" s="315" t="n">
        <f t="shared" si="0"/>
        <v>0.71283915126625608</v>
      </c>
      <c r="O11" s="315" t="n">
        <f>O10/O9</f>
        <v>0.68493032258064523</v>
      </c>
      <c r="P11" s="175" t="n">
        <f>P10/P9</f>
        <v>0.69208455741474006</v>
      </c>
      <c r="Q11" s="175" t="e">
        <f>Q10/Q9</f>
        <v>#DIV/0!</v>
      </c>
      <c r="R11" s="318" t="n">
        <v>0.71699999999999997</v>
      </c>
      <c r="S11" s="318" t="n">
        <f>AVERAGE(D11:G11)</f>
        <v>0.67269165049776891</v>
      </c>
      <c r="T11" s="318" t="n">
        <f>AVERAGE(D11:G11)</f>
        <v>0.67269165049776891</v>
      </c>
      <c r="U11" s="318" t="n">
        <f t="shared" ref="U11:Y12" si="1">T11</f>
        <v>0.67269165049776891</v>
      </c>
      <c r="V11" s="318" t="n">
        <f t="shared" si="1"/>
        <v>0.67269165049776891</v>
      </c>
      <c r="W11" s="318" t="n">
        <f t="shared" si="1"/>
        <v>0.67269165049776891</v>
      </c>
      <c r="X11" s="318" t="n">
        <f t="shared" si="1"/>
        <v>0.67269165049776891</v>
      </c>
      <c r="Y11" s="318" t="n">
        <f t="shared" si="1"/>
        <v>0.67269165049776891</v>
      </c>
      <c r="Z11" s="318" t="n">
        <f t="shared" ref="Z11:Z12" si="2">Y11</f>
        <v>0.67269165049776891</v>
      </c>
      <c r="AA11" s="318" t="n">
        <f t="shared" ref="AA11:AA12" si="3">Z11</f>
        <v>0.67269165049776891</v>
      </c>
      <c r="AB11" s="318" t="n">
        <f t="shared" ref="AB11:AB12" si="4">AA11</f>
        <v>0.67269165049776891</v>
      </c>
      <c r="AC11" s="335" t="n">
        <f t="shared" ref="AC11:AC12" si="5">AB11</f>
        <v>0.67269165049776891</v>
      </c>
    </row>
    <row r="12">
      <c r="B12" s="130" t="s">
        <v>514</v>
      </c>
      <c r="C12" s="155"/>
      <c r="D12" s="330" t="n">
        <f t="shared" ref="D12:M12" si="6">D11</f>
        <v>0.6630466497031382</v>
      </c>
      <c r="E12" s="316" t="n">
        <f t="shared" si="6"/>
        <v>0.68262525050100198</v>
      </c>
      <c r="F12" s="316" t="n">
        <f t="shared" si="6"/>
        <v>0.6726509357200976</v>
      </c>
      <c r="G12" s="316" t="n">
        <f t="shared" si="6"/>
        <v>0.67244376606683809</v>
      </c>
      <c r="H12" s="316" t="n">
        <f t="shared" si="6"/>
        <v>0.66689121676067686</v>
      </c>
      <c r="I12" s="316" t="n">
        <f t="shared" si="6"/>
        <v>0.70623226657868687</v>
      </c>
      <c r="J12" s="316" t="n">
        <f t="shared" si="6"/>
        <v>0.76809844084377865</v>
      </c>
      <c r="K12" s="316" t="n">
        <f t="shared" si="6"/>
        <v>0.69773609501738121</v>
      </c>
      <c r="L12" s="316" t="n">
        <f t="shared" si="6"/>
        <v>0.7486908447589562</v>
      </c>
      <c r="M12" s="316" t="n">
        <f t="shared" si="6"/>
        <v>0.7347966661876707</v>
      </c>
      <c r="N12" s="340" t="n">
        <f>N11+F45</f>
        <v>0.72226866700127546</v>
      </c>
      <c r="O12" s="316" t="n">
        <f>O11</f>
        <v>0.68493032258064523</v>
      </c>
      <c r="P12" s="317" t="n">
        <f>P11</f>
        <v>0.69208455741474006</v>
      </c>
      <c r="Q12" s="319" t="n">
        <f>P12</f>
        <v>0.69208455741474006</v>
      </c>
      <c r="R12" s="326" t="n">
        <f>Q12</f>
        <v>0.69208455741474006</v>
      </c>
      <c r="S12" s="326" t="e">
        <f>S11+G45</f>
        <v>#DIV/0!</v>
      </c>
      <c r="T12" s="326" t="n">
        <f>T11+H45</f>
        <v>0.27073637876318318</v>
      </c>
      <c r="U12" s="326" t="n">
        <f t="shared" si="1"/>
        <v>0.27073637876318318</v>
      </c>
      <c r="V12" s="326" t="n">
        <f t="shared" si="1"/>
        <v>0.27073637876318318</v>
      </c>
      <c r="W12" s="326" t="n">
        <f t="shared" si="1"/>
        <v>0.27073637876318318</v>
      </c>
      <c r="X12" s="326" t="n">
        <f t="shared" si="1"/>
        <v>0.27073637876318318</v>
      </c>
      <c r="Y12" s="326" t="n">
        <f t="shared" si="1"/>
        <v>0.27073637876318318</v>
      </c>
      <c r="Z12" s="326" t="n">
        <f t="shared" si="2"/>
        <v>0.27073637876318318</v>
      </c>
      <c r="AA12" s="326" t="n">
        <f t="shared" si="3"/>
        <v>0.27073637876318318</v>
      </c>
      <c r="AB12" s="326" t="n">
        <f t="shared" si="4"/>
        <v>0.27073637876318318</v>
      </c>
      <c r="AC12" s="336" t="n">
        <f t="shared" si="5"/>
        <v>0.27073637876318318</v>
      </c>
    </row>
    <row r="13">
      <c r="B13" s="16"/>
      <c r="C13" s="16"/>
      <c r="D13" s="315"/>
      <c r="E13" s="315"/>
      <c r="F13" s="315"/>
      <c r="G13" s="315"/>
      <c r="H13" s="315"/>
      <c r="I13" s="315"/>
      <c r="J13" s="315"/>
      <c r="K13" s="315"/>
      <c r="L13" s="315"/>
      <c r="M13" s="315"/>
      <c r="N13" s="315"/>
      <c r="O13" s="315"/>
      <c r="P13" s="16"/>
      <c r="Q13" s="315"/>
      <c r="R13" s="315"/>
      <c r="S13" s="315"/>
      <c r="T13" s="315"/>
      <c r="U13" s="315"/>
      <c r="V13" s="315"/>
      <c r="W13" s="315"/>
      <c r="X13" s="315"/>
      <c r="Y13" s="315"/>
      <c r="Z13" s="315"/>
      <c r="AA13" s="315"/>
      <c r="AB13" s="315"/>
      <c r="AC13" s="315"/>
    </row>
    <row r="14">
      <c r="O14" s="16"/>
      <c r="P14" s="140" t="s">
        <v>339</v>
      </c>
      <c r="Q14" s="254" t="s">
        <v>340</v>
      </c>
      <c r="R14" s="254" t="s">
        <v>341</v>
      </c>
      <c r="S14" s="254" t="s">
        <v>240</v>
      </c>
      <c r="T14" s="254" t="s">
        <v>339</v>
      </c>
      <c r="U14" s="253" t="s">
        <v>340</v>
      </c>
      <c r="V14" s="254" t="s">
        <v>341</v>
      </c>
      <c r="W14" s="254" t="s">
        <v>240</v>
      </c>
      <c r="X14" s="254" t="s">
        <v>339</v>
      </c>
      <c r="Y14" s="253" t="s">
        <v>340</v>
      </c>
      <c r="Z14" s="128" t="s">
        <v>341</v>
      </c>
      <c r="AA14" s="254" t="s">
        <v>240</v>
      </c>
      <c r="AB14" s="269" t="s">
        <v>339</v>
      </c>
      <c r="AC14" s="278" t="s">
        <v>340</v>
      </c>
    </row>
    <row r="15">
      <c r="B15" s="16" t="s">
        <v>412</v>
      </c>
      <c r="O15" s="16"/>
      <c r="P15" s="342" t="n">
        <v>782.9</v>
      </c>
      <c r="Q15" s="339"/>
      <c r="R15" s="339"/>
      <c r="S15" s="142"/>
      <c r="T15" s="142"/>
      <c r="U15" s="142"/>
      <c r="V15" s="142"/>
      <c r="W15" s="142"/>
      <c r="X15" s="142"/>
      <c r="Y15" s="142"/>
      <c r="Z15" s="142"/>
      <c r="AA15" s="142"/>
      <c r="AB15" s="142"/>
      <c r="AC15" s="143"/>
    </row>
    <row r="16" ht="25.25" customHeight="1">
      <c r="B16" s="263" t="s">
        <v>515</v>
      </c>
      <c r="C16" s="263" t="n">
        <v>2020</v>
      </c>
      <c r="D16" s="264" t="n">
        <v>2021</v>
      </c>
      <c r="E16" s="264" t="n">
        <v>2022</v>
      </c>
      <c r="F16" s="264" t="n">
        <v>2023</v>
      </c>
      <c r="G16" s="334" t="n">
        <v>2024</v>
      </c>
      <c r="H16" s="16"/>
      <c r="I16" s="16"/>
      <c r="J16" s="16"/>
      <c r="O16" s="16"/>
      <c r="P16" s="284" t="n">
        <v>541.83299999999997</v>
      </c>
      <c r="Q16" s="279"/>
      <c r="R16" s="279"/>
      <c r="S16" s="254"/>
      <c r="T16" s="254"/>
      <c r="U16" s="254"/>
      <c r="V16" s="254"/>
      <c r="W16" s="254"/>
      <c r="X16" s="254"/>
      <c r="Y16" s="254"/>
      <c r="Z16" s="254"/>
      <c r="AA16" s="254"/>
      <c r="AB16" s="254"/>
      <c r="AC16" s="269"/>
    </row>
    <row r="17" ht="31.5" customHeight="1">
      <c r="B17" s="153" t="s">
        <v>516</v>
      </c>
      <c r="C17" s="331" t="n">
        <v>458.46800000000002</v>
      </c>
      <c r="D17" s="332" t="n">
        <v>519.15800000000002</v>
      </c>
      <c r="E17" s="332" t="n">
        <v>545.428</v>
      </c>
      <c r="F17" s="332" t="n">
        <v>512.61800000000005</v>
      </c>
      <c r="G17" s="333" t="n">
        <v>520</v>
      </c>
      <c r="O17" s="16"/>
      <c r="P17" s="175" t="n">
        <v>0.69208455741474006</v>
      </c>
      <c r="Q17" s="318" t="n">
        <v>0.71699999999999997</v>
      </c>
      <c r="R17" s="318" t="n">
        <v>0.71699999999999997</v>
      </c>
      <c r="S17" s="318" t="n">
        <v>0.67269165049776891</v>
      </c>
      <c r="T17" s="318" t="n">
        <v>0.67269165049776891</v>
      </c>
      <c r="U17" s="318" t="n">
        <v>0.67269165049776891</v>
      </c>
      <c r="V17" s="318" t="n">
        <v>0.67269165049776891</v>
      </c>
      <c r="W17" s="318" t="n">
        <v>0.67269165049776891</v>
      </c>
      <c r="X17" s="318" t="n">
        <v>0.67269165049776891</v>
      </c>
      <c r="Y17" s="318" t="n">
        <v>0.67269165049776891</v>
      </c>
      <c r="Z17" s="318" t="n">
        <v>0.67269165049776891</v>
      </c>
      <c r="AA17" s="318" t="n">
        <v>0.67269165049776891</v>
      </c>
      <c r="AB17" s="318" t="n">
        <v>0.67269165049776891</v>
      </c>
      <c r="AC17" s="335" t="n">
        <v>0.67269165049776891</v>
      </c>
    </row>
    <row r="18">
      <c r="B18" s="153" t="s">
        <v>517</v>
      </c>
      <c r="C18" s="324" t="n">
        <f>AVERAGE(H11:K11)</f>
        <v>0.70973950480013093</v>
      </c>
      <c r="D18" s="315" t="n">
        <f>AVERAGE(L11:O11)</f>
        <v>0.72031424619838214</v>
      </c>
      <c r="E18" s="315" t="e">
        <f>AVERAGE(P11:S11)</f>
        <v>#DIV/0!</v>
      </c>
      <c r="F18" s="315" t="n">
        <f>AVERAGE(T11:W11)</f>
        <v>0.67269165049776891</v>
      </c>
      <c r="G18" s="175" t="n">
        <f>F18</f>
        <v>0.67269165049776891</v>
      </c>
      <c r="O18" s="16"/>
      <c r="P18" s="317" t="n">
        <v>0.69208455741474006</v>
      </c>
      <c r="Q18" s="326" t="n">
        <v>0.69208455741474006</v>
      </c>
      <c r="R18" s="326" t="n">
        <v>0.69208455741474006</v>
      </c>
      <c r="S18" s="326" t="n">
        <v>0.68032914338968276</v>
      </c>
      <c r="T18" s="326" t="n">
        <v>0.67761612199483379</v>
      </c>
      <c r="U18" s="326" t="n">
        <v>0.67761612199483379</v>
      </c>
      <c r="V18" s="326" t="n">
        <v>0.67761612199483379</v>
      </c>
      <c r="W18" s="326" t="n">
        <v>0.67761612199483379</v>
      </c>
      <c r="X18" s="326" t="n">
        <v>0.67761612199483379</v>
      </c>
      <c r="Y18" s="326" t="n">
        <v>0.67761612199483379</v>
      </c>
      <c r="Z18" s="326" t="n">
        <v>0.67761612199483379</v>
      </c>
      <c r="AA18" s="326" t="n">
        <v>0.67761612199483379</v>
      </c>
      <c r="AB18" s="326" t="n">
        <v>0.67761612199483379</v>
      </c>
      <c r="AC18" s="336" t="n">
        <v>0.67761612199483379</v>
      </c>
    </row>
    <row r="19">
      <c r="B19" s="153" t="s">
        <v>518</v>
      </c>
      <c r="C19" s="153" t="n">
        <f>C17/C18</f>
        <v>645.96657914527214</v>
      </c>
      <c r="D19" s="16" t="n">
        <f>D17/D18</f>
        <v>720.7382093856553</v>
      </c>
      <c r="E19" s="16" t="e">
        <f>E17/E18</f>
        <v>#DIV/0!</v>
      </c>
      <c r="F19" s="16" t="n">
        <f>F17/F18</f>
        <v>762.04008124774577</v>
      </c>
      <c r="G19" s="129" t="n">
        <f>G17/G18</f>
        <v>773.01390557652633</v>
      </c>
      <c r="O19" s="16"/>
      <c r="P19" s="16"/>
      <c r="Q19" s="16"/>
      <c r="R19" s="16"/>
      <c r="S19" s="16"/>
      <c r="T19" s="16"/>
      <c r="U19" s="16"/>
      <c r="V19" s="16"/>
      <c r="W19" s="16"/>
      <c r="X19" s="16"/>
      <c r="Y19" s="16"/>
      <c r="Z19" s="16"/>
      <c r="AA19" s="16"/>
      <c r="AB19" s="16"/>
      <c r="AC19" s="16"/>
    </row>
    <row r="20" ht="32.25" customHeight="1">
      <c r="B20" s="130" t="s">
        <v>519</v>
      </c>
      <c r="C20" s="130"/>
      <c r="D20" s="316" t="n">
        <f>D19/C19-1</f>
        <v>0.11575154606190186</v>
      </c>
      <c r="E20" s="316" t="n">
        <v>5.6697556136369981E-2</v>
      </c>
      <c r="F20" s="316" t="n">
        <v>-5.1884558310648442E-2</v>
      </c>
      <c r="G20" s="317" t="n">
        <v>5.6207817464504109E-2</v>
      </c>
      <c r="I20" s="323"/>
      <c r="J20" s="323"/>
      <c r="K20" s="323"/>
      <c r="L20" s="323"/>
    </row>
    <row r="22">
      <c r="B22" s="16" t="s">
        <v>425</v>
      </c>
    </row>
    <row r="23">
      <c r="B23" s="136" t="s">
        <v>520</v>
      </c>
      <c r="C23" s="137"/>
      <c r="D23" s="147" t="s">
        <v>337</v>
      </c>
      <c r="E23" s="148"/>
      <c r="F23" s="148"/>
      <c r="G23" s="148"/>
      <c r="H23" s="148"/>
      <c r="I23" s="148"/>
      <c r="J23" s="148"/>
      <c r="K23" s="148"/>
      <c r="L23" s="148"/>
      <c r="M23" s="148"/>
      <c r="N23" s="148"/>
      <c r="O23" s="148"/>
      <c r="P23" s="149"/>
      <c r="Q23" s="144" t="s">
        <v>338</v>
      </c>
      <c r="R23" s="145"/>
      <c r="S23" s="145"/>
      <c r="T23" s="145"/>
      <c r="U23" s="145"/>
      <c r="V23" s="145"/>
      <c r="W23" s="145"/>
      <c r="X23" s="145"/>
      <c r="Y23" s="145"/>
      <c r="Z23" s="145"/>
      <c r="AA23" s="145"/>
      <c r="AB23" s="145"/>
      <c r="AC23" s="146"/>
    </row>
    <row r="24">
      <c r="B24" s="139"/>
      <c r="C24" s="134"/>
      <c r="D24" s="136" t="n">
        <v>2018</v>
      </c>
      <c r="E24" s="136" t="n">
        <v>2019</v>
      </c>
      <c r="F24" s="137"/>
      <c r="G24" s="137"/>
      <c r="H24" s="138"/>
      <c r="I24" s="136" t="n">
        <v>2020</v>
      </c>
      <c r="J24" s="137"/>
      <c r="K24" s="137"/>
      <c r="L24" s="137"/>
      <c r="M24" s="136" t="n">
        <v>2021</v>
      </c>
      <c r="N24" s="137"/>
      <c r="O24" s="137"/>
      <c r="P24" s="138"/>
      <c r="Q24" s="142" t="n">
        <v>2022</v>
      </c>
      <c r="R24" s="142"/>
      <c r="S24" s="142"/>
      <c r="T24" s="143"/>
      <c r="U24" s="141" t="n">
        <v>2023</v>
      </c>
      <c r="V24" s="142"/>
      <c r="W24" s="142"/>
      <c r="X24" s="142"/>
      <c r="Y24" s="141" t="n">
        <v>2024</v>
      </c>
      <c r="Z24" s="142"/>
      <c r="AA24" s="142"/>
      <c r="AB24" s="143"/>
      <c r="AC24" s="152" t="n">
        <v>2025</v>
      </c>
    </row>
    <row r="25">
      <c r="B25" s="177"/>
      <c r="C25" s="178"/>
      <c r="D25" s="139" t="s">
        <v>339</v>
      </c>
      <c r="E25" s="139" t="s">
        <v>340</v>
      </c>
      <c r="F25" s="134" t="s">
        <v>341</v>
      </c>
      <c r="G25" s="134" t="s">
        <v>240</v>
      </c>
      <c r="H25" s="140" t="s">
        <v>339</v>
      </c>
      <c r="I25" s="134" t="s">
        <v>340</v>
      </c>
      <c r="J25" s="134" t="s">
        <v>341</v>
      </c>
      <c r="K25" s="134" t="s">
        <v>240</v>
      </c>
      <c r="L25" s="134" t="s">
        <v>339</v>
      </c>
      <c r="M25" s="139" t="s">
        <v>340</v>
      </c>
      <c r="N25" s="134" t="s">
        <v>341</v>
      </c>
      <c r="O25" s="134" t="s">
        <v>240</v>
      </c>
      <c r="P25" s="140" t="s">
        <v>339</v>
      </c>
      <c r="Q25" s="254" t="s">
        <v>340</v>
      </c>
      <c r="R25" s="254" t="s">
        <v>341</v>
      </c>
      <c r="S25" s="254" t="s">
        <v>240</v>
      </c>
      <c r="T25" s="254" t="s">
        <v>339</v>
      </c>
      <c r="U25" s="253" t="s">
        <v>340</v>
      </c>
      <c r="V25" s="254" t="s">
        <v>341</v>
      </c>
      <c r="W25" s="254" t="s">
        <v>240</v>
      </c>
      <c r="X25" s="254" t="s">
        <v>339</v>
      </c>
      <c r="Y25" s="253" t="s">
        <v>340</v>
      </c>
      <c r="Z25" s="128" t="s">
        <v>341</v>
      </c>
      <c r="AA25" s="254" t="s">
        <v>240</v>
      </c>
      <c r="AB25" s="269" t="s">
        <v>339</v>
      </c>
      <c r="AC25" s="278" t="s">
        <v>340</v>
      </c>
    </row>
    <row r="26" ht="19.5" customHeight="1">
      <c r="B26" s="154" t="s">
        <v>521</v>
      </c>
      <c r="C26" s="150"/>
      <c r="D26" s="343" t="n">
        <f t="shared" ref="D26:G26" si="7">D9</f>
        <v>589.5</v>
      </c>
      <c r="E26" s="325" t="n">
        <f t="shared" si="7"/>
        <v>598.79999999999995</v>
      </c>
      <c r="F26" s="325" t="n">
        <f t="shared" si="7"/>
        <v>614.5</v>
      </c>
      <c r="G26" s="325" t="n">
        <f t="shared" si="7"/>
        <v>622.4</v>
      </c>
      <c r="H26" s="325" t="n">
        <f t="shared" ref="H26:N26" si="8">H9</f>
        <v>620.5</v>
      </c>
      <c r="I26" s="325" t="n">
        <f t="shared" si="8"/>
        <v>606.20000000000005</v>
      </c>
      <c r="J26" s="325" t="n">
        <f t="shared" si="8"/>
        <v>654.20000000000005</v>
      </c>
      <c r="K26" s="325" t="n">
        <f t="shared" si="8"/>
        <v>690.4</v>
      </c>
      <c r="L26" s="325" t="n">
        <f t="shared" si="8"/>
        <v>678.3</v>
      </c>
      <c r="M26" s="325" t="n">
        <f t="shared" si="8"/>
        <v>695.9</v>
      </c>
      <c r="N26" s="325" t="n">
        <f t="shared" si="8"/>
        <v>730.5</v>
      </c>
      <c r="O26" s="325" t="n">
        <f>O9</f>
        <v>775</v>
      </c>
      <c r="P26" s="325" t="n">
        <f>P9</f>
        <v>782.9</v>
      </c>
      <c r="Q26" s="325" t="n">
        <f>Q9</f>
        <v>0</v>
      </c>
      <c r="R26" s="339" t="n">
        <f>Q26*(1+$E$20)^0.25</f>
        <v>0</v>
      </c>
      <c r="S26" s="339" t="n">
        <f>R26*(1+$E$20)^0.25+S29</f>
        <v>-10</v>
      </c>
      <c r="T26" s="339" t="n">
        <f>S26*(1+$F$20)^0.25</f>
        <v>-9.8676856280451144</v>
      </c>
      <c r="U26" s="339" t="n">
        <f>T26*(1+$F$20)^0.25</f>
        <v>-9.7371219653928094</v>
      </c>
      <c r="V26" s="339" t="n">
        <f>U26*(1+$F$20)^0.25</f>
        <v>-9.6082858476429021</v>
      </c>
      <c r="W26" s="339" t="n">
        <f>V26*(1+$F$20)^0.25</f>
        <v>-9.4811544168935136</v>
      </c>
      <c r="X26" s="339" t="n">
        <f t="shared" ref="X26:AC26" si="9">W26*(1+$G$20)^0.25</f>
        <v>-9.6116636397477162</v>
      </c>
      <c r="Y26" s="339" t="n">
        <f t="shared" si="9"/>
        <v>-9.743969337640829</v>
      </c>
      <c r="Z26" s="339" t="n">
        <f t="shared" si="9"/>
        <v>-9.878096239266311</v>
      </c>
      <c r="AA26" s="339" t="n">
        <f t="shared" si="9"/>
        <v>-10.01406941371104</v>
      </c>
      <c r="AB26" s="339" t="n">
        <f t="shared" si="9"/>
        <v>-10.151914275140866</v>
      </c>
      <c r="AC26" s="341" t="n">
        <f t="shared" si="9"/>
        <v>-10.291656587550669</v>
      </c>
    </row>
    <row r="27" ht="19.25" customHeight="1">
      <c r="B27" s="153" t="s">
        <v>208</v>
      </c>
      <c r="C27" s="16"/>
      <c r="D27" s="247" t="n">
        <f t="shared" ref="D27:G27" si="10">D26*D12</f>
        <v>390.86599999999999</v>
      </c>
      <c r="E27" s="160" t="n">
        <f t="shared" si="10"/>
        <v>408.75599999999997</v>
      </c>
      <c r="F27" s="160" t="n">
        <f t="shared" si="10"/>
        <v>413.34399999999999</v>
      </c>
      <c r="G27" s="160" t="n">
        <f t="shared" si="10"/>
        <v>418.529</v>
      </c>
      <c r="H27" s="160" t="n">
        <f t="shared" ref="H27:AC27" si="11">H26*H12</f>
        <v>413.80599999999998</v>
      </c>
      <c r="I27" s="160" t="n">
        <f t="shared" si="11"/>
        <v>428.11799999999999</v>
      </c>
      <c r="J27" s="160" t="n">
        <f t="shared" si="11"/>
        <v>502.49</v>
      </c>
      <c r="K27" s="160" t="n">
        <f t="shared" si="11"/>
        <v>481.71699999999998</v>
      </c>
      <c r="L27" s="160" t="n">
        <f t="shared" si="11"/>
        <v>507.83699999999993</v>
      </c>
      <c r="M27" s="160" t="n">
        <f>M26*M12</f>
        <v>511.34500000000003</v>
      </c>
      <c r="N27" s="160" t="n">
        <f t="shared" si="11"/>
        <v>527.61726124443169</v>
      </c>
      <c r="O27" s="160" t="n">
        <f>O26*O12</f>
        <v>530.82100000000003</v>
      </c>
      <c r="P27" s="284" t="n">
        <f>P26*P12</f>
        <v>541.83299999999997</v>
      </c>
      <c r="Q27" s="279" t="n">
        <f t="shared" si="11"/>
        <v>0</v>
      </c>
      <c r="R27" s="279" t="n">
        <f>R26*R12</f>
        <v>0</v>
      </c>
      <c r="S27" s="279" t="e">
        <f>S26*S12</f>
        <v>#DIV/0!</v>
      </c>
      <c r="T27" s="279" t="n">
        <f t="shared" si="11"/>
        <v>-2.671541473710441</v>
      </c>
      <c r="U27" s="279" t="n">
        <f t="shared" si="11"/>
        <v>-2.6361931404858985</v>
      </c>
      <c r="V27" s="279" t="n">
        <f t="shared" si="11"/>
        <v>-2.6013125165123814</v>
      </c>
      <c r="W27" s="279" t="n">
        <f t="shared" si="11"/>
        <v>-2.5668934133243093</v>
      </c>
      <c r="X27" s="279" t="n">
        <f t="shared" si="11"/>
        <v>-2.6022270077150536</v>
      </c>
      <c r="Y27" s="279" t="n">
        <f t="shared" si="11"/>
        <v>-2.6380469732523708</v>
      </c>
      <c r="Z27" s="279" t="n">
        <f t="shared" si="11"/>
        <v>-2.6743600048931793</v>
      </c>
      <c r="AA27" s="279" t="n">
        <f t="shared" si="11"/>
        <v>-2.7111728897512797</v>
      </c>
      <c r="AB27" s="279" t="n">
        <f t="shared" si="11"/>
        <v>-2.7484925083659038</v>
      </c>
      <c r="AC27" s="280" t="n">
        <f t="shared" si="11"/>
        <v>-2.7863258359877272</v>
      </c>
    </row>
    <row r="28" ht="19.25" customHeight="1">
      <c r="B28" s="130" t="s">
        <v>522</v>
      </c>
      <c r="C28" s="155"/>
      <c r="D28" s="248" t="n">
        <f t="shared" ref="D28:G28" si="12">D26-D27</f>
        <v>198.63400000000001</v>
      </c>
      <c r="E28" s="344" t="n">
        <f t="shared" si="12"/>
        <v>190.04399999999998</v>
      </c>
      <c r="F28" s="344" t="n">
        <f t="shared" si="12"/>
        <v>201.15600000000001</v>
      </c>
      <c r="G28" s="344" t="n">
        <f t="shared" si="12"/>
        <v>203.87099999999998</v>
      </c>
      <c r="H28" s="344" t="n">
        <f t="shared" ref="H28:AC28" si="13">H26-H27</f>
        <v>206.69400000000002</v>
      </c>
      <c r="I28" s="344" t="n">
        <f t="shared" si="13"/>
        <v>178.08200000000005</v>
      </c>
      <c r="J28" s="344" t="n">
        <f t="shared" si="13"/>
        <v>151.71000000000004</v>
      </c>
      <c r="K28" s="344" t="n">
        <f t="shared" si="13"/>
        <v>208.68299999999999</v>
      </c>
      <c r="L28" s="344" t="n">
        <f t="shared" si="13"/>
        <v>170.46300000000002</v>
      </c>
      <c r="M28" s="344" t="n">
        <f t="shared" si="13"/>
        <v>184.55499999999995</v>
      </c>
      <c r="N28" s="344" t="n">
        <f t="shared" si="13"/>
        <v>202.88273875556831</v>
      </c>
      <c r="O28" s="344" t="n">
        <f>O26-O27</f>
        <v>244.17899999999997</v>
      </c>
      <c r="P28" s="345" t="n">
        <f>P26-P27</f>
        <v>241.06700000000001</v>
      </c>
      <c r="Q28" s="337" t="n">
        <f t="shared" si="13"/>
        <v>0</v>
      </c>
      <c r="R28" s="337" t="n">
        <f t="shared" si="13"/>
        <v>0</v>
      </c>
      <c r="S28" s="337" t="e">
        <f t="shared" si="13"/>
        <v>#DIV/0!</v>
      </c>
      <c r="T28" s="337" t="n">
        <f t="shared" si="13"/>
        <v>-7.1961441543346734</v>
      </c>
      <c r="U28" s="337" t="n">
        <f t="shared" si="13"/>
        <v>-7.1009288249069105</v>
      </c>
      <c r="V28" s="337" t="n">
        <f t="shared" si="13"/>
        <v>-7.0069733311305207</v>
      </c>
      <c r="W28" s="337" t="n">
        <f t="shared" si="13"/>
        <v>-6.9142610035692043</v>
      </c>
      <c r="X28" s="337" t="n">
        <f t="shared" si="13"/>
        <v>-7.0094366320326627</v>
      </c>
      <c r="Y28" s="337" t="n">
        <f t="shared" si="13"/>
        <v>-7.1059223643884586</v>
      </c>
      <c r="Z28" s="337" t="n">
        <f t="shared" si="13"/>
        <v>-7.2037362343731317</v>
      </c>
      <c r="AA28" s="337" t="n">
        <f t="shared" si="13"/>
        <v>-7.3028965239597596</v>
      </c>
      <c r="AB28" s="337" t="n">
        <f t="shared" si="13"/>
        <v>-7.4034217667749624</v>
      </c>
      <c r="AC28" s="338" t="n">
        <f t="shared" si="13"/>
        <v>-7.5053307515629424</v>
      </c>
    </row>
    <row r="29">
      <c r="B29" s="16" t="s">
        <v>1201</v>
      </c>
      <c r="H29" s="160"/>
      <c r="I29" s="160"/>
      <c r="J29" s="160"/>
      <c r="K29" s="160"/>
      <c r="L29" s="160"/>
      <c r="M29" s="315"/>
      <c r="N29" s="160"/>
      <c r="O29" s="160"/>
      <c r="P29" s="160"/>
      <c r="Q29" s="160" t="n">
        <v>10</v>
      </c>
      <c r="R29" s="160"/>
      <c r="S29" s="160" t="n">
        <v>-10</v>
      </c>
      <c r="T29" s="160"/>
      <c r="U29" s="160"/>
      <c r="V29" s="160"/>
      <c r="W29" s="160"/>
    </row>
    <row r="30">
      <c r="H30" s="160"/>
      <c r="I30" s="160"/>
      <c r="J30" s="160"/>
      <c r="K30" s="160"/>
      <c r="L30" s="160"/>
      <c r="M30" s="315"/>
      <c r="N30" s="160"/>
      <c r="O30" s="160"/>
      <c r="P30" s="160"/>
      <c r="Q30" s="160"/>
      <c r="R30" s="160"/>
      <c r="S30" s="160"/>
      <c r="T30" s="160"/>
      <c r="U30" s="160"/>
      <c r="V30" s="160"/>
      <c r="W30" s="160"/>
    </row>
    <row r="33">
      <c r="B33" s="327" t="s">
        <v>523</v>
      </c>
      <c r="C33" s="328"/>
      <c r="D33" s="328"/>
      <c r="E33" s="329"/>
      <c r="F33" s="328" t="n">
        <v>2021</v>
      </c>
      <c r="G33" s="328" t="n">
        <v>2022</v>
      </c>
      <c r="H33" s="328" t="n">
        <v>2023</v>
      </c>
      <c r="I33" s="328" t="n">
        <v>2024</v>
      </c>
      <c r="J33" s="328" t="n">
        <v>2025</v>
      </c>
      <c r="K33" s="328" t="n">
        <v>2025</v>
      </c>
      <c r="L33" s="328" t="n">
        <v>2027</v>
      </c>
      <c r="M33" s="328" t="n">
        <v>2028</v>
      </c>
      <c r="N33" s="328" t="n">
        <v>2029</v>
      </c>
      <c r="O33" s="328" t="n">
        <v>2030</v>
      </c>
      <c r="P33" s="329" t="n">
        <v>2031</v>
      </c>
    </row>
    <row r="34">
      <c r="B34" s="153" t="s">
        <v>524</v>
      </c>
      <c r="C34" s="16"/>
      <c r="D34" s="16"/>
      <c r="E34" s="129"/>
      <c r="F34" s="16" t="n">
        <v>287</v>
      </c>
      <c r="G34" s="16" t="n">
        <v>534</v>
      </c>
      <c r="H34" s="16" t="n">
        <v>247</v>
      </c>
      <c r="I34" s="16" t="n">
        <v>63</v>
      </c>
      <c r="J34" s="16"/>
      <c r="K34" s="16"/>
      <c r="L34" s="16"/>
      <c r="M34" s="16"/>
      <c r="N34" s="16"/>
      <c r="O34" s="16"/>
      <c r="P34" s="129"/>
    </row>
    <row r="35">
      <c r="B35" s="153" t="s">
        <v>525</v>
      </c>
      <c r="C35" s="16"/>
      <c r="D35" s="16"/>
      <c r="E35" s="129"/>
      <c r="F35" s="16" t="n">
        <v>0</v>
      </c>
      <c r="G35" s="16" t="n">
        <v>0</v>
      </c>
      <c r="H35" s="16" t="n">
        <v>756</v>
      </c>
      <c r="I35" s="16" t="n">
        <v>1249</v>
      </c>
      <c r="J35" s="16" t="n">
        <v>1417</v>
      </c>
      <c r="K35" s="16" t="n">
        <v>1522</v>
      </c>
      <c r="L35" s="16" t="n">
        <v>1107</v>
      </c>
      <c r="M35" s="16"/>
      <c r="N35" s="16"/>
      <c r="O35" s="16"/>
      <c r="P35" s="129"/>
    </row>
    <row r="36">
      <c r="B36" s="153" t="s">
        <v>526</v>
      </c>
      <c r="C36" s="16"/>
      <c r="D36" s="16"/>
      <c r="E36" s="129"/>
      <c r="F36" s="16" t="n">
        <v>0</v>
      </c>
      <c r="G36" s="16" t="n">
        <v>5</v>
      </c>
      <c r="H36" s="16" t="n">
        <v>77</v>
      </c>
      <c r="I36" s="16" t="n">
        <v>307</v>
      </c>
      <c r="J36" s="16" t="n">
        <v>332</v>
      </c>
      <c r="K36" s="16" t="n">
        <v>270</v>
      </c>
      <c r="L36" s="16" t="n">
        <v>25</v>
      </c>
      <c r="M36" s="16" t="n">
        <v>32</v>
      </c>
      <c r="N36" s="16" t="n">
        <v>40</v>
      </c>
      <c r="O36" s="16" t="n">
        <v>49</v>
      </c>
      <c r="P36" s="129" t="n">
        <v>58</v>
      </c>
    </row>
    <row r="37" ht="32.75" customHeight="1">
      <c r="B37" s="320" t="s">
        <v>527</v>
      </c>
      <c r="C37" s="321"/>
      <c r="D37" s="321"/>
      <c r="E37" s="322"/>
      <c r="F37" s="16" t="n">
        <v>0</v>
      </c>
      <c r="G37" s="16" t="n">
        <v>0</v>
      </c>
      <c r="H37" s="16" t="n">
        <v>3768</v>
      </c>
      <c r="I37" s="16" t="n">
        <v>3428</v>
      </c>
      <c r="J37" s="16" t="n">
        <v>2176</v>
      </c>
      <c r="K37" s="16" t="n">
        <v>2304</v>
      </c>
      <c r="L37" s="16" t="n">
        <v>2129</v>
      </c>
      <c r="M37" s="16" t="n">
        <v>1335</v>
      </c>
      <c r="N37" s="16" t="n">
        <v>478</v>
      </c>
      <c r="O37" s="16" t="n">
        <v>531</v>
      </c>
      <c r="P37" s="129" t="n">
        <v>212</v>
      </c>
    </row>
    <row r="38" ht="32.75" customHeight="1">
      <c r="B38" s="320" t="s">
        <v>528</v>
      </c>
      <c r="C38" s="321"/>
      <c r="D38" s="321"/>
      <c r="E38" s="322"/>
      <c r="F38" s="16" t="n">
        <v>38</v>
      </c>
      <c r="G38" s="16" t="n">
        <v>81</v>
      </c>
      <c r="H38" s="16" t="n">
        <v>43</v>
      </c>
      <c r="I38" s="16"/>
      <c r="J38" s="16"/>
      <c r="K38" s="16"/>
      <c r="L38" s="16"/>
      <c r="M38" s="16"/>
      <c r="N38" s="16"/>
      <c r="O38" s="16"/>
      <c r="P38" s="129"/>
    </row>
    <row r="39">
      <c r="B39" s="153" t="s">
        <v>529</v>
      </c>
      <c r="C39" s="16"/>
      <c r="D39" s="16"/>
      <c r="E39" s="129"/>
      <c r="F39" s="16"/>
      <c r="G39" s="16"/>
      <c r="H39" s="16"/>
      <c r="I39" s="16" t="n">
        <v>-184</v>
      </c>
      <c r="J39" s="16" t="n">
        <v>-1830</v>
      </c>
      <c r="K39" s="16" t="n">
        <v>-2406</v>
      </c>
      <c r="L39" s="16" t="n">
        <v>-2419</v>
      </c>
      <c r="M39" s="16" t="n">
        <v>-2467</v>
      </c>
      <c r="N39" s="16" t="n">
        <v>-2531</v>
      </c>
      <c r="O39" s="16" t="n">
        <v>-2667</v>
      </c>
      <c r="P39" s="129" t="n">
        <v>-2809</v>
      </c>
    </row>
    <row r="40" ht="15.75" customHeight="1">
      <c r="B40" s="320" t="s">
        <v>530</v>
      </c>
      <c r="C40" s="321"/>
      <c r="D40" s="321"/>
      <c r="E40" s="322"/>
      <c r="F40" s="16" t="n">
        <v>6524</v>
      </c>
      <c r="G40" s="16" t="n">
        <v>6143</v>
      </c>
      <c r="H40" s="16"/>
      <c r="I40" s="16"/>
      <c r="J40" s="16"/>
      <c r="K40" s="16"/>
      <c r="L40" s="16"/>
      <c r="M40" s="16"/>
      <c r="N40" s="16"/>
      <c r="O40" s="16"/>
      <c r="P40" s="129"/>
    </row>
    <row r="41">
      <c r="B41" s="153" t="s">
        <v>531</v>
      </c>
      <c r="C41" s="16"/>
      <c r="D41" s="16"/>
      <c r="E41" s="129"/>
      <c r="F41" s="16" t="n">
        <v>50</v>
      </c>
      <c r="G41" s="16" t="n">
        <v>175</v>
      </c>
      <c r="H41" s="16" t="n">
        <v>25</v>
      </c>
      <c r="I41" s="16"/>
      <c r="J41" s="16"/>
      <c r="K41" s="16"/>
      <c r="L41" s="16"/>
      <c r="M41" s="16"/>
      <c r="N41" s="16"/>
      <c r="O41" s="16"/>
      <c r="P41" s="129"/>
    </row>
    <row r="42">
      <c r="B42" s="153" t="s">
        <v>532</v>
      </c>
      <c r="C42" s="16"/>
      <c r="D42" s="16"/>
      <c r="E42" s="129"/>
      <c r="F42" s="16" t="n">
        <v>829</v>
      </c>
      <c r="G42" s="16" t="n">
        <v>844</v>
      </c>
      <c r="H42" s="16"/>
      <c r="I42" s="16"/>
      <c r="J42" s="16"/>
      <c r="K42" s="16"/>
      <c r="L42" s="16"/>
      <c r="M42" s="16"/>
      <c r="N42" s="16"/>
      <c r="O42" s="16"/>
      <c r="P42" s="129"/>
    </row>
    <row r="43">
      <c r="B43" s="153" t="s">
        <v>533</v>
      </c>
      <c r="C43" s="16"/>
      <c r="D43" s="16"/>
      <c r="E43" s="129"/>
      <c r="F43" s="16" t="n">
        <f t="shared" ref="F43:P43" si="14">SUM(F34:F42)</f>
        <v>7728</v>
      </c>
      <c r="G43" s="16" t="n">
        <f t="shared" si="14"/>
        <v>7782</v>
      </c>
      <c r="H43" s="16" t="n">
        <f t="shared" si="14"/>
        <v>4916</v>
      </c>
      <c r="I43" s="16" t="n">
        <f t="shared" si="14"/>
        <v>4863</v>
      </c>
      <c r="J43" s="16" t="n">
        <f t="shared" si="14"/>
        <v>2095</v>
      </c>
      <c r="K43" s="16" t="n">
        <f t="shared" si="14"/>
        <v>1690</v>
      </c>
      <c r="L43" s="16" t="n">
        <f t="shared" si="14"/>
        <v>842</v>
      </c>
      <c r="M43" s="16" t="n">
        <f t="shared" si="14"/>
        <v>-1100</v>
      </c>
      <c r="N43" s="16" t="n">
        <f t="shared" si="14"/>
        <v>-2013</v>
      </c>
      <c r="O43" s="16" t="n">
        <f t="shared" si="14"/>
        <v>-2087</v>
      </c>
      <c r="P43" s="129" t="n">
        <f t="shared" si="14"/>
        <v>-2539</v>
      </c>
    </row>
    <row r="44">
      <c r="B44" s="320" t="s">
        <v>534</v>
      </c>
      <c r="C44" s="321"/>
      <c r="D44" s="321"/>
      <c r="E44" s="322"/>
      <c r="F44" s="16" t="n">
        <f t="shared" ref="F44:P44" si="15">F40+F38+F37</f>
        <v>6562</v>
      </c>
      <c r="G44" s="16" t="n">
        <f t="shared" si="15"/>
        <v>6224</v>
      </c>
      <c r="H44" s="16" t="n">
        <f t="shared" si="15"/>
        <v>3811</v>
      </c>
      <c r="I44" s="16" t="n">
        <f t="shared" si="15"/>
        <v>3428</v>
      </c>
      <c r="J44" s="16" t="n">
        <f t="shared" si="15"/>
        <v>2176</v>
      </c>
      <c r="K44" s="16" t="n">
        <f t="shared" si="15"/>
        <v>2304</v>
      </c>
      <c r="L44" s="16" t="n">
        <f t="shared" si="15"/>
        <v>2129</v>
      </c>
      <c r="M44" s="16" t="n">
        <f t="shared" si="15"/>
        <v>1335</v>
      </c>
      <c r="N44" s="16" t="n">
        <f t="shared" si="15"/>
        <v>478</v>
      </c>
      <c r="O44" s="16" t="n">
        <f t="shared" si="15"/>
        <v>531</v>
      </c>
      <c r="P44" s="129" t="n">
        <f t="shared" si="15"/>
        <v>212</v>
      </c>
      <c r="Q44" s="16" t="s">
        <v>535</v>
      </c>
    </row>
    <row r="45">
      <c r="B45" s="153" t="s">
        <v>536</v>
      </c>
      <c r="C45" s="16"/>
      <c r="D45" s="16"/>
      <c r="E45" s="129"/>
      <c r="F45" s="16" t="n">
        <f>(F44/1000)/M26</f>
        <v>9.4295157350194007E-3</v>
      </c>
      <c r="G45" s="16" t="e">
        <f>(G44/1000)/R26</f>
        <v>#DIV/0!</v>
      </c>
      <c r="H45" s="16" t="n">
        <f>(H44/1000)/W26</f>
        <v>-0.40195527173458573</v>
      </c>
      <c r="I45" s="16" t="n">
        <f>(I44/1000)/X26</f>
        <v>-0.35665001694649157</v>
      </c>
      <c r="J45" s="16"/>
      <c r="K45" s="16"/>
      <c r="L45" s="16"/>
      <c r="M45" s="16"/>
      <c r="N45" s="16"/>
      <c r="O45" s="16"/>
      <c r="P45" s="129"/>
      <c r="Q45" s="16" t="s">
        <v>537</v>
      </c>
    </row>
    <row r="46">
      <c r="B46" s="130" t="s">
        <v>538</v>
      </c>
      <c r="C46" s="155"/>
      <c r="D46" s="155"/>
      <c r="E46" s="161"/>
      <c r="F46" s="155" t="n">
        <f t="shared" ref="F46:P46" si="16">F43-F44</f>
        <v>1166</v>
      </c>
      <c r="G46" s="155" t="n">
        <f t="shared" si="16"/>
        <v>1558</v>
      </c>
      <c r="H46" s="155" t="n">
        <f t="shared" si="16"/>
        <v>1105</v>
      </c>
      <c r="I46" s="155" t="n">
        <f t="shared" si="16"/>
        <v>1435</v>
      </c>
      <c r="J46" s="155" t="n">
        <f t="shared" si="16"/>
        <v>-81</v>
      </c>
      <c r="K46" s="155" t="n">
        <f t="shared" si="16"/>
        <v>-614</v>
      </c>
      <c r="L46" s="155" t="n">
        <f t="shared" si="16"/>
        <v>-1287</v>
      </c>
      <c r="M46" s="155" t="n">
        <f t="shared" si="16"/>
        <v>-2435</v>
      </c>
      <c r="N46" s="155" t="n">
        <f t="shared" si="16"/>
        <v>-2491</v>
      </c>
      <c r="O46" s="155" t="n">
        <f t="shared" si="16"/>
        <v>-2618</v>
      </c>
      <c r="P46" s="161" t="n">
        <f t="shared" si="16"/>
        <v>-2751</v>
      </c>
    </row>
  </sheetData>
  <mergeCells count="33">
    <mergeCell ref="B1:AC1"/>
    <mergeCell ref="B46:E46"/>
    <mergeCell ref="B40:E40"/>
    <mergeCell ref="B41:E41"/>
    <mergeCell ref="B42:E42"/>
    <mergeCell ref="B43:E43"/>
    <mergeCell ref="B44:E44"/>
    <mergeCell ref="B45:E45"/>
    <mergeCell ref="B39:E39"/>
    <mergeCell ref="E7:H7"/>
    <mergeCell ref="B6:C8"/>
    <mergeCell ref="I7:L7"/>
    <mergeCell ref="Q7:T7"/>
    <mergeCell ref="B37:E37"/>
    <mergeCell ref="B38:E38"/>
    <mergeCell ref="U24:X24"/>
    <mergeCell ref="B35:E35"/>
    <mergeCell ref="B36:E36"/>
    <mergeCell ref="B34:E34"/>
    <mergeCell ref="Y24:AB24"/>
    <mergeCell ref="I24:L24"/>
    <mergeCell ref="Q24:T24"/>
    <mergeCell ref="B23:C25"/>
    <mergeCell ref="E24:H24"/>
    <mergeCell ref="D23:P23"/>
    <mergeCell ref="Q23:AC23"/>
    <mergeCell ref="M24:P24"/>
    <mergeCell ref="B2:AC4"/>
    <mergeCell ref="Y7:AB7"/>
    <mergeCell ref="U7:X7"/>
    <mergeCell ref="D6:P6"/>
    <mergeCell ref="Q6:AC6"/>
    <mergeCell ref="M7:P7"/>
  </mergeCells>
  <pageMargins left="0.7" right="0.7" top="0.75" bottom="0.75" header="0.3" footer="0.3"/>
  <pageSetup paperSize="9" orientation="portrait" horizontalDpi="300" verticalDpi="300" r:id="rId2"/>
  <legacyDrawing r:id="rIdvml"/>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84" zoomScaleNormal="60" workbookViewId="0">
      <selection activeCell="N22" sqref="N22"/>
    </sheetView>
  </sheetViews>
  <sheetFormatPr defaultRowHeight="15.0" baseColWidth="10"/>
  <cols>
    <col min="2" max="2" width="42.83203125" hidden="0" customWidth="1"/>
    <col min="3" max="3" width="7.5" hidden="0" customWidth="1"/>
    <col min="4" max="4" width="8.83203125" hidden="0" customWidth="1"/>
    <col min="5" max="5" width="9" hidden="0" customWidth="1"/>
    <col min="6" max="6" width="8.83203125" hidden="0" customWidth="1"/>
    <col min="7" max="7" width="8.83203125" hidden="0" customWidth="1"/>
    <col min="8" max="8" width="8.83203125" hidden="0" customWidth="1"/>
    <col min="9" max="9" width="8.83203125" hidden="0" customWidth="1"/>
    <col min="10" max="10" width="8.83203125" hidden="0" customWidth="1"/>
    <col min="11" max="11" width="8.83203125" hidden="0" customWidth="1"/>
    <col min="12" max="12" width="8.83203125" hidden="0" customWidth="1"/>
    <col min="13" max="13" width="8.83203125" hidden="0" customWidth="1"/>
    <col min="14" max="14" width="9.1640625" hidden="0" customWidth="1"/>
    <col min="15" max="15" width="8.83203125" hidden="0" customWidth="1"/>
    <col min="16" max="16" width="8.83203125" hidden="0" customWidth="1"/>
    <col min="17" max="17" width="8.83203125" hidden="0" customWidth="1"/>
    <col min="18" max="18" width="8.83203125" hidden="0" customWidth="1"/>
    <col min="19" max="19" width="8.83203125" hidden="0" customWidth="1"/>
    <col min="20" max="20" width="9.1640625" hidden="0" customWidth="1"/>
    <col min="21" max="21" width="9.1640625" hidden="0" customWidth="1"/>
    <col min="22" max="22" width="9.1640625" hidden="0" customWidth="1"/>
  </cols>
  <sheetData>
    <row r="1">
      <c r="B1" s="135" t="s">
        <v>55</v>
      </c>
      <c r="C1" s="135"/>
      <c r="D1" s="135"/>
      <c r="E1" s="135"/>
      <c r="F1" s="135"/>
      <c r="G1" s="135"/>
      <c r="H1" s="135"/>
      <c r="I1" s="135"/>
      <c r="J1" s="135"/>
      <c r="K1" s="135"/>
      <c r="L1" s="135"/>
      <c r="M1" s="135"/>
      <c r="N1" s="135"/>
      <c r="O1" s="135"/>
      <c r="P1" s="135"/>
      <c r="Q1" s="135"/>
      <c r="R1" s="135"/>
      <c r="S1" s="135"/>
      <c r="T1" s="135"/>
      <c r="U1" s="135"/>
      <c r="V1" s="135"/>
      <c r="W1" s="135"/>
      <c r="X1" s="135"/>
      <c r="Y1" s="135"/>
      <c r="Z1" s="135"/>
      <c r="AA1" s="135"/>
      <c r="AB1" s="135"/>
      <c r="AC1" s="135"/>
    </row>
    <row r="2" ht="14.25" customHeight="1">
      <c r="B2" s="16" t="s">
        <v>1235</v>
      </c>
      <c r="C2" s="16"/>
      <c r="D2" s="16"/>
      <c r="E2" s="16"/>
      <c r="F2" s="16"/>
      <c r="G2" s="16"/>
      <c r="H2" s="16"/>
      <c r="I2" s="16"/>
      <c r="J2" s="16"/>
      <c r="K2" s="16"/>
      <c r="L2" s="16"/>
      <c r="M2" s="16"/>
      <c r="N2" s="16"/>
      <c r="O2" s="16"/>
      <c r="P2" s="16"/>
      <c r="Q2" s="16"/>
      <c r="R2" s="16"/>
      <c r="S2" s="16"/>
      <c r="T2" s="16"/>
      <c r="U2" s="16"/>
      <c r="V2" s="16"/>
      <c r="W2" s="16"/>
      <c r="X2" s="16"/>
      <c r="Y2" s="16"/>
      <c r="Z2" s="16"/>
      <c r="AA2" s="16"/>
      <c r="AB2" s="16"/>
      <c r="AC2" s="16"/>
    </row>
    <row r="3">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row>
    <row r="4">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row>
    <row r="6">
      <c r="B6" s="16" t="s">
        <v>393</v>
      </c>
    </row>
    <row r="7" ht="14.75" customHeight="1">
      <c r="B7" s="136" t="s">
        <v>485</v>
      </c>
      <c r="C7" s="137"/>
      <c r="D7" s="147" t="s">
        <v>337</v>
      </c>
      <c r="E7" s="148"/>
      <c r="F7" s="148"/>
      <c r="G7" s="148"/>
      <c r="H7" s="148"/>
      <c r="I7" s="148"/>
      <c r="J7" s="148"/>
      <c r="K7" s="148"/>
      <c r="L7" s="148"/>
      <c r="M7" s="148"/>
      <c r="N7" s="148"/>
      <c r="O7" s="148"/>
      <c r="P7" s="149"/>
      <c r="Q7" s="144" t="s">
        <v>338</v>
      </c>
      <c r="R7" s="145"/>
      <c r="S7" s="145"/>
      <c r="T7" s="145"/>
      <c r="U7" s="145"/>
      <c r="V7" s="145"/>
      <c r="W7" s="145"/>
      <c r="X7" s="145"/>
      <c r="Y7" s="145"/>
      <c r="Z7" s="145"/>
      <c r="AA7" s="145"/>
      <c r="AB7" s="145"/>
      <c r="AC7" s="146"/>
    </row>
    <row r="8">
      <c r="B8" s="139"/>
      <c r="C8" s="134"/>
      <c r="D8" s="136" t="n">
        <v>2018</v>
      </c>
      <c r="E8" s="136" t="n">
        <v>2019</v>
      </c>
      <c r="F8" s="137"/>
      <c r="G8" s="137"/>
      <c r="H8" s="138"/>
      <c r="I8" s="136" t="n">
        <v>2020</v>
      </c>
      <c r="J8" s="137"/>
      <c r="K8" s="137"/>
      <c r="L8" s="137"/>
      <c r="M8" s="136" t="n">
        <v>2021</v>
      </c>
      <c r="N8" s="137"/>
      <c r="O8" s="137"/>
      <c r="P8" s="138"/>
      <c r="Q8" s="142" t="n">
        <v>2022</v>
      </c>
      <c r="R8" s="142"/>
      <c r="S8" s="142"/>
      <c r="T8" s="143"/>
      <c r="U8" s="141" t="n">
        <v>2023</v>
      </c>
      <c r="V8" s="142"/>
      <c r="W8" s="142"/>
      <c r="X8" s="142"/>
      <c r="Y8" s="141" t="n">
        <v>2024</v>
      </c>
      <c r="Z8" s="142"/>
      <c r="AA8" s="142"/>
      <c r="AB8" s="143"/>
      <c r="AC8" s="152" t="n">
        <v>2025</v>
      </c>
    </row>
    <row r="9">
      <c r="B9" s="139"/>
      <c r="C9" s="134"/>
      <c r="D9" s="139" t="s">
        <v>339</v>
      </c>
      <c r="E9" s="139" t="s">
        <v>340</v>
      </c>
      <c r="F9" s="134" t="s">
        <v>341</v>
      </c>
      <c r="G9" s="134" t="s">
        <v>240</v>
      </c>
      <c r="H9" s="140" t="s">
        <v>339</v>
      </c>
      <c r="I9" s="134" t="s">
        <v>340</v>
      </c>
      <c r="J9" s="134" t="s">
        <v>341</v>
      </c>
      <c r="K9" s="134" t="s">
        <v>240</v>
      </c>
      <c r="L9" s="134" t="s">
        <v>339</v>
      </c>
      <c r="M9" s="139" t="s">
        <v>340</v>
      </c>
      <c r="N9" s="134" t="s">
        <v>341</v>
      </c>
      <c r="O9" s="134" t="s">
        <v>240</v>
      </c>
      <c r="P9" s="140" t="s">
        <v>339</v>
      </c>
      <c r="Q9" s="254" t="s">
        <v>340</v>
      </c>
      <c r="R9" s="254" t="s">
        <v>341</v>
      </c>
      <c r="S9" s="254" t="s">
        <v>240</v>
      </c>
      <c r="T9" s="254" t="s">
        <v>339</v>
      </c>
      <c r="U9" s="253" t="s">
        <v>340</v>
      </c>
      <c r="V9" s="254" t="s">
        <v>341</v>
      </c>
      <c r="W9" s="254" t="s">
        <v>240</v>
      </c>
      <c r="X9" s="254" t="s">
        <v>339</v>
      </c>
      <c r="Y9" s="253" t="s">
        <v>340</v>
      </c>
      <c r="Z9" s="128" t="s">
        <v>341</v>
      </c>
      <c r="AA9" s="254" t="s">
        <v>240</v>
      </c>
      <c r="AB9" s="269" t="s">
        <v>339</v>
      </c>
      <c r="AC9" s="278" t="s">
        <v>340</v>
      </c>
    </row>
    <row r="10">
      <c r="B10" s="154" t="s">
        <v>539</v>
      </c>
      <c r="C10" s="150"/>
      <c r="D10" s="343" t="n">
        <f>D11 +D13</f>
        <v>754.2</v>
      </c>
      <c r="E10" s="325" t="n">
        <f t="shared" ref="E10:AC10" si="0">E11 +E13</f>
        <v>768.3</v>
      </c>
      <c r="F10" s="325" t="n">
        <f t="shared" si="0"/>
        <v>781.1</v>
      </c>
      <c r="G10" s="325" t="n">
        <f t="shared" si="0"/>
        <v>792.1</v>
      </c>
      <c r="H10" s="325" t="n">
        <f t="shared" si="0"/>
        <v>801.3</v>
      </c>
      <c r="I10" s="325" t="n">
        <f t="shared" si="0"/>
        <v>808.5</v>
      </c>
      <c r="J10" s="325" t="n">
        <f t="shared" si="0"/>
        <v>821.6</v>
      </c>
      <c r="K10" s="325" t="n">
        <f t="shared" si="0"/>
        <v>825.8</v>
      </c>
      <c r="L10" s="325" t="n">
        <f t="shared" si="0"/>
        <v>821</v>
      </c>
      <c r="M10" s="325" t="n">
        <f t="shared" si="0"/>
        <v>814.1</v>
      </c>
      <c r="N10" s="325" t="n">
        <f t="shared" si="0"/>
        <v>815.3</v>
      </c>
      <c r="O10" s="325" t="n">
        <f t="shared" si="0"/>
        <v>826.5</v>
      </c>
      <c r="P10" s="342" t="n">
        <f t="shared" si="0"/>
        <v>847.9</v>
      </c>
      <c r="Q10" s="339" t="n">
        <f t="shared" si="0"/>
        <v>0</v>
      </c>
      <c r="R10" s="339" t="n">
        <f t="shared" si="0"/>
        <v>14</v>
      </c>
      <c r="S10" s="339" t="n">
        <f t="shared" si="0"/>
        <v>0</v>
      </c>
      <c r="T10" s="339" t="n">
        <f t="shared" si="0"/>
        <v>0</v>
      </c>
      <c r="U10" s="339" t="n">
        <f t="shared" si="0"/>
        <v>-16</v>
      </c>
      <c r="V10" s="339" t="n">
        <f t="shared" si="0"/>
        <v>-16</v>
      </c>
      <c r="W10" s="339" t="n">
        <f t="shared" si="0"/>
        <v>-16</v>
      </c>
      <c r="X10" s="339" t="n">
        <f t="shared" si="0"/>
        <v>-16</v>
      </c>
      <c r="Y10" s="339" t="n">
        <f t="shared" si="0"/>
        <v>-16</v>
      </c>
      <c r="Z10" s="339" t="n">
        <f t="shared" si="0"/>
        <v>-16</v>
      </c>
      <c r="AA10" s="339" t="n">
        <f t="shared" si="0"/>
        <v>-16</v>
      </c>
      <c r="AB10" s="339" t="n">
        <f t="shared" si="0"/>
        <v>-16</v>
      </c>
      <c r="AC10" s="341" t="n">
        <f t="shared" si="0"/>
        <v>-16</v>
      </c>
    </row>
    <row r="11" ht="15" customHeight="1">
      <c r="B11" s="153" t="s">
        <v>55</v>
      </c>
      <c r="C11" s="16" t="s">
        <v>540</v>
      </c>
      <c r="D11" s="247" t="n">
        <f>'Haver Pivoted'!GO12</f>
        <v>754.2</v>
      </c>
      <c r="E11" s="160" t="n">
        <f>'Haver Pivoted'!GP12</f>
        <v>768.3</v>
      </c>
      <c r="F11" s="160" t="n">
        <f>'Haver Pivoted'!GQ12</f>
        <v>781.1</v>
      </c>
      <c r="G11" s="160" t="n">
        <f>'Haver Pivoted'!GR12</f>
        <v>792.1</v>
      </c>
      <c r="H11" s="160" t="n">
        <f>'Haver Pivoted'!GS12</f>
        <v>801.3</v>
      </c>
      <c r="I11" s="160" t="n">
        <f>'Haver Pivoted'!GT12</f>
        <v>808.5</v>
      </c>
      <c r="J11" s="160" t="n">
        <f>'Haver Pivoted'!GU12</f>
        <v>821.6</v>
      </c>
      <c r="K11" s="160" t="n">
        <f>'Haver Pivoted'!GV12</f>
        <v>825.8</v>
      </c>
      <c r="L11" s="160" t="n">
        <f>'Haver Pivoted'!GW12</f>
        <v>821</v>
      </c>
      <c r="M11" s="160" t="n">
        <f>'Haver Pivoted'!GX12</f>
        <v>814.1</v>
      </c>
      <c r="N11" s="160" t="n">
        <f>'Haver Pivoted'!GY12</f>
        <v>815.3</v>
      </c>
      <c r="O11" s="160" t="n">
        <f>'Haver Pivoted'!GZ12</f>
        <v>826.5</v>
      </c>
      <c r="P11" s="284" t="n">
        <f>'Haver Pivoted'!HA12</f>
        <v>847.9</v>
      </c>
      <c r="Q11" s="284" t="n">
        <f>'Haver Pivoted'!HB12</f>
        <v>0</v>
      </c>
      <c r="R11" s="279" t="n">
        <f t="shared" ref="R11:AC11" si="1">R12+R14</f>
        <v>14</v>
      </c>
      <c r="S11" s="279" t="n">
        <f t="shared" si="1"/>
        <v>0</v>
      </c>
      <c r="T11" s="279" t="n">
        <f t="shared" si="1"/>
        <v>0</v>
      </c>
      <c r="U11" s="279" t="n">
        <f t="shared" si="1"/>
        <v>0</v>
      </c>
      <c r="V11" s="279" t="n">
        <f t="shared" si="1"/>
        <v>0</v>
      </c>
      <c r="W11" s="279" t="n">
        <f t="shared" si="1"/>
        <v>0</v>
      </c>
      <c r="X11" s="279" t="n">
        <f t="shared" si="1"/>
        <v>0</v>
      </c>
      <c r="Y11" s="279" t="n">
        <f t="shared" si="1"/>
        <v>0</v>
      </c>
      <c r="Z11" s="279" t="n">
        <f t="shared" si="1"/>
        <v>0</v>
      </c>
      <c r="AA11" s="279" t="n">
        <f t="shared" si="1"/>
        <v>0</v>
      </c>
      <c r="AB11" s="279" t="n">
        <f t="shared" si="1"/>
        <v>0</v>
      </c>
      <c r="AC11" s="280" t="n">
        <f t="shared" si="1"/>
        <v>0</v>
      </c>
    </row>
    <row r="12" ht="15" customHeight="1">
      <c r="B12" s="153" t="s">
        <v>541</v>
      </c>
      <c r="C12" s="16"/>
      <c r="D12" s="247"/>
      <c r="E12" s="160"/>
      <c r="F12" s="160"/>
      <c r="G12" s="160"/>
      <c r="H12" s="160"/>
      <c r="I12" s="160"/>
      <c r="J12" s="160" t="n">
        <f>J11-J14</f>
        <v>812</v>
      </c>
      <c r="K12" s="160" t="n">
        <f t="shared" ref="K12:Q12" si="2">K11-K14</f>
        <v>811.4</v>
      </c>
      <c r="L12" s="160" t="n">
        <f t="shared" si="2"/>
        <v>806.7</v>
      </c>
      <c r="M12" s="160" t="n">
        <f t="shared" si="2"/>
        <v>799.9</v>
      </c>
      <c r="N12" s="160" t="n">
        <f t="shared" si="2"/>
        <v>801.19999999999993</v>
      </c>
      <c r="O12" s="160" t="n">
        <f t="shared" si="2"/>
        <v>812.2</v>
      </c>
      <c r="P12" s="284" t="n">
        <f t="shared" si="2"/>
        <v>833.3</v>
      </c>
      <c r="Q12" s="284" t="n">
        <f t="shared" si="2"/>
        <v>0</v>
      </c>
      <c r="R12" s="279" t="n">
        <f t="shared" ref="R12:AC12" si="3">Q12*(1+Q15)</f>
        <v>0</v>
      </c>
      <c r="S12" s="279" t="n">
        <f t="shared" si="3"/>
        <v>0</v>
      </c>
      <c r="T12" s="279" t="n">
        <f t="shared" si="3"/>
        <v>0</v>
      </c>
      <c r="U12" s="279" t="n">
        <f t="shared" si="3"/>
        <v>0</v>
      </c>
      <c r="V12" s="279" t="n">
        <f t="shared" si="3"/>
        <v>0</v>
      </c>
      <c r="W12" s="279" t="n">
        <f t="shared" si="3"/>
        <v>0</v>
      </c>
      <c r="X12" s="279" t="n">
        <f t="shared" si="3"/>
        <v>0</v>
      </c>
      <c r="Y12" s="279" t="n">
        <f t="shared" si="3"/>
        <v>0</v>
      </c>
      <c r="Z12" s="279" t="n">
        <f t="shared" si="3"/>
        <v>0</v>
      </c>
      <c r="AA12" s="279" t="n">
        <f t="shared" si="3"/>
        <v>0</v>
      </c>
      <c r="AB12" s="279" t="n">
        <f t="shared" si="3"/>
        <v>0</v>
      </c>
      <c r="AC12" s="280" t="n">
        <f t="shared" si="3"/>
        <v>0</v>
      </c>
    </row>
    <row r="13" ht="15" customHeight="1">
      <c r="B13" s="347" t="s">
        <v>542</v>
      </c>
      <c r="C13" s="348"/>
      <c r="D13" s="247"/>
      <c r="E13" s="160"/>
      <c r="F13" s="160"/>
      <c r="G13" s="160"/>
      <c r="H13" s="160"/>
      <c r="I13" s="160"/>
      <c r="J13" s="160"/>
      <c r="K13" s="160"/>
      <c r="L13" s="160"/>
      <c r="M13" s="160"/>
      <c r="N13" s="160"/>
      <c r="O13" s="160"/>
      <c r="P13" s="284"/>
      <c r="Q13" s="346"/>
      <c r="R13" s="346"/>
      <c r="S13" s="346"/>
      <c r="T13" s="346"/>
      <c r="U13" s="346" t="n">
        <v>-16</v>
      </c>
      <c r="V13" s="346" t="n">
        <f t="shared" ref="V13:Y13" si="4">U13</f>
        <v>-16</v>
      </c>
      <c r="W13" s="346" t="n">
        <f t="shared" si="4"/>
        <v>-16</v>
      </c>
      <c r="X13" s="346" t="n">
        <f t="shared" si="4"/>
        <v>-16</v>
      </c>
      <c r="Y13" s="346" t="n">
        <f t="shared" si="4"/>
        <v>-16</v>
      </c>
      <c r="Z13" s="346" t="n">
        <f t="shared" ref="Z13" si="5">Y13</f>
        <v>-16</v>
      </c>
      <c r="AA13" s="346" t="n">
        <f t="shared" ref="AA13" si="6">Z13</f>
        <v>-16</v>
      </c>
      <c r="AB13" s="346" t="n">
        <f t="shared" ref="AB13" si="7">AA13</f>
        <v>-16</v>
      </c>
      <c r="AC13" s="356" t="n">
        <f t="shared" ref="AC13" si="8">AB13</f>
        <v>-16</v>
      </c>
    </row>
    <row r="14" ht="15" customHeight="1">
      <c r="B14" s="347" t="s">
        <v>543</v>
      </c>
      <c r="C14" s="348" t="s">
        <v>856</v>
      </c>
      <c r="D14" s="247"/>
      <c r="E14" s="160"/>
      <c r="F14" s="160"/>
      <c r="G14" s="160"/>
      <c r="H14" s="160"/>
      <c r="I14" s="160"/>
      <c r="J14" s="160" t="n">
        <f>'Haver Pivoted'!GU46</f>
        <v>9.6</v>
      </c>
      <c r="K14" s="160" t="n">
        <f>'Haver Pivoted'!GV46</f>
        <v>14.4</v>
      </c>
      <c r="L14" s="160" t="n">
        <f>'Haver Pivoted'!GW46</f>
        <v>14.3</v>
      </c>
      <c r="M14" s="160" t="n">
        <f>'Haver Pivoted'!GX46</f>
        <v>14.2</v>
      </c>
      <c r="N14" s="160" t="n">
        <f>'Haver Pivoted'!GY46</f>
        <v>14.1</v>
      </c>
      <c r="O14" s="160" t="n">
        <f>'Haver Pivoted'!GZ46</f>
        <v>14.3</v>
      </c>
      <c r="P14" s="284" t="n">
        <f>'Haver Pivoted'!HA46</f>
        <v>14.6</v>
      </c>
      <c r="Q14" s="284" t="n">
        <f>'Haver Pivoted'!HB46</f>
        <v>0</v>
      </c>
      <c r="R14" s="346" t="n">
        <v>14</v>
      </c>
      <c r="S14" s="346"/>
      <c r="T14" s="346"/>
      <c r="U14" s="346"/>
      <c r="V14" s="346"/>
      <c r="W14" s="346"/>
      <c r="X14" s="346"/>
      <c r="Y14" s="346"/>
      <c r="Z14" s="346"/>
      <c r="AA14" s="346"/>
      <c r="AB14" s="346"/>
      <c r="AC14" s="356"/>
    </row>
    <row r="15">
      <c r="B15" s="130" t="s">
        <v>544</v>
      </c>
      <c r="C15" s="316"/>
      <c r="D15" s="248"/>
      <c r="E15" s="344"/>
      <c r="F15" s="344"/>
      <c r="G15" s="344"/>
      <c r="H15" s="344"/>
      <c r="I15" s="344"/>
      <c r="J15" s="316"/>
      <c r="K15" s="316"/>
      <c r="L15" s="316"/>
      <c r="M15" s="316"/>
      <c r="N15" s="316" t="n">
        <f>(1 + $E$31)^0.25-1</f>
        <v>1.7727048047339489E-2</v>
      </c>
      <c r="O15" s="316" t="n">
        <f>(1 + $E$31)^0.25-1</f>
        <v>1.7727048047339489E-2</v>
      </c>
      <c r="P15" s="175" t="n">
        <f>(1 + $F$31)^0.25-1</f>
        <v>1.8697834336888208E-2</v>
      </c>
      <c r="Q15" s="318" t="n">
        <f>(1 +$F$31)^0.25-1</f>
        <v>1.8697834336888208E-2</v>
      </c>
      <c r="R15" s="318" t="n">
        <f>(1 +$F$31)^0.25-1</f>
        <v>1.8697834336888208E-2</v>
      </c>
      <c r="S15" s="318" t="n">
        <f>(1 +$F$31)^0.25-1</f>
        <v>1.8697834336888208E-2</v>
      </c>
      <c r="T15" s="318" t="n">
        <f>(1 +$G$31)^0.25-1</f>
        <v>1.8669486564971915E-2</v>
      </c>
      <c r="U15" s="318" t="n">
        <f>(1 +$G$31)^0.25-1</f>
        <v>1.8669486564971915E-2</v>
      </c>
      <c r="V15" s="318" t="n">
        <f>(1 +$G$31)^0.25-1</f>
        <v>1.8669486564971915E-2</v>
      </c>
      <c r="W15" s="318" t="n">
        <f>(1 +$G$31)^0.25-1</f>
        <v>1.8669486564971915E-2</v>
      </c>
      <c r="X15" s="318" t="n">
        <f>(1 +$H$31)^0.25-1</f>
        <v>1.8402413319240196E-2</v>
      </c>
      <c r="Y15" s="318" t="n">
        <f>(1 +$H$31)^0.25-1</f>
        <v>1.8402413319240196E-2</v>
      </c>
      <c r="Z15" s="318" t="n">
        <f t="shared" ref="Z15:AC15" si="9">(1 +$H$31)^0.25-1</f>
        <v>1.8402413319240196E-2</v>
      </c>
      <c r="AA15" s="318" t="n">
        <f t="shared" si="9"/>
        <v>1.8402413319240196E-2</v>
      </c>
      <c r="AB15" s="318" t="n">
        <f t="shared" si="9"/>
        <v>1.8402413319240196E-2</v>
      </c>
      <c r="AC15" s="335" t="n">
        <f t="shared" si="9"/>
        <v>1.8402413319240196E-2</v>
      </c>
    </row>
    <row r="16">
      <c r="B16" s="16"/>
      <c r="C16" s="315"/>
      <c r="D16" s="160"/>
      <c r="E16" s="160"/>
      <c r="F16" s="160"/>
      <c r="G16" s="160"/>
      <c r="H16" s="160"/>
      <c r="I16" s="160"/>
      <c r="J16" s="315"/>
      <c r="K16" s="315"/>
      <c r="L16" s="315"/>
      <c r="M16" s="315"/>
      <c r="N16" s="315"/>
      <c r="O16" s="315"/>
      <c r="P16" s="160"/>
      <c r="Q16" s="160"/>
      <c r="R16" s="160"/>
      <c r="S16" s="160"/>
      <c r="T16" s="160"/>
      <c r="U16" s="160"/>
      <c r="V16" s="160"/>
      <c r="W16" s="160"/>
      <c r="X16" s="160"/>
      <c r="Y16" s="160"/>
      <c r="Z16" s="160"/>
      <c r="AA16" s="160"/>
      <c r="AB16" s="160"/>
      <c r="AC16" s="160"/>
    </row>
    <row r="17">
      <c r="B17" s="16"/>
      <c r="C17" s="315"/>
      <c r="D17" s="160"/>
      <c r="E17" s="160"/>
      <c r="F17" s="160"/>
      <c r="G17" s="160"/>
      <c r="H17" s="160"/>
      <c r="I17" s="160"/>
      <c r="J17" s="315"/>
      <c r="K17" s="315"/>
      <c r="L17" s="315"/>
      <c r="M17" s="315"/>
      <c r="N17" s="315"/>
      <c r="O17" s="315"/>
      <c r="P17" s="140" t="s">
        <v>339</v>
      </c>
      <c r="Q17" s="254" t="s">
        <v>340</v>
      </c>
      <c r="R17" s="254" t="s">
        <v>341</v>
      </c>
      <c r="S17" s="254" t="s">
        <v>240</v>
      </c>
      <c r="T17" s="254" t="s">
        <v>339</v>
      </c>
      <c r="U17" s="253" t="s">
        <v>340</v>
      </c>
      <c r="V17" s="254" t="s">
        <v>341</v>
      </c>
      <c r="W17" s="254" t="s">
        <v>240</v>
      </c>
      <c r="X17" s="254" t="s">
        <v>339</v>
      </c>
      <c r="Y17" s="253" t="s">
        <v>340</v>
      </c>
      <c r="Z17" s="128" t="s">
        <v>341</v>
      </c>
      <c r="AA17" s="254" t="s">
        <v>240</v>
      </c>
      <c r="AB17" s="269" t="s">
        <v>339</v>
      </c>
      <c r="AC17" s="278" t="s">
        <v>340</v>
      </c>
    </row>
    <row r="18">
      <c r="B18" s="16"/>
      <c r="C18" s="315"/>
      <c r="D18" s="160"/>
      <c r="E18" s="160"/>
      <c r="F18" s="160"/>
      <c r="G18" s="160"/>
      <c r="H18" s="160"/>
      <c r="I18" s="160"/>
      <c r="J18" s="315"/>
      <c r="K18" s="315"/>
      <c r="L18" s="315"/>
      <c r="M18" s="315"/>
      <c r="N18" s="315"/>
      <c r="O18" s="315"/>
      <c r="P18" s="342" t="n">
        <v>847.9</v>
      </c>
      <c r="Q18" s="339" t="n">
        <v>871.88090535292895</v>
      </c>
      <c r="R18" s="339" t="n">
        <v>878.75313989296569</v>
      </c>
      <c r="S18" s="339" t="n">
        <v>880.92215084498832</v>
      </c>
      <c r="T18" s="339" t="n">
        <v>897.39348728518314</v>
      </c>
      <c r="U18" s="339" t="n">
        <v>898.14736293954718</v>
      </c>
      <c r="V18" s="339" t="n">
        <v>915.21402485035151</v>
      </c>
      <c r="W18" s="339" t="n">
        <v>932.59931257640858</v>
      </c>
      <c r="X18" s="339" t="n">
        <v>950.30917469809549</v>
      </c>
      <c r="Y18" s="339" t="n">
        <v>968.09159552506367</v>
      </c>
      <c r="Z18" s="339" t="n">
        <v>986.20125580990646</v>
      </c>
      <c r="AA18" s="339" t="n">
        <v>1004.6441775483819</v>
      </c>
      <c r="AB18" s="339" t="n">
        <v>1023.4264935555032</v>
      </c>
      <c r="AC18" s="341" t="n">
        <v>1042.55444950488</v>
      </c>
    </row>
    <row r="19">
      <c r="B19" s="16"/>
      <c r="C19" s="315"/>
      <c r="D19" s="160"/>
      <c r="E19" s="160"/>
      <c r="F19" s="160"/>
      <c r="G19" s="160"/>
      <c r="H19" s="160"/>
      <c r="I19" s="160"/>
      <c r="J19" s="315"/>
      <c r="K19" s="315"/>
      <c r="L19" s="315"/>
      <c r="M19" s="315"/>
      <c r="N19" s="315"/>
      <c r="O19" s="315"/>
      <c r="P19" s="284" t="n">
        <v>847.9</v>
      </c>
      <c r="Q19" s="279" t="n">
        <v>871.88090535292895</v>
      </c>
      <c r="R19" s="279" t="n">
        <v>878.75313989296569</v>
      </c>
      <c r="S19" s="279" t="n">
        <v>880.92215084498832</v>
      </c>
      <c r="T19" s="279" t="n">
        <v>897.39348728518314</v>
      </c>
      <c r="U19" s="279" t="n">
        <v>914.14736293954718</v>
      </c>
      <c r="V19" s="279" t="n">
        <v>931.21402485035151</v>
      </c>
      <c r="W19" s="279" t="n">
        <v>948.59931257640858</v>
      </c>
      <c r="X19" s="279" t="n">
        <v>966.30917469809549</v>
      </c>
      <c r="Y19" s="279" t="n">
        <v>984.09159552506367</v>
      </c>
      <c r="Z19" s="279" t="n">
        <v>1002.2012558099065</v>
      </c>
      <c r="AA19" s="279" t="n">
        <v>1020.6441775483819</v>
      </c>
      <c r="AB19" s="279" t="n">
        <v>1039.4264935555032</v>
      </c>
      <c r="AC19" s="280" t="n">
        <v>1058.55444950488</v>
      </c>
    </row>
    <row r="20">
      <c r="B20" s="16"/>
      <c r="C20" s="315"/>
      <c r="D20" s="160"/>
      <c r="E20" s="160"/>
      <c r="F20" s="160"/>
      <c r="G20" s="160"/>
      <c r="H20" s="160"/>
      <c r="I20" s="160"/>
      <c r="J20" s="315"/>
      <c r="K20" s="315"/>
      <c r="L20" s="315"/>
      <c r="M20" s="315"/>
      <c r="N20" s="315"/>
      <c r="O20" s="315"/>
      <c r="P20" s="284" t="n">
        <v>833.3</v>
      </c>
      <c r="Q20" s="279" t="n">
        <v>848.88090535292895</v>
      </c>
      <c r="R20" s="279" t="n">
        <v>864.75313989296569</v>
      </c>
      <c r="S20" s="279" t="n">
        <v>880.92215084498832</v>
      </c>
      <c r="T20" s="279" t="n">
        <v>897.39348728518314</v>
      </c>
      <c r="U20" s="279" t="n">
        <v>914.14736293954718</v>
      </c>
      <c r="V20" s="279" t="n">
        <v>931.21402485035151</v>
      </c>
      <c r="W20" s="279" t="n">
        <v>948.59931257640858</v>
      </c>
      <c r="X20" s="279" t="n">
        <v>966.30917469809549</v>
      </c>
      <c r="Y20" s="279" t="n">
        <v>984.09159552506367</v>
      </c>
      <c r="Z20" s="279" t="n">
        <v>1002.2012558099065</v>
      </c>
      <c r="AA20" s="279" t="n">
        <v>1020.6441775483819</v>
      </c>
      <c r="AB20" s="279" t="n">
        <v>1039.4264935555032</v>
      </c>
      <c r="AC20" s="280" t="n">
        <v>1058.55444950488</v>
      </c>
    </row>
    <row r="21">
      <c r="B21" s="16"/>
      <c r="C21" s="315"/>
      <c r="D21" s="160"/>
      <c r="E21" s="160"/>
      <c r="F21" s="160"/>
      <c r="G21" s="160"/>
      <c r="H21" s="160"/>
      <c r="I21" s="160"/>
      <c r="J21" s="315"/>
      <c r="K21" s="315"/>
      <c r="L21" s="315"/>
      <c r="M21" s="315"/>
      <c r="N21" s="315"/>
      <c r="O21" s="315"/>
      <c r="P21" s="284"/>
      <c r="Q21" s="346"/>
      <c r="R21" s="346"/>
      <c r="S21" s="346"/>
      <c r="T21" s="346"/>
      <c r="U21" s="346" t="n">
        <v>-16</v>
      </c>
      <c r="V21" s="346" t="n">
        <v>-16</v>
      </c>
      <c r="W21" s="346" t="n">
        <v>-16</v>
      </c>
      <c r="X21" s="346" t="n">
        <v>-16</v>
      </c>
      <c r="Y21" s="346" t="n">
        <v>-16</v>
      </c>
      <c r="Z21" s="346" t="n">
        <v>-16</v>
      </c>
      <c r="AA21" s="346" t="n">
        <v>-16</v>
      </c>
      <c r="AB21" s="346" t="n">
        <v>-16</v>
      </c>
      <c r="AC21" s="356" t="n">
        <v>-16</v>
      </c>
    </row>
    <row r="22">
      <c r="B22" s="16"/>
      <c r="C22" s="315"/>
      <c r="D22" s="160"/>
      <c r="E22" s="160"/>
      <c r="F22" s="160"/>
      <c r="G22" s="160"/>
      <c r="H22" s="160"/>
      <c r="I22" s="160"/>
      <c r="J22" s="315"/>
      <c r="K22" s="315"/>
      <c r="L22" s="315"/>
      <c r="M22" s="315"/>
      <c r="N22" s="315"/>
      <c r="O22" s="315"/>
      <c r="P22" s="284" t="n">
        <v>14.6</v>
      </c>
      <c r="Q22" s="346" t="n">
        <v>23</v>
      </c>
      <c r="R22" s="346" t="n">
        <v>14</v>
      </c>
      <c r="S22" s="346"/>
      <c r="T22" s="346"/>
      <c r="U22" s="346"/>
      <c r="V22" s="346"/>
      <c r="W22" s="346"/>
      <c r="X22" s="346"/>
      <c r="Y22" s="346"/>
      <c r="Z22" s="346"/>
      <c r="AA22" s="346"/>
      <c r="AB22" s="346"/>
      <c r="AC22" s="356"/>
    </row>
    <row r="23">
      <c r="B23" s="16"/>
      <c r="C23" s="315"/>
      <c r="D23" s="160"/>
      <c r="E23" s="160"/>
      <c r="F23" s="160"/>
      <c r="G23" s="160"/>
      <c r="H23" s="160"/>
      <c r="I23" s="160"/>
      <c r="J23" s="315"/>
      <c r="K23" s="315"/>
      <c r="L23" s="315"/>
      <c r="M23" s="315"/>
      <c r="N23" s="315"/>
      <c r="O23" s="315"/>
      <c r="P23" s="175" t="n">
        <v>1.8697834336888208E-2</v>
      </c>
      <c r="Q23" s="318" t="n">
        <v>1.8697834336888208E-2</v>
      </c>
      <c r="R23" s="318" t="n">
        <v>1.8697834336888208E-2</v>
      </c>
      <c r="S23" s="318" t="n">
        <v>1.8697834336888208E-2</v>
      </c>
      <c r="T23" s="318" t="n">
        <v>1.8669486564971915E-2</v>
      </c>
      <c r="U23" s="318" t="n">
        <v>1.8669486564971915E-2</v>
      </c>
      <c r="V23" s="318" t="n">
        <v>1.8669486564971915E-2</v>
      </c>
      <c r="W23" s="318" t="n">
        <v>1.8669486564971915E-2</v>
      </c>
      <c r="X23" s="318" t="n">
        <v>1.8402413319240196E-2</v>
      </c>
      <c r="Y23" s="318" t="n">
        <v>1.8402413319240196E-2</v>
      </c>
      <c r="Z23" s="318" t="n">
        <v>1.8402413319240196E-2</v>
      </c>
      <c r="AA23" s="318" t="n">
        <v>1.8402413319240196E-2</v>
      </c>
      <c r="AB23" s="318" t="n">
        <v>1.8402413319240196E-2</v>
      </c>
      <c r="AC23" s="335" t="n">
        <v>1.8402413319240196E-2</v>
      </c>
    </row>
    <row r="24">
      <c r="B24" s="16" t="s">
        <v>412</v>
      </c>
      <c r="P24" s="160"/>
      <c r="Q24" s="160"/>
      <c r="R24" s="160"/>
      <c r="S24" s="160"/>
      <c r="T24" s="160"/>
      <c r="U24" s="160"/>
      <c r="V24" s="160"/>
      <c r="W24" s="160"/>
      <c r="X24" s="160"/>
      <c r="Y24" s="160"/>
      <c r="Z24" s="160"/>
      <c r="AA24" s="160"/>
      <c r="AB24" s="160"/>
      <c r="AC24" s="160"/>
    </row>
    <row r="25">
      <c r="B25" s="350" t="s">
        <v>515</v>
      </c>
      <c r="C25" s="350" t="n">
        <v>2019</v>
      </c>
      <c r="D25" s="351" t="n">
        <v>2020</v>
      </c>
      <c r="E25" s="351" t="n">
        <v>2021</v>
      </c>
      <c r="F25" s="351" t="n">
        <v>2022</v>
      </c>
      <c r="G25" s="351" t="n">
        <v>2023</v>
      </c>
      <c r="H25" s="352" t="n">
        <v>2024</v>
      </c>
      <c r="I25" s="352" t="n">
        <v>2025</v>
      </c>
      <c r="J25" s="352" t="n">
        <v>2026</v>
      </c>
      <c r="P25" s="160"/>
      <c r="Q25" s="160"/>
      <c r="R25" s="160"/>
      <c r="S25" s="160"/>
      <c r="T25" s="160"/>
      <c r="U25" s="160"/>
      <c r="V25" s="160"/>
      <c r="W25" s="160"/>
      <c r="X25" s="160"/>
      <c r="Y25" s="160"/>
      <c r="Z25" s="160"/>
      <c r="AA25" s="160"/>
      <c r="AB25" s="160"/>
      <c r="AC25" s="160"/>
    </row>
    <row r="26" ht="21" customHeight="1">
      <c r="B26" s="154" t="s">
        <v>545</v>
      </c>
      <c r="C26" s="355" t="n">
        <v>775</v>
      </c>
      <c r="D26" s="353" t="n">
        <v>912.11599999999999</v>
      </c>
      <c r="E26" s="353" t="n">
        <v>831.48500000000001</v>
      </c>
      <c r="F26" s="353" t="n">
        <v>862.72400000000005</v>
      </c>
      <c r="G26" s="353" t="n">
        <v>1007.266</v>
      </c>
      <c r="H26" s="353" t="n">
        <v>1088.671</v>
      </c>
      <c r="I26" s="353" t="n">
        <v>1171.1110000000001</v>
      </c>
      <c r="J26" s="354" t="n">
        <v>1258.2270000000001</v>
      </c>
      <c r="K26" s="181"/>
      <c r="L26" s="181"/>
      <c r="M26" s="181"/>
      <c r="N26" s="181"/>
      <c r="O26" s="181"/>
      <c r="P26" s="160"/>
      <c r="Q26" s="160"/>
      <c r="R26" s="160"/>
      <c r="S26" s="160"/>
      <c r="T26" s="160"/>
      <c r="U26" s="160"/>
      <c r="V26" s="160"/>
      <c r="W26" s="160"/>
      <c r="X26" s="160"/>
      <c r="Y26" s="160"/>
      <c r="Z26" s="160"/>
      <c r="AA26" s="160"/>
      <c r="AB26" s="160"/>
      <c r="AC26" s="160"/>
    </row>
    <row r="27">
      <c r="B27" s="153" t="s">
        <v>546</v>
      </c>
      <c r="C27" s="153"/>
      <c r="D27" s="16" t="n">
        <v>47</v>
      </c>
      <c r="E27" s="16" t="n">
        <v>-46</v>
      </c>
      <c r="J27" s="129"/>
      <c r="N27" s="349"/>
      <c r="O27" s="315"/>
      <c r="P27" s="160"/>
      <c r="Q27" s="160"/>
      <c r="R27" s="160"/>
      <c r="S27" s="160"/>
      <c r="T27" s="160"/>
      <c r="U27" s="160"/>
      <c r="V27" s="160"/>
      <c r="W27" s="160"/>
      <c r="X27" s="160"/>
      <c r="Y27" s="160"/>
      <c r="Z27" s="160"/>
      <c r="AA27" s="160"/>
      <c r="AB27" s="160"/>
      <c r="AC27" s="160"/>
    </row>
    <row r="28">
      <c r="B28" s="153" t="s">
        <v>547</v>
      </c>
      <c r="C28" s="185" t="n">
        <f>C26-C27</f>
        <v>775</v>
      </c>
      <c r="D28" s="181" t="n">
        <f t="shared" ref="D28:H28" si="10">D26-D27</f>
        <v>865.11599999999999</v>
      </c>
      <c r="E28" s="181" t="n">
        <f t="shared" si="10"/>
        <v>877.48500000000001</v>
      </c>
      <c r="F28" s="181" t="n">
        <f t="shared" si="10"/>
        <v>862.72400000000005</v>
      </c>
      <c r="G28" s="181" t="n">
        <f t="shared" si="10"/>
        <v>1007.266</v>
      </c>
      <c r="H28" s="181" t="n">
        <f t="shared" si="10"/>
        <v>1088.671</v>
      </c>
      <c r="J28" s="129"/>
      <c r="K28" s="16" t="s">
        <v>548</v>
      </c>
      <c r="P28" s="160"/>
      <c r="Q28" s="160"/>
      <c r="R28" s="160"/>
      <c r="S28" s="160"/>
      <c r="T28" s="160"/>
      <c r="U28" s="160"/>
      <c r="V28" s="160"/>
      <c r="W28" s="160"/>
      <c r="X28" s="160"/>
      <c r="Y28" s="160"/>
      <c r="Z28" s="160"/>
      <c r="AA28" s="160"/>
      <c r="AB28" s="160"/>
      <c r="AC28" s="160"/>
    </row>
    <row r="29">
      <c r="B29" s="153" t="s">
        <v>549</v>
      </c>
      <c r="C29" s="247" t="n">
        <f>AVERAGE(D10:G10)</f>
        <v>773.92499999999995</v>
      </c>
      <c r="D29" s="160" t="n">
        <f>AVERAGE(H10:K10)</f>
        <v>814.3</v>
      </c>
      <c r="E29" s="181" t="n">
        <f>AVERAGE(L10:O10)</f>
        <v>819.22499999999991</v>
      </c>
      <c r="J29" s="129"/>
      <c r="K29" s="16" t="s">
        <v>550</v>
      </c>
      <c r="P29" s="315"/>
      <c r="Q29" s="315"/>
      <c r="R29" s="315"/>
      <c r="S29" s="315"/>
      <c r="T29" s="315"/>
      <c r="U29" s="315"/>
      <c r="V29" s="315"/>
      <c r="W29" s="315"/>
      <c r="X29" s="315"/>
      <c r="Y29" s="315"/>
      <c r="Z29" s="315"/>
      <c r="AA29" s="315"/>
      <c r="AB29" s="315"/>
      <c r="AC29" s="315"/>
    </row>
    <row r="30">
      <c r="B30" s="153" t="s">
        <v>551</v>
      </c>
      <c r="C30" s="179" t="n">
        <v>775.32100000000003</v>
      </c>
      <c r="D30" s="62" t="n">
        <v>834.85699999999997</v>
      </c>
      <c r="E30" s="62" t="n">
        <v>895.64800000000002</v>
      </c>
      <c r="F30" s="62" t="n">
        <v>964.53700000000003</v>
      </c>
      <c r="G30" s="62" t="n">
        <v>1038.6089999999999</v>
      </c>
      <c r="H30" s="62" t="n">
        <v>1117.1969999999999</v>
      </c>
      <c r="I30" s="62" t="n">
        <v>1200.6600000000001</v>
      </c>
      <c r="J30" s="127" t="n">
        <v>1286.6790000000001</v>
      </c>
      <c r="P30" s="16"/>
      <c r="Q30" s="16"/>
      <c r="R30" s="16"/>
      <c r="S30" s="16"/>
      <c r="T30" s="16"/>
      <c r="U30" s="16"/>
      <c r="V30" s="16"/>
      <c r="W30" s="16"/>
      <c r="X30" s="16"/>
      <c r="Y30" s="16"/>
      <c r="Z30" s="16"/>
      <c r="AA30" s="16"/>
      <c r="AB30" s="16"/>
      <c r="AC30" s="16"/>
    </row>
    <row r="31">
      <c r="B31" s="130" t="s">
        <v>552</v>
      </c>
      <c r="C31" s="130"/>
      <c r="D31" s="155" t="n">
        <f>D30/C30-1</f>
        <v>7.6788839719290403E-2</v>
      </c>
      <c r="E31" s="155" t="n">
        <f>E30/D30-1</f>
        <v>7.2816063110209273E-2</v>
      </c>
      <c r="F31" s="155" t="n">
        <f>F30/E30-1</f>
        <v>7.6915261352674236E-2</v>
      </c>
      <c r="G31" s="155" t="n">
        <f t="shared" ref="G31:J31" si="11">G30/F30-1</f>
        <v>7.6795395096300068E-2</v>
      </c>
      <c r="H31" s="155" t="n">
        <f t="shared" si="11"/>
        <v>7.5666588677741009E-2</v>
      </c>
      <c r="I31" s="155" t="n">
        <f t="shared" si="11"/>
        <v>7.4707504585135975E-2</v>
      </c>
      <c r="J31" s="161" t="n">
        <f t="shared" si="11"/>
        <v>7.164309629703669E-2</v>
      </c>
      <c r="P31" s="16"/>
      <c r="Q31" s="16"/>
      <c r="R31" s="16"/>
      <c r="S31" s="16"/>
      <c r="T31" s="16"/>
      <c r="U31" s="16"/>
      <c r="V31" s="16"/>
      <c r="W31" s="16"/>
      <c r="X31" s="16"/>
      <c r="Y31" s="16"/>
      <c r="Z31" s="16"/>
      <c r="AA31" s="16"/>
      <c r="AB31" s="16"/>
      <c r="AC31" s="16"/>
    </row>
    <row r="32">
      <c r="P32" s="16"/>
      <c r="Q32" s="16"/>
      <c r="R32" s="16"/>
      <c r="S32" s="16"/>
      <c r="T32" s="16"/>
      <c r="U32" s="16"/>
      <c r="V32" s="16"/>
      <c r="W32" s="16"/>
      <c r="X32" s="16"/>
      <c r="Y32" s="16"/>
      <c r="Z32" s="16"/>
      <c r="AA32" s="16"/>
      <c r="AB32" s="16"/>
      <c r="AC32" s="16"/>
    </row>
    <row r="33">
      <c r="C33" s="62"/>
      <c r="D33" s="62"/>
      <c r="E33" s="62"/>
      <c r="F33" s="62"/>
      <c r="G33" s="62"/>
      <c r="H33" s="62"/>
      <c r="I33" s="62"/>
      <c r="J33" s="62"/>
      <c r="K33" s="62"/>
      <c r="L33" s="62"/>
      <c r="M33" s="62"/>
      <c r="N33" s="62"/>
      <c r="P33" s="16"/>
      <c r="Q33" s="16"/>
      <c r="R33" s="16"/>
      <c r="S33" s="16"/>
      <c r="T33" s="16"/>
      <c r="U33" s="16"/>
      <c r="V33" s="16"/>
      <c r="W33" s="16"/>
      <c r="X33" s="16"/>
      <c r="Y33" s="16"/>
      <c r="Z33" s="16"/>
      <c r="AA33" s="16"/>
      <c r="AB33" s="16"/>
      <c r="AC33" s="16"/>
    </row>
    <row r="34">
      <c r="P34" s="16"/>
      <c r="Q34" s="16"/>
      <c r="R34" s="16"/>
      <c r="S34" s="16"/>
      <c r="T34" s="16"/>
      <c r="U34" s="16"/>
      <c r="V34" s="16"/>
      <c r="W34" s="16"/>
      <c r="X34" s="16"/>
      <c r="Y34" s="16"/>
      <c r="Z34" s="16"/>
      <c r="AA34" s="16"/>
      <c r="AB34" s="16"/>
      <c r="AC34" s="16"/>
    </row>
    <row r="35">
      <c r="P35" s="16"/>
      <c r="Q35" s="16"/>
      <c r="R35" s="16"/>
      <c r="S35" s="16"/>
      <c r="T35" s="16"/>
      <c r="U35" s="16"/>
      <c r="V35" s="16"/>
      <c r="W35" s="16"/>
      <c r="X35" s="16"/>
      <c r="Y35" s="16"/>
      <c r="Z35" s="16"/>
      <c r="AA35" s="16"/>
      <c r="AB35" s="16"/>
      <c r="AC35" s="16"/>
    </row>
    <row r="36">
      <c r="P36" s="16"/>
      <c r="Q36" s="16"/>
      <c r="R36" s="16"/>
      <c r="S36" s="16"/>
      <c r="T36" s="16"/>
      <c r="U36" s="16"/>
      <c r="V36" s="16"/>
      <c r="W36" s="16"/>
      <c r="X36" s="16"/>
      <c r="Y36" s="16"/>
      <c r="Z36" s="16"/>
      <c r="AA36" s="16"/>
      <c r="AB36" s="16"/>
      <c r="AC36" s="16"/>
    </row>
    <row r="37">
      <c r="P37" s="16"/>
      <c r="Q37" s="16"/>
      <c r="R37" s="16"/>
      <c r="S37" s="16"/>
      <c r="T37" s="16"/>
      <c r="U37" s="16"/>
      <c r="V37" s="16"/>
      <c r="W37" s="16"/>
      <c r="X37" s="16"/>
      <c r="Y37" s="16"/>
      <c r="Z37" s="16"/>
      <c r="AA37" s="16"/>
      <c r="AB37" s="16"/>
      <c r="AC37" s="16"/>
    </row>
    <row r="38">
      <c r="P38" s="16"/>
      <c r="Q38" s="16"/>
      <c r="R38" s="16"/>
      <c r="S38" s="16"/>
      <c r="T38" s="16"/>
      <c r="U38" s="16"/>
      <c r="V38" s="16"/>
      <c r="W38" s="16"/>
      <c r="X38" s="16"/>
      <c r="Y38" s="16"/>
      <c r="Z38" s="16"/>
      <c r="AA38" s="16"/>
      <c r="AB38" s="16"/>
      <c r="AC38" s="16"/>
    </row>
    <row r="39">
      <c r="P39" s="16"/>
      <c r="Q39" s="16"/>
      <c r="R39" s="16"/>
      <c r="S39" s="16"/>
      <c r="T39" s="16"/>
      <c r="U39" s="16"/>
      <c r="V39" s="16"/>
      <c r="W39" s="16"/>
      <c r="X39" s="16"/>
      <c r="Y39" s="16"/>
      <c r="Z39" s="16"/>
      <c r="AA39" s="16"/>
      <c r="AB39" s="16"/>
      <c r="AC39" s="16"/>
    </row>
  </sheetData>
  <mergeCells count="11">
    <mergeCell ref="B2:AC4"/>
    <mergeCell ref="B1:AC1"/>
    <mergeCell ref="B7:C9"/>
    <mergeCell ref="E8:H8"/>
    <mergeCell ref="I8:L8"/>
    <mergeCell ref="Q8:T8"/>
    <mergeCell ref="U8:X8"/>
    <mergeCell ref="Y8:AB8"/>
    <mergeCell ref="D7:P7"/>
    <mergeCell ref="Q7:AC7"/>
    <mergeCell ref="M8:P8"/>
  </mergeCells>
  <pageMargins left="0.7" right="0.7" top="0.75" bottom="0.75" header="0.3" footer="0.3"/>
  <pageSetup orientation="portrait" r:id="rId2"/>
  <legacyDrawing r:id="rIdvml"/>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90" zoomScaleNormal="90" workbookViewId="0">
      <selection activeCell="Q19" sqref="Q19"/>
    </sheetView>
  </sheetViews>
  <sheetFormatPr defaultRowHeight="15.0" baseColWidth="10"/>
  <cols>
    <col min="1" max="1" width="6" hidden="0" customWidth="1"/>
    <col min="2" max="2" width="29.5" hidden="0" customWidth="1"/>
    <col min="3" max="3" width="10.5" hidden="0" customWidth="1"/>
    <col min="4" max="4" width="10.5" hidden="0" customWidth="1"/>
    <col min="5" max="5" width="10.5" hidden="0" customWidth="1"/>
    <col min="6" max="6" width="10.5" hidden="0" customWidth="1"/>
    <col min="7" max="7" width="10.5" hidden="0" customWidth="1"/>
  </cols>
  <sheetData>
    <row r="1">
      <c r="B1" s="135" t="s">
        <v>56</v>
      </c>
      <c r="C1" s="135"/>
      <c r="D1" s="135"/>
      <c r="E1" s="135"/>
      <c r="F1" s="135"/>
      <c r="G1" s="135"/>
      <c r="H1" s="135"/>
      <c r="I1" s="135"/>
      <c r="J1" s="135"/>
      <c r="K1" s="135"/>
      <c r="L1" s="135"/>
      <c r="M1" s="135"/>
      <c r="N1" s="135"/>
      <c r="O1" s="135"/>
      <c r="P1" s="135"/>
      <c r="Q1" s="135"/>
      <c r="R1" s="135"/>
      <c r="S1" s="135"/>
      <c r="T1" s="135"/>
      <c r="U1" s="135"/>
      <c r="V1" s="135"/>
      <c r="W1" s="135"/>
      <c r="X1" s="135"/>
      <c r="Y1" s="135"/>
      <c r="Z1" s="135"/>
      <c r="AA1" s="135"/>
      <c r="AB1" s="135"/>
      <c r="AC1" s="135"/>
    </row>
    <row r="2" ht="14.75" customHeight="1">
      <c r="B2" s="16" t="s">
        <v>553</v>
      </c>
      <c r="C2" s="16"/>
      <c r="D2" s="16"/>
      <c r="E2" s="16"/>
      <c r="F2" s="16"/>
      <c r="G2" s="16"/>
      <c r="H2" s="16"/>
      <c r="I2" s="16"/>
      <c r="J2" s="16"/>
      <c r="K2" s="16"/>
      <c r="L2" s="16"/>
      <c r="M2" s="16"/>
      <c r="N2" s="16"/>
      <c r="O2" s="16"/>
      <c r="P2" s="16"/>
      <c r="Q2" s="16"/>
      <c r="R2" s="16"/>
      <c r="S2" s="16"/>
      <c r="T2" s="16"/>
      <c r="U2" s="16"/>
      <c r="V2" s="16"/>
      <c r="W2" s="16"/>
      <c r="X2" s="16"/>
      <c r="Y2" s="16"/>
      <c r="Z2" s="16"/>
      <c r="AA2" s="16"/>
      <c r="AB2" s="16"/>
      <c r="AC2" s="16"/>
    </row>
    <row r="3">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row>
    <row r="4">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row>
    <row r="5">
      <c r="B5" s="16"/>
      <c r="C5" s="16"/>
      <c r="D5" s="16"/>
      <c r="E5" s="16"/>
      <c r="F5" s="16"/>
      <c r="G5" s="16"/>
      <c r="H5" s="16"/>
      <c r="I5" s="16"/>
      <c r="J5" s="16"/>
      <c r="K5" s="16"/>
      <c r="L5" s="16"/>
      <c r="M5" s="16"/>
      <c r="N5" s="16"/>
      <c r="O5" s="16"/>
      <c r="P5" s="16"/>
      <c r="Q5" s="16"/>
      <c r="R5" s="16"/>
      <c r="S5" s="16"/>
      <c r="T5" s="16"/>
      <c r="U5" s="16"/>
      <c r="V5" s="16"/>
      <c r="W5" s="16"/>
      <c r="X5" s="16"/>
      <c r="Y5" s="16"/>
    </row>
    <row r="6">
      <c r="B6" s="136" t="s">
        <v>485</v>
      </c>
      <c r="C6" s="138"/>
      <c r="D6" s="147" t="s">
        <v>337</v>
      </c>
      <c r="E6" s="148"/>
      <c r="F6" s="148"/>
      <c r="G6" s="148"/>
      <c r="H6" s="148"/>
      <c r="I6" s="148"/>
      <c r="J6" s="148"/>
      <c r="K6" s="148"/>
      <c r="L6" s="148"/>
      <c r="M6" s="148"/>
      <c r="N6" s="148"/>
      <c r="O6" s="148"/>
      <c r="P6" s="149"/>
      <c r="Q6" s="144" t="s">
        <v>338</v>
      </c>
      <c r="R6" s="145"/>
      <c r="S6" s="145"/>
      <c r="T6" s="145"/>
      <c r="U6" s="145"/>
      <c r="V6" s="145"/>
      <c r="W6" s="145"/>
      <c r="X6" s="145"/>
      <c r="Y6" s="145"/>
      <c r="Z6" s="145"/>
      <c r="AA6" s="145"/>
      <c r="AB6" s="145"/>
      <c r="AC6" s="146"/>
    </row>
    <row r="7">
      <c r="B7" s="139"/>
      <c r="C7" s="140"/>
      <c r="D7" s="136" t="n">
        <v>2018</v>
      </c>
      <c r="E7" s="136" t="n">
        <v>2019</v>
      </c>
      <c r="F7" s="137"/>
      <c r="G7" s="137"/>
      <c r="H7" s="138"/>
      <c r="I7" s="136" t="n">
        <v>2020</v>
      </c>
      <c r="J7" s="137"/>
      <c r="K7" s="137"/>
      <c r="L7" s="137"/>
      <c r="M7" s="136" t="n">
        <v>2021</v>
      </c>
      <c r="N7" s="137"/>
      <c r="O7" s="137"/>
      <c r="P7" s="138"/>
      <c r="Q7" s="142" t="n">
        <v>2022</v>
      </c>
      <c r="R7" s="142"/>
      <c r="S7" s="142"/>
      <c r="T7" s="143"/>
      <c r="U7" s="141" t="n">
        <v>2023</v>
      </c>
      <c r="V7" s="142"/>
      <c r="W7" s="142"/>
      <c r="X7" s="142"/>
      <c r="Y7" s="141" t="n">
        <v>2024</v>
      </c>
      <c r="Z7" s="142"/>
      <c r="AA7" s="142"/>
      <c r="AB7" s="143"/>
      <c r="AC7" s="152" t="n">
        <v>2025</v>
      </c>
    </row>
    <row r="8">
      <c r="B8" s="177"/>
      <c r="C8" s="151"/>
      <c r="D8" s="139" t="s">
        <v>339</v>
      </c>
      <c r="E8" s="139" t="s">
        <v>340</v>
      </c>
      <c r="F8" s="134" t="s">
        <v>341</v>
      </c>
      <c r="G8" s="134" t="s">
        <v>240</v>
      </c>
      <c r="H8" s="140" t="s">
        <v>339</v>
      </c>
      <c r="I8" s="134" t="s">
        <v>340</v>
      </c>
      <c r="J8" s="134" t="s">
        <v>341</v>
      </c>
      <c r="K8" s="134" t="s">
        <v>240</v>
      </c>
      <c r="L8" s="134" t="s">
        <v>339</v>
      </c>
      <c r="M8" s="139" t="s">
        <v>340</v>
      </c>
      <c r="N8" s="134" t="s">
        <v>341</v>
      </c>
      <c r="O8" s="134" t="s">
        <v>240</v>
      </c>
      <c r="P8" s="140" t="s">
        <v>339</v>
      </c>
      <c r="Q8" s="254" t="s">
        <v>340</v>
      </c>
      <c r="R8" s="254" t="s">
        <v>341</v>
      </c>
      <c r="S8" s="254" t="s">
        <v>240</v>
      </c>
      <c r="T8" s="254" t="s">
        <v>339</v>
      </c>
      <c r="U8" s="253" t="s">
        <v>340</v>
      </c>
      <c r="V8" s="254" t="s">
        <v>341</v>
      </c>
      <c r="W8" s="254" t="s">
        <v>240</v>
      </c>
      <c r="X8" s="254" t="s">
        <v>339</v>
      </c>
      <c r="Y8" s="253" t="s">
        <v>340</v>
      </c>
      <c r="Z8" s="128" t="s">
        <v>341</v>
      </c>
      <c r="AA8" s="254" t="s">
        <v>240</v>
      </c>
      <c r="AB8" s="269" t="s">
        <v>339</v>
      </c>
      <c r="AC8" s="278" t="s">
        <v>340</v>
      </c>
    </row>
    <row r="9">
      <c r="B9" s="154" t="s">
        <v>56</v>
      </c>
      <c r="C9" s="150" t="s">
        <v>554</v>
      </c>
      <c r="D9" s="154"/>
      <c r="E9" s="150"/>
      <c r="F9" s="150"/>
      <c r="G9" s="150"/>
      <c r="H9" s="150"/>
      <c r="I9" s="150"/>
      <c r="J9" s="150" t="n">
        <f>'Haver Pivoted'!GU45</f>
        <v>1078.0999999999999</v>
      </c>
      <c r="K9" s="150" t="n">
        <f>'Haver Pivoted'!GV45</f>
        <v>15.6</v>
      </c>
      <c r="L9" s="150" t="n">
        <f>'Haver Pivoted'!GW45</f>
        <v>5</v>
      </c>
      <c r="M9" s="150" t="n">
        <f>'Haver Pivoted'!GX45</f>
        <v>1933.7</v>
      </c>
      <c r="N9" s="150" t="n">
        <f>'Haver Pivoted'!GY45</f>
        <v>290.10000000000002</v>
      </c>
      <c r="O9" s="150" t="n">
        <f>'Haver Pivoted'!GZ45</f>
        <v>38.9</v>
      </c>
      <c r="P9" s="362" t="n">
        <f>'Haver Pivoted'!HA45</f>
        <v>14.2</v>
      </c>
      <c r="Q9" s="362" t="n">
        <f>'Haver Pivoted'!HB45</f>
        <v>0</v>
      </c>
      <c r="R9" s="142"/>
      <c r="S9" s="142"/>
      <c r="T9" s="142"/>
      <c r="U9" s="142"/>
      <c r="V9" s="142"/>
      <c r="W9" s="142"/>
      <c r="X9" s="142"/>
      <c r="Y9" s="142"/>
      <c r="Z9" s="142"/>
      <c r="AA9" s="142"/>
      <c r="AB9" s="142"/>
      <c r="AC9" s="143"/>
    </row>
    <row r="10">
      <c r="B10" s="153" t="s">
        <v>215</v>
      </c>
      <c r="C10" s="16"/>
      <c r="D10" s="153"/>
      <c r="E10" s="16"/>
      <c r="F10" s="16"/>
      <c r="G10" s="16"/>
      <c r="H10" s="16"/>
      <c r="I10" s="16"/>
      <c r="J10" s="16"/>
      <c r="K10" s="16"/>
      <c r="L10" s="16"/>
      <c r="M10" s="16" t="n">
        <f>M9-M11</f>
        <v>1348.1</v>
      </c>
      <c r="N10" s="16" t="n">
        <f>N9-N11</f>
        <v>290.10000000000002</v>
      </c>
      <c r="O10" s="16" t="n">
        <f>O9-O11</f>
        <v>38.9</v>
      </c>
      <c r="P10" s="129" t="n">
        <f>P9-P11</f>
        <v>14.2</v>
      </c>
      <c r="Q10" s="129" t="n">
        <f>Q9-Q11</f>
        <v>0</v>
      </c>
      <c r="R10" s="214" t="n">
        <v>0</v>
      </c>
      <c r="S10" s="254"/>
      <c r="T10" s="254"/>
      <c r="U10" s="254"/>
      <c r="V10" s="254"/>
      <c r="W10" s="254"/>
      <c r="X10" s="254"/>
      <c r="Y10" s="254"/>
      <c r="Z10" s="254"/>
      <c r="AA10" s="254"/>
      <c r="AB10" s="254"/>
      <c r="AC10" s="269"/>
    </row>
    <row r="11">
      <c r="B11" s="130" t="s">
        <v>555</v>
      </c>
      <c r="C11" s="155"/>
      <c r="D11" s="130"/>
      <c r="E11" s="155"/>
      <c r="F11" s="155"/>
      <c r="G11" s="155"/>
      <c r="H11" s="155"/>
      <c r="I11" s="155"/>
      <c r="J11" s="155" t="n">
        <f t="shared" ref="J11:L11" si="0">J9-J10</f>
        <v>1078.0999999999999</v>
      </c>
      <c r="K11" s="155" t="n">
        <f t="shared" si="0"/>
        <v>15.6</v>
      </c>
      <c r="L11" s="155" t="n">
        <f t="shared" si="0"/>
        <v>5</v>
      </c>
      <c r="M11" s="155" t="n">
        <f>SUM(C17:D17)/12*4</f>
        <v>585.6</v>
      </c>
      <c r="N11" s="155" t="n">
        <v>0</v>
      </c>
      <c r="O11" s="16" t="n">
        <v>0</v>
      </c>
      <c r="P11" s="129" t="n">
        <v>0</v>
      </c>
      <c r="Q11" s="129" t="n">
        <v>0</v>
      </c>
      <c r="R11" s="254"/>
      <c r="S11" s="254"/>
      <c r="T11" s="254"/>
      <c r="U11" s="254"/>
      <c r="V11" s="254"/>
      <c r="W11" s="254"/>
      <c r="X11" s="254"/>
      <c r="Y11" s="254"/>
      <c r="Z11" s="254"/>
      <c r="AA11" s="254"/>
      <c r="AB11" s="254"/>
      <c r="AC11" s="269"/>
    </row>
    <row r="12">
      <c r="B12" s="16"/>
      <c r="C12" s="16"/>
      <c r="D12" s="16"/>
      <c r="E12" s="16"/>
      <c r="F12" s="16"/>
      <c r="G12" s="16"/>
      <c r="H12" s="16"/>
      <c r="I12" s="16"/>
      <c r="J12" s="16"/>
      <c r="K12" s="16"/>
      <c r="L12" s="16"/>
      <c r="M12" s="16"/>
      <c r="N12" s="16"/>
      <c r="O12" s="16"/>
      <c r="P12" s="16"/>
      <c r="Q12" s="16"/>
      <c r="R12" s="16"/>
      <c r="S12" s="16"/>
      <c r="T12" s="16"/>
      <c r="U12" s="16"/>
      <c r="V12" s="16"/>
      <c r="W12" s="16"/>
      <c r="X12" s="16"/>
      <c r="Y12" s="16"/>
      <c r="Z12" s="18"/>
      <c r="AA12" s="18"/>
      <c r="AB12" s="18"/>
      <c r="AC12" s="18"/>
    </row>
    <row r="13">
      <c r="A13" s="34"/>
      <c r="B13" s="34"/>
      <c r="C13" s="34"/>
      <c r="D13" s="34"/>
      <c r="E13" s="34"/>
      <c r="F13" s="34"/>
      <c r="G13" s="34"/>
      <c r="H13" s="34"/>
      <c r="I13" s="34"/>
      <c r="J13" s="34"/>
      <c r="K13" s="34"/>
      <c r="L13" s="34"/>
      <c r="M13" s="34"/>
      <c r="N13" s="34"/>
      <c r="O13" s="18"/>
      <c r="P13" s="140" t="s">
        <v>339</v>
      </c>
      <c r="Q13" s="254" t="s">
        <v>340</v>
      </c>
      <c r="R13" s="254" t="s">
        <v>341</v>
      </c>
      <c r="S13" s="254" t="s">
        <v>240</v>
      </c>
      <c r="T13" s="254" t="s">
        <v>339</v>
      </c>
      <c r="U13" s="253" t="s">
        <v>340</v>
      </c>
      <c r="V13" s="254" t="s">
        <v>341</v>
      </c>
      <c r="W13" s="254" t="s">
        <v>240</v>
      </c>
      <c r="X13" s="254" t="s">
        <v>339</v>
      </c>
      <c r="Y13" s="253" t="s">
        <v>340</v>
      </c>
      <c r="Z13" s="128" t="s">
        <v>341</v>
      </c>
      <c r="AA13" s="254" t="s">
        <v>240</v>
      </c>
      <c r="AB13" s="269" t="s">
        <v>339</v>
      </c>
      <c r="AC13" s="278" t="s">
        <v>340</v>
      </c>
    </row>
    <row r="14">
      <c r="A14" s="34"/>
      <c r="N14" s="18"/>
      <c r="O14" s="18"/>
      <c r="P14" s="362" t="n">
        <v>14.2</v>
      </c>
      <c r="Q14" s="142"/>
      <c r="R14" s="142"/>
      <c r="S14" s="142"/>
      <c r="T14" s="142"/>
      <c r="U14" s="142"/>
      <c r="V14" s="142"/>
      <c r="W14" s="142"/>
      <c r="X14" s="142"/>
      <c r="Y14" s="142"/>
      <c r="Z14" s="142"/>
      <c r="AA14" s="142"/>
      <c r="AB14" s="142"/>
      <c r="AC14" s="143"/>
    </row>
    <row r="15">
      <c r="A15" s="18"/>
      <c r="B15" s="220" t="s">
        <v>556</v>
      </c>
      <c r="C15" s="208" t="n">
        <v>2021</v>
      </c>
      <c r="D15" s="209"/>
      <c r="E15" s="209"/>
      <c r="F15" s="209"/>
      <c r="G15" s="21"/>
      <c r="K15" s="18"/>
      <c r="L15" s="18"/>
      <c r="M15" s="18"/>
      <c r="N15" s="18"/>
      <c r="O15" s="18"/>
      <c r="P15" s="129" t="n">
        <v>14.2</v>
      </c>
      <c r="Q15" s="254" t="n">
        <v>0</v>
      </c>
      <c r="R15" s="214" t="n">
        <v>0</v>
      </c>
      <c r="S15" s="254"/>
      <c r="T15" s="254"/>
      <c r="U15" s="254"/>
      <c r="V15" s="254"/>
      <c r="W15" s="254"/>
      <c r="X15" s="254"/>
      <c r="Y15" s="254"/>
      <c r="Z15" s="254"/>
      <c r="AA15" s="254"/>
      <c r="AB15" s="254"/>
      <c r="AC15" s="269"/>
    </row>
    <row r="16">
      <c r="B16" s="357"/>
      <c r="C16" s="358" t="s">
        <v>235</v>
      </c>
      <c r="D16" s="359" t="s">
        <v>236</v>
      </c>
      <c r="E16" s="359" t="s">
        <v>237</v>
      </c>
      <c r="F16" s="359" t="s">
        <v>238</v>
      </c>
      <c r="G16" s="21"/>
      <c r="H16" s="18"/>
      <c r="I16" s="18"/>
      <c r="J16" s="18"/>
      <c r="K16" s="18"/>
      <c r="L16" s="18"/>
      <c r="M16" s="18"/>
      <c r="N16" s="18"/>
      <c r="O16" s="18"/>
      <c r="P16" s="129" t="n">
        <v>0</v>
      </c>
      <c r="Q16" s="254"/>
      <c r="R16" s="254"/>
      <c r="S16" s="254"/>
      <c r="T16" s="254"/>
      <c r="U16" s="254"/>
      <c r="V16" s="254"/>
      <c r="W16" s="254"/>
      <c r="X16" s="254"/>
      <c r="Y16" s="254"/>
      <c r="Z16" s="254"/>
      <c r="AA16" s="254"/>
      <c r="AB16" s="254"/>
      <c r="AC16" s="269"/>
    </row>
    <row r="17" ht="17" customHeight="1">
      <c r="B17" s="29" t="s">
        <v>557</v>
      </c>
      <c r="C17" s="360" t="n">
        <v>1660.9</v>
      </c>
      <c r="D17" s="360" t="n">
        <v>95.9</v>
      </c>
      <c r="E17" s="360" t="n">
        <v>4044.2</v>
      </c>
      <c r="F17" s="361" t="n">
        <v>688</v>
      </c>
      <c r="G17" s="59"/>
      <c r="H17" s="59"/>
      <c r="I17" s="59"/>
      <c r="J17" s="59"/>
      <c r="K17" s="59"/>
      <c r="L17" s="59"/>
      <c r="M17" s="16"/>
      <c r="N17" s="16"/>
      <c r="O17" s="16"/>
      <c r="P17" s="16"/>
      <c r="Q17" s="16"/>
      <c r="R17" s="16"/>
      <c r="S17" s="18"/>
      <c r="T17" s="18"/>
      <c r="U17" s="18"/>
      <c r="V17" s="18"/>
      <c r="W17" s="18"/>
      <c r="X17" s="18"/>
      <c r="Y17" s="18"/>
      <c r="Z17" s="18"/>
      <c r="AA17" s="18"/>
      <c r="AB17" s="18"/>
      <c r="AC17" s="18"/>
    </row>
    <row r="18">
      <c r="B18" s="16" t="s">
        <v>558</v>
      </c>
      <c r="C18" s="16"/>
      <c r="D18" s="16"/>
      <c r="E18" s="16"/>
      <c r="F18" s="16"/>
      <c r="G18" s="16"/>
      <c r="H18" s="16"/>
      <c r="I18" s="16"/>
      <c r="J18" s="16"/>
      <c r="K18" s="16"/>
      <c r="L18" s="16"/>
      <c r="M18" s="16"/>
      <c r="N18" s="16"/>
      <c r="O18" s="16"/>
      <c r="P18" s="16"/>
      <c r="Q18" s="16"/>
      <c r="R18" s="16"/>
      <c r="S18" s="16"/>
      <c r="T18" s="16"/>
      <c r="U18" s="16"/>
      <c r="V18" s="16"/>
      <c r="W18" s="16"/>
      <c r="X18" s="16"/>
      <c r="Y18" s="16"/>
      <c r="Z18" s="18"/>
      <c r="AA18" s="18"/>
      <c r="AB18" s="18"/>
      <c r="AC18" s="18"/>
    </row>
    <row r="19">
      <c r="B19" s="16"/>
      <c r="C19" s="16"/>
      <c r="D19" s="16"/>
      <c r="E19" s="16"/>
      <c r="F19" s="16"/>
      <c r="G19" s="16"/>
      <c r="H19" s="16"/>
      <c r="I19" s="16"/>
      <c r="J19" s="16"/>
      <c r="K19" s="16"/>
      <c r="L19" s="16"/>
      <c r="M19" s="16"/>
      <c r="N19" s="16"/>
      <c r="O19" s="16"/>
      <c r="P19" s="16"/>
      <c r="Q19" s="16"/>
      <c r="R19" s="16"/>
      <c r="S19" s="16"/>
      <c r="T19" s="16"/>
      <c r="U19" s="16"/>
      <c r="V19" s="16"/>
      <c r="W19" s="16"/>
      <c r="X19" s="16"/>
      <c r="Y19" s="16"/>
      <c r="Z19" s="18"/>
      <c r="AA19" s="18"/>
      <c r="AB19" s="18"/>
      <c r="AC19" s="18"/>
    </row>
    <row r="20">
      <c r="B20" s="16"/>
      <c r="C20" s="16"/>
      <c r="D20" s="16"/>
      <c r="E20" s="16"/>
      <c r="F20" s="16"/>
      <c r="G20" s="16"/>
      <c r="H20" s="16"/>
      <c r="I20" s="16"/>
      <c r="J20" s="16"/>
      <c r="K20" s="16"/>
      <c r="L20" s="16"/>
      <c r="M20" s="16"/>
      <c r="N20" s="16"/>
      <c r="O20" s="16"/>
      <c r="P20" s="16"/>
      <c r="Q20" s="16"/>
      <c r="R20" s="16"/>
      <c r="S20" s="16"/>
      <c r="T20" s="16"/>
      <c r="U20" s="16"/>
      <c r="V20" s="16"/>
      <c r="W20" s="16"/>
      <c r="X20" s="16"/>
      <c r="Y20" s="16"/>
    </row>
    <row r="21">
      <c r="B21" s="16"/>
      <c r="C21" s="16"/>
      <c r="D21" s="16"/>
      <c r="E21" s="16"/>
      <c r="F21" s="16"/>
      <c r="G21" s="16"/>
      <c r="H21" s="16"/>
      <c r="I21" s="16"/>
      <c r="J21" s="16"/>
      <c r="K21" s="16"/>
      <c r="L21" s="16"/>
      <c r="M21" s="16"/>
      <c r="N21" s="16"/>
      <c r="O21" s="16"/>
      <c r="P21" s="16"/>
      <c r="Q21" s="16"/>
      <c r="R21" s="16"/>
      <c r="S21" s="16"/>
      <c r="T21" s="16"/>
      <c r="U21" s="16"/>
      <c r="V21" s="16"/>
      <c r="W21" s="16"/>
      <c r="X21" s="16"/>
      <c r="Y21" s="16"/>
    </row>
    <row r="22">
      <c r="B22" s="16"/>
      <c r="C22" s="16"/>
      <c r="D22" s="16"/>
      <c r="E22" s="16"/>
      <c r="F22" s="16"/>
      <c r="G22" s="16"/>
      <c r="H22" s="16"/>
      <c r="I22" s="16"/>
      <c r="J22" s="16"/>
      <c r="K22" s="16"/>
      <c r="L22" s="16"/>
      <c r="M22" s="16"/>
      <c r="N22" s="16"/>
      <c r="O22" s="16"/>
      <c r="P22" s="16"/>
      <c r="Q22" s="16"/>
      <c r="R22" s="16"/>
      <c r="S22" s="16"/>
      <c r="T22" s="16"/>
      <c r="U22" s="16"/>
      <c r="V22" s="16"/>
      <c r="W22" s="16"/>
      <c r="X22" s="16"/>
      <c r="Y22" s="16"/>
    </row>
    <row r="23">
      <c r="B23" s="16"/>
      <c r="C23" s="16"/>
      <c r="D23" s="16"/>
      <c r="E23" s="16"/>
      <c r="F23" s="16"/>
      <c r="G23" s="16"/>
      <c r="H23" s="16"/>
      <c r="I23" s="16"/>
      <c r="J23" s="16"/>
      <c r="K23" s="16"/>
      <c r="L23" s="16"/>
      <c r="M23" s="16"/>
      <c r="N23" s="16"/>
      <c r="O23" s="16"/>
      <c r="P23" s="16"/>
      <c r="Q23" s="16"/>
      <c r="R23" s="16"/>
      <c r="S23" s="16"/>
      <c r="T23" s="16"/>
      <c r="U23" s="16"/>
      <c r="V23" s="16"/>
      <c r="W23" s="16"/>
      <c r="X23" s="16"/>
      <c r="Y23" s="16"/>
    </row>
    <row r="24">
      <c r="B24" s="16"/>
      <c r="C24" s="16"/>
      <c r="D24" s="16"/>
      <c r="E24" s="16"/>
      <c r="F24" s="16"/>
      <c r="G24" s="16"/>
      <c r="H24" s="16"/>
      <c r="I24" s="16"/>
      <c r="J24" s="16"/>
      <c r="K24" s="16"/>
      <c r="L24" s="16"/>
      <c r="M24" s="16"/>
      <c r="N24" s="16"/>
      <c r="O24" s="16"/>
      <c r="P24" s="16"/>
      <c r="Q24" s="16"/>
      <c r="R24" s="16"/>
      <c r="S24" s="16"/>
      <c r="T24" s="16"/>
      <c r="U24" s="16"/>
      <c r="V24" s="16"/>
      <c r="W24" s="16"/>
      <c r="X24" s="16"/>
      <c r="Y24" s="16"/>
    </row>
    <row r="25">
      <c r="B25" s="16"/>
      <c r="C25" s="16"/>
      <c r="D25" s="16"/>
      <c r="E25" s="16"/>
      <c r="F25" s="16"/>
      <c r="G25" s="16"/>
      <c r="H25" s="16"/>
      <c r="I25" s="16"/>
      <c r="J25" s="16"/>
      <c r="K25" s="16"/>
      <c r="L25" s="16"/>
      <c r="M25" s="16"/>
      <c r="N25" s="16"/>
      <c r="O25" s="16"/>
      <c r="P25" s="16"/>
      <c r="Q25" s="16"/>
      <c r="R25" s="16"/>
      <c r="S25" s="16"/>
      <c r="T25" s="16"/>
      <c r="U25" s="16"/>
      <c r="V25" s="16"/>
      <c r="W25" s="16"/>
      <c r="X25" s="16"/>
      <c r="Y25" s="16"/>
    </row>
    <row r="26">
      <c r="B26" s="16"/>
      <c r="C26" s="16"/>
      <c r="D26" s="16"/>
      <c r="E26" s="16"/>
      <c r="F26" s="16"/>
      <c r="G26" s="16"/>
      <c r="H26" s="16"/>
      <c r="I26" s="16"/>
      <c r="J26" s="16"/>
      <c r="K26" s="16"/>
      <c r="L26" s="16"/>
      <c r="M26" s="16"/>
      <c r="N26" s="16"/>
      <c r="O26" s="16"/>
      <c r="P26" s="16"/>
      <c r="Q26" s="16"/>
      <c r="R26" s="16"/>
      <c r="S26" s="16"/>
      <c r="T26" s="16"/>
      <c r="U26" s="16"/>
      <c r="V26" s="16"/>
      <c r="W26" s="16"/>
      <c r="X26" s="16"/>
      <c r="Y26" s="16"/>
    </row>
    <row r="27">
      <c r="B27" s="16"/>
      <c r="C27" s="16"/>
      <c r="D27" s="16"/>
      <c r="E27" s="16"/>
      <c r="F27" s="16"/>
      <c r="G27" s="16"/>
      <c r="H27" s="16"/>
      <c r="I27" s="16"/>
      <c r="J27" s="16"/>
      <c r="K27" s="16"/>
      <c r="L27" s="16"/>
      <c r="M27" s="16"/>
      <c r="N27" s="16"/>
      <c r="O27" s="16"/>
      <c r="P27" s="16"/>
      <c r="Q27" s="16"/>
      <c r="R27" s="16"/>
      <c r="S27" s="16"/>
      <c r="T27" s="16"/>
      <c r="U27" s="16"/>
      <c r="V27" s="16"/>
      <c r="W27" s="16"/>
      <c r="X27" s="16"/>
      <c r="Y27" s="16"/>
    </row>
    <row r="28">
      <c r="B28" s="16"/>
      <c r="C28" s="16"/>
      <c r="D28" s="16"/>
      <c r="E28" s="16"/>
      <c r="F28" s="16"/>
      <c r="G28" s="16"/>
      <c r="H28" s="16"/>
      <c r="I28" s="16"/>
      <c r="J28" s="16"/>
      <c r="K28" s="16"/>
      <c r="L28" s="16"/>
      <c r="M28" s="16"/>
      <c r="N28" s="16"/>
      <c r="O28" s="16"/>
      <c r="P28" s="16"/>
      <c r="Q28" s="16"/>
      <c r="R28" s="16" t="s">
        <v>834</v>
      </c>
      <c r="S28" s="16"/>
      <c r="T28" s="16"/>
      <c r="U28" s="16"/>
      <c r="V28" s="16"/>
      <c r="W28" s="16"/>
      <c r="X28" s="16"/>
      <c r="Y28" s="16"/>
    </row>
    <row r="29">
      <c r="B29" s="16"/>
      <c r="C29" s="16"/>
      <c r="D29" s="16"/>
      <c r="E29" s="16"/>
      <c r="F29" s="16"/>
      <c r="G29" s="16"/>
      <c r="H29" s="16"/>
      <c r="I29" s="16"/>
      <c r="J29" s="16"/>
      <c r="K29" s="16"/>
      <c r="L29" s="16"/>
      <c r="M29" s="16"/>
      <c r="N29" s="16"/>
      <c r="O29" s="16"/>
      <c r="P29" s="16"/>
      <c r="Q29" s="16"/>
      <c r="R29" s="16"/>
      <c r="S29" s="16"/>
      <c r="T29" s="16"/>
      <c r="U29" s="16"/>
      <c r="V29" s="16"/>
      <c r="W29" s="16"/>
      <c r="X29" s="16"/>
      <c r="Y29" s="16"/>
    </row>
    <row r="30">
      <c r="B30" s="16"/>
      <c r="C30" s="16"/>
      <c r="D30" s="16"/>
      <c r="E30" s="16"/>
      <c r="F30" s="16"/>
      <c r="G30" s="16"/>
      <c r="H30" s="16"/>
      <c r="I30" s="16"/>
      <c r="J30" s="16"/>
      <c r="K30" s="16"/>
      <c r="L30" s="16"/>
      <c r="M30" s="16"/>
      <c r="N30" s="16"/>
      <c r="O30" s="16"/>
      <c r="P30" s="16"/>
      <c r="Q30" s="16"/>
      <c r="R30" s="16"/>
      <c r="S30" s="16"/>
      <c r="T30" s="16"/>
      <c r="U30" s="16"/>
      <c r="V30" s="16"/>
      <c r="W30" s="16"/>
      <c r="X30" s="16"/>
      <c r="Y30" s="16"/>
    </row>
    <row r="31">
      <c r="B31" s="16"/>
      <c r="C31" s="16"/>
      <c r="D31" s="16"/>
      <c r="E31" s="16"/>
      <c r="F31" s="16"/>
      <c r="G31" s="16"/>
      <c r="H31" s="16"/>
      <c r="I31" s="16"/>
      <c r="J31" s="16"/>
      <c r="K31" s="16"/>
      <c r="L31" s="16"/>
      <c r="M31" s="16"/>
      <c r="N31" s="16"/>
      <c r="O31" s="16"/>
      <c r="P31" s="16"/>
      <c r="Q31" s="16"/>
      <c r="R31" s="16"/>
      <c r="S31" s="16"/>
      <c r="T31" s="16"/>
      <c r="U31" s="16"/>
      <c r="V31" s="16"/>
      <c r="W31" s="16"/>
      <c r="X31" s="16"/>
      <c r="Y31" s="16"/>
    </row>
    <row r="32">
      <c r="B32" s="16"/>
      <c r="C32" s="16"/>
      <c r="D32" s="16"/>
      <c r="E32" s="16"/>
      <c r="F32" s="16"/>
      <c r="G32" s="16"/>
      <c r="H32" s="16"/>
      <c r="I32" s="16"/>
      <c r="J32" s="16"/>
      <c r="K32" s="16"/>
      <c r="L32" s="16"/>
      <c r="M32" s="16"/>
      <c r="N32" s="16"/>
      <c r="O32" s="16"/>
      <c r="P32" s="16"/>
      <c r="Q32" s="16"/>
      <c r="R32" s="16"/>
      <c r="S32" s="16"/>
      <c r="T32" s="16"/>
      <c r="U32" s="16"/>
      <c r="V32" s="16"/>
      <c r="W32" s="16"/>
      <c r="X32" s="16"/>
      <c r="Y32" s="16"/>
    </row>
    <row r="33">
      <c r="B33" s="16"/>
      <c r="C33" s="16"/>
      <c r="D33" s="16"/>
      <c r="E33" s="16"/>
      <c r="F33" s="16"/>
      <c r="G33" s="16"/>
      <c r="H33" s="16"/>
      <c r="I33" s="16"/>
      <c r="J33" s="16"/>
      <c r="K33" s="16"/>
      <c r="L33" s="16"/>
      <c r="M33" s="16"/>
      <c r="N33" s="16"/>
      <c r="O33" s="16"/>
      <c r="P33" s="16"/>
      <c r="Q33" s="16"/>
      <c r="R33" s="16"/>
      <c r="S33" s="16"/>
      <c r="T33" s="16"/>
      <c r="U33" s="16"/>
      <c r="V33" s="16"/>
      <c r="W33" s="16"/>
      <c r="X33" s="16"/>
      <c r="Y33" s="16"/>
    </row>
    <row r="34">
      <c r="B34" s="16"/>
      <c r="C34" s="16"/>
      <c r="D34" s="16"/>
      <c r="E34" s="16"/>
      <c r="F34" s="16"/>
      <c r="G34" s="16"/>
      <c r="H34" s="16"/>
      <c r="I34" s="16"/>
      <c r="J34" s="16"/>
      <c r="K34" s="16"/>
      <c r="L34" s="16"/>
      <c r="M34" s="16"/>
      <c r="N34" s="16"/>
      <c r="O34" s="16"/>
      <c r="P34" s="16"/>
      <c r="Q34" s="16"/>
      <c r="R34" s="16"/>
      <c r="S34" s="16"/>
      <c r="T34" s="16"/>
      <c r="U34" s="16"/>
      <c r="V34" s="16"/>
      <c r="W34" s="16"/>
      <c r="X34" s="16"/>
      <c r="Y34" s="16"/>
    </row>
    <row r="35">
      <c r="B35" s="16"/>
      <c r="C35" s="16"/>
      <c r="D35" s="16"/>
      <c r="E35" s="16"/>
      <c r="F35" s="16"/>
      <c r="G35" s="16"/>
      <c r="H35" s="16"/>
      <c r="I35" s="16"/>
      <c r="J35" s="16"/>
      <c r="K35" s="16"/>
      <c r="L35" s="16"/>
      <c r="M35" s="16"/>
      <c r="N35" s="16"/>
      <c r="O35" s="16"/>
      <c r="P35" s="16"/>
      <c r="Q35" s="16"/>
      <c r="R35" s="16"/>
      <c r="S35" s="16"/>
      <c r="T35" s="16"/>
      <c r="U35" s="16"/>
      <c r="V35" s="16"/>
      <c r="W35" s="16"/>
      <c r="X35" s="16"/>
      <c r="Y35" s="16"/>
    </row>
    <row r="36">
      <c r="B36" s="16"/>
      <c r="C36" s="16"/>
      <c r="D36" s="16"/>
      <c r="E36" s="16"/>
      <c r="F36" s="16"/>
      <c r="G36" s="16"/>
      <c r="H36" s="16"/>
      <c r="I36" s="16"/>
      <c r="J36" s="16"/>
      <c r="K36" s="16"/>
      <c r="L36" s="16"/>
      <c r="M36" s="16"/>
      <c r="N36" s="16"/>
      <c r="O36" s="16"/>
      <c r="P36" s="16"/>
      <c r="Q36" s="16"/>
      <c r="R36" s="16"/>
      <c r="S36" s="16"/>
      <c r="T36" s="16"/>
      <c r="U36" s="16"/>
      <c r="V36" s="16"/>
      <c r="W36" s="16"/>
      <c r="X36" s="16"/>
      <c r="Y36" s="16"/>
    </row>
    <row r="37">
      <c r="B37" s="16"/>
      <c r="C37" s="16"/>
      <c r="D37" s="16"/>
      <c r="E37" s="16"/>
      <c r="F37" s="16"/>
      <c r="G37" s="16"/>
      <c r="H37" s="16"/>
      <c r="I37" s="16"/>
      <c r="J37" s="16"/>
      <c r="K37" s="16"/>
      <c r="L37" s="16"/>
      <c r="M37" s="16"/>
      <c r="N37" s="16"/>
      <c r="O37" s="16"/>
      <c r="P37" s="16"/>
      <c r="Q37" s="16"/>
      <c r="R37" s="16"/>
      <c r="S37" s="16"/>
      <c r="T37" s="16"/>
      <c r="U37" s="16"/>
      <c r="V37" s="16"/>
      <c r="W37" s="16"/>
      <c r="X37" s="16"/>
      <c r="Y37" s="16"/>
    </row>
    <row r="38">
      <c r="B38" s="16"/>
      <c r="C38" s="16"/>
      <c r="D38" s="16"/>
      <c r="E38" s="16"/>
      <c r="F38" s="16"/>
      <c r="G38" s="16"/>
      <c r="H38" s="16"/>
      <c r="I38" s="16"/>
      <c r="J38" s="16"/>
      <c r="K38" s="16"/>
      <c r="L38" s="16"/>
      <c r="M38" s="16"/>
      <c r="N38" s="16"/>
      <c r="O38" s="16"/>
      <c r="P38" s="16"/>
      <c r="Q38" s="16"/>
      <c r="R38" s="16"/>
      <c r="S38" s="16"/>
      <c r="T38" s="16"/>
      <c r="U38" s="16"/>
      <c r="V38" s="16"/>
      <c r="W38" s="16"/>
      <c r="X38" s="16"/>
      <c r="Y38" s="16"/>
    </row>
    <row r="39">
      <c r="B39" s="16"/>
      <c r="C39" s="16"/>
      <c r="D39" s="16"/>
      <c r="E39" s="16"/>
      <c r="F39" s="16"/>
      <c r="G39" s="16"/>
      <c r="H39" s="16"/>
      <c r="I39" s="16"/>
      <c r="J39" s="16"/>
      <c r="K39" s="16"/>
      <c r="L39" s="16"/>
      <c r="M39" s="16"/>
      <c r="N39" s="16"/>
      <c r="O39" s="16"/>
      <c r="P39" s="16"/>
      <c r="Q39" s="16"/>
      <c r="R39" s="16"/>
      <c r="S39" s="16"/>
      <c r="T39" s="16"/>
      <c r="U39" s="16"/>
      <c r="V39" s="16"/>
      <c r="W39" s="16"/>
      <c r="X39" s="16"/>
      <c r="Y39" s="16"/>
    </row>
    <row r="40">
      <c r="B40" s="16"/>
      <c r="C40" s="16"/>
      <c r="D40" s="16"/>
      <c r="E40" s="16"/>
      <c r="F40" s="16"/>
      <c r="G40" s="16"/>
      <c r="H40" s="16"/>
      <c r="I40" s="16"/>
      <c r="J40" s="16"/>
      <c r="K40" s="16"/>
      <c r="L40" s="16"/>
      <c r="M40" s="16"/>
      <c r="N40" s="16"/>
      <c r="O40" s="16"/>
      <c r="P40" s="16"/>
      <c r="Q40" s="16"/>
      <c r="R40" s="16"/>
      <c r="S40" s="16"/>
      <c r="T40" s="16"/>
      <c r="U40" s="16"/>
      <c r="V40" s="16"/>
      <c r="W40" s="16"/>
      <c r="X40" s="16"/>
      <c r="Y40" s="16"/>
    </row>
    <row r="41">
      <c r="B41" s="16"/>
      <c r="C41" s="16"/>
      <c r="D41" s="16"/>
      <c r="E41" s="16"/>
      <c r="F41" s="16"/>
      <c r="G41" s="16"/>
      <c r="H41" s="16"/>
      <c r="I41" s="16"/>
      <c r="J41" s="16"/>
      <c r="K41" s="16"/>
      <c r="L41" s="16"/>
      <c r="M41" s="16"/>
      <c r="N41" s="16"/>
      <c r="O41" s="16"/>
      <c r="P41" s="16"/>
      <c r="Q41" s="16"/>
      <c r="R41" s="16"/>
      <c r="S41" s="16"/>
      <c r="T41" s="16"/>
      <c r="U41" s="16"/>
      <c r="V41" s="16"/>
      <c r="W41" s="16"/>
      <c r="X41" s="16"/>
      <c r="Y41" s="16"/>
    </row>
    <row r="42">
      <c r="B42" s="16"/>
      <c r="C42" s="16"/>
      <c r="D42" s="16"/>
      <c r="E42" s="16"/>
      <c r="F42" s="16"/>
      <c r="G42" s="16"/>
      <c r="H42" s="16"/>
      <c r="I42" s="16"/>
      <c r="J42" s="16"/>
      <c r="K42" s="16"/>
      <c r="L42" s="16"/>
      <c r="M42" s="16"/>
      <c r="N42" s="16"/>
      <c r="O42" s="16"/>
      <c r="P42" s="16"/>
      <c r="Q42" s="16"/>
      <c r="R42" s="16"/>
      <c r="S42" s="16"/>
      <c r="T42" s="16"/>
      <c r="U42" s="16"/>
      <c r="V42" s="16"/>
      <c r="W42" s="16"/>
      <c r="X42" s="16"/>
      <c r="Y42" s="16"/>
    </row>
    <row r="43">
      <c r="B43" s="16"/>
      <c r="C43" s="16"/>
      <c r="D43" s="16"/>
      <c r="E43" s="16"/>
      <c r="F43" s="16"/>
      <c r="G43" s="16"/>
      <c r="H43" s="16"/>
      <c r="I43" s="16"/>
      <c r="J43" s="16"/>
      <c r="K43" s="16"/>
      <c r="L43" s="16"/>
      <c r="M43" s="16"/>
      <c r="N43" s="16"/>
      <c r="O43" s="16"/>
      <c r="P43" s="16"/>
      <c r="Q43" s="16"/>
      <c r="R43" s="16"/>
      <c r="S43" s="16"/>
      <c r="T43" s="16"/>
      <c r="U43" s="16"/>
      <c r="V43" s="16"/>
      <c r="W43" s="16"/>
      <c r="X43" s="16"/>
      <c r="Y43" s="16"/>
    </row>
    <row r="44">
      <c r="B44" s="16"/>
      <c r="C44" s="16"/>
      <c r="D44" s="16"/>
      <c r="E44" s="16"/>
      <c r="F44" s="16"/>
      <c r="G44" s="16"/>
      <c r="H44" s="16"/>
      <c r="I44" s="16"/>
      <c r="J44" s="16"/>
      <c r="K44" s="16"/>
      <c r="L44" s="16"/>
      <c r="M44" s="16"/>
      <c r="N44" s="16"/>
      <c r="O44" s="16"/>
      <c r="P44" s="16"/>
      <c r="Q44" s="16"/>
      <c r="R44" s="16"/>
      <c r="S44" s="16"/>
      <c r="T44" s="16"/>
      <c r="U44" s="16"/>
      <c r="V44" s="16"/>
      <c r="W44" s="16"/>
      <c r="X44" s="16"/>
      <c r="Y44" s="16"/>
    </row>
    <row r="45">
      <c r="B45" s="16"/>
      <c r="C45" s="16"/>
      <c r="D45" s="16"/>
      <c r="E45" s="16"/>
      <c r="F45" s="16"/>
      <c r="G45" s="16"/>
      <c r="H45" s="16"/>
      <c r="I45" s="16"/>
      <c r="J45" s="16"/>
      <c r="K45" s="16"/>
      <c r="L45" s="16"/>
      <c r="M45" s="16"/>
      <c r="N45" s="16"/>
      <c r="O45" s="16"/>
      <c r="P45" s="16"/>
      <c r="Q45" s="16"/>
      <c r="R45" s="16"/>
      <c r="S45" s="16"/>
      <c r="T45" s="16"/>
      <c r="U45" s="16"/>
      <c r="V45" s="16"/>
      <c r="W45" s="16"/>
      <c r="X45" s="16"/>
      <c r="Y45" s="16"/>
    </row>
    <row r="46">
      <c r="B46" s="16"/>
      <c r="C46" s="16"/>
      <c r="D46" s="16"/>
      <c r="E46" s="16"/>
      <c r="F46" s="16"/>
      <c r="G46" s="16"/>
      <c r="H46" s="16"/>
      <c r="I46" s="16"/>
      <c r="J46" s="16"/>
      <c r="K46" s="16"/>
      <c r="L46" s="16"/>
      <c r="M46" s="16"/>
      <c r="N46" s="16"/>
      <c r="O46" s="16"/>
      <c r="P46" s="16"/>
      <c r="Q46" s="16"/>
      <c r="R46" s="16"/>
      <c r="S46" s="16"/>
      <c r="T46" s="16"/>
      <c r="U46" s="16"/>
      <c r="V46" s="16"/>
      <c r="W46" s="16"/>
      <c r="X46" s="16"/>
      <c r="Y46" s="16"/>
    </row>
    <row r="47">
      <c r="B47" s="16"/>
      <c r="C47" s="16"/>
      <c r="D47" s="16"/>
      <c r="E47" s="16"/>
      <c r="F47" s="16"/>
      <c r="G47" s="16"/>
      <c r="H47" s="16"/>
      <c r="I47" s="16"/>
      <c r="J47" s="16"/>
      <c r="K47" s="16"/>
      <c r="L47" s="16"/>
      <c r="M47" s="16"/>
      <c r="N47" s="16"/>
      <c r="O47" s="16"/>
      <c r="P47" s="16"/>
      <c r="Q47" s="16"/>
      <c r="R47" s="16"/>
      <c r="S47" s="16"/>
      <c r="T47" s="16"/>
      <c r="U47" s="16"/>
      <c r="V47" s="16"/>
      <c r="W47" s="16"/>
      <c r="X47" s="16"/>
      <c r="Y47" s="16"/>
    </row>
    <row r="48">
      <c r="B48" s="16"/>
      <c r="C48" s="16"/>
      <c r="D48" s="16"/>
      <c r="E48" s="16"/>
      <c r="F48" s="16"/>
      <c r="G48" s="16"/>
      <c r="H48" s="16"/>
      <c r="I48" s="16"/>
      <c r="J48" s="16"/>
      <c r="K48" s="16"/>
      <c r="L48" s="16"/>
      <c r="M48" s="16"/>
      <c r="N48" s="16"/>
      <c r="O48" s="16"/>
      <c r="P48" s="16"/>
      <c r="Q48" s="16"/>
      <c r="R48" s="16"/>
      <c r="S48" s="16"/>
      <c r="T48" s="16"/>
      <c r="U48" s="16"/>
      <c r="V48" s="16"/>
      <c r="W48" s="16"/>
      <c r="X48" s="16"/>
      <c r="Y48" s="16"/>
    </row>
    <row r="49">
      <c r="B49" s="16"/>
      <c r="C49" s="16"/>
      <c r="D49" s="16"/>
      <c r="E49" s="16"/>
      <c r="F49" s="16"/>
      <c r="G49" s="16"/>
      <c r="H49" s="16"/>
      <c r="I49" s="16"/>
      <c r="J49" s="16"/>
      <c r="K49" s="16"/>
      <c r="L49" s="16"/>
      <c r="M49" s="16"/>
      <c r="N49" s="16"/>
      <c r="O49" s="16"/>
      <c r="P49" s="16"/>
      <c r="Q49" s="16"/>
      <c r="R49" s="16"/>
      <c r="S49" s="16"/>
      <c r="T49" s="16"/>
      <c r="U49" s="16"/>
      <c r="V49" s="16"/>
      <c r="W49" s="16"/>
      <c r="X49" s="16"/>
      <c r="Y49" s="16"/>
    </row>
    <row r="50">
      <c r="B50" s="16"/>
      <c r="C50" s="16"/>
      <c r="D50" s="16"/>
      <c r="E50" s="16"/>
      <c r="F50" s="16"/>
      <c r="G50" s="16"/>
      <c r="H50" s="16"/>
      <c r="I50" s="16"/>
      <c r="J50" s="16"/>
      <c r="K50" s="16"/>
      <c r="L50" s="16"/>
      <c r="M50" s="16"/>
      <c r="N50" s="16"/>
      <c r="O50" s="16"/>
      <c r="P50" s="16"/>
      <c r="Q50" s="16"/>
      <c r="R50" s="16"/>
      <c r="S50" s="16"/>
      <c r="T50" s="16"/>
      <c r="U50" s="16"/>
      <c r="V50" s="16"/>
      <c r="W50" s="16"/>
      <c r="X50" s="16"/>
      <c r="Y50" s="16"/>
    </row>
    <row r="51">
      <c r="B51" s="16"/>
      <c r="C51" s="16"/>
      <c r="D51" s="16"/>
      <c r="E51" s="16"/>
      <c r="F51" s="16"/>
      <c r="G51" s="16"/>
      <c r="H51" s="16"/>
      <c r="I51" s="16"/>
      <c r="J51" s="16"/>
      <c r="K51" s="16"/>
      <c r="L51" s="16"/>
      <c r="M51" s="16"/>
      <c r="N51" s="16"/>
      <c r="O51" s="16"/>
      <c r="P51" s="16"/>
      <c r="Q51" s="16"/>
      <c r="R51" s="16"/>
      <c r="S51" s="16"/>
      <c r="T51" s="16"/>
      <c r="U51" s="16"/>
      <c r="V51" s="16"/>
      <c r="W51" s="16"/>
      <c r="X51" s="16"/>
      <c r="Y51" s="16"/>
    </row>
    <row r="52">
      <c r="B52" s="16"/>
      <c r="C52" s="16"/>
      <c r="D52" s="16"/>
      <c r="E52" s="16"/>
      <c r="F52" s="16"/>
      <c r="G52" s="16"/>
      <c r="H52" s="16"/>
      <c r="I52" s="16"/>
      <c r="J52" s="16"/>
      <c r="K52" s="16"/>
      <c r="L52" s="16"/>
      <c r="M52" s="16"/>
      <c r="N52" s="16"/>
      <c r="O52" s="16"/>
      <c r="P52" s="16"/>
      <c r="Q52" s="16"/>
      <c r="R52" s="16"/>
      <c r="S52" s="16"/>
      <c r="T52" s="16"/>
      <c r="U52" s="16"/>
      <c r="V52" s="16"/>
      <c r="W52" s="16"/>
      <c r="X52" s="16"/>
      <c r="Y52" s="16"/>
    </row>
    <row r="53">
      <c r="B53" s="16"/>
      <c r="C53" s="16"/>
      <c r="D53" s="16"/>
      <c r="E53" s="16"/>
      <c r="F53" s="16"/>
      <c r="G53" s="16"/>
      <c r="H53" s="16"/>
      <c r="I53" s="16"/>
      <c r="J53" s="16"/>
      <c r="K53" s="16"/>
      <c r="L53" s="16"/>
      <c r="M53" s="16"/>
      <c r="N53" s="16"/>
      <c r="O53" s="16"/>
      <c r="P53" s="16"/>
      <c r="Q53" s="16"/>
      <c r="R53" s="16"/>
      <c r="S53" s="16"/>
      <c r="T53" s="16"/>
      <c r="U53" s="16"/>
      <c r="V53" s="16"/>
      <c r="W53" s="16"/>
      <c r="X53" s="16"/>
      <c r="Y53" s="16"/>
    </row>
    <row r="54">
      <c r="B54" s="16"/>
      <c r="C54" s="16"/>
      <c r="D54" s="16"/>
      <c r="E54" s="16"/>
      <c r="F54" s="16"/>
      <c r="G54" s="16"/>
      <c r="H54" s="16"/>
      <c r="I54" s="16"/>
      <c r="J54" s="16"/>
      <c r="K54" s="16"/>
      <c r="L54" s="16"/>
      <c r="M54" s="16"/>
      <c r="N54" s="16"/>
      <c r="O54" s="16"/>
      <c r="P54" s="16"/>
      <c r="Q54" s="16"/>
      <c r="R54" s="16"/>
      <c r="S54" s="16"/>
      <c r="T54" s="16"/>
      <c r="U54" s="16"/>
      <c r="V54" s="16"/>
      <c r="W54" s="16"/>
      <c r="X54" s="16"/>
      <c r="Y54" s="16"/>
    </row>
    <row r="55">
      <c r="B55" s="16"/>
      <c r="C55" s="16"/>
      <c r="D55" s="16"/>
      <c r="E55" s="16"/>
      <c r="F55" s="16"/>
      <c r="G55" s="16"/>
      <c r="H55" s="16"/>
      <c r="I55" s="16"/>
      <c r="J55" s="16"/>
      <c r="K55" s="16"/>
      <c r="L55" s="16"/>
      <c r="M55" s="16"/>
      <c r="N55" s="16"/>
      <c r="O55" s="16"/>
      <c r="P55" s="16"/>
      <c r="Q55" s="16"/>
      <c r="R55" s="16"/>
      <c r="S55" s="16"/>
      <c r="T55" s="16"/>
      <c r="U55" s="16"/>
      <c r="V55" s="16"/>
      <c r="W55" s="16"/>
      <c r="X55" s="16"/>
      <c r="Y55" s="16"/>
    </row>
  </sheetData>
  <mergeCells count="14">
    <mergeCell ref="B1:AC1"/>
    <mergeCell ref="B2:AC4"/>
    <mergeCell ref="B6:C8"/>
    <mergeCell ref="I7:L7"/>
    <mergeCell ref="Q7:T7"/>
    <mergeCell ref="U7:X7"/>
    <mergeCell ref="E7:H7"/>
    <mergeCell ref="D6:P6"/>
    <mergeCell ref="Q6:AC6"/>
    <mergeCell ref="B15:B16"/>
    <mergeCell ref="K15:L15"/>
    <mergeCell ref="C15:F15"/>
    <mergeCell ref="Y7:AB7"/>
    <mergeCell ref="M7:P7"/>
  </mergeCells>
  <hyperlinks>
    <hyperlink ref="B18" r:id="rId1h"/>
  </hyperlinks>
  <pageMargins left="0.7" right="0.7" top="0.75" bottom="0.75" header="0.3" footer="0.3"/>
  <pageSetup paperSize="9" orientation="portrait" horizontalDpi="300" verticalDpi="300"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E27" zoomScale="69" zoomScaleNormal="80" workbookViewId="0">
      <selection activeCell="M47" sqref="M47"/>
    </sheetView>
  </sheetViews>
  <sheetFormatPr defaultRowHeight="15.0" baseColWidth="10"/>
  <cols>
    <col min="2" max="2" width="37.1640625" hidden="0" customWidth="1"/>
    <col min="6" max="6" width="12.1640625" hidden="0" customWidth="1"/>
    <col min="7" max="7" width="10.5" hidden="0" customWidth="1"/>
  </cols>
  <sheetData>
    <row r="1" ht="18" customHeight="1">
      <c r="B1" s="321" t="s">
        <v>559</v>
      </c>
      <c r="C1" s="321"/>
      <c r="D1" s="321"/>
      <c r="E1" s="321"/>
      <c r="F1" s="321"/>
      <c r="G1" s="321"/>
      <c r="H1" s="321"/>
      <c r="I1" s="321"/>
      <c r="J1" s="321"/>
      <c r="K1" s="321"/>
      <c r="L1" s="321"/>
      <c r="M1" s="321"/>
      <c r="N1" s="321"/>
      <c r="O1" s="321"/>
      <c r="P1" s="321"/>
      <c r="Q1" s="321"/>
      <c r="R1" s="321"/>
      <c r="S1" s="321"/>
      <c r="T1" s="321"/>
      <c r="U1" s="321"/>
      <c r="V1" s="321"/>
      <c r="W1" s="321"/>
      <c r="X1" s="321"/>
      <c r="Y1" s="321"/>
      <c r="Z1" s="321"/>
      <c r="AA1" s="321"/>
      <c r="AB1" s="321"/>
      <c r="AC1" s="321"/>
    </row>
    <row r="2" ht="34.5" customHeight="1">
      <c r="B2" s="16" t="s">
        <v>1237</v>
      </c>
      <c r="C2" s="16"/>
      <c r="D2" s="16"/>
      <c r="E2" s="16"/>
      <c r="F2" s="16"/>
      <c r="G2" s="16"/>
      <c r="H2" s="16"/>
      <c r="I2" s="16"/>
      <c r="J2" s="16"/>
      <c r="K2" s="16"/>
      <c r="L2" s="16"/>
      <c r="M2" s="16"/>
      <c r="N2" s="16"/>
      <c r="O2" s="16"/>
      <c r="P2" s="16"/>
      <c r="Q2" s="16"/>
      <c r="R2" s="16"/>
      <c r="S2" s="16"/>
      <c r="T2" s="16"/>
      <c r="U2" s="16"/>
      <c r="V2" s="16"/>
      <c r="W2" s="16"/>
      <c r="X2" s="16"/>
      <c r="Y2" s="16"/>
      <c r="Z2" s="16"/>
      <c r="AA2" s="16"/>
      <c r="AB2" s="16"/>
      <c r="AC2" s="16"/>
    </row>
    <row r="3" ht="3" customHeight="1">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row>
    <row r="4" ht="10.25" customHeight="1">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row>
    <row r="5" ht="14.25" customHeight="1">
      <c r="B5" s="16"/>
      <c r="C5" s="16"/>
      <c r="D5" s="16"/>
      <c r="E5" s="16"/>
      <c r="F5" s="16"/>
      <c r="G5" s="16"/>
      <c r="H5" s="16"/>
      <c r="I5" s="16"/>
      <c r="J5" s="16"/>
      <c r="K5" s="16"/>
      <c r="L5" s="16"/>
      <c r="M5" s="16"/>
      <c r="N5" s="16"/>
      <c r="O5" s="16"/>
      <c r="P5" s="16"/>
      <c r="Q5" s="16"/>
      <c r="R5" s="16"/>
      <c r="S5" s="16"/>
      <c r="T5" s="16"/>
      <c r="U5" s="16"/>
      <c r="V5" s="16"/>
      <c r="W5" s="16"/>
      <c r="X5" s="16"/>
      <c r="Y5" s="16"/>
      <c r="Z5" s="16"/>
      <c r="AA5" s="16"/>
      <c r="AB5" s="16"/>
      <c r="AC5" s="16"/>
    </row>
    <row r="6" ht="14.25" customHeight="1">
      <c r="B6" s="16"/>
      <c r="C6" s="16"/>
      <c r="D6" s="16"/>
      <c r="E6" s="16"/>
      <c r="F6" s="16"/>
      <c r="G6" s="16"/>
      <c r="H6" s="16"/>
      <c r="I6" s="16"/>
      <c r="J6" s="16"/>
      <c r="K6" s="16"/>
      <c r="L6" s="16"/>
      <c r="M6" s="16"/>
      <c r="N6" s="16"/>
      <c r="O6" s="16"/>
      <c r="P6" s="16"/>
      <c r="Q6" s="16"/>
      <c r="R6" s="16"/>
      <c r="S6" s="16"/>
      <c r="T6" s="16"/>
      <c r="U6" s="16"/>
      <c r="V6" s="16"/>
      <c r="W6" s="16"/>
      <c r="X6" s="16"/>
      <c r="Y6" s="16"/>
      <c r="Z6" s="16"/>
      <c r="AA6" s="16"/>
      <c r="AB6" s="16"/>
      <c r="AC6" s="16"/>
    </row>
    <row r="7">
      <c r="B7" s="16" t="s">
        <v>393</v>
      </c>
      <c r="C7" s="16"/>
      <c r="D7" s="16"/>
      <c r="E7" s="16"/>
      <c r="F7" s="16"/>
      <c r="G7" s="16"/>
      <c r="H7" s="62"/>
      <c r="I7" s="62"/>
      <c r="J7" s="62"/>
      <c r="K7" s="62"/>
      <c r="L7" s="62"/>
      <c r="M7" s="62"/>
      <c r="N7" s="62"/>
      <c r="O7" s="62"/>
      <c r="P7" s="62"/>
      <c r="Q7" s="62"/>
      <c r="R7" s="62"/>
      <c r="S7" s="62"/>
      <c r="T7" s="62"/>
      <c r="U7" s="62"/>
    </row>
    <row r="8" ht="14.75" customHeight="1">
      <c r="B8" s="136" t="s">
        <v>364</v>
      </c>
      <c r="C8" s="138"/>
      <c r="D8" s="147" t="s">
        <v>337</v>
      </c>
      <c r="E8" s="148"/>
      <c r="F8" s="148"/>
      <c r="G8" s="148"/>
      <c r="H8" s="148"/>
      <c r="I8" s="148"/>
      <c r="J8" s="148"/>
      <c r="K8" s="148"/>
      <c r="L8" s="148"/>
      <c r="M8" s="148"/>
      <c r="N8" s="148"/>
      <c r="O8" s="148"/>
      <c r="P8" s="149"/>
      <c r="Q8" s="144" t="s">
        <v>338</v>
      </c>
      <c r="R8" s="145"/>
      <c r="S8" s="145"/>
      <c r="T8" s="145"/>
      <c r="U8" s="145"/>
      <c r="V8" s="145"/>
      <c r="W8" s="145"/>
      <c r="X8" s="145"/>
      <c r="Y8" s="145"/>
      <c r="Z8" s="145"/>
      <c r="AA8" s="145"/>
      <c r="AB8" s="145"/>
      <c r="AC8" s="146"/>
    </row>
    <row r="9" ht="14.75" customHeight="1">
      <c r="B9" s="139"/>
      <c r="C9" s="134"/>
      <c r="D9" s="136" t="n">
        <v>2018</v>
      </c>
      <c r="E9" s="136" t="n">
        <v>2019</v>
      </c>
      <c r="F9" s="137"/>
      <c r="G9" s="137"/>
      <c r="H9" s="138"/>
      <c r="I9" s="136" t="n">
        <v>2020</v>
      </c>
      <c r="J9" s="137"/>
      <c r="K9" s="137"/>
      <c r="L9" s="137"/>
      <c r="M9" s="136" t="n">
        <v>2021</v>
      </c>
      <c r="N9" s="137"/>
      <c r="O9" s="137"/>
      <c r="P9" s="138"/>
      <c r="Q9" s="142" t="n">
        <v>2022</v>
      </c>
      <c r="R9" s="142"/>
      <c r="S9" s="142"/>
      <c r="T9" s="143"/>
      <c r="U9" s="141" t="n">
        <v>2023</v>
      </c>
      <c r="V9" s="142"/>
      <c r="W9" s="142"/>
      <c r="X9" s="142"/>
      <c r="Y9" s="141" t="n">
        <v>2024</v>
      </c>
      <c r="Z9" s="142"/>
      <c r="AA9" s="142"/>
      <c r="AB9" s="143"/>
      <c r="AC9" s="152" t="n">
        <v>2025</v>
      </c>
    </row>
    <row r="10">
      <c r="B10" s="139"/>
      <c r="C10" s="134"/>
      <c r="D10" s="139" t="s">
        <v>339</v>
      </c>
      <c r="E10" s="139" t="s">
        <v>340</v>
      </c>
      <c r="F10" s="134" t="s">
        <v>341</v>
      </c>
      <c r="G10" s="134" t="s">
        <v>240</v>
      </c>
      <c r="H10" s="140" t="s">
        <v>339</v>
      </c>
      <c r="I10" s="134" t="s">
        <v>340</v>
      </c>
      <c r="J10" s="134" t="s">
        <v>341</v>
      </c>
      <c r="K10" s="134" t="s">
        <v>240</v>
      </c>
      <c r="L10" s="134" t="s">
        <v>339</v>
      </c>
      <c r="M10" s="139" t="s">
        <v>340</v>
      </c>
      <c r="N10" s="134" t="s">
        <v>341</v>
      </c>
      <c r="O10" s="134" t="s">
        <v>240</v>
      </c>
      <c r="P10" s="140" t="s">
        <v>339</v>
      </c>
      <c r="Q10" s="254" t="s">
        <v>340</v>
      </c>
      <c r="R10" s="254" t="s">
        <v>341</v>
      </c>
      <c r="S10" s="254" t="s">
        <v>240</v>
      </c>
      <c r="T10" s="254" t="s">
        <v>339</v>
      </c>
      <c r="U10" s="253" t="s">
        <v>340</v>
      </c>
      <c r="V10" s="254" t="s">
        <v>341</v>
      </c>
      <c r="W10" s="254" t="s">
        <v>240</v>
      </c>
      <c r="X10" s="254" t="s">
        <v>339</v>
      </c>
      <c r="Y10" s="253" t="s">
        <v>340</v>
      </c>
      <c r="Z10" s="128" t="s">
        <v>341</v>
      </c>
      <c r="AA10" s="254" t="s">
        <v>240</v>
      </c>
      <c r="AB10" s="269" t="s">
        <v>339</v>
      </c>
      <c r="AC10" s="278" t="s">
        <v>340</v>
      </c>
    </row>
    <row r="11">
      <c r="B11" s="154" t="s">
        <v>560</v>
      </c>
      <c r="C11" s="150"/>
      <c r="D11" s="154"/>
      <c r="E11" s="150"/>
      <c r="F11" s="150"/>
      <c r="G11" s="150"/>
      <c r="H11" s="150"/>
      <c r="I11" s="150"/>
      <c r="J11" s="150"/>
      <c r="K11" s="150"/>
      <c r="L11" s="150"/>
      <c r="M11" s="325"/>
      <c r="N11" s="325"/>
      <c r="O11" s="325"/>
      <c r="P11" s="150"/>
      <c r="Q11" s="141"/>
      <c r="R11" s="142"/>
      <c r="S11" s="142"/>
      <c r="T11" s="142"/>
      <c r="U11" s="142"/>
      <c r="V11" s="142"/>
      <c r="W11" s="142"/>
      <c r="X11" s="142"/>
      <c r="Y11" s="142"/>
      <c r="Z11" s="142"/>
      <c r="AA11" s="142"/>
      <c r="AB11" s="142"/>
      <c r="AC11" s="143"/>
    </row>
    <row r="12" ht="17" customHeight="1">
      <c r="B12" s="153" t="s">
        <v>561</v>
      </c>
      <c r="C12" s="16" t="s">
        <v>562</v>
      </c>
      <c r="D12" s="247" t="n">
        <f>'Haver Pivoted'!GO31</f>
        <v>2222.3000000000002</v>
      </c>
      <c r="E12" s="160" t="n">
        <f>'Haver Pivoted'!GP31</f>
        <v>2298.1</v>
      </c>
      <c r="F12" s="160" t="n">
        <f>'Haver Pivoted'!GQ31</f>
        <v>2315.5</v>
      </c>
      <c r="G12" s="160" t="n">
        <f>'Haver Pivoted'!GR31</f>
        <v>2333.1999999999998</v>
      </c>
      <c r="H12" s="160" t="n">
        <f>'Haver Pivoted'!GS31</f>
        <v>2350.8000000000002</v>
      </c>
      <c r="I12" s="160" t="n">
        <f>'Haver Pivoted'!GT31</f>
        <v>2417.9</v>
      </c>
      <c r="J12" s="160" t="n">
        <f>'Haver Pivoted'!GU31</f>
        <v>4766.7</v>
      </c>
      <c r="K12" s="160" t="n">
        <f>'Haver Pivoted'!GV31</f>
        <v>3468.3</v>
      </c>
      <c r="L12" s="160" t="n">
        <f>'Haver Pivoted'!GW31</f>
        <v>2839.1</v>
      </c>
      <c r="M12" s="160" t="n">
        <f>'Haver Pivoted'!GX31</f>
        <v>5070.6000000000004</v>
      </c>
      <c r="N12" s="160" t="n">
        <f>'Haver Pivoted'!GY31</f>
        <v>3372.3</v>
      </c>
      <c r="O12" s="160" t="n">
        <f>'Haver Pivoted'!GZ31</f>
        <v>3136.3</v>
      </c>
      <c r="P12" s="160" t="n">
        <f>'Haver Pivoted'!HA31</f>
        <v>2936.3</v>
      </c>
      <c r="Q12" s="160" t="n">
        <f>'Haver Pivoted'!HB31</f>
        <v>0</v>
      </c>
      <c r="R12" s="279" t="e">
        <f t="shared" ref="R12:AC12" si="0">SUM(R14:R25)-R24</f>
        <v>#DIV/0!</v>
      </c>
      <c r="S12" s="279" t="e">
        <f>SUM(S14:S25)-S24</f>
        <v>#DIV/0!</v>
      </c>
      <c r="T12" s="279" t="n">
        <f t="shared" si="0"/>
        <v>1796.2854409448835</v>
      </c>
      <c r="U12" s="279" t="n">
        <f>SUM(U14:U25)-U24</f>
        <v>1788.8260708661435</v>
      </c>
      <c r="V12" s="279" t="n">
        <f t="shared" si="0"/>
        <v>1796.2858818897657</v>
      </c>
      <c r="W12" s="279" t="n">
        <f t="shared" si="0"/>
        <v>1803.7521181102381</v>
      </c>
      <c r="X12" s="279" t="n">
        <f t="shared" si="0"/>
        <v>1823.522629921262</v>
      </c>
      <c r="Y12" s="279" t="n">
        <f t="shared" si="0"/>
        <v>1832.3845196850416</v>
      </c>
      <c r="Z12" s="279" t="n">
        <f t="shared" si="0"/>
        <v>1839.8828818897662</v>
      </c>
      <c r="AA12" s="279" t="n">
        <f t="shared" si="0"/>
        <v>1847.2977165354355</v>
      </c>
      <c r="AB12" s="279" t="n">
        <f t="shared" si="0"/>
        <v>1873.0906535433096</v>
      </c>
      <c r="AC12" s="280" t="n">
        <f t="shared" si="0"/>
        <v>1882.4897401574831</v>
      </c>
    </row>
    <row r="13">
      <c r="B13" s="153"/>
      <c r="C13" s="16"/>
      <c r="D13" s="247"/>
      <c r="E13" s="160"/>
      <c r="F13" s="160"/>
      <c r="G13" s="160"/>
      <c r="H13" s="160"/>
      <c r="I13" s="160"/>
      <c r="J13" s="160"/>
      <c r="K13" s="160"/>
      <c r="L13" s="160"/>
      <c r="M13" s="160"/>
      <c r="N13" s="160"/>
      <c r="O13" s="160"/>
      <c r="P13" s="16"/>
      <c r="Q13" s="253"/>
      <c r="R13" s="254"/>
      <c r="S13" s="254"/>
      <c r="T13" s="254"/>
      <c r="U13" s="254"/>
      <c r="V13" s="254"/>
      <c r="W13" s="254"/>
      <c r="X13" s="254"/>
      <c r="Y13" s="254"/>
      <c r="Z13" s="254"/>
      <c r="AA13" s="254"/>
      <c r="AB13" s="254"/>
      <c r="AC13" s="269"/>
    </row>
    <row r="14" ht="35.75" customHeight="1">
      <c r="B14" s="153" t="s">
        <v>563</v>
      </c>
      <c r="C14" s="16"/>
      <c r="D14" s="247" t="n">
        <f>'Unemployment Insurance'!D20+'Unemployment Insurance'!D19</f>
        <v>27.1</v>
      </c>
      <c r="E14" s="160" t="n">
        <f>'Unemployment Insurance'!E20+'Unemployment Insurance'!E19</f>
        <v>28.4</v>
      </c>
      <c r="F14" s="160" t="n">
        <f>'Unemployment Insurance'!F20+'Unemployment Insurance'!F19</f>
        <v>27.8</v>
      </c>
      <c r="G14" s="160" t="n">
        <f>'Unemployment Insurance'!G20+'Unemployment Insurance'!G19</f>
        <v>27.4</v>
      </c>
      <c r="H14" s="160" t="n">
        <f>'Unemployment Insurance'!H20+'Unemployment Insurance'!H19</f>
        <v>26.8</v>
      </c>
      <c r="I14" s="160" t="n">
        <f>'Unemployment Insurance'!I20+'Unemployment Insurance'!I19</f>
        <v>39.5</v>
      </c>
      <c r="J14" s="160" t="n">
        <f>'Unemployment Insurance'!J20+'Unemployment Insurance'!J19</f>
        <v>1039.4000000000001</v>
      </c>
      <c r="K14" s="160" t="n">
        <f>'Unemployment Insurance'!K20+'Unemployment Insurance'!K19</f>
        <v>767.8</v>
      </c>
      <c r="L14" s="160" t="n">
        <f>'Unemployment Insurance'!L20+'Unemployment Insurance'!L19</f>
        <v>299.89999999999998</v>
      </c>
      <c r="M14" s="160" t="n">
        <f>'Unemployment Insurance'!M20+'Unemployment Insurance'!M19</f>
        <v>565.79999999999995</v>
      </c>
      <c r="N14" s="160" t="n">
        <f>'Unemployment Insurance'!N20+'Unemployment Insurance'!N19</f>
        <v>480.4</v>
      </c>
      <c r="O14" s="160" t="n">
        <f>'Unemployment Insurance'!O20+'Unemployment Insurance'!O19</f>
        <v>272.3</v>
      </c>
      <c r="P14" s="160" t="n">
        <f>'Unemployment Insurance'!P20+'Unemployment Insurance'!P19</f>
        <v>37.700000000000003</v>
      </c>
      <c r="Q14" s="363" t="n">
        <f>'Unemployment Insurance'!Q20+'Unemployment Insurance'!Q19</f>
        <v>0</v>
      </c>
      <c r="R14" s="279" t="n">
        <f>'Unemployment Insurance'!R20+'Unemployment Insurance'!R19</f>
        <v>24.537826771653545</v>
      </c>
      <c r="S14" s="279" t="n">
        <f>'Unemployment Insurance'!S20+'Unemployment Insurance'!S19</f>
        <v>23.657574803149608</v>
      </c>
      <c r="T14" s="279" t="n">
        <f>'Unemployment Insurance'!T20+'Unemployment Insurance'!T19</f>
        <v>23.36844094488189</v>
      </c>
      <c r="U14" s="279" t="n">
        <f>'Unemployment Insurance'!U20+'Unemployment Insurance'!U19</f>
        <v>23.529070866141733</v>
      </c>
      <c r="V14" s="279" t="n">
        <f>'Unemployment Insurance'!V20+'Unemployment Insurance'!V19</f>
        <v>23.88888188976378</v>
      </c>
      <c r="W14" s="279" t="n">
        <f>'Unemployment Insurance'!W20+'Unemployment Insurance'!W19</f>
        <v>24.255118110236221</v>
      </c>
      <c r="X14" s="279" t="n">
        <f>'Unemployment Insurance'!X20+'Unemployment Insurance'!X19</f>
        <v>24.640629921259844</v>
      </c>
      <c r="Y14" s="279" t="n">
        <f>'Unemployment Insurance'!Y20+'Unemployment Insurance'!Y19</f>
        <v>25.122519685039375</v>
      </c>
      <c r="Z14" s="279" t="n">
        <f>'Unemployment Insurance'!Z20+'Unemployment Insurance'!Z19</f>
        <v>25.520881889763785</v>
      </c>
      <c r="AA14" s="279" t="n">
        <f>'Unemployment Insurance'!AA20+'Unemployment Insurance'!AA19</f>
        <v>25.835716535433075</v>
      </c>
      <c r="AB14" s="279" t="n">
        <f>'Unemployment Insurance'!AB20+'Unemployment Insurance'!AB19</f>
        <v>26.227653543307088</v>
      </c>
      <c r="AC14" s="280" t="n">
        <f>'Unemployment Insurance'!AC20+'Unemployment Insurance'!AC19</f>
        <v>26.606740157480321</v>
      </c>
    </row>
    <row r="15" ht="17.75" customHeight="1">
      <c r="B15" s="153" t="s">
        <v>55</v>
      </c>
      <c r="C15" s="16"/>
      <c r="D15" s="247" t="n">
        <f>Medicare!D10</f>
        <v>754.2</v>
      </c>
      <c r="E15" s="160" t="n">
        <f>Medicare!E10</f>
        <v>768.3</v>
      </c>
      <c r="F15" s="160" t="n">
        <f>Medicare!F10</f>
        <v>781.1</v>
      </c>
      <c r="G15" s="160" t="n">
        <f>Medicare!G10</f>
        <v>792.1</v>
      </c>
      <c r="H15" s="160" t="n">
        <f>Medicare!H10</f>
        <v>801.3</v>
      </c>
      <c r="I15" s="160" t="n">
        <f>Medicare!I10</f>
        <v>808.5</v>
      </c>
      <c r="J15" s="160" t="n">
        <f>Medicare!J10</f>
        <v>821.6</v>
      </c>
      <c r="K15" s="160" t="n">
        <f>Medicare!K10</f>
        <v>825.8</v>
      </c>
      <c r="L15" s="160" t="n">
        <f>Medicare!L10</f>
        <v>821</v>
      </c>
      <c r="M15" s="160" t="n">
        <f>Medicare!M10</f>
        <v>814.1</v>
      </c>
      <c r="N15" s="160" t="n">
        <f>Medicare!N10</f>
        <v>815.3</v>
      </c>
      <c r="O15" s="160" t="n">
        <f>Medicare!O10</f>
        <v>826.5</v>
      </c>
      <c r="P15" s="160" t="n">
        <f>Medicare!P10</f>
        <v>847.9</v>
      </c>
      <c r="Q15" s="363" t="n">
        <f>Medicare!Q10</f>
        <v>0</v>
      </c>
      <c r="R15" s="279" t="n">
        <f>Medicare!R10</f>
        <v>14</v>
      </c>
      <c r="S15" s="279" t="n">
        <f>Medicare!S10</f>
        <v>0</v>
      </c>
      <c r="T15" s="279" t="n">
        <f>Medicare!T10</f>
        <v>0</v>
      </c>
      <c r="U15" s="279" t="n">
        <f>Medicare!U10</f>
        <v>-16</v>
      </c>
      <c r="V15" s="279" t="n">
        <f>Medicare!V10</f>
        <v>-16</v>
      </c>
      <c r="W15" s="279" t="n">
        <f>Medicare!W10</f>
        <v>-16</v>
      </c>
      <c r="X15" s="279" t="n">
        <f>Medicare!X10</f>
        <v>-16</v>
      </c>
      <c r="Y15" s="279" t="n">
        <f>Medicare!Y10</f>
        <v>-16</v>
      </c>
      <c r="Z15" s="279" t="n">
        <f>Medicare!Z10</f>
        <v>-16</v>
      </c>
      <c r="AA15" s="279" t="n">
        <f>Medicare!AA10</f>
        <v>-16</v>
      </c>
      <c r="AB15" s="279" t="n">
        <f>Medicare!AB10</f>
        <v>-16</v>
      </c>
      <c r="AC15" s="280" t="n">
        <f>Medicare!AC10</f>
        <v>-16</v>
      </c>
    </row>
    <row r="16" ht="18" customHeight="1">
      <c r="B16" s="153" t="s">
        <v>564</v>
      </c>
      <c r="C16" s="16"/>
      <c r="D16" s="153"/>
      <c r="E16" s="16"/>
      <c r="F16" s="16"/>
      <c r="G16" s="16"/>
      <c r="H16" s="160" t="n">
        <f>'Rebate Checks'!H10 +'Rebate Checks'!H11</f>
        <v>0</v>
      </c>
      <c r="I16" s="160" t="n">
        <f>'Rebate Checks'!I10 +'Rebate Checks'!I11</f>
        <v>0</v>
      </c>
      <c r="J16" s="160" t="n">
        <f>'Rebate Checks'!J10 +'Rebate Checks'!J11</f>
        <v>1078.0999999999999</v>
      </c>
      <c r="K16" s="160" t="n">
        <f>'Rebate Checks'!K10 +'Rebate Checks'!K11</f>
        <v>15.6</v>
      </c>
      <c r="L16" s="160" t="n">
        <f>'Rebate Checks'!L10 +'Rebate Checks'!L11</f>
        <v>5</v>
      </c>
      <c r="M16" s="160" t="n">
        <f>'Rebate Checks'!M10 +'Rebate Checks'!M11</f>
        <v>1933.6999999999998</v>
      </c>
      <c r="N16" s="160" t="n">
        <f>'Rebate Checks'!N10 +'Rebate Checks'!N11</f>
        <v>290.10000000000002</v>
      </c>
      <c r="O16" s="160" t="n">
        <f>'Rebate Checks'!O10 +'Rebate Checks'!O11</f>
        <v>38.9</v>
      </c>
      <c r="P16" s="160" t="n">
        <f>'Rebate Checks'!P10 +'Rebate Checks'!P11</f>
        <v>14.2</v>
      </c>
      <c r="Q16" s="160" t="n">
        <f>'Rebate Checks'!Q10 +'Rebate Checks'!Q11</f>
        <v>0</v>
      </c>
      <c r="R16" s="279" t="n">
        <f>'Rebate Checks'!Q10 +'Rebate Checks'!R11</f>
        <v>0</v>
      </c>
      <c r="S16" s="279" t="n">
        <f>'Rebate Checks'!S10 +'Rebate Checks'!S11</f>
        <v>0</v>
      </c>
      <c r="T16" s="279" t="n">
        <f>'Rebate Checks'!T10 +'Rebate Checks'!T11</f>
        <v>0</v>
      </c>
      <c r="U16" s="279" t="n">
        <f>'Rebate Checks'!U10 +'Rebate Checks'!U11</f>
        <v>0</v>
      </c>
      <c r="V16" s="279" t="n">
        <f>'Rebate Checks'!V10 +'Rebate Checks'!V11</f>
        <v>0</v>
      </c>
      <c r="W16" s="279" t="n">
        <f>'Rebate Checks'!W10 +'Rebate Checks'!W11</f>
        <v>0</v>
      </c>
      <c r="X16" s="279" t="n">
        <f>'Rebate Checks'!X10 +'Rebate Checks'!X11</f>
        <v>0</v>
      </c>
      <c r="Y16" s="279" t="n">
        <f>'Rebate Checks'!Y10 +'Rebate Checks'!Y11</f>
        <v>0</v>
      </c>
      <c r="Z16" s="279" t="n">
        <f>'Rebate Checks'!Z10 +'Rebate Checks'!Z11</f>
        <v>0</v>
      </c>
      <c r="AA16" s="279" t="n">
        <f>'Rebate Checks'!AA10 +'Rebate Checks'!AA11</f>
        <v>0</v>
      </c>
      <c r="AB16" s="279" t="n">
        <f>'Rebate Checks'!AB10 +'Rebate Checks'!AB11</f>
        <v>0</v>
      </c>
      <c r="AC16" s="280" t="n">
        <f>'Rebate Checks'!AC10 +'Rebate Checks'!AC11</f>
        <v>0</v>
      </c>
    </row>
    <row r="17" ht="20" customHeight="1">
      <c r="B17" s="153" t="s">
        <v>567</v>
      </c>
      <c r="C17" s="16"/>
      <c r="D17" s="153"/>
      <c r="E17" s="16"/>
      <c r="F17" s="16"/>
      <c r="G17" s="16"/>
      <c r="H17" s="160"/>
      <c r="I17" s="160"/>
      <c r="J17" s="160"/>
      <c r="K17" s="160"/>
      <c r="L17" s="160"/>
      <c r="M17" s="160" t="n">
        <f>'ARP Quarterly'!C5</f>
        <v>0</v>
      </c>
      <c r="N17" s="160" t="n">
        <f>'ARP Quarterly'!D5</f>
        <v>33.921840000000024</v>
      </c>
      <c r="O17" s="160" t="n">
        <f>'ARP Quarterly'!E5</f>
        <v>44.966160000000031</v>
      </c>
      <c r="P17" s="160" t="n">
        <f>'ARP Quarterly'!F5</f>
        <v>52.756999999999998</v>
      </c>
      <c r="Q17" s="363" t="n">
        <f>'ARP Quarterly'!G5</f>
        <v>52.756999999999998</v>
      </c>
      <c r="R17" s="279" t="n">
        <f>'ARP Quarterly'!H5</f>
        <v>52.756999999999998</v>
      </c>
      <c r="S17" s="279" t="n">
        <f>'ARP Quarterly'!I5</f>
        <v>52.756999999999998</v>
      </c>
      <c r="T17" s="279" t="n">
        <f>'ARP Quarterly'!J5</f>
        <v>12</v>
      </c>
      <c r="U17" s="279" t="n">
        <f>'ARP Quarterly'!K5</f>
        <v>12</v>
      </c>
      <c r="V17" s="279" t="n">
        <f>'ARP Quarterly'!L5</f>
        <v>12</v>
      </c>
      <c r="W17" s="279" t="n">
        <f>'ARP Quarterly'!M5</f>
        <v>12</v>
      </c>
      <c r="X17" s="279" t="n">
        <f>'ARP Quarterly'!N5</f>
        <v>4.2219999999999995</v>
      </c>
      <c r="Y17" s="279" t="n">
        <f>'ARP Quarterly'!O5</f>
        <v>4.2219999999999995</v>
      </c>
      <c r="Z17" s="279" t="n">
        <f>'ARP Quarterly'!P5</f>
        <v>4.2219999999999995</v>
      </c>
      <c r="AA17" s="279" t="n">
        <f>'ARP Quarterly'!Q5</f>
        <v>4.2219999999999995</v>
      </c>
      <c r="AB17" s="279" t="n">
        <f>'ARP Quarterly'!R5</f>
        <v>2.3719999999999999</v>
      </c>
      <c r="AC17" s="280" t="n">
        <f>'ARP Quarterly'!S5</f>
        <v>2.3719999999999999</v>
      </c>
    </row>
    <row r="18" ht="22.25" customHeight="1">
      <c r="B18" s="153" t="s">
        <v>219</v>
      </c>
      <c r="C18" s="16"/>
      <c r="D18" s="153"/>
      <c r="E18" s="16"/>
      <c r="F18" s="16"/>
      <c r="G18" s="16"/>
      <c r="H18" s="16"/>
      <c r="I18" s="16"/>
      <c r="J18" s="16"/>
      <c r="K18" s="16"/>
      <c r="L18" s="16"/>
      <c r="M18" s="160" t="n">
        <f>'ARP Quarterly'!C4</f>
        <v>0</v>
      </c>
      <c r="N18" s="160" t="n">
        <f>'ARP Quarterly'!D4</f>
        <v>0</v>
      </c>
      <c r="O18" s="160" t="n">
        <f>'ARP Quarterly'!E4</f>
        <v>3.1040000000000418</v>
      </c>
      <c r="P18" s="160" t="n">
        <f>'ARP Quarterly'!F4</f>
        <v>19.719000000000005</v>
      </c>
      <c r="Q18" s="363" t="n">
        <f>'ARP Quarterly'!G4</f>
        <v>19.719000000000005</v>
      </c>
      <c r="R18" s="279" t="n">
        <f>'ARP Quarterly'!H4</f>
        <v>19.719000000000005</v>
      </c>
      <c r="S18" s="279" t="n">
        <f>'ARP Quarterly'!I4</f>
        <v>19.719000000000005</v>
      </c>
      <c r="T18" s="279" t="n">
        <f>'ARP Quarterly'!J4</f>
        <v>1.4159999999999999</v>
      </c>
      <c r="U18" s="279" t="n">
        <f>'ARP Quarterly'!K4</f>
        <v>1.4159999999999999</v>
      </c>
      <c r="V18" s="279" t="n">
        <f>'ARP Quarterly'!L4</f>
        <v>1.4159999999999999</v>
      </c>
      <c r="W18" s="279" t="n">
        <f>'ARP Quarterly'!M4</f>
        <v>1.4159999999999999</v>
      </c>
      <c r="X18" s="279" t="n">
        <f>'ARP Quarterly'!N4</f>
        <v>1.4790000000000001</v>
      </c>
      <c r="Y18" s="279" t="n">
        <f>'ARP Quarterly'!O4</f>
        <v>1.4790000000000001</v>
      </c>
      <c r="Z18" s="279" t="n">
        <f>'ARP Quarterly'!P4</f>
        <v>1.4790000000000001</v>
      </c>
      <c r="AA18" s="279" t="n">
        <f>'ARP Quarterly'!Q4</f>
        <v>1.4790000000000001</v>
      </c>
      <c r="AB18" s="279" t="n">
        <f>'ARP Quarterly'!R4</f>
        <v>1.63</v>
      </c>
      <c r="AC18" s="280" t="n">
        <f>'ARP Quarterly'!S4</f>
        <v>1.63</v>
      </c>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6"/>
      <c r="BI18" s="16"/>
      <c r="BJ18" s="16"/>
      <c r="BK18" s="16"/>
      <c r="BL18" s="16"/>
      <c r="BM18" s="16"/>
      <c r="BN18" s="16"/>
      <c r="BO18" s="16"/>
      <c r="BP18" s="16"/>
      <c r="BQ18" s="16"/>
      <c r="BR18" s="16"/>
      <c r="BS18" s="16"/>
      <c r="BT18" s="16"/>
      <c r="BU18" s="16"/>
      <c r="BV18" s="16"/>
      <c r="BW18" s="16"/>
      <c r="BX18" s="16"/>
      <c r="BY18" s="16"/>
      <c r="BZ18" s="16"/>
      <c r="CA18" s="16"/>
      <c r="CB18" s="16"/>
      <c r="CC18" s="16"/>
      <c r="CD18" s="16"/>
      <c r="CE18" s="16"/>
      <c r="CF18" s="16"/>
      <c r="CG18" s="16"/>
      <c r="CH18" s="16"/>
      <c r="CI18" s="16"/>
      <c r="CJ18" s="16"/>
      <c r="CK18" s="16"/>
      <c r="CL18" s="16"/>
      <c r="CM18" s="16"/>
      <c r="CN18" s="16"/>
      <c r="CO18" s="16"/>
      <c r="CP18" s="16"/>
      <c r="CQ18" s="16"/>
      <c r="CR18" s="16"/>
      <c r="CS18" s="16"/>
      <c r="CT18" s="16"/>
      <c r="CU18" s="16"/>
      <c r="CV18" s="16"/>
      <c r="CW18" s="16"/>
    </row>
    <row r="19" ht="19.5" customHeight="1">
      <c r="B19" s="153" t="s">
        <v>49</v>
      </c>
      <c r="C19" s="16"/>
      <c r="D19" s="153" t="n">
        <f>'Provider Relief'!D11</f>
        <v>0</v>
      </c>
      <c r="E19" s="16" t="n">
        <f>'Provider Relief'!E11</f>
        <v>0</v>
      </c>
      <c r="F19" s="16" t="n">
        <f>'Provider Relief'!F11</f>
        <v>0</v>
      </c>
      <c r="G19" s="16" t="n">
        <f>'Provider Relief'!G11</f>
        <v>0</v>
      </c>
      <c r="H19" s="16" t="n">
        <f>'Provider Relief'!H11</f>
        <v>0</v>
      </c>
      <c r="I19" s="16" t="n">
        <f>'Provider Relief'!I11</f>
        <v>0</v>
      </c>
      <c r="J19" s="16" t="n">
        <f>'Provider Relief'!J11</f>
        <v>160.9</v>
      </c>
      <c r="K19" s="16" t="n">
        <f>'Provider Relief'!K11</f>
        <v>58.4</v>
      </c>
      <c r="L19" s="16" t="n">
        <f>'Provider Relief'!L11</f>
        <v>34.5</v>
      </c>
      <c r="M19" s="16" t="n">
        <f>'Provider Relief'!M11</f>
        <v>42.8</v>
      </c>
      <c r="N19" s="16" t="n">
        <f>'Provider Relief'!N11</f>
        <v>26.6</v>
      </c>
      <c r="O19" s="16" t="n">
        <f>'Provider Relief'!O11</f>
        <v>37.4</v>
      </c>
      <c r="P19" s="16" t="n">
        <f>'Provider Relief'!P11</f>
        <v>64.400000000000006</v>
      </c>
      <c r="Q19" s="253" t="n">
        <f>'Provider Relief'!Q11</f>
        <v>0</v>
      </c>
      <c r="R19" s="254" t="e">
        <f>'Provider Relief'!R11</f>
        <v>#DIV/0!</v>
      </c>
      <c r="S19" s="254" t="e">
        <f>'Provider Relief'!S11</f>
        <v>#DIV/0!</v>
      </c>
      <c r="T19" s="254" t="n">
        <f>'Provider Relief'!T11</f>
        <v>0</v>
      </c>
      <c r="U19" s="254" t="n">
        <f>'Provider Relief'!U11</f>
        <v>0</v>
      </c>
      <c r="V19" s="254" t="n">
        <f>'Provider Relief'!V11</f>
        <v>0</v>
      </c>
      <c r="W19" s="254" t="n">
        <f>'Provider Relief'!W11</f>
        <v>0</v>
      </c>
      <c r="X19" s="254" t="n">
        <f>'Provider Relief'!X11</f>
        <v>0</v>
      </c>
      <c r="Y19" s="254" t="n">
        <f>'Provider Relief'!Y11</f>
        <v>0</v>
      </c>
      <c r="Z19" s="254" t="n">
        <f>'Provider Relief'!Z11</f>
        <v>0</v>
      </c>
      <c r="AA19" s="254" t="n">
        <f>'Provider Relief'!AA11</f>
        <v>0</v>
      </c>
      <c r="AB19" s="254" t="n">
        <f>'Provider Relief'!AB11</f>
        <v>0</v>
      </c>
      <c r="AC19" s="269" t="n">
        <f>'Provider Relief'!AC11</f>
        <v>0</v>
      </c>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6"/>
      <c r="BI19" s="16"/>
      <c r="BJ19" s="16"/>
      <c r="BK19" s="16"/>
      <c r="BL19" s="16"/>
      <c r="BM19" s="16"/>
      <c r="BN19" s="16"/>
      <c r="BO19" s="16"/>
      <c r="BP19" s="16"/>
      <c r="BQ19" s="16"/>
      <c r="BR19" s="16"/>
      <c r="BS19" s="16"/>
      <c r="BT19" s="16"/>
      <c r="BU19" s="16"/>
      <c r="BV19" s="16"/>
      <c r="BW19" s="16"/>
      <c r="BX19" s="16"/>
      <c r="BY19" s="16"/>
      <c r="BZ19" s="16"/>
      <c r="CA19" s="16"/>
      <c r="CB19" s="16"/>
      <c r="CC19" s="16"/>
      <c r="CD19" s="16"/>
      <c r="CE19" s="16"/>
      <c r="CF19" s="16"/>
      <c r="CG19" s="16"/>
      <c r="CH19" s="16"/>
      <c r="CI19" s="16"/>
      <c r="CJ19" s="16"/>
      <c r="CK19" s="16"/>
      <c r="CL19" s="16"/>
      <c r="CM19" s="16"/>
      <c r="CN19" s="16"/>
      <c r="CO19" s="16"/>
      <c r="CP19" s="16"/>
      <c r="CQ19" s="16"/>
      <c r="CR19" s="16"/>
      <c r="CS19" s="16"/>
      <c r="CT19" s="16"/>
      <c r="CU19" s="16"/>
      <c r="CV19" s="16"/>
      <c r="CW19" s="16"/>
    </row>
    <row r="20" ht="36.5" customHeight="1">
      <c r="B20" s="153" t="s">
        <v>1150</v>
      </c>
      <c r="C20" s="16"/>
      <c r="D20" s="153" t="n">
        <f>D92</f>
        <v>0</v>
      </c>
      <c r="E20" s="16" t="n">
        <f t="shared" ref="E20:AC20" si="1">E92</f>
        <v>0</v>
      </c>
      <c r="F20" s="16" t="n">
        <f t="shared" si="1"/>
        <v>0</v>
      </c>
      <c r="G20" s="16" t="n">
        <f t="shared" si="1"/>
        <v>0</v>
      </c>
      <c r="H20" s="16" t="n">
        <f t="shared" si="1"/>
        <v>0</v>
      </c>
      <c r="I20" s="16" t="n">
        <f t="shared" si="1"/>
        <v>2.5817499999999995</v>
      </c>
      <c r="J20" s="16" t="n">
        <f t="shared" si="1"/>
        <v>37.358750000000001</v>
      </c>
      <c r="K20" s="16" t="n">
        <f t="shared" si="1"/>
        <v>38.026749999999993</v>
      </c>
      <c r="L20" s="16" t="n">
        <f t="shared" si="1"/>
        <v>38.350750000000005</v>
      </c>
      <c r="M20" s="16" t="n">
        <f t="shared" si="1"/>
        <v>54.966750000000005</v>
      </c>
      <c r="N20" s="16" t="n">
        <f t="shared" si="1"/>
        <v>74.252749999999992</v>
      </c>
      <c r="O20" s="16" t="n">
        <f t="shared" si="1"/>
        <v>80.97475</v>
      </c>
      <c r="P20" s="16" t="n">
        <f t="shared" si="1"/>
        <v>85.163749999999993</v>
      </c>
      <c r="Q20" s="253" t="n">
        <f t="shared" si="1"/>
        <v>-54.686250000000001</v>
      </c>
      <c r="R20" s="254" t="n">
        <f t="shared" si="1"/>
        <v>20</v>
      </c>
      <c r="S20" s="254" t="n">
        <f t="shared" si="1"/>
        <v>5</v>
      </c>
      <c r="T20" s="254" t="n">
        <f t="shared" si="1"/>
        <v>0</v>
      </c>
      <c r="U20" s="254" t="n">
        <f t="shared" si="1"/>
        <v>0</v>
      </c>
      <c r="V20" s="254" t="n">
        <f t="shared" si="1"/>
        <v>0</v>
      </c>
      <c r="W20" s="254" t="n">
        <f t="shared" si="1"/>
        <v>0</v>
      </c>
      <c r="X20" s="254" t="n">
        <f t="shared" si="1"/>
        <v>0</v>
      </c>
      <c r="Y20" s="254" t="n">
        <f t="shared" si="1"/>
        <v>0</v>
      </c>
      <c r="Z20" s="254" t="n">
        <f t="shared" si="1"/>
        <v>0</v>
      </c>
      <c r="AA20" s="254" t="n">
        <f t="shared" si="1"/>
        <v>0</v>
      </c>
      <c r="AB20" s="254" t="n">
        <f t="shared" si="1"/>
        <v>0</v>
      </c>
      <c r="AC20" s="269" t="n">
        <f t="shared" si="1"/>
        <v>0</v>
      </c>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6"/>
      <c r="BH20" s="16"/>
      <c r="BI20" s="16"/>
      <c r="BJ20" s="16"/>
      <c r="BK20" s="16"/>
      <c r="BL20" s="16"/>
      <c r="BM20" s="16"/>
      <c r="BN20" s="16"/>
      <c r="BO20" s="16"/>
      <c r="BP20" s="16"/>
      <c r="BQ20" s="16"/>
      <c r="BR20" s="16"/>
      <c r="BS20" s="16"/>
      <c r="BT20" s="16"/>
      <c r="BU20" s="16"/>
      <c r="BV20" s="16"/>
      <c r="BW20" s="16"/>
      <c r="BX20" s="16"/>
      <c r="BY20" s="16"/>
      <c r="BZ20" s="16"/>
      <c r="CA20" s="16"/>
      <c r="CB20" s="16"/>
      <c r="CC20" s="16"/>
      <c r="CD20" s="16"/>
      <c r="CE20" s="16"/>
      <c r="CF20" s="16"/>
      <c r="CG20" s="16"/>
      <c r="CH20" s="16"/>
      <c r="CI20" s="16"/>
      <c r="CJ20" s="16"/>
      <c r="CK20" s="16"/>
      <c r="CL20" s="16"/>
      <c r="CM20" s="16"/>
      <c r="CN20" s="16"/>
      <c r="CO20" s="16"/>
      <c r="CP20" s="16"/>
      <c r="CQ20" s="16"/>
      <c r="CR20" s="16"/>
      <c r="CS20" s="16"/>
      <c r="CT20" s="16"/>
      <c r="CU20" s="16"/>
      <c r="CV20" s="16"/>
    </row>
    <row r="21" ht="15.5" customHeight="1">
      <c r="B21" s="153" t="s">
        <v>1148</v>
      </c>
      <c r="C21" s="16" t="s">
        <v>1187</v>
      </c>
      <c r="D21" s="153" t="n">
        <v>30</v>
      </c>
      <c r="E21" s="16" t="n">
        <v>30</v>
      </c>
      <c r="F21" s="16" t="n">
        <v>30</v>
      </c>
      <c r="G21" s="16" t="n">
        <v>30</v>
      </c>
      <c r="H21" s="16" t="n">
        <v>30</v>
      </c>
      <c r="I21" s="16" t="n">
        <v>30</v>
      </c>
      <c r="J21" s="16" t="n">
        <v>30</v>
      </c>
      <c r="K21" s="56" t="n">
        <v>30.2</v>
      </c>
      <c r="L21" s="56" t="n">
        <v>30.2</v>
      </c>
      <c r="M21" s="56" t="n">
        <f>'Haver Pivoted'!GX89</f>
        <v>34.4</v>
      </c>
      <c r="N21" s="56" t="n">
        <f>'Haver Pivoted'!GY89</f>
        <v>34.4</v>
      </c>
      <c r="O21" s="56" t="n">
        <f>'Haver Pivoted'!GZ89</f>
        <v>218.933333333333</v>
      </c>
      <c r="P21" s="56" t="n">
        <f>'Haver Pivoted'!HA89</f>
        <v>223.13333333333301</v>
      </c>
      <c r="Q21" s="56" t="n">
        <f>'Haver Pivoted'!HB89</f>
        <v>0</v>
      </c>
      <c r="R21" s="279" t="n">
        <f>8*4 + 34 + 17</f>
        <v>83</v>
      </c>
      <c r="S21" s="279" t="n">
        <v>34</v>
      </c>
      <c r="T21" s="279" t="n">
        <v>34</v>
      </c>
      <c r="U21" s="279" t="n">
        <v>34</v>
      </c>
      <c r="V21" s="279" t="n">
        <v>34</v>
      </c>
      <c r="W21" s="279" t="n">
        <v>34</v>
      </c>
      <c r="X21" s="279" t="n">
        <v>34</v>
      </c>
      <c r="Y21" s="279" t="n">
        <v>34</v>
      </c>
      <c r="Z21" s="279" t="n">
        <v>34</v>
      </c>
      <c r="AA21" s="279" t="n">
        <v>34</v>
      </c>
      <c r="AB21" s="279" t="n">
        <v>34</v>
      </c>
      <c r="AC21" s="280" t="n">
        <v>34</v>
      </c>
    </row>
    <row r="22" ht="21.5" customHeight="1">
      <c r="B22" s="153" t="s">
        <v>565</v>
      </c>
      <c r="C22" s="16"/>
      <c r="D22" s="153"/>
      <c r="E22" s="16"/>
      <c r="F22" s="16"/>
      <c r="G22" s="16"/>
      <c r="H22" s="160"/>
      <c r="I22" s="160"/>
      <c r="J22" s="160" t="n">
        <f>PPP!J53</f>
        <v>57.2</v>
      </c>
      <c r="K22" s="160" t="n">
        <f>PPP!K53</f>
        <v>81.2</v>
      </c>
      <c r="L22" s="160" t="n">
        <f>PPP!L53</f>
        <v>24.4</v>
      </c>
      <c r="M22" s="160" t="n">
        <f>PPP!M53</f>
        <v>10.8</v>
      </c>
      <c r="N22" s="160" t="n">
        <f>PPP!N53</f>
        <v>24.7</v>
      </c>
      <c r="O22" s="160" t="n">
        <f>PPP!O53</f>
        <v>14</v>
      </c>
      <c r="P22" s="160" t="n">
        <f>PPP!P53</f>
        <v>2</v>
      </c>
      <c r="Q22" s="363" t="n">
        <f>PPP!Q53</f>
        <v>0</v>
      </c>
      <c r="R22" s="279" t="n">
        <f>PPP!Q61</f>
        <v>0</v>
      </c>
      <c r="S22" s="279" t="n">
        <f>PPP!S53</f>
        <v>0</v>
      </c>
      <c r="T22" s="279" t="n">
        <f>PPP!T53</f>
        <v>0</v>
      </c>
      <c r="U22" s="279" t="n">
        <f>PPP!U53</f>
        <v>0</v>
      </c>
      <c r="V22" s="279" t="n">
        <f>PPP!V53</f>
        <v>0</v>
      </c>
      <c r="W22" s="279" t="n">
        <f>PPP!W53</f>
        <v>0</v>
      </c>
      <c r="X22" s="279" t="n">
        <f>PPP!X53</f>
        <v>0</v>
      </c>
      <c r="Y22" s="279" t="n">
        <f>PPP!Y53</f>
        <v>0</v>
      </c>
      <c r="Z22" s="279" t="n">
        <f>PPP!Z53</f>
        <v>0</v>
      </c>
      <c r="AA22" s="279" t="n">
        <f>PPP!AA53</f>
        <v>0</v>
      </c>
      <c r="AB22" s="279" t="n">
        <f>PPP!AB53</f>
        <v>0</v>
      </c>
      <c r="AC22" s="280" t="n">
        <f>PPP!AC53</f>
        <v>0</v>
      </c>
    </row>
    <row r="23" ht="21.5" customHeight="1">
      <c r="B23" s="153" t="s">
        <v>1149</v>
      </c>
      <c r="C23" s="16"/>
      <c r="D23" s="247" t="n">
        <f t="shared" ref="D23:AC23" si="2">D105</f>
        <v>0</v>
      </c>
      <c r="E23" s="160" t="n">
        <f t="shared" si="2"/>
        <v>0</v>
      </c>
      <c r="F23" s="160" t="n">
        <f t="shared" si="2"/>
        <v>0</v>
      </c>
      <c r="G23" s="160" t="n">
        <f t="shared" si="2"/>
        <v>0</v>
      </c>
      <c r="H23" s="160" t="n">
        <f t="shared" si="2"/>
        <v>0</v>
      </c>
      <c r="I23" s="160" t="n">
        <f t="shared" si="2"/>
        <v>-2.5817500000000564</v>
      </c>
      <c r="J23" s="160" t="n">
        <f t="shared" si="2"/>
        <v>-4.8587500000001</v>
      </c>
      <c r="K23" s="160" t="n">
        <f t="shared" si="2"/>
        <v>97.173249999999825</v>
      </c>
      <c r="L23" s="160" t="n">
        <f t="shared" si="2"/>
        <v>24.54924999999912</v>
      </c>
      <c r="M23" s="160" t="n">
        <f t="shared" si="2"/>
        <v>28.23224999999934</v>
      </c>
      <c r="N23" s="160" t="n">
        <f t="shared" si="2"/>
        <v>-0.27559000000042033</v>
      </c>
      <c r="O23" s="160" t="n">
        <f t="shared" si="2"/>
        <v>-0.77924333333385221</v>
      </c>
      <c r="P23" s="160" t="n">
        <f t="shared" si="2"/>
        <v>-17.77408333333392</v>
      </c>
      <c r="Q23" s="363" t="n">
        <f t="shared" si="2"/>
        <v>-1631.9907500000011</v>
      </c>
      <c r="R23" s="279" t="n">
        <f t="shared" si="2"/>
        <v>25</v>
      </c>
      <c r="S23" s="279" t="n">
        <f t="shared" si="2"/>
        <v>25</v>
      </c>
      <c r="T23" s="279" t="n">
        <f t="shared" si="2"/>
        <v>90</v>
      </c>
      <c r="U23" s="279" t="n">
        <f t="shared" si="2"/>
        <v>90</v>
      </c>
      <c r="V23" s="279" t="n">
        <f t="shared" si="2"/>
        <v>90</v>
      </c>
      <c r="W23" s="279" t="n">
        <f t="shared" si="2"/>
        <v>90</v>
      </c>
      <c r="X23" s="279" t="n">
        <f t="shared" si="2"/>
        <v>110</v>
      </c>
      <c r="Y23" s="279" t="n">
        <f t="shared" si="2"/>
        <v>110</v>
      </c>
      <c r="Z23" s="279" t="n">
        <f t="shared" si="2"/>
        <v>110</v>
      </c>
      <c r="AA23" s="279" t="n">
        <f t="shared" si="2"/>
        <v>110</v>
      </c>
      <c r="AB23" s="279" t="n">
        <f t="shared" si="2"/>
        <v>130</v>
      </c>
      <c r="AC23" s="280" t="n">
        <f t="shared" si="2"/>
        <v>130</v>
      </c>
    </row>
    <row r="24" ht="21" customHeight="1">
      <c r="B24" s="153" t="s">
        <v>1146</v>
      </c>
      <c r="C24" s="16"/>
      <c r="D24" s="153" t="n">
        <f t="shared" ref="D24:AC24" si="3">D18+D19</f>
        <v>0</v>
      </c>
      <c r="E24" s="16" t="n">
        <f t="shared" si="3"/>
        <v>0</v>
      </c>
      <c r="F24" s="16" t="n">
        <f t="shared" si="3"/>
        <v>0</v>
      </c>
      <c r="G24" s="16" t="n">
        <f t="shared" si="3"/>
        <v>0</v>
      </c>
      <c r="H24" s="16" t="n">
        <f t="shared" si="3"/>
        <v>0</v>
      </c>
      <c r="I24" s="16" t="n">
        <f t="shared" si="3"/>
        <v>0</v>
      </c>
      <c r="J24" s="16" t="n">
        <f t="shared" si="3"/>
        <v>160.9</v>
      </c>
      <c r="K24" s="16" t="n">
        <f t="shared" si="3"/>
        <v>58.4</v>
      </c>
      <c r="L24" s="16" t="n">
        <f t="shared" si="3"/>
        <v>34.5</v>
      </c>
      <c r="M24" s="16" t="n">
        <f t="shared" si="3"/>
        <v>42.8</v>
      </c>
      <c r="N24" s="16" t="n">
        <f t="shared" si="3"/>
        <v>26.6</v>
      </c>
      <c r="O24" s="16" t="n">
        <f t="shared" si="3"/>
        <v>40.50400000000004</v>
      </c>
      <c r="P24" s="160" t="n">
        <f>P18+P19</f>
        <v>84.119000000000014</v>
      </c>
      <c r="Q24" s="253" t="n">
        <f t="shared" si="3"/>
        <v>19.719000000000005</v>
      </c>
      <c r="R24" s="254" t="e">
        <f t="shared" si="3"/>
        <v>#DIV/0!</v>
      </c>
      <c r="S24" s="254" t="e">
        <f t="shared" si="3"/>
        <v>#DIV/0!</v>
      </c>
      <c r="T24" s="254" t="n">
        <f t="shared" si="3"/>
        <v>1.4159999999999999</v>
      </c>
      <c r="U24" s="254" t="n">
        <f t="shared" si="3"/>
        <v>1.4159999999999999</v>
      </c>
      <c r="V24" s="254" t="n">
        <f t="shared" si="3"/>
        <v>1.4159999999999999</v>
      </c>
      <c r="W24" s="254" t="n">
        <f t="shared" si="3"/>
        <v>1.4159999999999999</v>
      </c>
      <c r="X24" s="254" t="n">
        <f t="shared" si="3"/>
        <v>1.4790000000000001</v>
      </c>
      <c r="Y24" s="254" t="n">
        <f t="shared" si="3"/>
        <v>1.4790000000000001</v>
      </c>
      <c r="Z24" s="254" t="n">
        <f t="shared" si="3"/>
        <v>1.4790000000000001</v>
      </c>
      <c r="AA24" s="254" t="n">
        <f t="shared" si="3"/>
        <v>1.4790000000000001</v>
      </c>
      <c r="AB24" s="254" t="n">
        <f t="shared" si="3"/>
        <v>1.63</v>
      </c>
      <c r="AC24" s="269" t="n">
        <f t="shared" si="3"/>
        <v>1.63</v>
      </c>
    </row>
    <row r="25" ht="44.75" customHeight="1">
      <c r="B25" s="153" t="s">
        <v>1155</v>
      </c>
      <c r="C25" s="16"/>
      <c r="D25" s="247" t="n">
        <f t="shared" ref="D25:AC25" si="4">D103</f>
        <v>1411.0000000000002</v>
      </c>
      <c r="E25" s="160" t="n">
        <f t="shared" si="4"/>
        <v>1471.3999999999999</v>
      </c>
      <c r="F25" s="160" t="n">
        <f t="shared" si="4"/>
        <v>1476.6</v>
      </c>
      <c r="G25" s="160" t="n">
        <f t="shared" si="4"/>
        <v>1483.6999999999998</v>
      </c>
      <c r="H25" s="160" t="n">
        <f t="shared" si="4"/>
        <v>1492.7</v>
      </c>
      <c r="I25" s="160" t="n">
        <f t="shared" si="4"/>
        <v>1539.9</v>
      </c>
      <c r="J25" s="160" t="n">
        <f t="shared" si="4"/>
        <v>1547.0000000000002</v>
      </c>
      <c r="K25" s="160" t="n">
        <f t="shared" si="4"/>
        <v>1554.1000000000004</v>
      </c>
      <c r="L25" s="160" t="n">
        <f t="shared" si="4"/>
        <v>1561.2000000000005</v>
      </c>
      <c r="M25" s="160" t="n">
        <f t="shared" si="4"/>
        <v>1585.8010000000006</v>
      </c>
      <c r="N25" s="160" t="n">
        <f t="shared" si="4"/>
        <v>1592.9010000000007</v>
      </c>
      <c r="O25" s="160" t="n">
        <f t="shared" si="4"/>
        <v>1600.0010000000009</v>
      </c>
      <c r="P25" s="160" t="n">
        <f>P103</f>
        <v>1607.101000000001</v>
      </c>
      <c r="Q25" s="363" t="n">
        <f t="shared" si="4"/>
        <v>1614.2010000000012</v>
      </c>
      <c r="R25" s="279" t="n">
        <f t="shared" si="4"/>
        <v>1621.3010000000013</v>
      </c>
      <c r="S25" s="279" t="n">
        <f t="shared" si="4"/>
        <v>1628.4010000000014</v>
      </c>
      <c r="T25" s="279" t="n">
        <f t="shared" si="4"/>
        <v>1635.5010000000016</v>
      </c>
      <c r="U25" s="279" t="n">
        <f t="shared" si="4"/>
        <v>1643.8810000000017</v>
      </c>
      <c r="V25" s="279" t="n">
        <f t="shared" si="4"/>
        <v>1650.9810000000018</v>
      </c>
      <c r="W25" s="279" t="n">
        <f t="shared" si="4"/>
        <v>1658.0810000000019</v>
      </c>
      <c r="X25" s="279" t="n">
        <f t="shared" si="4"/>
        <v>1665.1810000000021</v>
      </c>
      <c r="Y25" s="279" t="n">
        <f t="shared" si="4"/>
        <v>1673.5610000000022</v>
      </c>
      <c r="Z25" s="279" t="n">
        <f t="shared" si="4"/>
        <v>1680.6610000000023</v>
      </c>
      <c r="AA25" s="279" t="n">
        <f t="shared" si="4"/>
        <v>1687.7610000000025</v>
      </c>
      <c r="AB25" s="279" t="n">
        <f t="shared" si="4"/>
        <v>1694.8610000000026</v>
      </c>
      <c r="AC25" s="280" t="n">
        <f t="shared" si="4"/>
        <v>1703.8810000000028</v>
      </c>
    </row>
    <row r="26" ht="44.75" customHeight="1">
      <c r="B26" s="153" t="s">
        <v>1171</v>
      </c>
      <c r="D26" s="247"/>
      <c r="E26" s="160"/>
      <c r="F26" s="160"/>
      <c r="G26" s="160"/>
      <c r="H26" s="160"/>
      <c r="I26" s="160"/>
      <c r="J26" s="160"/>
      <c r="K26" s="160"/>
      <c r="L26" s="160"/>
      <c r="M26" s="160"/>
      <c r="N26" s="160"/>
      <c r="O26" s="160"/>
      <c r="P26" s="160"/>
      <c r="Q26" s="368" t="n">
        <v>-2.5</v>
      </c>
      <c r="R26" s="279" t="n">
        <v>-2.5</v>
      </c>
      <c r="S26" s="279" t="n">
        <v>-2.5</v>
      </c>
      <c r="T26" s="279" t="n">
        <v>-6</v>
      </c>
      <c r="U26" s="279" t="n">
        <v>-6</v>
      </c>
      <c r="V26" s="279" t="n">
        <v>-6</v>
      </c>
      <c r="W26" s="279" t="n">
        <v>-6</v>
      </c>
      <c r="X26" s="279" t="n">
        <v>-4.3</v>
      </c>
      <c r="Y26" s="279" t="n">
        <v>-4.3</v>
      </c>
      <c r="Z26" s="279" t="n">
        <v>-4.3</v>
      </c>
      <c r="AA26" s="279" t="n">
        <v>-4.3</v>
      </c>
      <c r="AB26" s="279" t="n">
        <v>-4.8</v>
      </c>
      <c r="AC26" s="280" t="n">
        <v>-4.8</v>
      </c>
    </row>
    <row r="27" ht="31.25" customHeight="1">
      <c r="B27" s="153" t="s">
        <v>1151</v>
      </c>
      <c r="C27" s="16"/>
      <c r="D27" s="248" t="n">
        <f>D25+SUM(D20:D23) + D26</f>
        <v>1441.0000000000002</v>
      </c>
      <c r="E27" s="344" t="n">
        <f t="shared" ref="E27:O27" si="5">E25+SUM(E20:E23) + E26</f>
        <v>1501.3999999999999</v>
      </c>
      <c r="F27" s="344" t="n">
        <f t="shared" si="5"/>
        <v>1506.6</v>
      </c>
      <c r="G27" s="344" t="n">
        <f t="shared" si="5"/>
        <v>1513.6999999999998</v>
      </c>
      <c r="H27" s="344" t="n">
        <f t="shared" si="5"/>
        <v>1522.7</v>
      </c>
      <c r="I27" s="344" t="n">
        <f t="shared" si="5"/>
        <v>1569.9</v>
      </c>
      <c r="J27" s="344" t="n">
        <f t="shared" si="5"/>
        <v>1666.7</v>
      </c>
      <c r="K27" s="344" t="n">
        <f>K25+SUM(K20:K23) + K26</f>
        <v>1800.7000000000003</v>
      </c>
      <c r="L27" s="344" t="n">
        <f t="shared" si="5"/>
        <v>1678.6999999999996</v>
      </c>
      <c r="M27" s="344" t="n">
        <f t="shared" si="5"/>
        <v>1714.1999999999998</v>
      </c>
      <c r="N27" s="344" t="n">
        <f t="shared" si="5"/>
        <v>1725.9781600000003</v>
      </c>
      <c r="O27" s="344" t="n">
        <f t="shared" si="5"/>
        <v>1913.1298400000001</v>
      </c>
      <c r="P27" s="344" t="n">
        <f>P25+SUM(P20:P23) + P26</f>
        <v>1899.6240000000003</v>
      </c>
      <c r="Q27" s="363" t="n">
        <f>Q25+SUM(Q20:Q23) + Q26</f>
        <v>-74.975999999999885</v>
      </c>
      <c r="R27" s="279" t="n">
        <f t="shared" ref="R27" si="6">R25+SUM(R20:R23) + R26</f>
        <v>1746.8010000000013</v>
      </c>
      <c r="S27" s="279" t="n">
        <f t="shared" ref="S27" si="7">S25+SUM(S20:S23) + S26</f>
        <v>1689.9010000000014</v>
      </c>
      <c r="T27" s="279" t="n">
        <f t="shared" ref="T27" si="8">T25+SUM(T20:T23) + T26</f>
        <v>1753.5010000000016</v>
      </c>
      <c r="U27" s="279" t="n">
        <f t="shared" ref="U27" si="9">U25+SUM(U20:U23) + U26</f>
        <v>1761.8810000000017</v>
      </c>
      <c r="V27" s="279" t="n">
        <f t="shared" ref="V27" si="10">V25+SUM(V20:V23) + V26</f>
        <v>1768.9810000000018</v>
      </c>
      <c r="W27" s="279" t="n">
        <f t="shared" ref="W27" si="11">W25+SUM(W20:W23) + W26</f>
        <v>1776.0810000000019</v>
      </c>
      <c r="X27" s="279" t="n">
        <f t="shared" ref="X27" si="12">X25+SUM(X20:X23) + X26</f>
        <v>1804.8810000000021</v>
      </c>
      <c r="Y27" s="279" t="n">
        <f t="shared" ref="Y27" si="13">Y25+SUM(Y20:Y23) + Y26</f>
        <v>1813.2610000000022</v>
      </c>
      <c r="Z27" s="279" t="n">
        <f t="shared" ref="Z27" si="14">Z25+SUM(Z20:Z23) + Z26</f>
        <v>1820.3610000000024</v>
      </c>
      <c r="AA27" s="279" t="n">
        <f t="shared" ref="AA27" si="15">AA25+SUM(AA20:AA23) + AA26</f>
        <v>1827.4610000000025</v>
      </c>
      <c r="AB27" s="279" t="n">
        <f t="shared" ref="AB27" si="16">AB25+SUM(AB20:AB23) + AB26</f>
        <v>1854.0610000000027</v>
      </c>
      <c r="AC27" s="280" t="n">
        <f t="shared" ref="AC27" si="17">AC25+SUM(AC20:AC23) + AC26</f>
        <v>1863.0810000000029</v>
      </c>
    </row>
    <row r="28" ht="31.25" customHeight="1">
      <c r="B28" s="154" t="s">
        <v>568</v>
      </c>
      <c r="C28" s="150"/>
      <c r="D28" s="247"/>
      <c r="E28" s="160"/>
      <c r="F28" s="160"/>
      <c r="G28" s="160"/>
      <c r="H28" s="160"/>
      <c r="I28" s="160"/>
      <c r="J28" s="160"/>
      <c r="K28" s="160"/>
      <c r="L28" s="160"/>
      <c r="M28" s="160"/>
      <c r="N28" s="160"/>
      <c r="O28" s="160"/>
      <c r="P28" s="160"/>
      <c r="Q28" s="363"/>
      <c r="R28" s="279"/>
      <c r="S28" s="279"/>
      <c r="T28" s="279"/>
      <c r="U28" s="279"/>
      <c r="V28" s="279"/>
      <c r="W28" s="279"/>
      <c r="X28" s="279"/>
      <c r="Y28" s="279"/>
      <c r="Z28" s="279"/>
      <c r="AA28" s="279"/>
      <c r="AB28" s="279"/>
      <c r="AC28" s="280"/>
    </row>
    <row r="29">
      <c r="B29" s="153" t="s">
        <v>1157</v>
      </c>
      <c r="C29" s="16" t="s">
        <v>569</v>
      </c>
      <c r="D29" s="153" t="n">
        <f>'Haver Pivoted'!GO37</f>
        <v>731.6</v>
      </c>
      <c r="E29" s="16" t="n">
        <f>'Haver Pivoted'!GP37</f>
        <v>741.5</v>
      </c>
      <c r="F29" s="16" t="n">
        <f>'Haver Pivoted'!GQ37</f>
        <v>758.6</v>
      </c>
      <c r="G29" s="16" t="n">
        <f>'Haver Pivoted'!GR37</f>
        <v>767.8</v>
      </c>
      <c r="H29" s="16" t="n">
        <f>'Haver Pivoted'!GS37</f>
        <v>767.1</v>
      </c>
      <c r="I29" s="16" t="n">
        <f>'Haver Pivoted'!GT37</f>
        <v>755.9</v>
      </c>
      <c r="J29" s="16" t="n">
        <f>'Haver Pivoted'!GU37</f>
        <v>803.8</v>
      </c>
      <c r="K29" s="16" t="n">
        <f>'Haver Pivoted'!GV37</f>
        <v>842.2</v>
      </c>
      <c r="L29" s="16" t="n">
        <f>'Haver Pivoted'!GW37</f>
        <v>831.1</v>
      </c>
      <c r="M29" s="16" t="n">
        <f>'Haver Pivoted'!GX37</f>
        <v>850</v>
      </c>
      <c r="N29" s="16" t="n">
        <f>'Haver Pivoted'!GY37</f>
        <v>885.5</v>
      </c>
      <c r="O29" s="16" t="n">
        <f>'Haver Pivoted'!GZ37</f>
        <v>933.2</v>
      </c>
      <c r="P29" s="16" t="n">
        <f>'Haver Pivoted'!HA37</f>
        <v>939.2</v>
      </c>
      <c r="Q29" s="16" t="n">
        <f>'Haver Pivoted'!HB37</f>
        <v>0</v>
      </c>
      <c r="R29" s="254"/>
      <c r="S29" s="254"/>
      <c r="T29" s="254"/>
      <c r="U29" s="254"/>
      <c r="V29" s="254"/>
      <c r="W29" s="254"/>
      <c r="X29" s="254"/>
      <c r="Y29" s="254"/>
      <c r="Z29" s="254"/>
      <c r="AA29" s="254"/>
      <c r="AB29" s="254"/>
      <c r="AC29" s="269"/>
    </row>
    <row r="30">
      <c r="B30" s="153" t="s">
        <v>210</v>
      </c>
      <c r="C30" s="16"/>
      <c r="D30" s="247" t="n">
        <f>Medicaid!D26</f>
        <v>589.5</v>
      </c>
      <c r="E30" s="160" t="n">
        <f>Medicaid!E26</f>
        <v>598.79999999999995</v>
      </c>
      <c r="F30" s="160" t="n">
        <f>Medicaid!F26</f>
        <v>614.5</v>
      </c>
      <c r="G30" s="160" t="n">
        <f>Medicaid!G26</f>
        <v>622.4</v>
      </c>
      <c r="H30" s="160" t="n">
        <f>Medicaid!H26</f>
        <v>620.5</v>
      </c>
      <c r="I30" s="160" t="n">
        <f>Medicaid!I26</f>
        <v>606.20000000000005</v>
      </c>
      <c r="J30" s="160" t="n">
        <f>Medicaid!J26</f>
        <v>654.20000000000005</v>
      </c>
      <c r="K30" s="160" t="n">
        <f>Medicaid!K26</f>
        <v>690.4</v>
      </c>
      <c r="L30" s="160" t="n">
        <f>Medicaid!L26</f>
        <v>678.3</v>
      </c>
      <c r="M30" s="160" t="n">
        <f>Medicaid!M26</f>
        <v>695.9</v>
      </c>
      <c r="N30" s="160" t="n">
        <f>Medicaid!N26</f>
        <v>730.5</v>
      </c>
      <c r="O30" s="160" t="n">
        <f>Medicaid!O26</f>
        <v>775</v>
      </c>
      <c r="P30" s="160" t="n">
        <f>Medicaid!P26</f>
        <v>782.9</v>
      </c>
      <c r="Q30" s="363" t="n">
        <f>Medicaid!Q26</f>
        <v>0</v>
      </c>
      <c r="R30" s="279" t="n">
        <f>Medicaid!R26</f>
        <v>0</v>
      </c>
      <c r="S30" s="279" t="n">
        <f>Medicaid!S26</f>
        <v>-10</v>
      </c>
      <c r="T30" s="279" t="n">
        <f>Medicaid!T26</f>
        <v>-9.8676856280451144</v>
      </c>
      <c r="U30" s="279" t="n">
        <f>Medicaid!U26</f>
        <v>-9.7371219653928094</v>
      </c>
      <c r="V30" s="279" t="n">
        <f>Medicaid!V26</f>
        <v>-9.6082858476429021</v>
      </c>
      <c r="W30" s="279" t="n">
        <f>Medicaid!W26</f>
        <v>-9.4811544168935136</v>
      </c>
      <c r="X30" s="279" t="n">
        <f>Medicaid!X26</f>
        <v>-9.6116636397477162</v>
      </c>
      <c r="Y30" s="279" t="n">
        <f>Medicaid!Y26</f>
        <v>-9.743969337640829</v>
      </c>
      <c r="Z30" s="279" t="n">
        <f>Medicaid!Z26</f>
        <v>-9.878096239266311</v>
      </c>
      <c r="AA30" s="279" t="n">
        <f>Medicaid!AA26</f>
        <v>-10.01406941371104</v>
      </c>
      <c r="AB30" s="279" t="n">
        <f>Medicaid!AB26</f>
        <v>-10.151914275140866</v>
      </c>
      <c r="AC30" s="280" t="n">
        <f>Medicaid!AC26</f>
        <v>-10.291656587550669</v>
      </c>
    </row>
    <row r="31">
      <c r="B31" s="153" t="s">
        <v>1158</v>
      </c>
      <c r="C31" s="16"/>
      <c r="D31" s="247" t="n">
        <f>D29-D30</f>
        <v>142.10000000000002</v>
      </c>
      <c r="E31" s="160" t="n">
        <f t="shared" ref="E31:O31" si="18">E29-E30</f>
        <v>142.70000000000005</v>
      </c>
      <c r="F31" s="160" t="n">
        <f t="shared" si="18"/>
        <v>144.10000000000002</v>
      </c>
      <c r="G31" s="160" t="n">
        <f t="shared" si="18"/>
        <v>145.39999999999998</v>
      </c>
      <c r="H31" s="160" t="n">
        <f t="shared" si="18"/>
        <v>146.60000000000002</v>
      </c>
      <c r="I31" s="160" t="n">
        <f t="shared" si="18"/>
        <v>149.69999999999993</v>
      </c>
      <c r="J31" s="160" t="n">
        <f t="shared" si="18"/>
        <v>149.59999999999991</v>
      </c>
      <c r="K31" s="160" t="n">
        <f t="shared" si="18"/>
        <v>151.80000000000007</v>
      </c>
      <c r="L31" s="160" t="n">
        <f t="shared" si="18"/>
        <v>152.80000000000007</v>
      </c>
      <c r="M31" s="160" t="n">
        <f t="shared" si="18"/>
        <v>154.10000000000002</v>
      </c>
      <c r="N31" s="160" t="n">
        <f t="shared" si="18"/>
        <v>155</v>
      </c>
      <c r="O31" s="160" t="n">
        <f t="shared" si="18"/>
        <v>158.20000000000005</v>
      </c>
      <c r="P31" s="160" t="n">
        <f>P29-P30</f>
        <v>156.30000000000007</v>
      </c>
      <c r="Q31" s="160" t="n">
        <f>Q29-Q30</f>
        <v>0</v>
      </c>
      <c r="R31" s="279" t="n">
        <f>Q31*(1+AVERAGE($F$32:$I$32))</f>
        <v>0</v>
      </c>
      <c r="S31" s="279" t="n">
        <f t="shared" ref="S31:AC31" si="19">R31*(1+AVERAGE($F$32:$I$32))</f>
        <v>0</v>
      </c>
      <c r="T31" s="279" t="n">
        <f t="shared" si="19"/>
        <v>0</v>
      </c>
      <c r="U31" s="279" t="n">
        <f t="shared" si="19"/>
        <v>0</v>
      </c>
      <c r="V31" s="279" t="n">
        <f t="shared" si="19"/>
        <v>0</v>
      </c>
      <c r="W31" s="279" t="n">
        <f t="shared" si="19"/>
        <v>0</v>
      </c>
      <c r="X31" s="279" t="n">
        <f t="shared" si="19"/>
        <v>0</v>
      </c>
      <c r="Y31" s="279" t="n">
        <f t="shared" si="19"/>
        <v>0</v>
      </c>
      <c r="Z31" s="279" t="n">
        <f t="shared" si="19"/>
        <v>0</v>
      </c>
      <c r="AA31" s="279" t="n">
        <f t="shared" si="19"/>
        <v>0</v>
      </c>
      <c r="AB31" s="279" t="n">
        <f t="shared" si="19"/>
        <v>0</v>
      </c>
      <c r="AC31" s="280" t="n">
        <f t="shared" si="19"/>
        <v>0</v>
      </c>
    </row>
    <row r="32">
      <c r="B32" s="130" t="s">
        <v>1159</v>
      </c>
      <c r="C32" s="155"/>
      <c r="D32" s="248"/>
      <c r="E32" s="316" t="n">
        <f>E31/D31-1</f>
        <v>4.2223786066151181E-3</v>
      </c>
      <c r="F32" s="316" t="n">
        <f t="shared" ref="F32:N32" si="20">F31/E31-1</f>
        <v>9.8107918710579334E-3</v>
      </c>
      <c r="G32" s="316" t="n">
        <f t="shared" si="20"/>
        <v>9.0215128383064336E-3</v>
      </c>
      <c r="H32" s="316" t="n">
        <f t="shared" si="20"/>
        <v>8.253094910591896E-3</v>
      </c>
      <c r="I32" s="316" t="n">
        <f t="shared" si="20"/>
        <v>2.1145975443382703E-2</v>
      </c>
      <c r="J32" s="316" t="n">
        <f t="shared" si="20"/>
        <v>-6.6800267201083674E-4</v>
      </c>
      <c r="K32" s="316" t="n">
        <f t="shared" si="20"/>
        <v>1.4705882352942234E-2</v>
      </c>
      <c r="L32" s="316" t="n">
        <f t="shared" si="20"/>
        <v>6.5876152832673451E-3</v>
      </c>
      <c r="M32" s="316" t="n">
        <f t="shared" si="20"/>
        <v>8.5078534031410857E-3</v>
      </c>
      <c r="N32" s="316" t="n">
        <f t="shared" si="20"/>
        <v>5.8403634003891813E-3</v>
      </c>
      <c r="O32" s="316" t="n">
        <f>O31/N31-1</f>
        <v>2.06451612903229E-2</v>
      </c>
      <c r="P32" s="315" t="n">
        <f t="shared" ref="P32:Q32" si="21">P31/O31-1</f>
        <v>-1.2010113780025145E-2</v>
      </c>
      <c r="Q32" s="315" t="n">
        <f t="shared" si="21"/>
        <v>-1</v>
      </c>
      <c r="R32" s="279"/>
      <c r="S32" s="279"/>
      <c r="T32" s="279"/>
      <c r="U32" s="279"/>
      <c r="V32" s="279"/>
      <c r="W32" s="279"/>
      <c r="X32" s="279"/>
      <c r="Y32" s="279"/>
      <c r="Z32" s="279"/>
      <c r="AA32" s="279"/>
      <c r="AB32" s="279"/>
      <c r="AC32" s="280"/>
    </row>
    <row r="33">
      <c r="P33" s="160"/>
      <c r="Q33" s="160"/>
      <c r="R33" s="160"/>
      <c r="S33" s="160"/>
      <c r="T33" s="160"/>
      <c r="U33" s="160"/>
      <c r="V33" s="160"/>
      <c r="W33" s="160"/>
      <c r="X33" s="160"/>
      <c r="Y33" s="160"/>
      <c r="Z33" s="160"/>
      <c r="AA33" s="160"/>
      <c r="AB33" s="160"/>
      <c r="AC33" s="160"/>
    </row>
    <row r="34">
      <c r="P34" s="140" t="s">
        <v>339</v>
      </c>
      <c r="Q34" s="254" t="s">
        <v>340</v>
      </c>
      <c r="R34" s="254" t="s">
        <v>341</v>
      </c>
      <c r="S34" s="254" t="s">
        <v>240</v>
      </c>
      <c r="T34" s="254" t="s">
        <v>339</v>
      </c>
      <c r="U34" s="253" t="s">
        <v>340</v>
      </c>
      <c r="V34" s="254" t="s">
        <v>341</v>
      </c>
      <c r="W34" s="254" t="s">
        <v>240</v>
      </c>
      <c r="X34" s="254" t="s">
        <v>339</v>
      </c>
      <c r="Y34" s="253" t="s">
        <v>340</v>
      </c>
      <c r="Z34" s="128" t="s">
        <v>341</v>
      </c>
      <c r="AA34" s="254" t="s">
        <v>240</v>
      </c>
      <c r="AB34" s="269" t="s">
        <v>339</v>
      </c>
      <c r="AC34" s="278" t="s">
        <v>340</v>
      </c>
    </row>
    <row r="35">
      <c r="P35" s="150"/>
      <c r="Q35" s="141"/>
      <c r="R35" s="142"/>
      <c r="S35" s="142"/>
      <c r="T35" s="142"/>
      <c r="U35" s="142"/>
      <c r="V35" s="142"/>
      <c r="W35" s="142"/>
      <c r="X35" s="142"/>
      <c r="Y35" s="142"/>
      <c r="Z35" s="142"/>
      <c r="AA35" s="142"/>
      <c r="AB35" s="142"/>
      <c r="AC35" s="143"/>
    </row>
    <row r="36">
      <c r="P36" s="160" t="n">
        <v>2936.3</v>
      </c>
      <c r="Q36" s="363" t="n">
        <v>2879.1754886963022</v>
      </c>
      <c r="R36" s="279" t="n">
        <v>2813.1444707608189</v>
      </c>
      <c r="S36" s="279" t="n">
        <v>2737.5487456481396</v>
      </c>
      <c r="T36" s="279" t="n">
        <v>2761.7709482300661</v>
      </c>
      <c r="U36" s="279" t="n">
        <v>2816.4601338056905</v>
      </c>
      <c r="V36" s="279" t="n">
        <v>2840.9866067401172</v>
      </c>
      <c r="W36" s="279" t="n">
        <v>2865.8381306866468</v>
      </c>
      <c r="X36" s="279" t="n">
        <v>2903.318504619358</v>
      </c>
      <c r="Y36" s="279" t="n">
        <v>2952.6601552101056</v>
      </c>
      <c r="Z36" s="279" t="n">
        <v>2978.2681776996728</v>
      </c>
      <c r="AA36" s="279" t="n">
        <v>3004.1259340838178</v>
      </c>
      <c r="AB36" s="279" t="n">
        <v>3048.7011870988131</v>
      </c>
      <c r="AC36" s="280" t="n">
        <v>3099.9255696623632</v>
      </c>
    </row>
    <row r="37">
      <c r="Q37" s="253"/>
      <c r="R37" s="254"/>
      <c r="S37" s="254"/>
      <c r="T37" s="254"/>
      <c r="U37" s="254"/>
      <c r="V37" s="254"/>
      <c r="W37" s="254"/>
      <c r="X37" s="254"/>
      <c r="Y37" s="254"/>
      <c r="Z37" s="254"/>
      <c r="AA37" s="254"/>
      <c r="AB37" s="254"/>
      <c r="AC37" s="269"/>
    </row>
    <row r="38">
      <c r="P38" s="160" t="n">
        <v>37.700000000000003</v>
      </c>
      <c r="Q38" s="363" t="n">
        <v>26.36900787401575</v>
      </c>
      <c r="R38" s="279" t="n">
        <v>24.537826771653545</v>
      </c>
      <c r="S38" s="279" t="n">
        <v>23.657574803149608</v>
      </c>
      <c r="T38" s="279" t="n">
        <v>23.36844094488189</v>
      </c>
      <c r="U38" s="279" t="n">
        <v>23.529070866141733</v>
      </c>
      <c r="V38" s="279" t="n">
        <v>23.88888188976378</v>
      </c>
      <c r="W38" s="279" t="n">
        <v>24.255118110236221</v>
      </c>
      <c r="X38" s="279" t="n">
        <v>24.640629921259844</v>
      </c>
      <c r="Y38" s="279" t="n">
        <v>25.122519685039375</v>
      </c>
      <c r="Z38" s="279" t="n">
        <v>25.520881889763785</v>
      </c>
      <c r="AA38" s="279" t="n">
        <v>25.835716535433075</v>
      </c>
      <c r="AB38" s="279" t="n">
        <v>26.227653543307088</v>
      </c>
      <c r="AC38" s="280" t="n">
        <v>26.606740157480321</v>
      </c>
    </row>
    <row r="39">
      <c r="P39" s="160" t="n">
        <v>847.9</v>
      </c>
      <c r="Q39" s="363" t="n">
        <v>871.88090535292895</v>
      </c>
      <c r="R39" s="279" t="n">
        <v>878.75313989296569</v>
      </c>
      <c r="S39" s="279" t="n">
        <v>880.92215084498832</v>
      </c>
      <c r="T39" s="279" t="n">
        <v>897.39348728518314</v>
      </c>
      <c r="U39" s="279" t="n">
        <v>898.14736293954718</v>
      </c>
      <c r="V39" s="279" t="n">
        <v>915.21402485035151</v>
      </c>
      <c r="W39" s="279" t="n">
        <v>932.59931257640858</v>
      </c>
      <c r="X39" s="279" t="n">
        <v>950.30917469809549</v>
      </c>
      <c r="Y39" s="279" t="n">
        <v>968.09159552506367</v>
      </c>
      <c r="Z39" s="279" t="n">
        <v>986.20125580990646</v>
      </c>
      <c r="AA39" s="279" t="n">
        <v>1004.6441775483819</v>
      </c>
      <c r="AB39" s="279" t="n">
        <v>1023.4264935555032</v>
      </c>
      <c r="AC39" s="280" t="n">
        <v>1042.55444950488</v>
      </c>
    </row>
    <row r="40">
      <c r="P40" s="160" t="n">
        <v>14.2</v>
      </c>
      <c r="Q40" s="363" t="n">
        <v>14.2</v>
      </c>
      <c r="R40" s="279" t="n">
        <v>0</v>
      </c>
      <c r="S40" s="279" t="n">
        <v>0</v>
      </c>
      <c r="T40" s="279" t="n">
        <v>0</v>
      </c>
      <c r="U40" s="279" t="n">
        <v>0</v>
      </c>
      <c r="V40" s="279" t="n">
        <v>0</v>
      </c>
      <c r="W40" s="279" t="n">
        <v>0</v>
      </c>
      <c r="X40" s="279" t="n">
        <v>0</v>
      </c>
      <c r="Y40" s="279" t="n">
        <v>0</v>
      </c>
      <c r="Z40" s="279" t="n">
        <v>0</v>
      </c>
      <c r="AA40" s="279" t="n">
        <v>0</v>
      </c>
      <c r="AB40" s="279" t="n">
        <v>0</v>
      </c>
      <c r="AC40" s="280" t="n">
        <v>0</v>
      </c>
    </row>
    <row r="41">
      <c r="P41" s="160" t="n">
        <v>52.756999999999998</v>
      </c>
      <c r="Q41" s="363" t="n">
        <v>52.756999999999998</v>
      </c>
      <c r="R41" s="279" t="n">
        <v>52.756999999999998</v>
      </c>
      <c r="S41" s="279" t="n">
        <v>52.756999999999998</v>
      </c>
      <c r="T41" s="279" t="n">
        <v>12</v>
      </c>
      <c r="U41" s="279" t="n">
        <v>12</v>
      </c>
      <c r="V41" s="279" t="n">
        <v>12</v>
      </c>
      <c r="W41" s="279" t="n">
        <v>12</v>
      </c>
      <c r="X41" s="279" t="n">
        <v>4.2219999999999995</v>
      </c>
      <c r="Y41" s="279" t="n">
        <v>4.2219999999999995</v>
      </c>
      <c r="Z41" s="279" t="n">
        <v>4.2219999999999995</v>
      </c>
      <c r="AA41" s="279" t="n">
        <v>4.2219999999999995</v>
      </c>
      <c r="AB41" s="279" t="n">
        <v>2.3719999999999999</v>
      </c>
      <c r="AC41" s="280" t="n">
        <v>2.3719999999999999</v>
      </c>
    </row>
    <row r="42">
      <c r="P42" s="160" t="n">
        <v>19.719000000000005</v>
      </c>
      <c r="Q42" s="363" t="n">
        <v>19.719000000000005</v>
      </c>
      <c r="R42" s="279" t="n">
        <v>19.719000000000005</v>
      </c>
      <c r="S42" s="279" t="n">
        <v>19.719000000000005</v>
      </c>
      <c r="T42" s="279" t="n">
        <v>1.4159999999999999</v>
      </c>
      <c r="U42" s="279" t="n">
        <v>1.4159999999999999</v>
      </c>
      <c r="V42" s="279" t="n">
        <v>1.4159999999999999</v>
      </c>
      <c r="W42" s="279" t="n">
        <v>1.4159999999999999</v>
      </c>
      <c r="X42" s="279" t="n">
        <v>1.4790000000000001</v>
      </c>
      <c r="Y42" s="279" t="n">
        <v>1.4790000000000001</v>
      </c>
      <c r="Z42" s="279" t="n">
        <v>1.4790000000000001</v>
      </c>
      <c r="AA42" s="279" t="n">
        <v>1.4790000000000001</v>
      </c>
      <c r="AB42" s="279" t="n">
        <v>1.63</v>
      </c>
      <c r="AC42" s="280" t="n">
        <v>1.63</v>
      </c>
    </row>
    <row r="43">
      <c r="P43" s="16" t="n">
        <v>64.400000000000006</v>
      </c>
      <c r="Q43" s="253" t="n">
        <v>55.95655546935609</v>
      </c>
      <c r="R43" s="254" t="n">
        <v>19.984484096198607</v>
      </c>
      <c r="S43" s="254" t="n">
        <v>0</v>
      </c>
      <c r="T43" s="254" t="n">
        <v>0</v>
      </c>
      <c r="U43" s="254" t="n">
        <v>0</v>
      </c>
      <c r="V43" s="254" t="n">
        <v>0</v>
      </c>
      <c r="W43" s="254" t="n">
        <v>0</v>
      </c>
      <c r="X43" s="254" t="n">
        <v>0</v>
      </c>
      <c r="Y43" s="254" t="n">
        <v>0</v>
      </c>
      <c r="Z43" s="254" t="n">
        <v>0</v>
      </c>
      <c r="AA43" s="254" t="n">
        <v>0</v>
      </c>
      <c r="AB43" s="254" t="n">
        <v>0</v>
      </c>
      <c r="AC43" s="269" t="n">
        <v>0</v>
      </c>
    </row>
    <row r="44">
      <c r="P44" s="16" t="n">
        <v>85.163749999999993</v>
      </c>
      <c r="Q44" s="253" t="n">
        <v>25</v>
      </c>
      <c r="R44" s="254" t="n">
        <v>20</v>
      </c>
      <c r="S44" s="254" t="n">
        <v>5</v>
      </c>
      <c r="T44" s="254" t="n">
        <v>0</v>
      </c>
      <c r="U44" s="254" t="n">
        <v>0</v>
      </c>
      <c r="V44" s="254" t="n">
        <v>0</v>
      </c>
      <c r="W44" s="254" t="n">
        <v>0</v>
      </c>
      <c r="X44" s="254" t="n">
        <v>0</v>
      </c>
      <c r="Y44" s="254" t="n">
        <v>0</v>
      </c>
      <c r="Z44" s="254" t="n">
        <v>0</v>
      </c>
      <c r="AA44" s="254" t="n">
        <v>0</v>
      </c>
      <c r="AB44" s="254" t="n">
        <v>0</v>
      </c>
      <c r="AC44" s="269" t="n">
        <v>0</v>
      </c>
    </row>
    <row r="45">
      <c r="P45" s="56" t="n">
        <v>223.13333333333301</v>
      </c>
      <c r="Q45" s="363" t="n">
        <v>106</v>
      </c>
      <c r="R45" s="279" t="n">
        <v>83</v>
      </c>
      <c r="S45" s="279" t="n">
        <v>34</v>
      </c>
      <c r="T45" s="279" t="n">
        <v>34</v>
      </c>
      <c r="U45" s="279" t="n">
        <v>34</v>
      </c>
      <c r="V45" s="279" t="n">
        <v>34</v>
      </c>
      <c r="W45" s="279" t="n">
        <v>34</v>
      </c>
      <c r="X45" s="279" t="n">
        <v>34</v>
      </c>
      <c r="Y45" s="279" t="n">
        <v>34</v>
      </c>
      <c r="Z45" s="279" t="n">
        <v>34</v>
      </c>
      <c r="AA45" s="279" t="n">
        <v>34</v>
      </c>
      <c r="AB45" s="279" t="n">
        <v>34</v>
      </c>
      <c r="AC45" s="280" t="n">
        <v>34</v>
      </c>
    </row>
    <row r="46">
      <c r="P46" s="160" t="n">
        <v>2</v>
      </c>
      <c r="Q46" s="363" t="n">
        <v>0</v>
      </c>
      <c r="R46" s="279" t="n">
        <v>0</v>
      </c>
      <c r="S46" s="279" t="n">
        <v>0</v>
      </c>
      <c r="T46" s="279" t="n">
        <v>0</v>
      </c>
      <c r="U46" s="279" t="n">
        <v>0</v>
      </c>
      <c r="V46" s="279" t="n">
        <v>0</v>
      </c>
      <c r="W46" s="279" t="n">
        <v>0</v>
      </c>
      <c r="X46" s="279" t="n">
        <v>0</v>
      </c>
      <c r="Y46" s="279" t="n">
        <v>0</v>
      </c>
      <c r="Z46" s="279" t="n">
        <v>0</v>
      </c>
      <c r="AA46" s="279" t="n">
        <v>0</v>
      </c>
      <c r="AB46" s="279" t="n">
        <v>0</v>
      </c>
      <c r="AC46" s="280" t="n">
        <v>0</v>
      </c>
    </row>
    <row r="47">
      <c r="P47" s="160" t="n">
        <v>-17.77408333333392</v>
      </c>
      <c r="Q47" s="363" t="n">
        <v>25</v>
      </c>
      <c r="R47" s="279" t="n">
        <v>25</v>
      </c>
      <c r="S47" s="279" t="n">
        <v>25</v>
      </c>
      <c r="T47" s="279" t="n">
        <v>90</v>
      </c>
      <c r="U47" s="279" t="n">
        <v>90</v>
      </c>
      <c r="V47" s="279" t="n">
        <v>90</v>
      </c>
      <c r="W47" s="279" t="n">
        <v>90</v>
      </c>
      <c r="X47" s="279" t="n">
        <v>110</v>
      </c>
      <c r="Y47" s="279" t="n">
        <v>110</v>
      </c>
      <c r="Z47" s="279" t="n">
        <v>110</v>
      </c>
      <c r="AA47" s="279" t="n">
        <v>110</v>
      </c>
      <c r="AB47" s="279" t="n">
        <v>130</v>
      </c>
      <c r="AC47" s="280" t="n">
        <v>130</v>
      </c>
    </row>
    <row r="48">
      <c r="P48" s="160" t="n">
        <v>84.119000000000014</v>
      </c>
      <c r="Q48" s="253" t="n">
        <v>75.675555469356098</v>
      </c>
      <c r="R48" s="254" t="n">
        <v>39.703484096198608</v>
      </c>
      <c r="S48" s="254" t="n">
        <v>19.719000000000005</v>
      </c>
      <c r="T48" s="254" t="n">
        <v>1.4159999999999999</v>
      </c>
      <c r="U48" s="254" t="n">
        <v>1.4159999999999999</v>
      </c>
      <c r="V48" s="254" t="n">
        <v>1.4159999999999999</v>
      </c>
      <c r="W48" s="254" t="n">
        <v>1.4159999999999999</v>
      </c>
      <c r="X48" s="254" t="n">
        <v>1.4790000000000001</v>
      </c>
      <c r="Y48" s="254" t="n">
        <v>1.4790000000000001</v>
      </c>
      <c r="Z48" s="254" t="n">
        <v>1.4790000000000001</v>
      </c>
      <c r="AA48" s="254" t="n">
        <v>1.4790000000000001</v>
      </c>
      <c r="AB48" s="254" t="n">
        <v>1.63</v>
      </c>
      <c r="AC48" s="269" t="n">
        <v>1.63</v>
      </c>
    </row>
    <row r="49">
      <c r="P49" s="160" t="n">
        <v>1607.101000000001</v>
      </c>
      <c r="Q49" s="363" t="n">
        <v>1682.2930200000012</v>
      </c>
      <c r="R49" s="279" t="n">
        <v>1689.3930200000013</v>
      </c>
      <c r="S49" s="279" t="n">
        <v>1696.4930200000015</v>
      </c>
      <c r="T49" s="279" t="n">
        <v>1703.5930200000016</v>
      </c>
      <c r="U49" s="279" t="n">
        <v>1757.3677000000018</v>
      </c>
      <c r="V49" s="279" t="n">
        <v>1764.467700000002</v>
      </c>
      <c r="W49" s="279" t="n">
        <v>1771.5677000000021</v>
      </c>
      <c r="X49" s="279" t="n">
        <v>1778.6677000000022</v>
      </c>
      <c r="Y49" s="279" t="n">
        <v>1809.7450400000023</v>
      </c>
      <c r="Z49" s="279" t="n">
        <v>1816.8450400000024</v>
      </c>
      <c r="AA49" s="279" t="n">
        <v>1823.9450400000026</v>
      </c>
      <c r="AB49" s="279" t="n">
        <v>1831.0450400000027</v>
      </c>
      <c r="AC49" s="280" t="n">
        <v>1862.7623800000028</v>
      </c>
    </row>
    <row r="50">
      <c r="P50" s="160"/>
      <c r="Q50" s="363" t="n">
        <v>-2.5</v>
      </c>
      <c r="R50" s="279" t="n">
        <v>-2.5</v>
      </c>
      <c r="S50" s="279" t="n">
        <v>-2.5</v>
      </c>
      <c r="T50" s="279" t="n">
        <v>-6</v>
      </c>
      <c r="U50" s="279" t="n">
        <v>-6</v>
      </c>
      <c r="V50" s="279" t="n">
        <v>-6</v>
      </c>
      <c r="W50" s="279" t="n">
        <v>-6</v>
      </c>
      <c r="X50" s="279" t="n">
        <v>-4.3</v>
      </c>
      <c r="Y50" s="279" t="n">
        <v>-4.3</v>
      </c>
      <c r="Z50" s="279" t="n">
        <v>-4.3</v>
      </c>
      <c r="AA50" s="279" t="n">
        <v>-4.3</v>
      </c>
      <c r="AB50" s="279" t="n">
        <v>-4.8</v>
      </c>
      <c r="AC50" s="280" t="n">
        <v>-4.8</v>
      </c>
    </row>
    <row r="51">
      <c r="P51" s="344" t="n">
        <v>1899.6240000000003</v>
      </c>
      <c r="Q51" s="363" t="n">
        <v>1835.7930200000012</v>
      </c>
      <c r="R51" s="279" t="n">
        <v>1814.8930200000013</v>
      </c>
      <c r="S51" s="279" t="n">
        <v>1757.9930200000015</v>
      </c>
      <c r="T51" s="279" t="n">
        <v>1821.5930200000016</v>
      </c>
      <c r="U51" s="279" t="n">
        <v>1875.3677000000018</v>
      </c>
      <c r="V51" s="279" t="n">
        <v>1882.467700000002</v>
      </c>
      <c r="W51" s="279" t="n">
        <v>1889.5677000000021</v>
      </c>
      <c r="X51" s="279" t="n">
        <v>1918.3677000000023</v>
      </c>
      <c r="Y51" s="279" t="n">
        <v>1949.4450400000023</v>
      </c>
      <c r="Z51" s="279" t="n">
        <v>1956.5450400000025</v>
      </c>
      <c r="AA51" s="279" t="n">
        <v>1963.6450400000026</v>
      </c>
      <c r="AB51" s="279" t="n">
        <v>1990.2450400000027</v>
      </c>
      <c r="AC51" s="280" t="n">
        <v>2021.9623800000029</v>
      </c>
    </row>
    <row r="52">
      <c r="P52" s="160"/>
      <c r="Q52" s="363"/>
      <c r="R52" s="279"/>
      <c r="S52" s="279"/>
      <c r="T52" s="279"/>
      <c r="U52" s="279"/>
      <c r="V52" s="279"/>
      <c r="W52" s="279"/>
      <c r="X52" s="279"/>
      <c r="Y52" s="279"/>
      <c r="Z52" s="279"/>
      <c r="AA52" s="279"/>
      <c r="AB52" s="279"/>
      <c r="AC52" s="280"/>
    </row>
    <row r="53">
      <c r="P53" s="16" t="n">
        <v>939.2</v>
      </c>
      <c r="Q53" s="253"/>
      <c r="R53" s="254"/>
      <c r="S53" s="254"/>
      <c r="T53" s="254"/>
      <c r="U53" s="254"/>
      <c r="V53" s="254"/>
      <c r="W53" s="254"/>
      <c r="X53" s="254"/>
      <c r="Y53" s="254"/>
      <c r="Z53" s="254"/>
      <c r="AA53" s="254"/>
      <c r="AB53" s="254"/>
      <c r="AC53" s="269"/>
    </row>
    <row r="54">
      <c r="P54" s="160" t="n">
        <v>782.9</v>
      </c>
      <c r="Q54" s="363" t="n">
        <v>803.76869830289672</v>
      </c>
      <c r="R54" s="279" t="n">
        <v>814.92710868374513</v>
      </c>
      <c r="S54" s="279" t="n">
        <v>816.24042696594665</v>
      </c>
      <c r="T54" s="279" t="n">
        <v>805.440393020128</v>
      </c>
      <c r="U54" s="279" t="n">
        <v>794.78325904517249</v>
      </c>
      <c r="V54" s="279" t="n">
        <v>784.26713426909055</v>
      </c>
      <c r="W54" s="279" t="n">
        <v>773.89015293752323</v>
      </c>
      <c r="X54" s="279" t="n">
        <v>784.54284331607403</v>
      </c>
      <c r="Y54" s="279" t="n">
        <v>795.34216924990426</v>
      </c>
      <c r="Z54" s="279" t="n">
        <v>806.29014919494455</v>
      </c>
      <c r="AA54" s="279" t="n">
        <v>817.38882939141251</v>
      </c>
      <c r="AB54" s="279" t="n">
        <v>828.64028424626679</v>
      </c>
      <c r="AC54" s="280" t="n">
        <v>840.04661672092539</v>
      </c>
    </row>
    <row r="55">
      <c r="P55" s="160" t="n">
        <v>156.30000000000007</v>
      </c>
      <c r="Q55" s="363" t="n">
        <v>158.18464098060005</v>
      </c>
      <c r="R55" s="279" t="n">
        <v>160.0920066676988</v>
      </c>
      <c r="S55" s="279" t="n">
        <v>162.02237107225687</v>
      </c>
      <c r="T55" s="279" t="n">
        <v>163.97601150921625</v>
      </c>
      <c r="U55" s="279" t="n">
        <v>165.95320863733909</v>
      </c>
      <c r="V55" s="279" t="n">
        <v>167.9542464995271</v>
      </c>
      <c r="W55" s="279" t="n">
        <v>169.97941256362691</v>
      </c>
      <c r="X55" s="279" t="n">
        <v>172.02899776372749</v>
      </c>
      <c r="Y55" s="279" t="n">
        <v>174.10329654195564</v>
      </c>
      <c r="Z55" s="279" t="n">
        <v>176.20260689077534</v>
      </c>
      <c r="AA55" s="279" t="n">
        <v>178.3272303957971</v>
      </c>
      <c r="AB55" s="279" t="n">
        <v>180.47747227910364</v>
      </c>
      <c r="AC55" s="280" t="n">
        <v>182.65364144309783</v>
      </c>
    </row>
    <row r="56">
      <c r="P56" s="315" t="n">
        <v>-1.2010113780025145E-2</v>
      </c>
      <c r="Q56" s="367"/>
      <c r="R56" s="279"/>
      <c r="S56" s="279"/>
      <c r="T56" s="279"/>
      <c r="U56" s="279"/>
      <c r="V56" s="279"/>
      <c r="W56" s="279"/>
      <c r="X56" s="279"/>
      <c r="Y56" s="279"/>
      <c r="Z56" s="279"/>
      <c r="AA56" s="279"/>
      <c r="AB56" s="279"/>
      <c r="AC56" s="280"/>
    </row>
    <row r="57">
      <c r="P57" s="160"/>
      <c r="Q57" s="160"/>
      <c r="R57" s="160"/>
      <c r="S57" s="160"/>
      <c r="T57" s="160"/>
      <c r="U57" s="160"/>
      <c r="V57" s="160"/>
      <c r="W57" s="160"/>
      <c r="X57" s="160"/>
      <c r="Y57" s="160"/>
      <c r="Z57" s="160"/>
      <c r="AA57" s="160"/>
      <c r="AB57" s="160"/>
      <c r="AC57" s="160"/>
    </row>
    <row r="58">
      <c r="P58" s="160"/>
      <c r="Q58" s="160"/>
      <c r="R58" s="160"/>
      <c r="S58" s="160"/>
      <c r="T58" s="160"/>
      <c r="U58" s="160"/>
      <c r="V58" s="160"/>
      <c r="W58" s="160"/>
      <c r="X58" s="160"/>
      <c r="Y58" s="160"/>
      <c r="Z58" s="160"/>
      <c r="AA58" s="160"/>
      <c r="AB58" s="160"/>
      <c r="AC58" s="160"/>
    </row>
    <row r="59">
      <c r="P59" s="160"/>
      <c r="Q59" s="160"/>
      <c r="R59" s="160"/>
      <c r="S59" s="160"/>
      <c r="T59" s="160"/>
      <c r="U59" s="160"/>
      <c r="V59" s="160"/>
      <c r="W59" s="160"/>
      <c r="X59" s="160"/>
      <c r="Y59" s="160"/>
      <c r="Z59" s="160"/>
      <c r="AA59" s="160"/>
      <c r="AB59" s="160"/>
      <c r="AC59" s="160"/>
    </row>
    <row r="60">
      <c r="P60" s="160"/>
      <c r="Q60" s="160"/>
      <c r="R60" s="160"/>
      <c r="S60" s="160"/>
      <c r="T60" s="160"/>
      <c r="U60" s="160"/>
      <c r="V60" s="160"/>
      <c r="W60" s="160"/>
      <c r="X60" s="160"/>
      <c r="Y60" s="160"/>
      <c r="Z60" s="160"/>
      <c r="AA60" s="160"/>
      <c r="AB60" s="160"/>
      <c r="AC60" s="160"/>
    </row>
    <row r="61">
      <c r="P61" s="160"/>
      <c r="Q61" s="160"/>
      <c r="R61" s="160"/>
      <c r="S61" s="160"/>
      <c r="T61" s="160"/>
      <c r="U61" s="160"/>
      <c r="V61" s="160"/>
      <c r="W61" s="160"/>
      <c r="X61" s="160"/>
      <c r="Y61" s="160"/>
      <c r="Z61" s="160"/>
      <c r="AA61" s="160"/>
      <c r="AB61" s="160"/>
      <c r="AC61" s="160"/>
    </row>
    <row r="62">
      <c r="P62" s="160"/>
      <c r="Q62" s="160"/>
      <c r="R62" s="160"/>
      <c r="S62" s="160"/>
      <c r="T62" s="160"/>
      <c r="U62" s="160"/>
      <c r="V62" s="160"/>
      <c r="W62" s="160"/>
      <c r="X62" s="160"/>
      <c r="Y62" s="160"/>
      <c r="Z62" s="160"/>
      <c r="AA62" s="160"/>
      <c r="AB62" s="160"/>
      <c r="AC62" s="160"/>
    </row>
    <row r="63">
      <c r="P63" s="160"/>
      <c r="Q63" s="160"/>
      <c r="R63" s="160"/>
      <c r="S63" s="160"/>
      <c r="T63" s="160"/>
      <c r="U63" s="160"/>
      <c r="V63" s="160"/>
      <c r="W63" s="160"/>
      <c r="X63" s="160"/>
      <c r="Y63" s="160"/>
      <c r="Z63" s="160"/>
      <c r="AA63" s="160"/>
      <c r="AB63" s="160"/>
      <c r="AC63" s="160"/>
    </row>
    <row r="64">
      <c r="P64" s="160"/>
      <c r="Q64" s="160"/>
      <c r="R64" s="160"/>
      <c r="S64" s="160"/>
      <c r="T64" s="160"/>
      <c r="U64" s="160"/>
      <c r="V64" s="160"/>
      <c r="W64" s="160"/>
      <c r="X64" s="160"/>
      <c r="Y64" s="160"/>
      <c r="Z64" s="160"/>
      <c r="AA64" s="160"/>
      <c r="AB64" s="160"/>
      <c r="AC64" s="160"/>
    </row>
    <row r="65">
      <c r="P65" s="160"/>
      <c r="Q65" s="160"/>
      <c r="R65" s="160"/>
      <c r="S65" s="160"/>
      <c r="T65" s="160"/>
      <c r="U65" s="160"/>
      <c r="V65" s="160"/>
      <c r="W65" s="160"/>
      <c r="X65" s="160"/>
      <c r="Y65" s="160"/>
      <c r="Z65" s="160"/>
      <c r="AA65" s="160"/>
      <c r="AB65" s="160"/>
      <c r="AC65" s="160"/>
    </row>
    <row r="66">
      <c r="P66" s="160"/>
      <c r="Q66" s="160"/>
      <c r="R66" s="160"/>
      <c r="S66" s="160"/>
      <c r="T66" s="160"/>
      <c r="U66" s="160"/>
      <c r="V66" s="160"/>
      <c r="W66" s="160"/>
      <c r="X66" s="160"/>
      <c r="Y66" s="160"/>
      <c r="Z66" s="160"/>
      <c r="AA66" s="160"/>
      <c r="AB66" s="160"/>
      <c r="AC66" s="160"/>
    </row>
    <row r="67">
      <c r="P67" s="160"/>
      <c r="Q67" s="160"/>
      <c r="R67" s="160"/>
      <c r="S67" s="160"/>
      <c r="T67" s="160"/>
      <c r="U67" s="160"/>
      <c r="V67" s="160"/>
      <c r="W67" s="160"/>
      <c r="X67" s="160"/>
      <c r="Y67" s="160"/>
      <c r="Z67" s="160"/>
      <c r="AA67" s="160"/>
      <c r="AB67" s="160"/>
      <c r="AC67" s="160"/>
    </row>
    <row r="68">
      <c r="P68" s="160"/>
      <c r="Q68" s="160"/>
      <c r="R68" s="160"/>
      <c r="S68" s="160"/>
      <c r="T68" s="160"/>
      <c r="U68" s="160"/>
      <c r="V68" s="160"/>
      <c r="W68" s="160"/>
      <c r="X68" s="160"/>
      <c r="Y68" s="160"/>
      <c r="Z68" s="160"/>
      <c r="AA68" s="160"/>
      <c r="AB68" s="160"/>
      <c r="AC68" s="160"/>
    </row>
    <row r="69">
      <c r="P69" s="160"/>
      <c r="Q69" s="160"/>
      <c r="R69" s="160"/>
      <c r="S69" s="160"/>
      <c r="T69" s="160"/>
      <c r="U69" s="160"/>
      <c r="V69" s="160"/>
      <c r="W69" s="160"/>
      <c r="X69" s="160"/>
      <c r="Y69" s="160"/>
      <c r="Z69" s="160"/>
      <c r="AA69" s="160"/>
      <c r="AB69" s="160"/>
      <c r="AC69" s="160"/>
    </row>
    <row r="70">
      <c r="P70" s="160"/>
      <c r="Q70" s="160"/>
      <c r="R70" s="160"/>
      <c r="S70" s="160"/>
      <c r="T70" s="160"/>
      <c r="U70" s="160"/>
      <c r="V70" s="160"/>
      <c r="W70" s="160"/>
      <c r="X70" s="160"/>
      <c r="Y70" s="160"/>
      <c r="Z70" s="160"/>
      <c r="AA70" s="160"/>
      <c r="AB70" s="160"/>
      <c r="AC70" s="160"/>
    </row>
    <row r="71">
      <c r="P71" s="160"/>
      <c r="Q71" s="160"/>
      <c r="R71" s="160"/>
      <c r="S71" s="160"/>
      <c r="T71" s="160"/>
      <c r="U71" s="160"/>
      <c r="V71" s="160"/>
      <c r="W71" s="160"/>
      <c r="X71" s="160"/>
      <c r="Y71" s="160"/>
      <c r="Z71" s="160"/>
      <c r="AA71" s="160"/>
      <c r="AB71" s="160"/>
      <c r="AC71" s="160"/>
    </row>
    <row r="72">
      <c r="P72" s="160"/>
      <c r="Q72" s="160"/>
      <c r="R72" s="160"/>
      <c r="S72" s="160"/>
      <c r="T72" s="160"/>
      <c r="U72" s="160"/>
      <c r="V72" s="160"/>
      <c r="W72" s="160"/>
      <c r="X72" s="160"/>
      <c r="Y72" s="160"/>
      <c r="Z72" s="160"/>
      <c r="AA72" s="160"/>
      <c r="AB72" s="160"/>
      <c r="AC72" s="160"/>
    </row>
    <row r="73">
      <c r="P73" s="160"/>
      <c r="Q73" s="160"/>
      <c r="R73" s="160"/>
      <c r="S73" s="160"/>
      <c r="T73" s="160"/>
      <c r="U73" s="160"/>
      <c r="V73" s="160"/>
      <c r="W73" s="160"/>
      <c r="X73" s="160"/>
      <c r="Y73" s="160"/>
      <c r="Z73" s="160"/>
      <c r="AA73" s="160"/>
      <c r="AB73" s="160"/>
      <c r="AC73" s="160"/>
    </row>
    <row r="74">
      <c r="P74" s="160"/>
      <c r="Q74" s="160"/>
      <c r="R74" s="160"/>
      <c r="S74" s="160"/>
      <c r="T74" s="160"/>
      <c r="U74" s="160"/>
      <c r="V74" s="160"/>
      <c r="W74" s="160"/>
      <c r="X74" s="160"/>
      <c r="Y74" s="160"/>
      <c r="Z74" s="160"/>
      <c r="AA74" s="160"/>
      <c r="AB74" s="160"/>
      <c r="AC74" s="160"/>
    </row>
    <row r="75">
      <c r="P75" s="160"/>
      <c r="Q75" s="160"/>
      <c r="R75" s="160"/>
      <c r="S75" s="160"/>
      <c r="T75" s="160"/>
      <c r="U75" s="160"/>
      <c r="V75" s="160"/>
      <c r="W75" s="160"/>
      <c r="X75" s="160"/>
      <c r="Y75" s="160"/>
      <c r="Z75" s="160"/>
      <c r="AA75" s="160"/>
      <c r="AB75" s="160"/>
      <c r="AC75" s="160"/>
    </row>
    <row r="76">
      <c r="P76" s="160"/>
      <c r="Q76" s="160"/>
      <c r="R76" s="160"/>
      <c r="S76" s="160"/>
      <c r="T76" s="160"/>
      <c r="U76" s="160"/>
      <c r="V76" s="160"/>
      <c r="W76" s="160"/>
      <c r="X76" s="160"/>
      <c r="Y76" s="160"/>
      <c r="Z76" s="160"/>
      <c r="AA76" s="160"/>
      <c r="AB76" s="160"/>
      <c r="AC76" s="160"/>
    </row>
    <row r="77">
      <c r="P77" s="160"/>
      <c r="Q77" s="160"/>
      <c r="R77" s="160"/>
      <c r="S77" s="160"/>
      <c r="T77" s="160"/>
      <c r="U77" s="160"/>
      <c r="V77" s="160"/>
      <c r="W77" s="160"/>
      <c r="X77" s="160"/>
      <c r="Y77" s="160"/>
      <c r="Z77" s="160"/>
      <c r="AA77" s="160"/>
      <c r="AB77" s="160"/>
      <c r="AC77" s="160"/>
    </row>
    <row r="78">
      <c r="P78" s="160"/>
      <c r="Q78" s="160"/>
      <c r="R78" s="160"/>
      <c r="S78" s="160"/>
      <c r="T78" s="160"/>
      <c r="U78" s="160"/>
      <c r="V78" s="160"/>
      <c r="W78" s="160"/>
      <c r="X78" s="160"/>
      <c r="Y78" s="160"/>
      <c r="Z78" s="160"/>
      <c r="AA78" s="160"/>
      <c r="AB78" s="160"/>
      <c r="AC78" s="160"/>
    </row>
    <row r="79">
      <c r="P79" s="160"/>
      <c r="Q79" s="160"/>
      <c r="R79" s="160"/>
      <c r="S79" s="160"/>
      <c r="T79" s="160"/>
      <c r="U79" s="160"/>
      <c r="V79" s="160"/>
      <c r="W79" s="160"/>
      <c r="X79" s="160"/>
      <c r="Y79" s="160"/>
      <c r="Z79" s="160"/>
      <c r="AA79" s="160"/>
      <c r="AB79" s="160"/>
      <c r="AC79" s="160"/>
    </row>
    <row r="80">
      <c r="P80" s="160"/>
      <c r="Q80" s="160"/>
      <c r="R80" s="160"/>
      <c r="S80" s="160"/>
      <c r="T80" s="160"/>
      <c r="U80" s="160"/>
      <c r="V80" s="160"/>
      <c r="W80" s="160"/>
      <c r="X80" s="160"/>
      <c r="Y80" s="160"/>
      <c r="Z80" s="160"/>
      <c r="AA80" s="160"/>
      <c r="AB80" s="160"/>
      <c r="AC80" s="160"/>
    </row>
    <row r="81">
      <c r="P81" s="160"/>
      <c r="Q81" s="160"/>
      <c r="R81" s="160"/>
      <c r="S81" s="160"/>
      <c r="T81" s="160"/>
      <c r="U81" s="160"/>
      <c r="V81" s="160"/>
      <c r="W81" s="160"/>
      <c r="X81" s="160"/>
      <c r="Y81" s="160"/>
      <c r="Z81" s="160"/>
      <c r="AA81" s="160"/>
      <c r="AB81" s="160"/>
      <c r="AC81" s="160"/>
    </row>
    <row r="82">
      <c r="P82" s="160"/>
      <c r="Q82" s="160"/>
      <c r="R82" s="160"/>
      <c r="S82" s="160"/>
      <c r="T82" s="160"/>
      <c r="U82" s="160"/>
      <c r="V82" s="160"/>
      <c r="W82" s="160"/>
      <c r="X82" s="160"/>
      <c r="Y82" s="160"/>
      <c r="Z82" s="160"/>
      <c r="AA82" s="160"/>
      <c r="AB82" s="160"/>
      <c r="AC82" s="160"/>
    </row>
    <row r="83">
      <c r="P83" s="160"/>
      <c r="Q83" s="160"/>
      <c r="R83" s="160"/>
      <c r="S83" s="160"/>
      <c r="T83" s="160"/>
      <c r="U83" s="160"/>
      <c r="V83" s="160"/>
      <c r="W83" s="160"/>
      <c r="X83" s="160"/>
      <c r="Y83" s="160"/>
      <c r="Z83" s="160"/>
      <c r="AA83" s="160"/>
      <c r="AB83" s="160"/>
      <c r="AC83" s="160"/>
    </row>
    <row r="84">
      <c r="P84" s="160"/>
      <c r="Q84" s="160"/>
      <c r="R84" s="160"/>
      <c r="S84" s="160"/>
      <c r="T84" s="160"/>
      <c r="U84" s="160"/>
      <c r="V84" s="160"/>
      <c r="W84" s="160"/>
      <c r="X84" s="160"/>
      <c r="Y84" s="160"/>
      <c r="Z84" s="160"/>
      <c r="AA84" s="160"/>
      <c r="AB84" s="160"/>
      <c r="AC84" s="160"/>
    </row>
    <row r="86">
      <c r="B86" s="16"/>
      <c r="D86" s="160"/>
      <c r="E86" s="160"/>
      <c r="F86" s="160"/>
      <c r="G86" s="160"/>
      <c r="H86" s="160"/>
      <c r="I86" s="160"/>
      <c r="J86" s="160"/>
      <c r="K86" s="160"/>
      <c r="L86" s="160"/>
      <c r="M86" s="160"/>
      <c r="N86" s="160"/>
      <c r="O86" s="160"/>
      <c r="P86" s="160"/>
      <c r="Q86" s="160"/>
      <c r="R86" s="160"/>
      <c r="S86" s="160"/>
      <c r="T86" s="160"/>
      <c r="U86" s="160"/>
      <c r="V86" s="160"/>
      <c r="W86" s="160"/>
      <c r="X86" s="160"/>
      <c r="Y86" s="160"/>
      <c r="Z86" s="160"/>
      <c r="AA86" s="160"/>
      <c r="AB86" s="160"/>
      <c r="AC86" s="160"/>
    </row>
    <row r="87">
      <c r="B87" s="16" t="s">
        <v>412</v>
      </c>
      <c r="D87" s="160"/>
      <c r="E87" s="160"/>
      <c r="F87" s="160"/>
      <c r="G87" s="160"/>
      <c r="H87" s="160"/>
      <c r="I87" s="160"/>
      <c r="J87" s="160"/>
      <c r="K87" s="160"/>
      <c r="L87" s="160"/>
      <c r="M87" s="160"/>
      <c r="N87" s="160"/>
      <c r="O87" s="160"/>
      <c r="P87" s="160"/>
      <c r="Q87" s="160"/>
      <c r="R87" s="160"/>
      <c r="S87" s="160"/>
      <c r="T87" s="160"/>
      <c r="U87" s="160"/>
      <c r="V87" s="160"/>
      <c r="W87" s="160"/>
      <c r="X87" s="160"/>
      <c r="Y87" s="160"/>
      <c r="Z87" s="160"/>
      <c r="AA87" s="160"/>
      <c r="AB87" s="160"/>
      <c r="AC87" s="160"/>
    </row>
    <row r="88" ht="45.75" customHeight="1">
      <c r="B88" s="155" t="s">
        <v>572</v>
      </c>
      <c r="C88" s="155"/>
      <c r="D88" s="155"/>
      <c r="E88" s="155"/>
      <c r="F88" s="155"/>
      <c r="G88" s="155"/>
      <c r="H88" s="155"/>
      <c r="I88" s="155"/>
      <c r="J88" s="155"/>
      <c r="K88" s="155"/>
      <c r="L88" s="155"/>
      <c r="M88" s="155"/>
      <c r="N88" s="155"/>
      <c r="O88" s="155"/>
      <c r="P88" s="155"/>
      <c r="Q88" s="155"/>
      <c r="R88" s="155"/>
      <c r="S88" s="155"/>
      <c r="T88" s="155"/>
      <c r="U88" s="155"/>
      <c r="V88" s="155"/>
      <c r="W88" s="155"/>
      <c r="X88" s="155"/>
      <c r="Y88" s="155"/>
      <c r="Z88" s="155"/>
      <c r="AA88" s="155"/>
      <c r="AB88" s="155"/>
      <c r="AC88" s="155"/>
    </row>
    <row r="89" ht="14.75" customHeight="1">
      <c r="B89" s="139" t="s">
        <v>573</v>
      </c>
      <c r="C89" s="140"/>
      <c r="D89" s="147" t="s">
        <v>337</v>
      </c>
      <c r="E89" s="148"/>
      <c r="F89" s="148"/>
      <c r="G89" s="148"/>
      <c r="H89" s="148"/>
      <c r="I89" s="148"/>
      <c r="J89" s="148"/>
      <c r="K89" s="148"/>
      <c r="L89" s="148"/>
      <c r="M89" s="148"/>
      <c r="N89" s="148"/>
      <c r="O89" s="148"/>
      <c r="P89" s="149"/>
      <c r="Q89" s="144" t="s">
        <v>338</v>
      </c>
      <c r="R89" s="145"/>
      <c r="S89" s="145"/>
      <c r="T89" s="145"/>
      <c r="U89" s="145"/>
      <c r="V89" s="145"/>
      <c r="W89" s="145"/>
      <c r="X89" s="145"/>
      <c r="Y89" s="145"/>
      <c r="Z89" s="145"/>
      <c r="AA89" s="145"/>
      <c r="AB89" s="145"/>
      <c r="AC89" s="146"/>
    </row>
    <row r="90">
      <c r="B90" s="139"/>
      <c r="C90" s="140"/>
      <c r="D90" s="136" t="n">
        <v>2018</v>
      </c>
      <c r="E90" s="136" t="n">
        <v>2019</v>
      </c>
      <c r="F90" s="137"/>
      <c r="G90" s="137"/>
      <c r="H90" s="138"/>
      <c r="I90" s="136" t="n">
        <v>2020</v>
      </c>
      <c r="J90" s="137"/>
      <c r="K90" s="137"/>
      <c r="L90" s="137"/>
      <c r="M90" s="136" t="n">
        <v>2021</v>
      </c>
      <c r="N90" s="137"/>
      <c r="O90" s="137"/>
      <c r="P90" s="138"/>
      <c r="Q90" s="142" t="n">
        <v>2022</v>
      </c>
      <c r="R90" s="142"/>
      <c r="S90" s="142"/>
      <c r="T90" s="143"/>
      <c r="U90" s="141" t="n">
        <v>2023</v>
      </c>
      <c r="V90" s="142"/>
      <c r="W90" s="142"/>
      <c r="X90" s="142"/>
      <c r="Y90" s="141" t="n">
        <v>2024</v>
      </c>
      <c r="Z90" s="142"/>
      <c r="AA90" s="142"/>
      <c r="AB90" s="143"/>
      <c r="AC90" s="152" t="n">
        <v>2025</v>
      </c>
    </row>
    <row r="91">
      <c r="B91" s="177"/>
      <c r="C91" s="151"/>
      <c r="D91" s="139" t="s">
        <v>339</v>
      </c>
      <c r="E91" s="139" t="s">
        <v>340</v>
      </c>
      <c r="F91" s="134" t="s">
        <v>341</v>
      </c>
      <c r="G91" s="134" t="s">
        <v>240</v>
      </c>
      <c r="H91" s="140" t="s">
        <v>339</v>
      </c>
      <c r="I91" s="134" t="s">
        <v>340</v>
      </c>
      <c r="J91" s="134" t="s">
        <v>341</v>
      </c>
      <c r="K91" s="134" t="s">
        <v>240</v>
      </c>
      <c r="L91" s="134" t="s">
        <v>339</v>
      </c>
      <c r="M91" s="139" t="s">
        <v>340</v>
      </c>
      <c r="N91" s="134" t="s">
        <v>341</v>
      </c>
      <c r="O91" s="134" t="s">
        <v>240</v>
      </c>
      <c r="P91" s="140" t="s">
        <v>339</v>
      </c>
      <c r="Q91" s="254" t="s">
        <v>340</v>
      </c>
      <c r="R91" s="254" t="s">
        <v>341</v>
      </c>
      <c r="S91" s="254" t="s">
        <v>240</v>
      </c>
      <c r="T91" s="254" t="s">
        <v>339</v>
      </c>
      <c r="U91" s="253" t="s">
        <v>340</v>
      </c>
      <c r="V91" s="254" t="s">
        <v>341</v>
      </c>
      <c r="W91" s="254" t="s">
        <v>240</v>
      </c>
      <c r="X91" s="254" t="s">
        <v>339</v>
      </c>
      <c r="Y91" s="253" t="s">
        <v>340</v>
      </c>
      <c r="Z91" s="128" t="s">
        <v>341</v>
      </c>
      <c r="AA91" s="254" t="s">
        <v>240</v>
      </c>
      <c r="AB91" s="269" t="s">
        <v>339</v>
      </c>
      <c r="AC91" s="278" t="s">
        <v>340</v>
      </c>
    </row>
    <row r="92">
      <c r="B92" s="153" t="s">
        <v>574</v>
      </c>
      <c r="D92" s="154"/>
      <c r="E92" s="150"/>
      <c r="F92" s="150"/>
      <c r="G92" s="150"/>
      <c r="H92" s="150"/>
      <c r="I92" s="325" t="n">
        <f>(I93-AVERAGE($E93:$H93))</f>
        <v>2.5817499999999995</v>
      </c>
      <c r="J92" s="325" t="n">
        <f t="shared" ref="J92:N92" si="22">(J93-AVERAGE($E93:$H93))</f>
        <v>37.358750000000001</v>
      </c>
      <c r="K92" s="325" t="n">
        <f t="shared" si="22"/>
        <v>38.026749999999993</v>
      </c>
      <c r="L92" s="325" t="n">
        <f t="shared" si="22"/>
        <v>38.350750000000005</v>
      </c>
      <c r="M92" s="325" t="n">
        <f t="shared" si="22"/>
        <v>54.966750000000005</v>
      </c>
      <c r="N92" s="325" t="n">
        <f t="shared" si="22"/>
        <v>74.252749999999992</v>
      </c>
      <c r="O92" s="325" t="n">
        <f>(O93-AVERAGE($E93:$H93))</f>
        <v>80.97475</v>
      </c>
      <c r="P92" s="342" t="n">
        <f>(P93-AVERAGE($E93:$H93))</f>
        <v>85.163749999999993</v>
      </c>
      <c r="Q92" s="342" t="n">
        <f>(Q93-AVERAGE($E93:$H93))</f>
        <v>-54.686250000000001</v>
      </c>
      <c r="R92" s="339" t="n">
        <v>20</v>
      </c>
      <c r="S92" s="339" t="n">
        <v>5</v>
      </c>
      <c r="T92" s="339" t="n">
        <v>0</v>
      </c>
      <c r="U92" s="142"/>
      <c r="V92" s="142"/>
      <c r="W92" s="142"/>
      <c r="X92" s="142"/>
      <c r="Y92" s="142"/>
      <c r="Z92" s="142"/>
      <c r="AA92" s="142"/>
      <c r="AB92" s="142"/>
      <c r="AC92" s="143"/>
    </row>
    <row r="93">
      <c r="B93" s="153" t="s">
        <v>161</v>
      </c>
      <c r="C93" s="16" t="s">
        <v>575</v>
      </c>
      <c r="D93" s="153" t="n">
        <f>'Haver Pivoted'!GO66</f>
        <v>57.116</v>
      </c>
      <c r="E93" s="16" t="n">
        <f>'Haver Pivoted'!GP66</f>
        <v>55.898000000000003</v>
      </c>
      <c r="F93" s="16" t="n">
        <f>'Haver Pivoted'!GQ66</f>
        <v>54.478000000000002</v>
      </c>
      <c r="G93" s="16" t="n">
        <f>'Haver Pivoted'!GR66</f>
        <v>54.216000000000001</v>
      </c>
      <c r="H93" s="16" t="n">
        <f>'Haver Pivoted'!GS66</f>
        <v>54.152999999999999</v>
      </c>
      <c r="I93" s="16" t="n">
        <f>'Haver Pivoted'!GT66</f>
        <v>57.268000000000001</v>
      </c>
      <c r="J93" s="16" t="n">
        <f>'Haver Pivoted'!GU66</f>
        <v>92.045000000000002</v>
      </c>
      <c r="K93" s="16" t="n">
        <f>'Haver Pivoted'!GV66</f>
        <v>92.712999999999994</v>
      </c>
      <c r="L93" s="16" t="n">
        <f>'Haver Pivoted'!GW66</f>
        <v>93.037000000000006</v>
      </c>
      <c r="M93" s="16" t="n">
        <f>'Haver Pivoted'!GX66</f>
        <v>109.65300000000001</v>
      </c>
      <c r="N93" s="16" t="n">
        <f>'Haver Pivoted'!GY66</f>
        <v>128.93899999999999</v>
      </c>
      <c r="O93" s="16" t="n">
        <f>'Haver Pivoted'!GZ66</f>
        <v>135.661</v>
      </c>
      <c r="P93" s="129" t="n">
        <f>'Haver Pivoted'!HA66</f>
        <v>139.85</v>
      </c>
      <c r="Q93" s="129" t="n">
        <f>'Haver Pivoted'!HB66</f>
        <v>0</v>
      </c>
      <c r="R93" s="254"/>
      <c r="S93" s="254"/>
      <c r="T93" s="254"/>
      <c r="U93" s="254"/>
      <c r="V93" s="254"/>
      <c r="W93" s="254"/>
      <c r="X93" s="254"/>
      <c r="Y93" s="254"/>
      <c r="Z93" s="254"/>
      <c r="AA93" s="254"/>
      <c r="AB93" s="254"/>
      <c r="AC93" s="269"/>
    </row>
    <row r="94" ht="29" customHeight="1">
      <c r="B94" s="130" t="s">
        <v>576</v>
      </c>
      <c r="C94" s="155"/>
      <c r="D94" s="130"/>
      <c r="E94" s="155"/>
      <c r="F94" s="155"/>
      <c r="G94" s="155"/>
      <c r="H94" s="155"/>
      <c r="I94" s="155"/>
      <c r="J94" s="155" t="n">
        <f t="shared" ref="J94:Q94" si="23">J93-$H93</f>
        <v>37.892000000000003</v>
      </c>
      <c r="K94" s="155" t="n">
        <f t="shared" si="23"/>
        <v>38.559999999999995</v>
      </c>
      <c r="L94" s="155" t="n">
        <f t="shared" si="23"/>
        <v>38.884000000000007</v>
      </c>
      <c r="M94" s="155" t="n">
        <f t="shared" si="23"/>
        <v>55.500000000000007</v>
      </c>
      <c r="N94" s="155" t="n">
        <f>N93-$H93</f>
        <v>74.786000000000001</v>
      </c>
      <c r="O94" s="155" t="n">
        <f>O93-$H93</f>
        <v>81.50800000000001</v>
      </c>
      <c r="P94" s="161" t="n">
        <f t="shared" si="23"/>
        <v>85.697000000000003</v>
      </c>
      <c r="Q94" s="161" t="n">
        <f t="shared" si="23"/>
        <v>-54.152999999999999</v>
      </c>
      <c r="R94" s="163"/>
      <c r="S94" s="163"/>
      <c r="T94" s="163"/>
      <c r="U94" s="163"/>
      <c r="V94" s="163"/>
      <c r="W94" s="163"/>
      <c r="X94" s="163"/>
      <c r="Y94" s="163"/>
      <c r="Z94" s="163"/>
      <c r="AA94" s="163"/>
      <c r="AB94" s="163"/>
      <c r="AC94" s="164"/>
    </row>
    <row r="95" ht="35.75" customHeight="1"/>
    <row r="96">
      <c r="B96" s="16" t="s">
        <v>425</v>
      </c>
    </row>
    <row r="97">
      <c r="B97" s="136" t="s">
        <v>1156</v>
      </c>
      <c r="C97" s="138"/>
      <c r="D97" s="147" t="s">
        <v>337</v>
      </c>
      <c r="E97" s="148"/>
      <c r="F97" s="148"/>
      <c r="G97" s="148"/>
      <c r="H97" s="148"/>
      <c r="I97" s="148"/>
      <c r="J97" s="148"/>
      <c r="K97" s="148"/>
      <c r="L97" s="148"/>
      <c r="M97" s="148"/>
      <c r="N97" s="148"/>
      <c r="O97" s="148"/>
      <c r="P97" s="149"/>
      <c r="Q97" s="144" t="s">
        <v>338</v>
      </c>
      <c r="R97" s="145"/>
      <c r="S97" s="145"/>
      <c r="T97" s="145"/>
      <c r="U97" s="145"/>
      <c r="V97" s="145"/>
      <c r="W97" s="145"/>
      <c r="X97" s="145"/>
      <c r="Y97" s="145"/>
      <c r="Z97" s="145"/>
      <c r="AA97" s="145"/>
      <c r="AB97" s="145"/>
      <c r="AC97" s="146"/>
    </row>
    <row r="98">
      <c r="B98" s="139"/>
      <c r="C98" s="134"/>
      <c r="D98" s="136" t="n">
        <v>2018</v>
      </c>
      <c r="E98" s="136" t="n">
        <v>2019</v>
      </c>
      <c r="F98" s="137"/>
      <c r="G98" s="137"/>
      <c r="H98" s="138"/>
      <c r="I98" s="136" t="n">
        <v>2020</v>
      </c>
      <c r="J98" s="137"/>
      <c r="K98" s="137"/>
      <c r="L98" s="137"/>
      <c r="M98" s="136" t="n">
        <v>2021</v>
      </c>
      <c r="N98" s="137"/>
      <c r="O98" s="137"/>
      <c r="P98" s="138"/>
      <c r="Q98" s="142" t="n">
        <v>2022</v>
      </c>
      <c r="R98" s="142"/>
      <c r="S98" s="142"/>
      <c r="T98" s="143"/>
      <c r="U98" s="141" t="n">
        <v>2023</v>
      </c>
      <c r="V98" s="142"/>
      <c r="W98" s="142"/>
      <c r="X98" s="142"/>
      <c r="Y98" s="141" t="n">
        <v>2024</v>
      </c>
      <c r="Z98" s="142"/>
      <c r="AA98" s="142"/>
      <c r="AB98" s="143"/>
      <c r="AC98" s="152" t="n">
        <v>2025</v>
      </c>
    </row>
    <row r="99">
      <c r="B99" s="139"/>
      <c r="C99" s="134"/>
      <c r="D99" s="139" t="s">
        <v>339</v>
      </c>
      <c r="E99" s="139" t="s">
        <v>340</v>
      </c>
      <c r="F99" s="134" t="s">
        <v>341</v>
      </c>
      <c r="G99" s="134" t="s">
        <v>240</v>
      </c>
      <c r="H99" s="140" t="s">
        <v>339</v>
      </c>
      <c r="I99" s="134" t="s">
        <v>340</v>
      </c>
      <c r="J99" s="134" t="s">
        <v>341</v>
      </c>
      <c r="K99" s="134" t="s">
        <v>240</v>
      </c>
      <c r="L99" s="134" t="s">
        <v>339</v>
      </c>
      <c r="M99" s="139" t="s">
        <v>340</v>
      </c>
      <c r="N99" s="134" t="s">
        <v>341</v>
      </c>
      <c r="O99" s="134" t="s">
        <v>240</v>
      </c>
      <c r="P99" s="140" t="s">
        <v>339</v>
      </c>
      <c r="Q99" s="254" t="s">
        <v>340</v>
      </c>
      <c r="R99" s="254" t="s">
        <v>341</v>
      </c>
      <c r="S99" s="254" t="s">
        <v>240</v>
      </c>
      <c r="T99" s="254" t="s">
        <v>339</v>
      </c>
      <c r="U99" s="253" t="s">
        <v>340</v>
      </c>
      <c r="V99" s="254" t="s">
        <v>341</v>
      </c>
      <c r="W99" s="254" t="s">
        <v>240</v>
      </c>
      <c r="X99" s="254" t="s">
        <v>339</v>
      </c>
      <c r="Y99" s="253" t="s">
        <v>340</v>
      </c>
      <c r="Z99" s="128" t="s">
        <v>341</v>
      </c>
      <c r="AA99" s="254" t="s">
        <v>240</v>
      </c>
      <c r="AB99" s="269" t="s">
        <v>339</v>
      </c>
      <c r="AC99" s="278" t="s">
        <v>340</v>
      </c>
    </row>
    <row r="100">
      <c r="B100" s="154" t="s">
        <v>561</v>
      </c>
      <c r="C100" s="150" t="s">
        <v>562</v>
      </c>
      <c r="D100" s="343" t="n">
        <f>'Haver Pivoted'!GO31</f>
        <v>2222.3000000000002</v>
      </c>
      <c r="E100" s="325" t="n">
        <f>'Haver Pivoted'!GP31</f>
        <v>2298.1</v>
      </c>
      <c r="F100" s="325" t="n">
        <f>'Haver Pivoted'!GQ31</f>
        <v>2315.5</v>
      </c>
      <c r="G100" s="325" t="n">
        <f>'Haver Pivoted'!GR31</f>
        <v>2333.1999999999998</v>
      </c>
      <c r="H100" s="325" t="n">
        <f>'Haver Pivoted'!GS31</f>
        <v>2350.8000000000002</v>
      </c>
      <c r="I100" s="325" t="n">
        <f>'Haver Pivoted'!GT31</f>
        <v>2417.9</v>
      </c>
      <c r="J100" s="325" t="n">
        <f>'Haver Pivoted'!GU31</f>
        <v>4766.7</v>
      </c>
      <c r="K100" s="325" t="n">
        <f>'Haver Pivoted'!GV31</f>
        <v>3468.3</v>
      </c>
      <c r="L100" s="325" t="n">
        <f>'Haver Pivoted'!GW31</f>
        <v>2839.1</v>
      </c>
      <c r="M100" s="325" t="n">
        <f>'Haver Pivoted'!GX31</f>
        <v>5070.6000000000004</v>
      </c>
      <c r="N100" s="325" t="n">
        <f>'Haver Pivoted'!GY31</f>
        <v>3372.3</v>
      </c>
      <c r="O100" s="325" t="n">
        <f>'Haver Pivoted'!GZ31</f>
        <v>3136.3</v>
      </c>
      <c r="P100" s="342" t="n">
        <f>'Haver Pivoted'!HA31</f>
        <v>2936.3</v>
      </c>
      <c r="Q100" s="342" t="n">
        <f>'Haver Pivoted'!HB31</f>
        <v>0</v>
      </c>
      <c r="R100" s="142"/>
      <c r="S100" s="142"/>
      <c r="T100" s="142"/>
      <c r="U100" s="142"/>
      <c r="V100" s="142"/>
      <c r="W100" s="142"/>
      <c r="X100" s="142"/>
      <c r="Y100" s="142"/>
      <c r="Z100" s="142"/>
      <c r="AA100" s="142"/>
      <c r="AB100" s="142"/>
      <c r="AC100" s="143"/>
    </row>
    <row r="101" ht="30" customHeight="1">
      <c r="B101" s="153" t="s">
        <v>1152</v>
      </c>
      <c r="C101" s="16"/>
      <c r="D101" s="247" t="n">
        <f t="shared" ref="D101:Q101" si="24">SUM(D14:D22)</f>
        <v>811.30000000000007</v>
      </c>
      <c r="E101" s="160" t="n">
        <f t="shared" si="24"/>
        <v>826.69999999999993</v>
      </c>
      <c r="F101" s="160" t="n">
        <f t="shared" si="24"/>
        <v>838.9</v>
      </c>
      <c r="G101" s="160" t="n">
        <f t="shared" si="24"/>
        <v>849.5</v>
      </c>
      <c r="H101" s="160" t="n">
        <f t="shared" si="24"/>
        <v>858.09999999999991</v>
      </c>
      <c r="I101" s="160" t="n">
        <f t="shared" si="24"/>
        <v>880.58175000000006</v>
      </c>
      <c r="J101" s="160" t="n">
        <f t="shared" si="24"/>
        <v>3224.5587499999997</v>
      </c>
      <c r="K101" s="160" t="n">
        <f t="shared" si="24"/>
        <v>1817.02675</v>
      </c>
      <c r="L101" s="160" t="n">
        <f t="shared" si="24"/>
        <v>1253.3507500000003</v>
      </c>
      <c r="M101" s="160" t="n">
        <f t="shared" si="24"/>
        <v>3456.5667500000004</v>
      </c>
      <c r="N101" s="160" t="n">
        <f t="shared" si="24"/>
        <v>1779.6745899999999</v>
      </c>
      <c r="O101" s="160" t="n">
        <f t="shared" si="24"/>
        <v>1537.0782433333331</v>
      </c>
      <c r="P101" s="284" t="n">
        <f t="shared" si="24"/>
        <v>1346.9730833333331</v>
      </c>
      <c r="Q101" s="284" t="n">
        <f t="shared" si="24"/>
        <v>17.789749999999998</v>
      </c>
      <c r="R101" s="254"/>
      <c r="S101" s="254"/>
      <c r="T101" s="254"/>
      <c r="U101" s="254"/>
      <c r="V101" s="254"/>
      <c r="W101" s="254"/>
      <c r="X101" s="254"/>
      <c r="Y101" s="254"/>
      <c r="Z101" s="254"/>
      <c r="AA101" s="254"/>
      <c r="AB101" s="254"/>
      <c r="AC101" s="269"/>
    </row>
    <row r="102" ht="30" customHeight="1">
      <c r="B102" s="153" t="s">
        <v>1153</v>
      </c>
      <c r="C102" s="16"/>
      <c r="D102" s="247" t="n">
        <f>D100-D101</f>
        <v>1411</v>
      </c>
      <c r="E102" s="160" t="n">
        <f t="shared" ref="E102:O102" si="25">E100-E101</f>
        <v>1471.4</v>
      </c>
      <c r="F102" s="160" t="n">
        <f t="shared" si="25"/>
        <v>1476.6</v>
      </c>
      <c r="G102" s="160" t="n">
        <f t="shared" si="25"/>
        <v>1483.6999999999998</v>
      </c>
      <c r="H102" s="160" t="n">
        <f t="shared" si="25"/>
        <v>1492.7000000000003</v>
      </c>
      <c r="I102" s="160" t="n">
        <f t="shared" si="25"/>
        <v>1537.31825</v>
      </c>
      <c r="J102" s="160" t="n">
        <f t="shared" si="25"/>
        <v>1542.1412500000001</v>
      </c>
      <c r="K102" s="160" t="n">
        <f t="shared" si="25"/>
        <v>1651.2732500000002</v>
      </c>
      <c r="L102" s="160" t="n">
        <f t="shared" si="25"/>
        <v>1585.7492499999996</v>
      </c>
      <c r="M102" s="160" t="n">
        <f t="shared" si="25"/>
        <v>1614.03325</v>
      </c>
      <c r="N102" s="160" t="n">
        <f t="shared" si="25"/>
        <v>1592.6254100000003</v>
      </c>
      <c r="O102" s="160" t="n">
        <f t="shared" si="25"/>
        <v>1599.221756666667</v>
      </c>
      <c r="P102" s="284" t="n">
        <f>P100-P101</f>
        <v>1589.3269166666671</v>
      </c>
      <c r="Q102" s="284" t="n">
        <f>Q100-Q101</f>
        <v>-17.789749999999998</v>
      </c>
      <c r="R102" s="254"/>
      <c r="S102" s="254"/>
      <c r="T102" s="254"/>
      <c r="U102" s="254"/>
      <c r="V102" s="254"/>
      <c r="W102" s="254"/>
      <c r="X102" s="254"/>
      <c r="Y102" s="254"/>
      <c r="Z102" s="254"/>
      <c r="AA102" s="254"/>
      <c r="AB102" s="254"/>
      <c r="AC102" s="269"/>
    </row>
    <row r="103" ht="24" customHeight="1">
      <c r="B103" s="153" t="s">
        <v>1154</v>
      </c>
      <c r="C103" s="16"/>
      <c r="D103" s="247" t="n">
        <f t="shared" ref="D103:I103" si="26">D12-D14-D15-D21</f>
        <v>1411.0000000000002</v>
      </c>
      <c r="E103" s="160" t="n">
        <f t="shared" si="26"/>
        <v>1471.3999999999999</v>
      </c>
      <c r="F103" s="160" t="n">
        <f t="shared" si="26"/>
        <v>1476.6</v>
      </c>
      <c r="G103" s="160" t="n">
        <f t="shared" si="26"/>
        <v>1483.6999999999998</v>
      </c>
      <c r="H103" s="160" t="n">
        <f t="shared" si="26"/>
        <v>1492.7</v>
      </c>
      <c r="I103" s="160" t="n">
        <f t="shared" si="26"/>
        <v>1539.9</v>
      </c>
      <c r="J103" s="369" t="n">
        <f>I103+($H$103-$E$103)/3</f>
        <v>1547.0000000000002</v>
      </c>
      <c r="K103" s="369" t="n">
        <f>J103+($H$103-$E$103)/3</f>
        <v>1554.1000000000004</v>
      </c>
      <c r="L103" s="369" t="n">
        <f>K103+($H$103-$E$103)/3</f>
        <v>1561.2000000000005</v>
      </c>
      <c r="M103" s="370" t="n">
        <f>L103+($H$103-$E$103)/3 +(M104-L104)</f>
        <v>1585.8010000000006</v>
      </c>
      <c r="N103" s="369" t="n">
        <f>M103+($H$103-$E$103)/3</f>
        <v>1592.9010000000007</v>
      </c>
      <c r="O103" s="369" t="n">
        <f>N103+($H$103-$E$103)/3</f>
        <v>1600.0010000000009</v>
      </c>
      <c r="P103" s="364" t="n">
        <f>O103+($H$103-$E$103)/3</f>
        <v>1607.101000000001</v>
      </c>
      <c r="Q103" s="346" t="n">
        <f>P103+($H$103-$E$103)/3 + 0.06*Q104</f>
        <v>1614.2010000000012</v>
      </c>
      <c r="R103" s="279" t="n">
        <f>Q103+($H$103-$E$103)/3</f>
        <v>1621.3010000000013</v>
      </c>
      <c r="S103" s="279" t="n">
        <f>R103+($H$103-$E$103)/3</f>
        <v>1628.4010000000014</v>
      </c>
      <c r="T103" s="279" t="n">
        <f>S103+($H$103-$E$103)/3</f>
        <v>1635.5010000000016</v>
      </c>
      <c r="U103" s="346" t="n">
        <f>T103+($H$103-$E$103)/3 + 0.04 *U104</f>
        <v>1643.8810000000017</v>
      </c>
      <c r="V103" s="279" t="n">
        <f>U103+($H$103-$E$103)/3</f>
        <v>1650.9810000000018</v>
      </c>
      <c r="W103" s="279" t="n">
        <f>V103+($H$103-$E$103)/3</f>
        <v>1658.0810000000019</v>
      </c>
      <c r="X103" s="279" t="n">
        <f>W103+($H$103-$E$103)/3</f>
        <v>1665.1810000000021</v>
      </c>
      <c r="Y103" s="346" t="n">
        <f>X103+($H$103-$E$103)/3 + 0.02*Y104</f>
        <v>1673.5610000000022</v>
      </c>
      <c r="Z103" s="279" t="n">
        <f>Y103+($H$103-$E$103)/3</f>
        <v>1680.6610000000023</v>
      </c>
      <c r="AA103" s="279" t="n">
        <f>Z103+($H$103-$E$103)/3</f>
        <v>1687.7610000000025</v>
      </c>
      <c r="AB103" s="279" t="n">
        <f>AA103+($H$103-$E$103)/3</f>
        <v>1694.8610000000026</v>
      </c>
      <c r="AC103" s="356" t="n">
        <f>AB103+($H$103-$E$103)/3 + 0.02*AC104</f>
        <v>1703.8810000000028</v>
      </c>
    </row>
    <row r="104">
      <c r="B104" s="153" t="s">
        <v>570</v>
      </c>
      <c r="C104" s="16" t="s">
        <v>571</v>
      </c>
      <c r="D104" s="153" t="n">
        <f>'Haver Pivoted'!GO88/1000</f>
        <v>983.95899999999995</v>
      </c>
      <c r="E104" s="16" t="n">
        <f>'Haver Pivoted'!GP88/1000</f>
        <v>1019.419</v>
      </c>
      <c r="F104" s="16" t="n">
        <f>'Haver Pivoted'!GQ88/1000</f>
        <v>1026.4179999999999</v>
      </c>
      <c r="G104" s="16" t="n">
        <f>'Haver Pivoted'!GR88/1000</f>
        <v>1034.2080000000001</v>
      </c>
      <c r="H104" s="16" t="n">
        <f>'Haver Pivoted'!GS88/1000</f>
        <v>1042.9269999999999</v>
      </c>
      <c r="I104" s="16" t="n">
        <f>'Haver Pivoted'!GT88/1000</f>
        <v>1067.885</v>
      </c>
      <c r="J104" s="16" t="n">
        <f>'Haver Pivoted'!GU88/1000</f>
        <v>1074.7909999999999</v>
      </c>
      <c r="K104" s="16" t="n">
        <f>'Haver Pivoted'!GV88/1000</f>
        <v>1080.221</v>
      </c>
      <c r="L104" s="16" t="n">
        <f>'Haver Pivoted'!GW88/1000</f>
        <v>1088.8150000000001</v>
      </c>
      <c r="M104" s="16" t="n">
        <f>'Haver Pivoted'!GX88/1000</f>
        <v>1106.316</v>
      </c>
      <c r="N104" s="16" t="n">
        <f>'Haver Pivoted'!GY88/1000</f>
        <v>1109.664</v>
      </c>
      <c r="O104" s="16" t="n">
        <f>'Haver Pivoted'!GZ88/1000</f>
        <v>1117.202</v>
      </c>
      <c r="P104" s="129" t="n">
        <f>'Haver Pivoted'!HA88/1000</f>
        <v>1126.867</v>
      </c>
      <c r="Q104" s="129" t="n">
        <f>'Haver Pivoted'!HB88/1000</f>
        <v>0</v>
      </c>
      <c r="R104" s="254" t="n">
        <f t="shared" ref="R104:AC104" si="27">Q104+8</f>
        <v>8</v>
      </c>
      <c r="S104" s="254" t="n">
        <f t="shared" si="27"/>
        <v>16</v>
      </c>
      <c r="T104" s="254" t="n">
        <f t="shared" si="27"/>
        <v>24</v>
      </c>
      <c r="U104" s="254" t="n">
        <f t="shared" si="27"/>
        <v>32</v>
      </c>
      <c r="V104" s="254" t="n">
        <f t="shared" si="27"/>
        <v>40</v>
      </c>
      <c r="W104" s="254" t="n">
        <f t="shared" si="27"/>
        <v>48</v>
      </c>
      <c r="X104" s="254" t="n">
        <f t="shared" si="27"/>
        <v>56</v>
      </c>
      <c r="Y104" s="254" t="n">
        <f t="shared" si="27"/>
        <v>64</v>
      </c>
      <c r="Z104" s="254" t="n">
        <f t="shared" si="27"/>
        <v>72</v>
      </c>
      <c r="AA104" s="254" t="n">
        <f t="shared" si="27"/>
        <v>80</v>
      </c>
      <c r="AB104" s="254" t="n">
        <f t="shared" si="27"/>
        <v>88</v>
      </c>
      <c r="AC104" s="269" t="n">
        <f t="shared" si="27"/>
        <v>96</v>
      </c>
    </row>
    <row r="105" ht="75" customHeight="1">
      <c r="B105" s="372" t="s">
        <v>1169</v>
      </c>
      <c r="C105" s="155"/>
      <c r="D105" s="248" t="n">
        <f>D102-D103</f>
        <v>0</v>
      </c>
      <c r="E105" s="344" t="n">
        <f t="shared" ref="E105:O105" si="28">E102-E103</f>
        <v>0</v>
      </c>
      <c r="F105" s="344" t="n">
        <f t="shared" si="28"/>
        <v>0</v>
      </c>
      <c r="G105" s="344" t="n">
        <f t="shared" si="28"/>
        <v>0</v>
      </c>
      <c r="H105" s="344" t="n">
        <f t="shared" si="28"/>
        <v>0</v>
      </c>
      <c r="I105" s="344" t="n">
        <f t="shared" si="28"/>
        <v>-2.5817500000000564</v>
      </c>
      <c r="J105" s="344" t="n">
        <f t="shared" si="28"/>
        <v>-4.8587500000001</v>
      </c>
      <c r="K105" s="344" t="n">
        <f t="shared" si="28"/>
        <v>97.173249999999825</v>
      </c>
      <c r="L105" s="344" t="n">
        <f t="shared" si="28"/>
        <v>24.54924999999912</v>
      </c>
      <c r="M105" s="344" t="n">
        <f t="shared" si="28"/>
        <v>28.23224999999934</v>
      </c>
      <c r="N105" s="344" t="n">
        <f t="shared" si="28"/>
        <v>-0.27559000000042033</v>
      </c>
      <c r="O105" s="344" t="n">
        <f t="shared" si="28"/>
        <v>-0.77924333333385221</v>
      </c>
      <c r="P105" s="345" t="n">
        <f>P102-P103</f>
        <v>-17.77408333333392</v>
      </c>
      <c r="Q105" s="345" t="n">
        <f>Q102-Q103</f>
        <v>-1631.9907500000011</v>
      </c>
      <c r="R105" s="337" t="n">
        <v>25</v>
      </c>
      <c r="S105" s="337" t="n">
        <v>25</v>
      </c>
      <c r="T105" s="337" t="n">
        <v>90</v>
      </c>
      <c r="U105" s="337" t="n">
        <v>90</v>
      </c>
      <c r="V105" s="337" t="n">
        <v>90</v>
      </c>
      <c r="W105" s="337" t="n">
        <v>90</v>
      </c>
      <c r="X105" s="337" t="n">
        <v>110</v>
      </c>
      <c r="Y105" s="337" t="n">
        <v>110</v>
      </c>
      <c r="Z105" s="337" t="n">
        <v>110</v>
      </c>
      <c r="AA105" s="337" t="n">
        <v>110</v>
      </c>
      <c r="AB105" s="337" t="n">
        <v>130</v>
      </c>
      <c r="AC105" s="338" t="n">
        <v>130</v>
      </c>
    </row>
    <row r="106">
      <c r="D106" s="16"/>
      <c r="E106" s="16"/>
      <c r="F106" s="16"/>
      <c r="G106" s="16"/>
      <c r="H106" s="16"/>
      <c r="I106" s="16"/>
      <c r="J106" s="16"/>
      <c r="K106" s="16"/>
      <c r="L106" s="16"/>
      <c r="M106" s="160"/>
      <c r="N106" s="160"/>
      <c r="O106" s="160"/>
      <c r="P106" s="16"/>
    </row>
    <row r="107">
      <c r="B107" s="154" t="s">
        <v>1162</v>
      </c>
      <c r="C107" s="238"/>
      <c r="D107" s="239" t="n">
        <v>2021</v>
      </c>
      <c r="E107" s="239" t="n">
        <v>2022</v>
      </c>
      <c r="F107" s="239" t="n">
        <v>2023</v>
      </c>
      <c r="G107" s="240" t="n">
        <v>2024</v>
      </c>
    </row>
    <row r="108">
      <c r="B108" s="371" t="s">
        <v>1163</v>
      </c>
      <c r="C108" s="193"/>
      <c r="D108" s="194" t="n">
        <v>3605.8330000000001</v>
      </c>
      <c r="E108" s="194" t="n">
        <v>2832.5949999999998</v>
      </c>
      <c r="F108" s="194" t="n">
        <v>2833.72</v>
      </c>
      <c r="G108" s="244" t="n">
        <v>2976.7339999999999</v>
      </c>
    </row>
    <row r="109">
      <c r="B109" s="371" t="s">
        <v>1166</v>
      </c>
      <c r="C109" s="179"/>
      <c r="D109" s="62" t="n">
        <f>AVERAGE(Medicare!L10:O10)</f>
        <v>819.22499999999991</v>
      </c>
      <c r="E109" s="62" t="n">
        <f>AVERAGE(Medicare!P10:S10)</f>
        <v>215.47499999999999</v>
      </c>
      <c r="F109" s="62" t="n">
        <f>AVERAGE(Medicare!T10:W10)</f>
        <v>-12</v>
      </c>
      <c r="G109" s="127" t="n">
        <f>AVERAGE(Medicare!X10:AA10)</f>
        <v>-16</v>
      </c>
    </row>
    <row r="110" ht="13.25" customHeight="1">
      <c r="B110" s="371" t="s">
        <v>1164</v>
      </c>
      <c r="C110" s="179"/>
      <c r="D110" s="62" t="n">
        <f>D108-D109</f>
        <v>2786.6080000000002</v>
      </c>
      <c r="E110" s="62" t="n">
        <f t="shared" ref="E110:G110" si="29">E108-E109</f>
        <v>2617.12</v>
      </c>
      <c r="F110" s="62" t="n">
        <f t="shared" si="29"/>
        <v>2845.72</v>
      </c>
      <c r="G110" s="127" t="n">
        <f t="shared" si="29"/>
        <v>2992.7339999999999</v>
      </c>
    </row>
    <row r="111">
      <c r="B111" s="371" t="s">
        <v>1167</v>
      </c>
      <c r="C111" s="179"/>
      <c r="D111" s="62" t="n">
        <f>AVERAGE(L12:O12)</f>
        <v>3604.5749999999998</v>
      </c>
      <c r="E111" s="62" t="e">
        <f>AVERAGE(P12:S12)</f>
        <v>#DIV/0!</v>
      </c>
      <c r="F111" s="62" t="n">
        <f>AVERAGE(T12:W12)</f>
        <v>1796.2873779527577</v>
      </c>
      <c r="G111" s="127" t="n">
        <f>AVERAGE(X12:AA12)</f>
        <v>1835.7719370078762</v>
      </c>
    </row>
    <row r="112">
      <c r="B112" s="371" t="s">
        <v>1166</v>
      </c>
      <c r="C112" s="179"/>
      <c r="D112" s="62" t="n">
        <f>AVERAGE(Medicare!L10:O10)</f>
        <v>819.22499999999991</v>
      </c>
      <c r="E112" s="62" t="n">
        <f>AVERAGE(Medicare!P10:S10)</f>
        <v>215.47499999999999</v>
      </c>
      <c r="F112" s="62" t="n">
        <f>AVERAGE(Medicare!T10:W10)</f>
        <v>-12</v>
      </c>
      <c r="G112" s="127" t="n">
        <f>AVERAGE(Medicare!X10:AA10)</f>
        <v>-16</v>
      </c>
    </row>
    <row r="113">
      <c r="B113" s="371" t="s">
        <v>881</v>
      </c>
      <c r="C113" s="179"/>
      <c r="D113" s="62" t="n">
        <f>AVERAGE(L25:O25)</f>
        <v>1584.9757500000007</v>
      </c>
      <c r="E113" s="62" t="n">
        <f>AVERAGE(P25:S25)</f>
        <v>1617.7510000000013</v>
      </c>
      <c r="F113" s="62" t="n">
        <f>AVERAGE(T25:W25)</f>
        <v>1647.1110000000017</v>
      </c>
      <c r="G113" s="127" t="n">
        <f>AVERAGE(X25:AA25)</f>
        <v>1676.7910000000022</v>
      </c>
    </row>
    <row r="114" ht="30" customHeight="1">
      <c r="B114" s="366" t="s">
        <v>1165</v>
      </c>
      <c r="C114" s="130"/>
      <c r="D114" s="316"/>
      <c r="E114" s="319" t="n">
        <v>1.157</v>
      </c>
      <c r="F114" s="319" t="n">
        <v>1.0109999999999999</v>
      </c>
      <c r="G114" s="365" t="n">
        <v>1.0529999999999999</v>
      </c>
    </row>
    <row r="115">
      <c r="B115" s="16" t="s">
        <v>1168</v>
      </c>
      <c r="D115" s="332" t="n">
        <f>D111-D108</f>
        <v>-1.2580000000002656</v>
      </c>
      <c r="E115" s="332" t="e">
        <f>E111-E108</f>
        <v>#DIV/0!</v>
      </c>
      <c r="F115" s="332" t="n">
        <f>F111-F108</f>
        <v>-1037.4326220472421</v>
      </c>
      <c r="G115" s="332" t="n">
        <f t="shared" ref="G115" si="30">G111-G108</f>
        <v>-1140.9620629921237</v>
      </c>
    </row>
  </sheetData>
  <mergeCells count="32">
    <mergeCell ref="B1:AC1"/>
    <mergeCell ref="B2:AC6"/>
    <mergeCell ref="B8:C10"/>
    <mergeCell ref="E9:H9"/>
    <mergeCell ref="I9:L9"/>
    <mergeCell ref="Q9:T9"/>
    <mergeCell ref="U9:X9"/>
    <mergeCell ref="Y9:AB9"/>
    <mergeCell ref="D8:P8"/>
    <mergeCell ref="Q8:AC8"/>
    <mergeCell ref="M9:P9"/>
    <mergeCell ref="B11:C11"/>
    <mergeCell ref="B88:AC88"/>
    <mergeCell ref="B89:C91"/>
    <mergeCell ref="E90:H90"/>
    <mergeCell ref="I90:L90"/>
    <mergeCell ref="Q90:T90"/>
    <mergeCell ref="Q97:AC97"/>
    <mergeCell ref="M98:P98"/>
    <mergeCell ref="Y98:AB98"/>
    <mergeCell ref="B28:C28"/>
    <mergeCell ref="U90:X90"/>
    <mergeCell ref="Y90:AB90"/>
    <mergeCell ref="B97:C99"/>
    <mergeCell ref="E98:H98"/>
    <mergeCell ref="I98:L98"/>
    <mergeCell ref="Q98:T98"/>
    <mergeCell ref="U98:X98"/>
    <mergeCell ref="D89:P89"/>
    <mergeCell ref="Q89:AC89"/>
    <mergeCell ref="M90:P90"/>
    <mergeCell ref="D97:P97"/>
  </mergeCells>
  <pageMargins left="0.7" right="0.7" top="0.75" bottom="0.75" header="0.3" footer="0.3"/>
  <pageSetup paperSize="9" orientation="portrait" horizontalDpi="300" verticalDpi="300" r:id="rId2"/>
  <legacyDrawing r:id="rIdvml"/>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D6" zoomScale="70" zoomScaleNormal="88" workbookViewId="0">
      <selection activeCell="N28" sqref="N28"/>
    </sheetView>
  </sheetViews>
  <sheetFormatPr defaultRowHeight="15.0" baseColWidth="10"/>
  <cols>
    <col min="1" max="1" width="0" hidden="1" customWidth="1"/>
    <col min="2" max="2" width="0" hidden="1" customWidth="1"/>
    <col min="4" max="4" width="45.1640625" hidden="0" customWidth="1"/>
    <col min="5" max="5" width="11.1640625" hidden="0" customWidth="1"/>
    <col min="13" max="13" width="12.5" hidden="0" customWidth="1"/>
    <col min="14" max="14" width="13.5" hidden="0" customWidth="1"/>
    <col min="15" max="15" width="13.5" hidden="0" customWidth="1"/>
    <col min="16" max="16" width="11.1640625" hidden="0" customWidth="1"/>
  </cols>
  <sheetData>
    <row r="1">
      <c r="D1" s="135" t="s">
        <v>58</v>
      </c>
      <c r="E1" s="135"/>
      <c r="F1" s="135"/>
      <c r="G1" s="135"/>
      <c r="H1" s="135"/>
      <c r="I1" s="135"/>
      <c r="J1" s="135"/>
      <c r="K1" s="135"/>
      <c r="L1" s="135"/>
      <c r="M1" s="135"/>
      <c r="N1" s="135"/>
      <c r="O1" s="135"/>
      <c r="P1" s="135"/>
      <c r="Q1" s="135"/>
      <c r="R1" s="135"/>
      <c r="S1" s="135"/>
      <c r="T1" s="135"/>
      <c r="U1" s="135"/>
      <c r="V1" s="135"/>
      <c r="W1" s="135"/>
      <c r="X1" s="135"/>
      <c r="Y1" s="135"/>
      <c r="Z1" s="135"/>
      <c r="AA1" s="135"/>
      <c r="AB1" s="135"/>
      <c r="AC1" s="135"/>
    </row>
    <row r="2" ht="14.25" customHeight="1">
      <c r="D2" s="16" t="s">
        <v>1236</v>
      </c>
      <c r="E2" s="16"/>
      <c r="F2" s="16"/>
      <c r="G2" s="16"/>
      <c r="H2" s="16"/>
      <c r="I2" s="16"/>
      <c r="J2" s="16"/>
      <c r="K2" s="16"/>
      <c r="L2" s="16"/>
      <c r="M2" s="16"/>
      <c r="N2" s="16"/>
      <c r="O2" s="16"/>
      <c r="P2" s="16"/>
      <c r="Q2" s="16"/>
      <c r="R2" s="16"/>
      <c r="S2" s="16"/>
      <c r="T2" s="16"/>
      <c r="U2" s="16"/>
      <c r="V2" s="16"/>
      <c r="W2" s="16"/>
      <c r="X2" s="16"/>
      <c r="Y2" s="16"/>
      <c r="Z2" s="16"/>
      <c r="AA2" s="16"/>
      <c r="AB2" s="16"/>
      <c r="AC2" s="16"/>
    </row>
    <row r="3" ht="28.5" customHeight="1">
      <c r="D3" s="16"/>
      <c r="E3" s="16"/>
      <c r="F3" s="16"/>
      <c r="G3" s="16"/>
      <c r="H3" s="16"/>
      <c r="I3" s="16"/>
      <c r="J3" s="16"/>
      <c r="K3" s="16"/>
      <c r="L3" s="16"/>
      <c r="M3" s="16"/>
      <c r="N3" s="16"/>
      <c r="O3" s="16"/>
      <c r="P3" s="16"/>
      <c r="Q3" s="16"/>
      <c r="R3" s="16"/>
      <c r="S3" s="16"/>
      <c r="T3" s="16"/>
      <c r="U3" s="16"/>
      <c r="V3" s="16"/>
      <c r="W3" s="16"/>
      <c r="X3" s="16"/>
      <c r="Y3" s="16"/>
      <c r="Z3" s="16"/>
      <c r="AA3" s="16"/>
      <c r="AB3" s="16"/>
      <c r="AC3" s="16"/>
    </row>
    <row r="4">
      <c r="D4" s="135" t="s">
        <v>393</v>
      </c>
    </row>
    <row r="5">
      <c r="D5" s="136" t="s">
        <v>485</v>
      </c>
      <c r="E5" s="138"/>
      <c r="F5" s="147" t="s">
        <v>337</v>
      </c>
      <c r="G5" s="148"/>
      <c r="H5" s="148"/>
      <c r="I5" s="148"/>
      <c r="J5" s="148"/>
      <c r="K5" s="148"/>
      <c r="L5" s="148"/>
      <c r="M5" s="137"/>
      <c r="N5" s="137"/>
      <c r="O5" s="137"/>
      <c r="P5" s="138"/>
      <c r="Q5" s="144" t="s">
        <v>338</v>
      </c>
      <c r="R5" s="145"/>
      <c r="S5" s="145"/>
      <c r="T5" s="145"/>
      <c r="U5" s="145"/>
      <c r="V5" s="145"/>
      <c r="W5" s="145"/>
      <c r="X5" s="145"/>
      <c r="Y5" s="145"/>
      <c r="Z5" s="145"/>
      <c r="AA5" s="145"/>
      <c r="AB5" s="145"/>
      <c r="AC5" s="146"/>
      <c r="AD5" s="16"/>
      <c r="AE5" s="16"/>
      <c r="AF5" s="16"/>
      <c r="AG5" s="16"/>
      <c r="AH5" s="16"/>
      <c r="AI5" s="16"/>
      <c r="AJ5" s="16"/>
      <c r="AK5" s="16"/>
      <c r="AL5" s="16"/>
      <c r="AM5" s="16"/>
      <c r="AN5" s="16"/>
      <c r="AO5" s="16"/>
      <c r="AP5" s="16"/>
      <c r="AQ5" s="16"/>
      <c r="AR5" s="16"/>
      <c r="AS5" s="16"/>
      <c r="AT5" s="16"/>
      <c r="AU5" s="16"/>
      <c r="AV5" s="16"/>
      <c r="AW5" s="16"/>
      <c r="AX5" s="16"/>
      <c r="AY5" s="16"/>
      <c r="AZ5" s="16"/>
      <c r="BA5" s="16"/>
      <c r="BB5" s="16"/>
      <c r="BC5" s="16"/>
      <c r="BD5" s="16"/>
    </row>
    <row r="6">
      <c r="D6" s="139"/>
      <c r="E6" s="134"/>
      <c r="F6" s="139" t="n">
        <v>2019</v>
      </c>
      <c r="G6" s="134"/>
      <c r="H6" s="140"/>
      <c r="I6" s="134" t="n">
        <v>2020</v>
      </c>
      <c r="J6" s="134"/>
      <c r="K6" s="134"/>
      <c r="L6" s="134"/>
      <c r="M6" s="136" t="n">
        <v>2021</v>
      </c>
      <c r="N6" s="137"/>
      <c r="O6" s="137"/>
      <c r="P6" s="138"/>
      <c r="Q6" s="142" t="n">
        <v>2022</v>
      </c>
      <c r="R6" s="142"/>
      <c r="S6" s="142"/>
      <c r="T6" s="143"/>
      <c r="U6" s="253" t="n">
        <v>2023</v>
      </c>
      <c r="V6" s="254"/>
      <c r="W6" s="254"/>
      <c r="X6" s="254"/>
      <c r="Y6" s="141" t="n">
        <v>2024</v>
      </c>
      <c r="Z6" s="142"/>
      <c r="AA6" s="142"/>
      <c r="AB6" s="142"/>
      <c r="AC6" s="152" t="n">
        <v>2025</v>
      </c>
      <c r="AD6" s="383"/>
      <c r="AE6" s="383"/>
      <c r="AF6" s="383"/>
      <c r="AG6" s="16"/>
      <c r="AH6" s="16"/>
      <c r="AI6" s="16"/>
      <c r="AJ6" s="16"/>
      <c r="AK6" s="16"/>
      <c r="AL6" s="16"/>
      <c r="AM6" s="16"/>
      <c r="AN6" s="16"/>
      <c r="AO6" s="16"/>
      <c r="AP6" s="16"/>
      <c r="AQ6" s="16"/>
      <c r="AR6" s="16"/>
      <c r="AS6" s="16"/>
      <c r="AT6" s="16"/>
      <c r="AU6" s="16"/>
      <c r="AV6" s="16"/>
      <c r="AW6" s="16"/>
      <c r="AX6" s="16"/>
      <c r="AY6" s="16"/>
      <c r="AZ6" s="16"/>
      <c r="BA6" s="16"/>
      <c r="BB6" s="16"/>
      <c r="BC6" s="16"/>
    </row>
    <row r="7">
      <c r="D7" s="177"/>
      <c r="E7" s="178"/>
      <c r="F7" s="139" t="s">
        <v>341</v>
      </c>
      <c r="G7" s="134" t="s">
        <v>240</v>
      </c>
      <c r="H7" s="140" t="s">
        <v>339</v>
      </c>
      <c r="I7" s="134" t="s">
        <v>340</v>
      </c>
      <c r="J7" s="134" t="s">
        <v>341</v>
      </c>
      <c r="K7" s="134" t="s">
        <v>240</v>
      </c>
      <c r="L7" s="134" t="s">
        <v>339</v>
      </c>
      <c r="M7" s="177" t="s">
        <v>340</v>
      </c>
      <c r="N7" s="178" t="s">
        <v>341</v>
      </c>
      <c r="O7" s="178" t="s">
        <v>240</v>
      </c>
      <c r="P7" s="151" t="s">
        <v>339</v>
      </c>
      <c r="Q7" s="163" t="s">
        <v>340</v>
      </c>
      <c r="R7" s="163" t="s">
        <v>341</v>
      </c>
      <c r="S7" s="163" t="s">
        <v>240</v>
      </c>
      <c r="T7" s="163" t="s">
        <v>339</v>
      </c>
      <c r="U7" s="162" t="s">
        <v>340</v>
      </c>
      <c r="V7" s="163" t="s">
        <v>341</v>
      </c>
      <c r="W7" s="163" t="s">
        <v>240</v>
      </c>
      <c r="X7" s="163" t="s">
        <v>339</v>
      </c>
      <c r="Y7" s="162" t="s">
        <v>340</v>
      </c>
      <c r="Z7" s="159" t="s">
        <v>341</v>
      </c>
      <c r="AA7" s="163" t="s">
        <v>240</v>
      </c>
      <c r="AB7" s="163" t="s">
        <v>339</v>
      </c>
      <c r="AC7" s="166" t="s">
        <v>340</v>
      </c>
      <c r="AD7" s="384"/>
      <c r="AE7" s="384"/>
      <c r="AF7" s="384"/>
      <c r="AG7" s="384"/>
      <c r="AH7" s="384"/>
      <c r="AI7" s="384"/>
      <c r="AJ7" s="384"/>
      <c r="AK7" s="384"/>
      <c r="AL7" s="384"/>
      <c r="AM7" s="384"/>
      <c r="AN7" s="384"/>
      <c r="AO7" s="384"/>
      <c r="AP7" s="384"/>
      <c r="AQ7" s="384"/>
      <c r="AR7" s="384"/>
      <c r="AS7" s="384"/>
      <c r="AT7" s="384"/>
      <c r="AU7" s="384"/>
      <c r="AV7" s="384"/>
      <c r="AW7" s="384"/>
      <c r="AX7" s="384"/>
      <c r="AY7" s="384"/>
      <c r="AZ7" s="384"/>
      <c r="BA7" s="384"/>
      <c r="BB7" s="384"/>
      <c r="BC7" s="384"/>
    </row>
    <row r="8" ht="15" customHeight="1">
      <c r="D8" s="153" t="s">
        <v>560</v>
      </c>
      <c r="E8" s="16"/>
      <c r="F8" s="343"/>
      <c r="G8" s="325"/>
      <c r="H8" s="325"/>
      <c r="I8" s="325"/>
      <c r="J8" s="325"/>
      <c r="K8" s="325"/>
      <c r="L8" s="325"/>
      <c r="M8" s="325"/>
      <c r="N8" s="325"/>
      <c r="O8" s="325"/>
      <c r="P8" s="342"/>
      <c r="Q8" s="378"/>
      <c r="R8" s="378"/>
      <c r="S8" s="378"/>
      <c r="T8" s="378"/>
      <c r="U8" s="378"/>
      <c r="V8" s="378"/>
      <c r="W8" s="378"/>
      <c r="X8" s="378"/>
      <c r="Y8" s="378"/>
      <c r="Z8" s="378"/>
      <c r="AA8" s="378"/>
      <c r="AB8" s="378"/>
      <c r="AC8" s="446"/>
      <c r="AD8" s="180"/>
      <c r="AE8" s="180"/>
      <c r="AF8" s="180"/>
      <c r="AG8" s="180"/>
      <c r="AH8" s="180"/>
      <c r="AI8" s="180"/>
      <c r="AJ8" s="180"/>
      <c r="AK8" s="180"/>
      <c r="AL8" s="180"/>
      <c r="AM8" s="180"/>
      <c r="AN8" s="180"/>
      <c r="AO8" s="180"/>
      <c r="AP8" s="180"/>
      <c r="AQ8" s="180"/>
      <c r="AR8" s="180"/>
      <c r="AS8" s="180"/>
      <c r="AT8" s="180"/>
      <c r="AU8" s="180"/>
      <c r="AV8" s="180"/>
      <c r="AW8" s="180"/>
      <c r="AX8" s="180"/>
      <c r="AY8" s="180"/>
      <c r="AZ8" s="180"/>
      <c r="BA8" s="180"/>
      <c r="BB8" s="180"/>
      <c r="BC8" s="180"/>
    </row>
    <row r="9" ht="15" customHeight="1">
      <c r="D9" s="153" t="s">
        <v>577</v>
      </c>
      <c r="E9" s="16"/>
      <c r="F9" s="243" t="n">
        <f t="shared" ref="F9:P9" si="0">SUM(F10:F12)</f>
        <v>3273.3999999999996</v>
      </c>
      <c r="G9" s="61" t="n">
        <f t="shared" si="0"/>
        <v>3290</v>
      </c>
      <c r="H9" s="61" t="n">
        <f t="shared" si="0"/>
        <v>3332.9</v>
      </c>
      <c r="I9" s="61" t="n">
        <f t="shared" si="0"/>
        <v>3380.8</v>
      </c>
      <c r="J9" s="61" t="n">
        <f t="shared" si="0"/>
        <v>3111.4</v>
      </c>
      <c r="K9" s="61" t="n">
        <f t="shared" si="0"/>
        <v>3257.3</v>
      </c>
      <c r="L9" s="61" t="n">
        <f t="shared" si="0"/>
        <v>3379.5</v>
      </c>
      <c r="M9" s="61" t="n">
        <f>SUM(M10:M12)</f>
        <v>3536</v>
      </c>
      <c r="N9" s="61" t="n">
        <f t="shared" si="0"/>
        <v>3679.6000000000004</v>
      </c>
      <c r="O9" s="61" t="n">
        <f t="shared" si="0"/>
        <v>3803.3</v>
      </c>
      <c r="P9" s="257" t="n">
        <f t="shared" si="0"/>
        <v>3924.2000000000003</v>
      </c>
      <c r="Q9" s="396" t="n">
        <f t="shared" ref="Q9:X9" si="1">SUM(Q10:Q12)</f>
        <v>0</v>
      </c>
      <c r="R9" s="396" t="n">
        <f t="shared" si="1"/>
        <v>0</v>
      </c>
      <c r="S9" s="396" t="n">
        <f t="shared" si="1"/>
        <v>0</v>
      </c>
      <c r="T9" s="396" t="n">
        <f t="shared" si="1"/>
        <v>0</v>
      </c>
      <c r="U9" s="396" t="n">
        <f t="shared" si="1"/>
        <v>0</v>
      </c>
      <c r="V9" s="396" t="n">
        <f t="shared" si="1"/>
        <v>0</v>
      </c>
      <c r="W9" s="396" t="n">
        <f t="shared" si="1"/>
        <v>0</v>
      </c>
      <c r="X9" s="396" t="n">
        <f t="shared" si="1"/>
        <v>0</v>
      </c>
      <c r="Y9" s="396" t="n">
        <f t="shared" ref="Y9:AC9" si="2">SUM(Y10:Y12)</f>
        <v>0</v>
      </c>
      <c r="Z9" s="396" t="n">
        <f t="shared" si="2"/>
        <v>0</v>
      </c>
      <c r="AA9" s="396" t="n">
        <f t="shared" si="2"/>
        <v>0</v>
      </c>
      <c r="AB9" s="396" t="n">
        <f t="shared" si="2"/>
        <v>0</v>
      </c>
      <c r="AC9" s="394" t="n">
        <f t="shared" si="2"/>
        <v>0</v>
      </c>
      <c r="AD9" s="180"/>
      <c r="AE9" s="180"/>
      <c r="AF9" s="180"/>
      <c r="AG9" s="180"/>
      <c r="AH9" s="180"/>
      <c r="AI9" s="180"/>
      <c r="AJ9" s="180"/>
      <c r="AK9" s="180"/>
      <c r="AL9" s="180"/>
      <c r="AM9" s="180"/>
      <c r="AN9" s="180"/>
      <c r="AO9" s="180"/>
      <c r="AP9" s="180"/>
      <c r="AQ9" s="180"/>
      <c r="AR9" s="180"/>
      <c r="AS9" s="180"/>
      <c r="AT9" s="180"/>
      <c r="AU9" s="180"/>
      <c r="AV9" s="180"/>
      <c r="AW9" s="180"/>
      <c r="AX9" s="180"/>
      <c r="AY9" s="180"/>
      <c r="AZ9" s="180"/>
      <c r="BA9" s="180"/>
      <c r="BB9" s="180"/>
      <c r="BC9" s="180"/>
    </row>
    <row r="10" ht="15" customHeight="1">
      <c r="D10" s="153" t="s">
        <v>578</v>
      </c>
      <c r="E10" s="56" t="s">
        <v>116</v>
      </c>
      <c r="F10" s="247" t="n">
        <f>'Haver Pivoted'!GQ27</f>
        <v>1701.9</v>
      </c>
      <c r="G10" s="160" t="n">
        <f>'Haver Pivoted'!GR27</f>
        <v>1707.8</v>
      </c>
      <c r="H10" s="160" t="n">
        <f>'Haver Pivoted'!GS27</f>
        <v>1728.6</v>
      </c>
      <c r="I10" s="160" t="n">
        <f>'Haver Pivoted'!GT27</f>
        <v>1737.9</v>
      </c>
      <c r="J10" s="160" t="n">
        <f>'Haver Pivoted'!GU27</f>
        <v>1581.5</v>
      </c>
      <c r="K10" s="160" t="n">
        <f>'Haver Pivoted'!GV27</f>
        <v>1662.2</v>
      </c>
      <c r="L10" s="160" t="n">
        <f>'Haver Pivoted'!GW27</f>
        <v>1736.9</v>
      </c>
      <c r="M10" s="160" t="n">
        <f>'Haver Pivoted'!GX27</f>
        <v>1851.9</v>
      </c>
      <c r="N10" s="160" t="n">
        <f>'Haver Pivoted'!GY27</f>
        <v>1946.1</v>
      </c>
      <c r="O10" s="160" t="n">
        <f>'Haver Pivoted'!GZ27</f>
        <v>2036</v>
      </c>
      <c r="P10" s="284" t="n">
        <f>'Haver Pivoted'!HA27</f>
        <v>2115.8000000000002</v>
      </c>
      <c r="Q10" s="284" t="n">
        <f>'Haver Pivoted'!HB27</f>
        <v>0</v>
      </c>
      <c r="R10" s="293" t="n">
        <f t="shared" ref="R10:S13" si="3">Q10*(1+$I51)^0.25</f>
        <v>0</v>
      </c>
      <c r="S10" s="293" t="n">
        <f t="shared" si="3"/>
        <v>0</v>
      </c>
      <c r="T10" s="293" t="n">
        <f t="shared" ref="T10:W13" si="4">S10*(1+$J51)^0.25</f>
        <v>0</v>
      </c>
      <c r="U10" s="293" t="n">
        <f t="shared" si="4"/>
        <v>0</v>
      </c>
      <c r="V10" s="293" t="n">
        <f t="shared" si="4"/>
        <v>0</v>
      </c>
      <c r="W10" s="293" t="n">
        <f t="shared" si="4"/>
        <v>0</v>
      </c>
      <c r="X10" s="293" t="n">
        <f t="shared" ref="X10:AA13" si="5">W10*(1+$K51)^0.25</f>
        <v>0</v>
      </c>
      <c r="Y10" s="293" t="n">
        <f t="shared" si="5"/>
        <v>0</v>
      </c>
      <c r="Z10" s="293" t="n">
        <f t="shared" si="5"/>
        <v>0</v>
      </c>
      <c r="AA10" s="293" t="n">
        <f t="shared" si="5"/>
        <v>0</v>
      </c>
      <c r="AB10" s="293" t="n">
        <f t="shared" ref="AB10:AC13" si="6">AA10*(1+$L51)^0.25</f>
        <v>0</v>
      </c>
      <c r="AC10" s="293" t="n">
        <f t="shared" si="6"/>
        <v>0</v>
      </c>
      <c r="AD10" s="180"/>
      <c r="AE10" s="180"/>
      <c r="AF10" s="180"/>
      <c r="AG10" s="180"/>
      <c r="AH10" s="180"/>
      <c r="AI10" s="180"/>
      <c r="AJ10" s="180"/>
      <c r="AK10" s="180"/>
      <c r="AL10" s="180"/>
      <c r="AM10" s="180"/>
      <c r="AN10" s="180"/>
      <c r="AO10" s="180"/>
      <c r="AP10" s="180"/>
      <c r="AQ10" s="180"/>
      <c r="AR10" s="180"/>
      <c r="AS10" s="180"/>
      <c r="AT10" s="180"/>
      <c r="AU10" s="180"/>
      <c r="AV10" s="180"/>
      <c r="AW10" s="180"/>
      <c r="AX10" s="180"/>
      <c r="AY10" s="180"/>
      <c r="AZ10" s="180"/>
      <c r="BA10" s="180"/>
      <c r="BB10" s="180"/>
      <c r="BC10" s="180"/>
    </row>
    <row r="11" ht="15" customHeight="1">
      <c r="D11" s="153" t="s">
        <v>579</v>
      </c>
      <c r="E11" s="62" t="s">
        <v>122</v>
      </c>
      <c r="F11" s="247" t="n">
        <f>'Haver Pivoted'!GQ30</f>
        <v>1399.3</v>
      </c>
      <c r="G11" s="160" t="n">
        <f>'Haver Pivoted'!GR30</f>
        <v>1406.9</v>
      </c>
      <c r="H11" s="160" t="n">
        <f>'Haver Pivoted'!GS30</f>
        <v>1426.4</v>
      </c>
      <c r="I11" s="160" t="n">
        <f>'Haver Pivoted'!GT30</f>
        <v>1457.1</v>
      </c>
      <c r="J11" s="160" t="n">
        <f>'Haver Pivoted'!GU30</f>
        <v>1391.6</v>
      </c>
      <c r="K11" s="160" t="n">
        <f>'Haver Pivoted'!GV30</f>
        <v>1443.8</v>
      </c>
      <c r="L11" s="160" t="n">
        <f>'Haver Pivoted'!GW30</f>
        <v>1486</v>
      </c>
      <c r="M11" s="160" t="n">
        <f>'Haver Pivoted'!GX30</f>
        <v>1517.9</v>
      </c>
      <c r="N11" s="160" t="n">
        <f>'Haver Pivoted'!GY30</f>
        <v>1555.7</v>
      </c>
      <c r="O11" s="160" t="n">
        <f>'Haver Pivoted'!GZ30</f>
        <v>1594.4</v>
      </c>
      <c r="P11" s="284" t="n">
        <f>'Haver Pivoted'!HA30</f>
        <v>1630.1</v>
      </c>
      <c r="Q11" s="284" t="n">
        <f>'Haver Pivoted'!HB30</f>
        <v>0</v>
      </c>
      <c r="R11" s="293" t="n">
        <f t="shared" si="3"/>
        <v>0</v>
      </c>
      <c r="S11" s="293" t="n">
        <f t="shared" si="3"/>
        <v>0</v>
      </c>
      <c r="T11" s="293" t="n">
        <f t="shared" si="4"/>
        <v>0</v>
      </c>
      <c r="U11" s="293" t="n">
        <f t="shared" si="4"/>
        <v>0</v>
      </c>
      <c r="V11" s="293" t="n">
        <f t="shared" si="4"/>
        <v>0</v>
      </c>
      <c r="W11" s="293" t="n">
        <f t="shared" si="4"/>
        <v>0</v>
      </c>
      <c r="X11" s="293" t="n">
        <f t="shared" si="5"/>
        <v>0</v>
      </c>
      <c r="Y11" s="293" t="n">
        <f t="shared" si="5"/>
        <v>0</v>
      </c>
      <c r="Z11" s="293" t="n">
        <f t="shared" si="5"/>
        <v>0</v>
      </c>
      <c r="AA11" s="293" t="n">
        <f t="shared" si="5"/>
        <v>0</v>
      </c>
      <c r="AB11" s="293" t="n">
        <f t="shared" si="6"/>
        <v>0</v>
      </c>
      <c r="AC11" s="293" t="n">
        <f t="shared" si="6"/>
        <v>0</v>
      </c>
      <c r="AD11" s="180"/>
      <c r="AE11" s="180"/>
      <c r="AF11" s="180"/>
      <c r="AG11" s="180"/>
      <c r="AH11" s="180"/>
      <c r="AI11" s="180"/>
      <c r="AJ11" s="180"/>
      <c r="AK11" s="180"/>
      <c r="AL11" s="180"/>
      <c r="AM11" s="180"/>
      <c r="AN11" s="180"/>
      <c r="AO11" s="180"/>
      <c r="AP11" s="180"/>
      <c r="AQ11" s="180"/>
      <c r="AR11" s="180"/>
      <c r="AS11" s="180"/>
      <c r="AT11" s="180"/>
      <c r="AU11" s="180"/>
      <c r="AV11" s="180"/>
      <c r="AW11" s="180"/>
      <c r="AX11" s="180"/>
      <c r="AY11" s="180"/>
      <c r="AZ11" s="180"/>
      <c r="BA11" s="180"/>
      <c r="BB11" s="180"/>
      <c r="BC11" s="180"/>
    </row>
    <row r="12" ht="15" customHeight="1">
      <c r="D12" s="153" t="s">
        <v>580</v>
      </c>
      <c r="E12" s="56" t="s">
        <v>118</v>
      </c>
      <c r="F12" s="247" t="n">
        <f>'Haver Pivoted'!GQ28</f>
        <v>172.2</v>
      </c>
      <c r="G12" s="160" t="n">
        <f>'Haver Pivoted'!GR28</f>
        <v>175.3</v>
      </c>
      <c r="H12" s="160" t="n">
        <f>'Haver Pivoted'!GS28</f>
        <v>177.9</v>
      </c>
      <c r="I12" s="160" t="n">
        <f>'Haver Pivoted'!GT28</f>
        <v>185.8</v>
      </c>
      <c r="J12" s="160" t="n">
        <f>'Haver Pivoted'!GU28</f>
        <v>138.30000000000001</v>
      </c>
      <c r="K12" s="160" t="n">
        <f>'Haver Pivoted'!GV28</f>
        <v>151.30000000000001</v>
      </c>
      <c r="L12" s="160" t="n">
        <f>'Haver Pivoted'!GW28</f>
        <v>156.6</v>
      </c>
      <c r="M12" s="160" t="n">
        <f>'Haver Pivoted'!GX28</f>
        <v>166.2</v>
      </c>
      <c r="N12" s="160" t="n">
        <f>'Haver Pivoted'!GY28</f>
        <v>177.8</v>
      </c>
      <c r="O12" s="160" t="n">
        <f>'Haver Pivoted'!GZ28</f>
        <v>172.9</v>
      </c>
      <c r="P12" s="284" t="n">
        <f>'Haver Pivoted'!HA28</f>
        <v>178.3</v>
      </c>
      <c r="Q12" s="284" t="n">
        <f>'Haver Pivoted'!HB28</f>
        <v>0</v>
      </c>
      <c r="R12" s="293" t="n">
        <f t="shared" si="3"/>
        <v>0</v>
      </c>
      <c r="S12" s="293" t="n">
        <f t="shared" si="3"/>
        <v>0</v>
      </c>
      <c r="T12" s="293" t="n">
        <f t="shared" si="4"/>
        <v>0</v>
      </c>
      <c r="U12" s="293" t="n">
        <f t="shared" si="4"/>
        <v>0</v>
      </c>
      <c r="V12" s="293" t="n">
        <f t="shared" si="4"/>
        <v>0</v>
      </c>
      <c r="W12" s="293" t="n">
        <f t="shared" si="4"/>
        <v>0</v>
      </c>
      <c r="X12" s="293" t="n">
        <f t="shared" si="5"/>
        <v>0</v>
      </c>
      <c r="Y12" s="293" t="n">
        <f t="shared" si="5"/>
        <v>0</v>
      </c>
      <c r="Z12" s="293" t="n">
        <f t="shared" si="5"/>
        <v>0</v>
      </c>
      <c r="AA12" s="293" t="n">
        <f t="shared" si="5"/>
        <v>0</v>
      </c>
      <c r="AB12" s="293" t="n">
        <f t="shared" si="6"/>
        <v>0</v>
      </c>
      <c r="AC12" s="293" t="n">
        <f t="shared" si="6"/>
        <v>0</v>
      </c>
      <c r="AD12" s="180"/>
      <c r="AE12" s="180"/>
      <c r="AF12" s="180"/>
      <c r="AG12" s="180"/>
      <c r="AH12" s="180"/>
      <c r="AI12" s="180"/>
      <c r="AJ12" s="180"/>
      <c r="AK12" s="180"/>
      <c r="AL12" s="180"/>
      <c r="AM12" s="180"/>
      <c r="AN12" s="180"/>
      <c r="AO12" s="180"/>
      <c r="AP12" s="180"/>
      <c r="AQ12" s="180"/>
      <c r="AR12" s="180"/>
      <c r="AS12" s="180"/>
      <c r="AT12" s="180"/>
      <c r="AU12" s="180"/>
      <c r="AV12" s="180"/>
      <c r="AW12" s="180"/>
      <c r="AX12" s="180"/>
      <c r="AY12" s="180"/>
      <c r="AZ12" s="180"/>
      <c r="BA12" s="180"/>
      <c r="BB12" s="180"/>
      <c r="BC12" s="180"/>
    </row>
    <row r="13" ht="15" customHeight="1">
      <c r="D13" s="153" t="s">
        <v>581</v>
      </c>
      <c r="E13" s="16" t="s">
        <v>120</v>
      </c>
      <c r="F13" s="247" t="n">
        <f>'Haver Pivoted'!GQ29</f>
        <v>218.9</v>
      </c>
      <c r="G13" s="160" t="n">
        <f>'Haver Pivoted'!GR29</f>
        <v>206.5</v>
      </c>
      <c r="H13" s="160" t="n">
        <f>'Haver Pivoted'!GS29</f>
        <v>231.4</v>
      </c>
      <c r="I13" s="160" t="n">
        <f>'Haver Pivoted'!GT29</f>
        <v>166.7</v>
      </c>
      <c r="J13" s="160" t="n">
        <f>'Haver Pivoted'!GU29</f>
        <v>167.4</v>
      </c>
      <c r="K13" s="160" t="n">
        <f>'Haver Pivoted'!GV29</f>
        <v>211.7</v>
      </c>
      <c r="L13" s="160" t="n">
        <f>'Haver Pivoted'!GW29</f>
        <v>225.1</v>
      </c>
      <c r="M13" s="160" t="n">
        <f>'Haver Pivoted'!GX29</f>
        <v>246.4</v>
      </c>
      <c r="N13" s="160" t="n">
        <f>'Haver Pivoted'!GY29</f>
        <v>275.10000000000002</v>
      </c>
      <c r="O13" s="160" t="n">
        <f>'Haver Pivoted'!GZ29</f>
        <v>285.89999999999998</v>
      </c>
      <c r="P13" s="160" t="n">
        <f>'Haver Pivoted'!HA29</f>
        <v>281.2</v>
      </c>
      <c r="Q13" s="379" t="n">
        <f>P13*(1+$I54)^0.25</f>
        <v>284.93290710306445</v>
      </c>
      <c r="R13" s="293" t="n">
        <f t="shared" si="3"/>
        <v>288.71536824396719</v>
      </c>
      <c r="S13" s="293" t="n">
        <f t="shared" si="3"/>
        <v>292.54804124852546</v>
      </c>
      <c r="T13" s="293" t="n">
        <f t="shared" si="4"/>
        <v>304.85448798368532</v>
      </c>
      <c r="U13" s="293" t="n">
        <f t="shared" si="4"/>
        <v>317.67862279017521</v>
      </c>
      <c r="V13" s="293" t="n">
        <f t="shared" si="4"/>
        <v>331.04222294822597</v>
      </c>
      <c r="W13" s="293" t="n">
        <f t="shared" si="4"/>
        <v>344.96798183013334</v>
      </c>
      <c r="X13" s="293" t="n">
        <f t="shared" si="5"/>
        <v>337.12647105048472</v>
      </c>
      <c r="Y13" s="293" t="n">
        <f t="shared" si="5"/>
        <v>329.4632066430969</v>
      </c>
      <c r="Z13" s="293" t="n">
        <f t="shared" si="5"/>
        <v>321.97413686716163</v>
      </c>
      <c r="AA13" s="293" t="n">
        <f t="shared" si="5"/>
        <v>314.65530208250289</v>
      </c>
      <c r="AB13" s="293" t="n">
        <f t="shared" si="6"/>
        <v>315.46843320951899</v>
      </c>
      <c r="AC13" s="293" t="n">
        <f t="shared" si="6"/>
        <v>316.28366562713899</v>
      </c>
      <c r="AD13" s="180"/>
      <c r="AE13" s="180"/>
      <c r="AF13" s="180"/>
      <c r="AG13" s="180"/>
      <c r="AH13" s="180"/>
      <c r="AI13" s="180"/>
      <c r="AJ13" s="180"/>
      <c r="AK13" s="180"/>
      <c r="AL13" s="180"/>
      <c r="AM13" s="180"/>
      <c r="AN13" s="180"/>
      <c r="AO13" s="180"/>
      <c r="AP13" s="180"/>
      <c r="AQ13" s="180"/>
      <c r="AR13" s="180"/>
      <c r="AS13" s="180"/>
      <c r="AT13" s="180"/>
      <c r="AU13" s="180"/>
      <c r="AV13" s="180"/>
      <c r="AW13" s="180"/>
      <c r="AX13" s="180"/>
      <c r="AY13" s="180"/>
      <c r="AZ13" s="180"/>
      <c r="BA13" s="180"/>
      <c r="BB13" s="180"/>
      <c r="BC13" s="180"/>
    </row>
    <row r="14">
      <c r="D14" s="153"/>
      <c r="E14" s="16"/>
      <c r="F14" s="247"/>
      <c r="G14" s="160"/>
      <c r="H14" s="160"/>
      <c r="I14" s="160"/>
      <c r="J14" s="160"/>
      <c r="K14" s="160"/>
      <c r="L14" s="160"/>
      <c r="M14" s="160"/>
      <c r="N14" s="160"/>
      <c r="O14" s="160"/>
      <c r="P14" s="284"/>
      <c r="Q14" s="395"/>
      <c r="R14" s="279"/>
      <c r="S14" s="279"/>
      <c r="T14" s="395"/>
      <c r="U14" s="318"/>
      <c r="V14" s="279"/>
      <c r="W14" s="279"/>
      <c r="X14" s="279"/>
      <c r="Y14" s="279"/>
      <c r="Z14" s="279"/>
      <c r="AA14" s="279"/>
      <c r="AB14" s="279"/>
      <c r="AC14" s="280"/>
      <c r="AD14" s="180"/>
      <c r="AE14" s="180"/>
      <c r="AF14" s="180"/>
      <c r="AG14" s="180"/>
      <c r="AH14" s="180"/>
      <c r="AI14" s="180"/>
      <c r="AJ14" s="180"/>
      <c r="AK14" s="180"/>
      <c r="AL14" s="180"/>
      <c r="AM14" s="180"/>
      <c r="AN14" s="180"/>
      <c r="AO14" s="180"/>
      <c r="AP14" s="180"/>
      <c r="AQ14" s="180"/>
      <c r="AR14" s="180"/>
      <c r="AS14" s="180"/>
      <c r="AT14" s="180"/>
      <c r="AU14" s="180"/>
      <c r="AV14" s="180"/>
      <c r="AW14" s="180"/>
      <c r="AX14" s="180"/>
      <c r="AY14" s="180"/>
      <c r="AZ14" s="180"/>
      <c r="BA14" s="180"/>
      <c r="BB14" s="180"/>
      <c r="BC14" s="180"/>
    </row>
    <row r="15">
      <c r="D15" s="153" t="s">
        <v>568</v>
      </c>
      <c r="E15" s="62"/>
      <c r="F15" s="247"/>
      <c r="G15" s="160"/>
      <c r="H15" s="160"/>
      <c r="I15" s="160"/>
      <c r="J15" s="160"/>
      <c r="K15" s="160"/>
      <c r="L15" s="160"/>
      <c r="M15" s="160"/>
      <c r="N15" s="160"/>
      <c r="O15" s="160"/>
      <c r="P15" s="284"/>
      <c r="Q15" s="378"/>
      <c r="R15" s="378"/>
      <c r="S15" s="378"/>
      <c r="T15" s="378"/>
      <c r="U15" s="378"/>
      <c r="V15" s="378"/>
      <c r="W15" s="378"/>
      <c r="X15" s="378"/>
      <c r="Y15" s="378"/>
      <c r="Z15" s="378"/>
      <c r="AA15" s="378"/>
      <c r="AB15" s="378"/>
      <c r="AC15" s="446"/>
    </row>
    <row r="16">
      <c r="D16" s="153" t="s">
        <v>577</v>
      </c>
      <c r="E16" s="62"/>
      <c r="F16" s="247" t="n">
        <f t="shared" ref="F16:P16" si="7">SUM(F18:F20)</f>
        <v>1890.1</v>
      </c>
      <c r="G16" s="160" t="n">
        <f t="shared" si="7"/>
        <v>1889.7999999999997</v>
      </c>
      <c r="H16" s="160" t="n">
        <f t="shared" si="7"/>
        <v>1893.3000000000002</v>
      </c>
      <c r="I16" s="160" t="n">
        <f t="shared" si="7"/>
        <v>1915.1999999999998</v>
      </c>
      <c r="J16" s="160" t="n">
        <f t="shared" si="7"/>
        <v>1858.8000000000002</v>
      </c>
      <c r="K16" s="160" t="n">
        <f t="shared" si="7"/>
        <v>1932.2</v>
      </c>
      <c r="L16" s="160" t="n">
        <f t="shared" si="7"/>
        <v>1943.7</v>
      </c>
      <c r="M16" s="160" t="n">
        <f t="shared" si="7"/>
        <v>1995.3000000000002</v>
      </c>
      <c r="N16" s="160" t="n">
        <f t="shared" si="7"/>
        <v>2066.8000000000002</v>
      </c>
      <c r="O16" s="160" t="n">
        <f t="shared" si="7"/>
        <v>2109.4</v>
      </c>
      <c r="P16" s="284" t="n">
        <f t="shared" si="7"/>
        <v>2167.1</v>
      </c>
      <c r="Q16" s="378" t="n">
        <f>SUM(Q17:Q20)</f>
        <v>20</v>
      </c>
      <c r="R16" s="378" t="e">
        <f t="shared" ref="R16:AC16" si="8">SUM(R17:R20)</f>
        <v>#DIV/0!</v>
      </c>
      <c r="S16" s="378" t="e">
        <f t="shared" si="8"/>
        <v>#DIV/0!</v>
      </c>
      <c r="T16" s="378" t="e">
        <f t="shared" si="8"/>
        <v>#DIV/0!</v>
      </c>
      <c r="U16" s="378" t="e">
        <f t="shared" si="8"/>
        <v>#DIV/0!</v>
      </c>
      <c r="V16" s="378" t="e">
        <f t="shared" si="8"/>
        <v>#DIV/0!</v>
      </c>
      <c r="W16" s="378" t="e">
        <f t="shared" si="8"/>
        <v>#DIV/0!</v>
      </c>
      <c r="X16" s="378" t="e">
        <f t="shared" si="8"/>
        <v>#DIV/0!</v>
      </c>
      <c r="Y16" s="378" t="e">
        <f t="shared" si="8"/>
        <v>#DIV/0!</v>
      </c>
      <c r="Z16" s="378" t="e">
        <f t="shared" si="8"/>
        <v>#DIV/0!</v>
      </c>
      <c r="AA16" s="378" t="e">
        <f t="shared" si="8"/>
        <v>#DIV/0!</v>
      </c>
      <c r="AB16" s="378" t="e">
        <f t="shared" si="8"/>
        <v>#DIV/0!</v>
      </c>
      <c r="AC16" s="378" t="e">
        <f t="shared" si="8"/>
        <v>#DIV/0!</v>
      </c>
    </row>
    <row r="17" ht="45" customHeight="1">
      <c r="D17" s="153" t="s">
        <v>1192</v>
      </c>
      <c r="E17" s="62"/>
      <c r="F17" s="247"/>
      <c r="G17" s="160"/>
      <c r="H17" s="160"/>
      <c r="I17" s="160"/>
      <c r="J17" s="160"/>
      <c r="K17" s="160"/>
      <c r="L17" s="160"/>
      <c r="M17" s="160"/>
      <c r="N17" s="160"/>
      <c r="O17" s="160"/>
      <c r="P17" s="284"/>
      <c r="Q17" s="381" t="n">
        <v>20</v>
      </c>
      <c r="R17" s="378" t="n">
        <v>20</v>
      </c>
      <c r="S17" s="378" t="n">
        <v>20</v>
      </c>
      <c r="T17" s="378" t="n">
        <v>20</v>
      </c>
      <c r="U17" s="378" t="n">
        <v>20</v>
      </c>
      <c r="V17" s="378" t="n">
        <v>20</v>
      </c>
      <c r="W17" s="378" t="n">
        <v>20</v>
      </c>
      <c r="X17" s="378" t="n">
        <v>20</v>
      </c>
      <c r="Y17" s="378" t="n">
        <v>20</v>
      </c>
      <c r="Z17" s="378" t="n">
        <v>20</v>
      </c>
      <c r="AA17" s="378" t="n">
        <v>20</v>
      </c>
      <c r="AB17" s="378" t="n">
        <v>20</v>
      </c>
      <c r="AC17" s="378" t="n">
        <v>20</v>
      </c>
    </row>
    <row r="18" ht="15" customHeight="1">
      <c r="D18" s="153" t="s">
        <v>582</v>
      </c>
      <c r="E18" s="62" t="s">
        <v>583</v>
      </c>
      <c r="F18" s="247" t="n">
        <f>'Haver Pivoted'!GQ33</f>
        <v>520.9</v>
      </c>
      <c r="G18" s="160" t="n">
        <f>'Haver Pivoted'!GR33</f>
        <v>497.4</v>
      </c>
      <c r="H18" s="160" t="n">
        <f>'Haver Pivoted'!GS33</f>
        <v>494.7</v>
      </c>
      <c r="I18" s="160" t="n">
        <f>'Haver Pivoted'!GT33</f>
        <v>503.8</v>
      </c>
      <c r="J18" s="160" t="n">
        <f>'Haver Pivoted'!GU33</f>
        <v>517.5</v>
      </c>
      <c r="K18" s="160" t="n">
        <f>'Haver Pivoted'!GV33</f>
        <v>519.6</v>
      </c>
      <c r="L18" s="160" t="n">
        <f>'Haver Pivoted'!GW33</f>
        <v>522.79999999999995</v>
      </c>
      <c r="M18" s="160" t="n">
        <f>'Haver Pivoted'!GX33</f>
        <v>560.20000000000005</v>
      </c>
      <c r="N18" s="160" t="n">
        <f>'Haver Pivoted'!GY33</f>
        <v>586.4</v>
      </c>
      <c r="O18" s="160" t="n">
        <f>'Haver Pivoted'!GZ33</f>
        <v>605.1</v>
      </c>
      <c r="P18" s="284" t="n">
        <f>'Haver Pivoted'!HA33</f>
        <v>629.1</v>
      </c>
      <c r="Q18" s="284" t="n">
        <f>'Haver Pivoted'!HB33</f>
        <v>0</v>
      </c>
      <c r="R18" s="378" t="e">
        <f t="shared" ref="R18:AC18" si="9">R132*R107</f>
        <v>#DIV/0!</v>
      </c>
      <c r="S18" s="378" t="e">
        <f>S132*S107</f>
        <v>#DIV/0!</v>
      </c>
      <c r="T18" s="378" t="e">
        <f>T132*T107</f>
        <v>#DIV/0!</v>
      </c>
      <c r="U18" s="378" t="e">
        <f>U132*U107</f>
        <v>#DIV/0!</v>
      </c>
      <c r="V18" s="378" t="e">
        <f>V132*V107</f>
        <v>#DIV/0!</v>
      </c>
      <c r="W18" s="378" t="e">
        <f>W132*W107</f>
        <v>#DIV/0!</v>
      </c>
      <c r="X18" s="378" t="e">
        <f t="shared" si="9"/>
        <v>#DIV/0!</v>
      </c>
      <c r="Y18" s="378" t="e">
        <f t="shared" si="9"/>
        <v>#DIV/0!</v>
      </c>
      <c r="Z18" s="378" t="e">
        <f t="shared" si="9"/>
        <v>#DIV/0!</v>
      </c>
      <c r="AA18" s="378" t="e">
        <f t="shared" si="9"/>
        <v>#DIV/0!</v>
      </c>
      <c r="AB18" s="378" t="e">
        <f t="shared" si="9"/>
        <v>#DIV/0!</v>
      </c>
      <c r="AC18" s="446" t="e">
        <f t="shared" si="9"/>
        <v>#DIV/0!</v>
      </c>
    </row>
    <row r="19" ht="15" customHeight="1">
      <c r="D19" s="153" t="s">
        <v>579</v>
      </c>
      <c r="E19" s="62" t="s">
        <v>584</v>
      </c>
      <c r="F19" s="247" t="n">
        <f>'Haver Pivoted'!GQ36</f>
        <v>20.5</v>
      </c>
      <c r="G19" s="160" t="n">
        <f>'Haver Pivoted'!GR36</f>
        <v>20.3</v>
      </c>
      <c r="H19" s="160" t="n">
        <f>'Haver Pivoted'!GS36</f>
        <v>20.2</v>
      </c>
      <c r="I19" s="160" t="n">
        <f>'Haver Pivoted'!GT36</f>
        <v>20.100000000000001</v>
      </c>
      <c r="J19" s="160" t="n">
        <f>'Haver Pivoted'!GU36</f>
        <v>19.100000000000001</v>
      </c>
      <c r="K19" s="160" t="n">
        <f>'Haver Pivoted'!GV36</f>
        <v>19.899999999999999</v>
      </c>
      <c r="L19" s="160" t="n">
        <f>'Haver Pivoted'!GW36</f>
        <v>20.5</v>
      </c>
      <c r="M19" s="160" t="n">
        <f>'Haver Pivoted'!GX36</f>
        <v>21.2</v>
      </c>
      <c r="N19" s="160" t="n">
        <f>'Haver Pivoted'!GY36</f>
        <v>21.9</v>
      </c>
      <c r="O19" s="160" t="n">
        <f>'Haver Pivoted'!GZ36</f>
        <v>22.5</v>
      </c>
      <c r="P19" s="284" t="n">
        <f>'Haver Pivoted'!HA36</f>
        <v>22.8</v>
      </c>
      <c r="Q19" s="284" t="n">
        <f>'Haver Pivoted'!HB36</f>
        <v>0</v>
      </c>
      <c r="R19" s="378" t="e">
        <f>R133*R110</f>
        <v>#DIV/0!</v>
      </c>
      <c r="S19" s="378" t="e">
        <f t="shared" ref="S19:W21" si="10">S133*S110</f>
        <v>#DIV/0!</v>
      </c>
      <c r="T19" s="378" t="e">
        <f t="shared" si="10"/>
        <v>#DIV/0!</v>
      </c>
      <c r="U19" s="378" t="e">
        <f t="shared" si="10"/>
        <v>#DIV/0!</v>
      </c>
      <c r="V19" s="378" t="e">
        <f t="shared" si="10"/>
        <v>#DIV/0!</v>
      </c>
      <c r="W19" s="378" t="e">
        <f t="shared" si="10"/>
        <v>#DIV/0!</v>
      </c>
      <c r="X19" s="378" t="e">
        <f t="shared" ref="X19:AC20" si="11">X133*X110</f>
        <v>#DIV/0!</v>
      </c>
      <c r="Y19" s="378" t="e">
        <f t="shared" si="11"/>
        <v>#DIV/0!</v>
      </c>
      <c r="Z19" s="378" t="e">
        <f t="shared" si="11"/>
        <v>#DIV/0!</v>
      </c>
      <c r="AA19" s="378" t="e">
        <f t="shared" si="11"/>
        <v>#DIV/0!</v>
      </c>
      <c r="AB19" s="378" t="e">
        <f t="shared" si="11"/>
        <v>#DIV/0!</v>
      </c>
      <c r="AC19" s="446" t="e">
        <f t="shared" si="11"/>
        <v>#DIV/0!</v>
      </c>
    </row>
    <row r="20" ht="15" customHeight="1">
      <c r="D20" s="153" t="s">
        <v>580</v>
      </c>
      <c r="E20" s="62" t="s">
        <v>585</v>
      </c>
      <c r="F20" s="247" t="n">
        <f>'Haver Pivoted'!GQ34</f>
        <v>1348.7</v>
      </c>
      <c r="G20" s="160" t="n">
        <f>'Haver Pivoted'!GR34</f>
        <v>1372.1</v>
      </c>
      <c r="H20" s="160" t="n">
        <f>'Haver Pivoted'!GS34</f>
        <v>1378.4</v>
      </c>
      <c r="I20" s="160" t="n">
        <f>'Haver Pivoted'!GT34</f>
        <v>1391.3</v>
      </c>
      <c r="J20" s="160" t="n">
        <f>'Haver Pivoted'!GU34</f>
        <v>1322.2</v>
      </c>
      <c r="K20" s="160" t="n">
        <f>'Haver Pivoted'!GV34</f>
        <v>1392.7</v>
      </c>
      <c r="L20" s="160" t="n">
        <f>'Haver Pivoted'!GW34</f>
        <v>1400.4</v>
      </c>
      <c r="M20" s="160" t="n">
        <f>'Haver Pivoted'!GX34</f>
        <v>1413.9</v>
      </c>
      <c r="N20" s="160" t="n">
        <f>'Haver Pivoted'!GY34</f>
        <v>1458.5</v>
      </c>
      <c r="O20" s="160" t="n">
        <f>'Haver Pivoted'!GZ34</f>
        <v>1481.8</v>
      </c>
      <c r="P20" s="284" t="n">
        <f>'Haver Pivoted'!HA34</f>
        <v>1515.2</v>
      </c>
      <c r="Q20" s="284" t="n">
        <f>'Haver Pivoted'!HB34</f>
        <v>0</v>
      </c>
      <c r="R20" s="378" t="e">
        <f>R134*R111</f>
        <v>#DIV/0!</v>
      </c>
      <c r="S20" s="378" t="e">
        <f t="shared" si="10"/>
        <v>#DIV/0!</v>
      </c>
      <c r="T20" s="378" t="e">
        <f t="shared" si="10"/>
        <v>#DIV/0!</v>
      </c>
      <c r="U20" s="378" t="e">
        <f t="shared" si="10"/>
        <v>#DIV/0!</v>
      </c>
      <c r="V20" s="378" t="e">
        <f t="shared" si="10"/>
        <v>#DIV/0!</v>
      </c>
      <c r="W20" s="378" t="e">
        <f t="shared" si="10"/>
        <v>#DIV/0!</v>
      </c>
      <c r="X20" s="378" t="e">
        <f t="shared" si="11"/>
        <v>#DIV/0!</v>
      </c>
      <c r="Y20" s="378" t="e">
        <f t="shared" si="11"/>
        <v>#DIV/0!</v>
      </c>
      <c r="Z20" s="378" t="e">
        <f t="shared" si="11"/>
        <v>#DIV/0!</v>
      </c>
      <c r="AA20" s="378" t="e">
        <f t="shared" si="11"/>
        <v>#DIV/0!</v>
      </c>
      <c r="AB20" s="378" t="e">
        <f t="shared" si="11"/>
        <v>#DIV/0!</v>
      </c>
      <c r="AC20" s="446" t="e">
        <f t="shared" si="11"/>
        <v>#DIV/0!</v>
      </c>
    </row>
    <row r="21" ht="15" customHeight="1">
      <c r="D21" s="130" t="s">
        <v>581</v>
      </c>
      <c r="E21" s="246" t="s">
        <v>586</v>
      </c>
      <c r="F21" s="248" t="n">
        <f>'Haver Pivoted'!GQ35</f>
        <v>72.8</v>
      </c>
      <c r="G21" s="344" t="n">
        <f>'Haver Pivoted'!GR35</f>
        <v>73.099999999999994</v>
      </c>
      <c r="H21" s="344" t="n">
        <f>'Haver Pivoted'!GS35</f>
        <v>72.400000000000006</v>
      </c>
      <c r="I21" s="344" t="n">
        <f>'Haver Pivoted'!GT35</f>
        <v>66.5</v>
      </c>
      <c r="J21" s="344" t="n">
        <f>'Haver Pivoted'!GU35</f>
        <v>61.9</v>
      </c>
      <c r="K21" s="344" t="n">
        <f>'Haver Pivoted'!GV35</f>
        <v>76.8</v>
      </c>
      <c r="L21" s="344" t="n">
        <f>'Haver Pivoted'!GW35</f>
        <v>78.8</v>
      </c>
      <c r="M21" s="344" t="n">
        <f>'Haver Pivoted'!GX35</f>
        <v>85.5</v>
      </c>
      <c r="N21" s="344" t="n">
        <f>'Haver Pivoted'!GY35</f>
        <v>91.9</v>
      </c>
      <c r="O21" s="344" t="n">
        <f>'Haver Pivoted'!GZ35</f>
        <v>95.3</v>
      </c>
      <c r="P21" s="344" t="n">
        <f>'Haver Pivoted'!HA35</f>
        <v>115.4</v>
      </c>
      <c r="Q21" s="380" t="n">
        <f>Q135*Q112</f>
        <v>114.32194311812333</v>
      </c>
      <c r="R21" s="417" t="n">
        <f t="shared" ref="R21:AC21" si="12">R135*R112</f>
        <v>115.99892048993151</v>
      </c>
      <c r="S21" s="417" t="n">
        <f t="shared" si="10"/>
        <v>115.85517957234795</v>
      </c>
      <c r="T21" s="417" t="n">
        <f t="shared" si="10"/>
        <v>115.13647498443015</v>
      </c>
      <c r="U21" s="417" t="n">
        <f t="shared" si="10"/>
        <v>113.74697944778909</v>
      </c>
      <c r="V21" s="417" t="n">
        <f t="shared" si="10"/>
        <v>111.92626115839735</v>
      </c>
      <c r="W21" s="417" t="n">
        <f t="shared" si="10"/>
        <v>110.63259290014533</v>
      </c>
      <c r="X21" s="417" t="n">
        <f t="shared" si="12"/>
        <v>110.10554286900562</v>
      </c>
      <c r="Y21" s="417" t="n">
        <f t="shared" si="12"/>
        <v>109.38683828108782</v>
      </c>
      <c r="Z21" s="417" t="n">
        <f t="shared" si="12"/>
        <v>109.67432011625495</v>
      </c>
      <c r="AA21" s="417" t="n">
        <f t="shared" si="12"/>
        <v>109.86597467303302</v>
      </c>
      <c r="AB21" s="417" t="n">
        <f t="shared" si="12"/>
        <v>110.29719742578369</v>
      </c>
      <c r="AC21" s="441" t="n">
        <f t="shared" si="12"/>
        <v>110.29719742578369</v>
      </c>
    </row>
    <row r="22">
      <c r="D22" s="16"/>
      <c r="E22" s="62"/>
      <c r="F22" s="160"/>
      <c r="G22" s="160"/>
      <c r="H22" s="160"/>
      <c r="I22" s="160"/>
      <c r="J22" s="160"/>
      <c r="K22" s="160"/>
      <c r="L22" s="160"/>
      <c r="M22" s="160"/>
      <c r="N22" s="160"/>
      <c r="O22" s="160"/>
      <c r="P22" s="160"/>
      <c r="Q22" s="160"/>
      <c r="R22" s="160"/>
      <c r="S22" s="160"/>
      <c r="T22" s="160"/>
      <c r="U22" s="160"/>
      <c r="V22" s="160"/>
      <c r="W22" s="160"/>
      <c r="X22" s="160"/>
      <c r="Y22" s="160"/>
    </row>
    <row r="23">
      <c r="D23" s="16"/>
      <c r="E23" s="62"/>
      <c r="F23" s="160"/>
      <c r="G23" s="160"/>
      <c r="H23" s="160"/>
      <c r="I23" s="160"/>
      <c r="J23" s="160"/>
      <c r="K23" s="160"/>
      <c r="L23" s="160"/>
      <c r="M23" s="160"/>
      <c r="N23" s="160"/>
      <c r="O23" s="160"/>
      <c r="P23" s="151" t="s">
        <v>339</v>
      </c>
      <c r="Q23" s="163" t="s">
        <v>340</v>
      </c>
      <c r="R23" s="163" t="s">
        <v>341</v>
      </c>
      <c r="S23" s="163" t="s">
        <v>240</v>
      </c>
      <c r="T23" s="163" t="s">
        <v>339</v>
      </c>
      <c r="U23" s="162" t="s">
        <v>340</v>
      </c>
      <c r="V23" s="163" t="s">
        <v>341</v>
      </c>
      <c r="W23" s="163" t="s">
        <v>240</v>
      </c>
      <c r="X23" s="163" t="s">
        <v>339</v>
      </c>
      <c r="Y23" s="162" t="s">
        <v>340</v>
      </c>
      <c r="Z23" s="159" t="s">
        <v>341</v>
      </c>
      <c r="AA23" s="163" t="s">
        <v>240</v>
      </c>
      <c r="AB23" s="163" t="s">
        <v>339</v>
      </c>
      <c r="AC23" s="166" t="s">
        <v>340</v>
      </c>
    </row>
    <row r="24">
      <c r="D24" s="16"/>
      <c r="E24" s="62"/>
      <c r="F24" s="160"/>
      <c r="G24" s="160"/>
      <c r="H24" s="160"/>
      <c r="I24" s="160"/>
      <c r="J24" s="160"/>
      <c r="K24" s="160"/>
      <c r="L24" s="160"/>
      <c r="M24" s="160"/>
      <c r="N24" s="160"/>
      <c r="O24" s="160"/>
      <c r="P24" s="342"/>
      <c r="Q24" s="378"/>
      <c r="R24" s="378"/>
      <c r="S24" s="378"/>
      <c r="T24" s="378"/>
      <c r="U24" s="378"/>
      <c r="V24" s="378"/>
      <c r="W24" s="378"/>
      <c r="X24" s="378"/>
      <c r="Y24" s="378"/>
      <c r="Z24" s="378"/>
      <c r="AA24" s="378"/>
      <c r="AB24" s="378"/>
      <c r="AC24" s="446"/>
    </row>
    <row r="25">
      <c r="D25" s="16"/>
      <c r="E25" s="62"/>
      <c r="F25" s="160"/>
      <c r="G25" s="160"/>
      <c r="H25" s="160"/>
      <c r="I25" s="160"/>
      <c r="J25" s="160"/>
      <c r="K25" s="160"/>
      <c r="L25" s="160"/>
      <c r="M25" s="160"/>
      <c r="N25" s="160"/>
      <c r="O25" s="160"/>
      <c r="P25" s="257" t="n">
        <v>3924.2000000000003</v>
      </c>
      <c r="Q25" s="396" t="n">
        <v>4013.2230501561603</v>
      </c>
      <c r="R25" s="396" t="n">
        <v>4104.8002848042397</v>
      </c>
      <c r="S25" s="396" t="n">
        <v>4199.0128967738165</v>
      </c>
      <c r="T25" s="396" t="n">
        <v>4204.6187019956105</v>
      </c>
      <c r="U25" s="396" t="n">
        <v>4210.5239652534374</v>
      </c>
      <c r="V25" s="396" t="n">
        <v>4216.7307318736248</v>
      </c>
      <c r="W25" s="396" t="n">
        <v>4223.2410786421106</v>
      </c>
      <c r="X25" s="396" t="n">
        <v>4276.5976352926946</v>
      </c>
      <c r="Y25" s="396" t="n">
        <v>4330.7431863837164</v>
      </c>
      <c r="Z25" s="396" t="n">
        <v>4385.6904769072362</v>
      </c>
      <c r="AA25" s="396" t="n">
        <v>4441.452466492774</v>
      </c>
      <c r="AB25" s="396" t="n">
        <v>4464.2173069307519</v>
      </c>
      <c r="AC25" s="394" t="n">
        <v>4487.1390907689447</v>
      </c>
    </row>
    <row r="26">
      <c r="D26" s="16"/>
      <c r="E26" s="62"/>
      <c r="F26" s="160"/>
      <c r="G26" s="160"/>
      <c r="H26" s="160"/>
      <c r="I26" s="160"/>
      <c r="J26" s="160"/>
      <c r="K26" s="160"/>
      <c r="L26" s="160"/>
      <c r="M26" s="160"/>
      <c r="N26" s="160"/>
      <c r="O26" s="160"/>
      <c r="P26" s="284" t="n">
        <v>2115.8000000000002</v>
      </c>
      <c r="Q26" s="293" t="n">
        <v>2186.6126848611352</v>
      </c>
      <c r="R26" s="293" t="n">
        <v>2259.795365155318</v>
      </c>
      <c r="S26" s="293" t="n">
        <v>2335.4273611111726</v>
      </c>
      <c r="T26" s="293" t="n">
        <v>2321.7739656088042</v>
      </c>
      <c r="U26" s="293" t="n">
        <v>2308.2003907045191</v>
      </c>
      <c r="V26" s="293" t="n">
        <v>2294.706169750451</v>
      </c>
      <c r="W26" s="293" t="n">
        <v>2281.2908388268543</v>
      </c>
      <c r="X26" s="293" t="n">
        <v>2320.9770851505309</v>
      </c>
      <c r="Y26" s="293" t="n">
        <v>2361.3537292614851</v>
      </c>
      <c r="Z26" s="293" t="n">
        <v>2402.4327815952925</v>
      </c>
      <c r="AA26" s="293" t="n">
        <v>2444.22646152586</v>
      </c>
      <c r="AB26" s="293" t="n">
        <v>2451.1726582744973</v>
      </c>
      <c r="AC26" s="293" t="n">
        <v>2458.1385952763517</v>
      </c>
    </row>
    <row r="27">
      <c r="D27" s="16"/>
      <c r="E27" s="62"/>
      <c r="F27" s="160"/>
      <c r="G27" s="160"/>
      <c r="H27" s="160"/>
      <c r="I27" s="160"/>
      <c r="J27" s="160"/>
      <c r="K27" s="160"/>
      <c r="L27" s="160"/>
      <c r="M27" s="160"/>
      <c r="N27" s="160"/>
      <c r="O27" s="160"/>
      <c r="P27" s="284" t="n">
        <v>1630.1</v>
      </c>
      <c r="Q27" s="293" t="n">
        <v>1646.1534462548179</v>
      </c>
      <c r="R27" s="293" t="n">
        <v>1662.3649890292704</v>
      </c>
      <c r="S27" s="293" t="n">
        <v>1678.7361852793608</v>
      </c>
      <c r="T27" s="293" t="n">
        <v>1697.9372964358581</v>
      </c>
      <c r="U27" s="293" t="n">
        <v>1717.358026775451</v>
      </c>
      <c r="V27" s="293" t="n">
        <v>1737.0008882665975</v>
      </c>
      <c r="W27" s="293" t="n">
        <v>1756.868421609242</v>
      </c>
      <c r="X27" s="293" t="n">
        <v>1768.6065878840218</v>
      </c>
      <c r="Y27" s="293" t="n">
        <v>1780.4231803777486</v>
      </c>
      <c r="Z27" s="293" t="n">
        <v>1792.3187230795768</v>
      </c>
      <c r="AA27" s="293" t="n">
        <v>1804.2937434795895</v>
      </c>
      <c r="AB27" s="293" t="n">
        <v>1820.0253664421739</v>
      </c>
      <c r="AC27" s="293" t="n">
        <v>1835.8941533016744</v>
      </c>
    </row>
    <row r="28">
      <c r="D28" s="16"/>
      <c r="E28" s="62"/>
      <c r="F28" s="160"/>
      <c r="G28" s="160"/>
      <c r="H28" s="160"/>
      <c r="I28" s="160"/>
      <c r="J28" s="160"/>
      <c r="K28" s="160"/>
      <c r="L28" s="160"/>
      <c r="M28" s="160"/>
      <c r="N28" s="160"/>
      <c r="O28" s="160"/>
      <c r="P28" s="284" t="n">
        <v>178.3</v>
      </c>
      <c r="Q28" s="293" t="n">
        <v>180.45691904020711</v>
      </c>
      <c r="R28" s="293" t="n">
        <v>182.63993061965149</v>
      </c>
      <c r="S28" s="293" t="n">
        <v>184.84935038328376</v>
      </c>
      <c r="T28" s="293" t="n">
        <v>184.9074399509486</v>
      </c>
      <c r="U28" s="293" t="n">
        <v>184.96554777346728</v>
      </c>
      <c r="V28" s="293" t="n">
        <v>185.02367385657644</v>
      </c>
      <c r="W28" s="293" t="n">
        <v>185.08181820601453</v>
      </c>
      <c r="X28" s="293" t="n">
        <v>187.01396225814182</v>
      </c>
      <c r="Y28" s="293" t="n">
        <v>188.96627674448223</v>
      </c>
      <c r="Z28" s="293" t="n">
        <v>190.93897223236687</v>
      </c>
      <c r="AA28" s="293" t="n">
        <v>192.93226148732447</v>
      </c>
      <c r="AB28" s="293" t="n">
        <v>193.01928221408102</v>
      </c>
      <c r="AC28" s="293" t="n">
        <v>193.10634219091853</v>
      </c>
    </row>
    <row r="29">
      <c r="D29" s="16"/>
      <c r="E29" s="62"/>
      <c r="F29" s="160"/>
      <c r="G29" s="160"/>
      <c r="H29" s="160"/>
      <c r="I29" s="160"/>
      <c r="J29" s="160"/>
      <c r="K29" s="160"/>
      <c r="L29" s="160"/>
      <c r="M29" s="160"/>
      <c r="N29" s="160"/>
      <c r="O29" s="160"/>
      <c r="P29" s="160" t="n">
        <v>281.2</v>
      </c>
      <c r="Q29" s="293" t="n">
        <v>284.93290710306445</v>
      </c>
      <c r="R29" s="293" t="n">
        <v>288.71536824396719</v>
      </c>
      <c r="S29" s="293" t="n">
        <v>292.54804124852546</v>
      </c>
      <c r="T29" s="293" t="n">
        <v>304.85448798368532</v>
      </c>
      <c r="U29" s="293" t="n">
        <v>317.67862279017521</v>
      </c>
      <c r="V29" s="293" t="n">
        <v>331.04222294822597</v>
      </c>
      <c r="W29" s="293" t="n">
        <v>344.96798183013334</v>
      </c>
      <c r="X29" s="293" t="n">
        <v>337.12647105048472</v>
      </c>
      <c r="Y29" s="293" t="n">
        <v>329.4632066430969</v>
      </c>
      <c r="Z29" s="293" t="n">
        <v>321.97413686716163</v>
      </c>
      <c r="AA29" s="293" t="n">
        <v>314.65530208250289</v>
      </c>
      <c r="AB29" s="293" t="n">
        <v>315.46843320951899</v>
      </c>
      <c r="AC29" s="293" t="n">
        <v>316.28366562713899</v>
      </c>
    </row>
    <row r="30">
      <c r="D30" s="16"/>
      <c r="E30" s="62"/>
      <c r="F30" s="160"/>
      <c r="G30" s="160"/>
      <c r="H30" s="160"/>
      <c r="I30" s="160"/>
      <c r="J30" s="160"/>
      <c r="K30" s="160"/>
      <c r="L30" s="160"/>
      <c r="M30" s="160"/>
      <c r="N30" s="160"/>
      <c r="O30" s="160"/>
      <c r="P30" s="284"/>
      <c r="Q30" s="395"/>
      <c r="R30" s="279"/>
      <c r="S30" s="279"/>
      <c r="T30" s="395"/>
      <c r="U30" s="318"/>
      <c r="V30" s="279"/>
      <c r="W30" s="279"/>
      <c r="X30" s="279"/>
      <c r="Y30" s="279"/>
      <c r="Z30" s="279"/>
      <c r="AA30" s="279"/>
      <c r="AB30" s="279"/>
      <c r="AC30" s="280"/>
    </row>
    <row r="31">
      <c r="D31" s="16"/>
      <c r="E31" s="62"/>
      <c r="F31" s="160"/>
      <c r="G31" s="160"/>
      <c r="H31" s="160"/>
      <c r="I31" s="160"/>
      <c r="J31" s="160"/>
      <c r="K31" s="160"/>
      <c r="L31" s="160"/>
      <c r="M31" s="160"/>
      <c r="N31" s="160"/>
      <c r="O31" s="160"/>
      <c r="P31" s="284"/>
      <c r="Q31" s="378"/>
      <c r="R31" s="378"/>
      <c r="S31" s="378"/>
      <c r="T31" s="378"/>
      <c r="U31" s="378"/>
      <c r="V31" s="378"/>
      <c r="W31" s="378"/>
      <c r="X31" s="378"/>
      <c r="Y31" s="378"/>
      <c r="Z31" s="378"/>
      <c r="AA31" s="378"/>
      <c r="AB31" s="378"/>
      <c r="AC31" s="446"/>
    </row>
    <row r="32">
      <c r="D32" s="16"/>
      <c r="E32" s="62"/>
      <c r="F32" s="160"/>
      <c r="G32" s="160"/>
      <c r="H32" s="160"/>
      <c r="I32" s="160"/>
      <c r="J32" s="160"/>
      <c r="K32" s="160"/>
      <c r="L32" s="160"/>
      <c r="M32" s="160"/>
      <c r="N32" s="160"/>
      <c r="O32" s="160"/>
      <c r="P32" s="284" t="n">
        <v>2167.1</v>
      </c>
      <c r="Q32" s="378" t="n">
        <v>2176.9374694843818</v>
      </c>
      <c r="R32" s="378" t="n">
        <v>2205.2200592516465</v>
      </c>
      <c r="S32" s="378" t="n">
        <v>2234.6290617271839</v>
      </c>
      <c r="T32" s="378" t="n">
        <v>2261.5966985023424</v>
      </c>
      <c r="U32" s="378" t="n">
        <v>2285.8025732437</v>
      </c>
      <c r="V32" s="378" t="n">
        <v>2308.6761217963044</v>
      </c>
      <c r="W32" s="378" t="n">
        <v>2331.446852121323</v>
      </c>
      <c r="X32" s="378" t="n">
        <v>2353.0668149947428</v>
      </c>
      <c r="Y32" s="378" t="n">
        <v>2373.6922541058202</v>
      </c>
      <c r="Z32" s="378" t="n">
        <v>2394.282661369396</v>
      </c>
      <c r="AA32" s="378" t="n">
        <v>2415.7714093315994</v>
      </c>
      <c r="AB32" s="378" t="n">
        <v>2436.3470544868342</v>
      </c>
      <c r="AC32" s="378" t="n">
        <v>2458.2777464261462</v>
      </c>
    </row>
    <row r="33">
      <c r="D33" s="16"/>
      <c r="E33" s="62"/>
      <c r="F33" s="160"/>
      <c r="G33" s="160"/>
      <c r="H33" s="160"/>
      <c r="I33" s="160"/>
      <c r="J33" s="160"/>
      <c r="K33" s="160"/>
      <c r="L33" s="160"/>
      <c r="M33" s="160"/>
      <c r="N33" s="160"/>
      <c r="O33" s="160"/>
      <c r="P33" s="284"/>
      <c r="Q33" s="378" t="n">
        <v>20</v>
      </c>
      <c r="R33" s="378" t="n">
        <v>20</v>
      </c>
      <c r="S33" s="378" t="n">
        <v>20</v>
      </c>
      <c r="T33" s="378" t="n">
        <v>20</v>
      </c>
      <c r="U33" s="378" t="n">
        <v>20</v>
      </c>
      <c r="V33" s="378" t="n">
        <v>20</v>
      </c>
      <c r="W33" s="378" t="n">
        <v>20</v>
      </c>
      <c r="X33" s="378" t="n">
        <v>20</v>
      </c>
      <c r="Y33" s="378" t="n">
        <v>20</v>
      </c>
      <c r="Z33" s="378" t="n">
        <v>20</v>
      </c>
      <c r="AA33" s="378" t="n">
        <v>20</v>
      </c>
      <c r="AB33" s="378" t="n">
        <v>20</v>
      </c>
      <c r="AC33" s="378" t="n">
        <v>20</v>
      </c>
    </row>
    <row r="34">
      <c r="D34" s="16"/>
      <c r="E34" s="62"/>
      <c r="F34" s="160"/>
      <c r="G34" s="160"/>
      <c r="H34" s="160"/>
      <c r="I34" s="160"/>
      <c r="J34" s="160"/>
      <c r="K34" s="160"/>
      <c r="L34" s="160"/>
      <c r="M34" s="160"/>
      <c r="N34" s="160"/>
      <c r="O34" s="160"/>
      <c r="P34" s="284" t="n">
        <v>629.1</v>
      </c>
      <c r="Q34" s="378" t="n">
        <v>623.27902276546979</v>
      </c>
      <c r="R34" s="378" t="n">
        <v>631.96819618029031</v>
      </c>
      <c r="S34" s="378" t="n">
        <v>639.95377723453021</v>
      </c>
      <c r="T34" s="378" t="n">
        <v>647.37033277310934</v>
      </c>
      <c r="U34" s="378" t="n">
        <v>654.36396394194037</v>
      </c>
      <c r="V34" s="378" t="n">
        <v>661.14613292589775</v>
      </c>
      <c r="W34" s="378" t="n">
        <v>667.72837402597418</v>
      </c>
      <c r="X34" s="378" t="n">
        <v>673.99149946524062</v>
      </c>
      <c r="Y34" s="378" t="n">
        <v>680.21233246753263</v>
      </c>
      <c r="Z34" s="378" t="n">
        <v>686.09098120702834</v>
      </c>
      <c r="AA34" s="378" t="n">
        <v>692.34257234530185</v>
      </c>
      <c r="AB34" s="378" t="n">
        <v>698.70566172650888</v>
      </c>
      <c r="AC34" s="446" t="n">
        <v>705.36479816653934</v>
      </c>
    </row>
    <row r="35">
      <c r="D35" s="16"/>
      <c r="E35" s="62"/>
      <c r="F35" s="160"/>
      <c r="G35" s="160"/>
      <c r="H35" s="160"/>
      <c r="I35" s="160"/>
      <c r="J35" s="160"/>
      <c r="K35" s="160"/>
      <c r="L35" s="160"/>
      <c r="M35" s="160"/>
      <c r="N35" s="160"/>
      <c r="O35" s="160"/>
      <c r="P35" s="284" t="n">
        <v>22.8</v>
      </c>
      <c r="Q35" s="378" t="n">
        <v>22.192067736185383</v>
      </c>
      <c r="R35" s="378" t="n">
        <v>22.467245989304811</v>
      </c>
      <c r="S35" s="378" t="n">
        <v>22.714906417112299</v>
      </c>
      <c r="T35" s="378" t="n">
        <v>22.947749554367199</v>
      </c>
      <c r="U35" s="378" t="n">
        <v>23.163658645276293</v>
      </c>
      <c r="V35" s="378" t="n">
        <v>23.373217468805702</v>
      </c>
      <c r="W35" s="378" t="n">
        <v>23.587009803921568</v>
      </c>
      <c r="X35" s="378" t="n">
        <v>23.805035650623886</v>
      </c>
      <c r="Y35" s="378" t="n">
        <v>24.008879233511585</v>
      </c>
      <c r="Z35" s="378" t="n">
        <v>24.222671568627447</v>
      </c>
      <c r="AA35" s="378" t="n">
        <v>24.441755793226378</v>
      </c>
      <c r="AB35" s="378" t="n">
        <v>24.657876559714794</v>
      </c>
      <c r="AC35" s="446" t="n">
        <v>24.874209001782532</v>
      </c>
    </row>
    <row r="36">
      <c r="D36" s="16"/>
      <c r="E36" s="62"/>
      <c r="F36" s="160"/>
      <c r="G36" s="160"/>
      <c r="H36" s="160"/>
      <c r="I36" s="160"/>
      <c r="J36" s="160"/>
      <c r="K36" s="160"/>
      <c r="L36" s="160"/>
      <c r="M36" s="160"/>
      <c r="N36" s="160"/>
      <c r="O36" s="160"/>
      <c r="P36" s="284" t="n">
        <v>1515.2</v>
      </c>
      <c r="Q36" s="378" t="n">
        <v>1511.4663789827266</v>
      </c>
      <c r="R36" s="378" t="n">
        <v>1530.7846170820512</v>
      </c>
      <c r="S36" s="378" t="n">
        <v>1551.9603780755415</v>
      </c>
      <c r="T36" s="378" t="n">
        <v>1571.2786161748661</v>
      </c>
      <c r="U36" s="378" t="n">
        <v>1588.2749506564833</v>
      </c>
      <c r="V36" s="378" t="n">
        <v>1604.156771401601</v>
      </c>
      <c r="W36" s="378" t="n">
        <v>1620.1314682914272</v>
      </c>
      <c r="X36" s="378" t="n">
        <v>1635.2702798788785</v>
      </c>
      <c r="Y36" s="378" t="n">
        <v>1649.4710424047762</v>
      </c>
      <c r="Z36" s="378" t="n">
        <v>1663.9690085937405</v>
      </c>
      <c r="AA36" s="378" t="n">
        <v>1678.9870811930712</v>
      </c>
      <c r="AB36" s="378" t="n">
        <v>1692.9835162006107</v>
      </c>
      <c r="AC36" s="446" t="n">
        <v>1708.0387392578243</v>
      </c>
    </row>
    <row r="37">
      <c r="D37" s="16"/>
      <c r="E37" s="62"/>
      <c r="F37" s="160"/>
      <c r="G37" s="160"/>
      <c r="H37" s="160"/>
      <c r="I37" s="160"/>
      <c r="J37" s="160"/>
      <c r="K37" s="160"/>
      <c r="L37" s="160"/>
      <c r="M37" s="160"/>
      <c r="N37" s="160"/>
      <c r="O37" s="160"/>
      <c r="P37" s="344" t="n">
        <v>115.4</v>
      </c>
      <c r="Q37" s="417" t="n">
        <v>114.32194311812333</v>
      </c>
      <c r="R37" s="417" t="n">
        <v>115.99892048993151</v>
      </c>
      <c r="S37" s="417" t="n">
        <v>115.85517957234795</v>
      </c>
      <c r="T37" s="417" t="n">
        <v>115.13647498443015</v>
      </c>
      <c r="U37" s="417" t="n">
        <v>113.74697944778909</v>
      </c>
      <c r="V37" s="417" t="n">
        <v>111.92626115839735</v>
      </c>
      <c r="W37" s="417" t="n">
        <v>110.63259290014533</v>
      </c>
      <c r="X37" s="417" t="n">
        <v>110.10554286900562</v>
      </c>
      <c r="Y37" s="417" t="n">
        <v>109.38683828108782</v>
      </c>
      <c r="Z37" s="417" t="n">
        <v>109.67432011625495</v>
      </c>
      <c r="AA37" s="417" t="n">
        <v>109.86597467303302</v>
      </c>
      <c r="AB37" s="417" t="n">
        <v>110.29719742578369</v>
      </c>
      <c r="AC37" s="441" t="n">
        <v>110.29719742578369</v>
      </c>
    </row>
    <row r="38">
      <c r="D38" s="16"/>
      <c r="E38" s="62"/>
      <c r="F38" s="160"/>
      <c r="G38" s="160"/>
      <c r="H38" s="160"/>
      <c r="I38" s="160"/>
      <c r="J38" s="160"/>
      <c r="K38" s="160"/>
      <c r="L38" s="160"/>
      <c r="M38" s="160"/>
      <c r="N38" s="160"/>
      <c r="O38" s="160"/>
      <c r="P38" s="160"/>
      <c r="Q38" s="160"/>
      <c r="R38" s="160"/>
      <c r="S38" s="160"/>
      <c r="T38" s="160"/>
      <c r="U38" s="160"/>
      <c r="V38" s="160"/>
      <c r="W38" s="160"/>
      <c r="X38" s="160"/>
      <c r="Y38" s="160"/>
    </row>
    <row r="39">
      <c r="D39" s="16"/>
      <c r="E39" s="62"/>
      <c r="F39" s="160"/>
      <c r="G39" s="160"/>
      <c r="H39" s="160"/>
      <c r="I39" s="160"/>
      <c r="J39" s="160"/>
      <c r="K39" s="160"/>
      <c r="L39" s="160"/>
      <c r="M39" s="160"/>
      <c r="N39" s="160"/>
      <c r="O39" s="160"/>
      <c r="P39" s="160"/>
      <c r="Q39" s="160"/>
      <c r="R39" s="160"/>
      <c r="S39" s="160"/>
      <c r="T39" s="160"/>
      <c r="U39" s="160"/>
      <c r="V39" s="160"/>
      <c r="W39" s="160"/>
      <c r="X39" s="160"/>
      <c r="Y39" s="160"/>
    </row>
    <row r="40">
      <c r="D40" s="16"/>
      <c r="E40" s="62"/>
      <c r="F40" s="160"/>
      <c r="G40" s="160"/>
      <c r="H40" s="160"/>
      <c r="I40" s="160"/>
      <c r="J40" s="160"/>
      <c r="K40" s="160"/>
      <c r="L40" s="160"/>
      <c r="M40" s="160"/>
      <c r="N40" s="160"/>
      <c r="O40" s="160"/>
      <c r="P40" s="160"/>
      <c r="Q40" s="160"/>
      <c r="R40" s="160"/>
      <c r="S40" s="160"/>
      <c r="T40" s="160"/>
      <c r="U40" s="160"/>
      <c r="V40" s="160"/>
      <c r="W40" s="160"/>
      <c r="X40" s="160"/>
      <c r="Y40" s="160"/>
    </row>
    <row r="41">
      <c r="D41" s="16"/>
      <c r="E41" s="62"/>
      <c r="F41" s="160"/>
      <c r="G41" s="160"/>
      <c r="H41" s="160"/>
      <c r="I41" s="160"/>
      <c r="J41" s="160"/>
      <c r="K41" s="160"/>
      <c r="L41" s="160"/>
      <c r="M41" s="160"/>
      <c r="N41" s="160"/>
      <c r="O41" s="160"/>
      <c r="P41" s="160"/>
      <c r="Q41" s="160"/>
      <c r="R41" s="160"/>
      <c r="S41" s="160"/>
      <c r="T41" s="160"/>
      <c r="U41" s="160"/>
      <c r="V41" s="160"/>
      <c r="W41" s="160"/>
      <c r="X41" s="160"/>
      <c r="Y41" s="160"/>
    </row>
    <row r="42">
      <c r="D42" s="16"/>
      <c r="E42" s="62"/>
      <c r="F42" s="160"/>
      <c r="G42" s="160"/>
      <c r="H42" s="160"/>
      <c r="I42" s="160"/>
      <c r="J42" s="160"/>
      <c r="K42" s="160"/>
      <c r="L42" s="160"/>
      <c r="M42" s="160"/>
      <c r="N42" s="160"/>
      <c r="O42" s="160"/>
      <c r="P42" s="160"/>
      <c r="Q42" s="160"/>
      <c r="R42" s="160"/>
      <c r="S42" s="160"/>
      <c r="T42" s="160"/>
      <c r="U42" s="160"/>
      <c r="V42" s="160"/>
      <c r="W42" s="160"/>
      <c r="X42" s="160"/>
      <c r="Y42" s="160"/>
    </row>
    <row r="43">
      <c r="D43" s="16"/>
      <c r="E43" s="62"/>
      <c r="F43" s="160"/>
      <c r="G43" s="160"/>
      <c r="H43" s="160"/>
      <c r="I43" s="160"/>
      <c r="J43" s="160"/>
      <c r="K43" s="160"/>
      <c r="L43" s="160"/>
      <c r="M43" s="160"/>
      <c r="N43" s="160"/>
      <c r="O43" s="160"/>
      <c r="P43" s="160"/>
      <c r="Q43" s="160"/>
      <c r="R43" s="160"/>
      <c r="S43" s="160"/>
      <c r="T43" s="160"/>
      <c r="U43" s="160"/>
      <c r="V43" s="160"/>
      <c r="W43" s="160"/>
      <c r="X43" s="160"/>
      <c r="Y43" s="160"/>
    </row>
    <row r="44">
      <c r="D44" s="16"/>
      <c r="E44" s="62"/>
      <c r="F44" s="160"/>
      <c r="G44" s="160"/>
      <c r="H44" s="160"/>
      <c r="I44" s="160"/>
      <c r="J44" s="160"/>
      <c r="K44" s="160"/>
      <c r="L44" s="160"/>
      <c r="M44" s="160"/>
      <c r="N44" s="160"/>
      <c r="O44" s="160"/>
      <c r="P44" s="160"/>
      <c r="Q44" s="160"/>
      <c r="R44" s="160"/>
      <c r="S44" s="160"/>
      <c r="T44" s="160"/>
      <c r="U44" s="160"/>
      <c r="V44" s="160"/>
      <c r="W44" s="160"/>
      <c r="X44" s="160"/>
      <c r="Y44" s="160"/>
      <c r="Z44" s="160"/>
      <c r="AA44" s="160"/>
      <c r="AB44" s="160"/>
      <c r="AC44" s="160"/>
      <c r="AD44" s="160"/>
      <c r="AE44" s="160"/>
      <c r="AF44" s="160"/>
      <c r="AG44" s="160"/>
      <c r="AH44" s="160"/>
      <c r="AI44" s="160"/>
      <c r="AJ44" s="160"/>
      <c r="AK44" s="160"/>
      <c r="AL44" s="16"/>
      <c r="AM44" s="16"/>
      <c r="AN44" s="16"/>
    </row>
    <row r="45">
      <c r="D45" s="16"/>
      <c r="E45" s="16"/>
      <c r="F45" s="16"/>
      <c r="G45" s="16"/>
      <c r="H45" s="16"/>
      <c r="I45" s="16"/>
      <c r="J45" s="16"/>
      <c r="K45" s="16"/>
      <c r="L45" s="16"/>
      <c r="M45" s="386" t="s">
        <v>1161</v>
      </c>
      <c r="N45" s="387"/>
      <c r="O45" s="387"/>
      <c r="P45" s="387"/>
      <c r="Q45" s="388"/>
      <c r="R45" s="160"/>
      <c r="S45" s="160"/>
      <c r="T45" s="160"/>
      <c r="U45" s="160"/>
      <c r="V45" s="160"/>
      <c r="W45" s="160"/>
      <c r="X45" s="16"/>
      <c r="Y45" s="16"/>
      <c r="Z45" s="16"/>
      <c r="AA45" s="16"/>
      <c r="AB45" s="16"/>
      <c r="AC45" s="16"/>
      <c r="AD45" s="16"/>
      <c r="AE45" s="16"/>
      <c r="AF45" s="16"/>
      <c r="AG45" s="16"/>
      <c r="AH45" s="16"/>
      <c r="AI45" s="16"/>
      <c r="AJ45" s="16"/>
      <c r="AK45" s="16"/>
      <c r="AL45" s="16"/>
      <c r="AM45" s="16"/>
      <c r="AN45" s="16"/>
    </row>
    <row r="46">
      <c r="D46" s="238" t="s">
        <v>1160</v>
      </c>
      <c r="E46" s="239"/>
      <c r="F46" s="240"/>
      <c r="G46" s="148" t="n">
        <v>2020</v>
      </c>
      <c r="H46" s="148" t="n">
        <v>2021</v>
      </c>
      <c r="I46" s="377" t="n">
        <v>2022</v>
      </c>
      <c r="J46" s="411" t="n">
        <v>2023</v>
      </c>
      <c r="K46" s="411" t="n">
        <v>2024</v>
      </c>
      <c r="L46" s="412" t="n">
        <v>2025</v>
      </c>
      <c r="M46" s="147" t="n">
        <v>2021</v>
      </c>
      <c r="N46" s="377" t="n">
        <v>2022</v>
      </c>
      <c r="O46" s="411" t="n">
        <v>2023</v>
      </c>
      <c r="P46" s="411" t="n">
        <v>2024</v>
      </c>
      <c r="Q46" s="412" t="n">
        <v>2025</v>
      </c>
      <c r="R46" s="160"/>
      <c r="S46" s="160"/>
      <c r="T46" s="160"/>
      <c r="U46" s="160"/>
      <c r="V46" s="160"/>
      <c r="W46" s="160"/>
      <c r="X46" s="61"/>
      <c r="Y46" s="61"/>
      <c r="Z46" s="61"/>
      <c r="AA46" s="61"/>
      <c r="AB46" s="61"/>
      <c r="AC46" s="16"/>
      <c r="AD46" s="16"/>
      <c r="AE46" s="16"/>
      <c r="AF46" s="16"/>
      <c r="AG46" s="16"/>
      <c r="AH46" s="16"/>
      <c r="AI46" s="16"/>
      <c r="AJ46" s="16"/>
      <c r="AK46" s="16"/>
      <c r="AL46" s="16"/>
      <c r="AM46" s="16"/>
      <c r="AN46" s="16"/>
    </row>
    <row r="47">
      <c r="D47" s="154" t="s">
        <v>588</v>
      </c>
      <c r="E47" s="150"/>
      <c r="F47" s="362"/>
      <c r="G47" s="373" t="n">
        <f>AVERAGE(H10:K10)</f>
        <v>1677.55</v>
      </c>
      <c r="H47" s="62" t="n">
        <v>1877.8879999999999</v>
      </c>
      <c r="I47" s="62" t="n">
        <v>2166.6060000000002</v>
      </c>
      <c r="J47" s="62" t="n">
        <v>2242.0459999999998</v>
      </c>
      <c r="K47" s="62" t="n">
        <v>2321.4650000000001</v>
      </c>
      <c r="L47" s="127" t="n">
        <v>2347.9670000000001</v>
      </c>
      <c r="M47" s="243" t="n">
        <f>AVERAGE(L10:O10)</f>
        <v>1892.7249999999999</v>
      </c>
      <c r="N47" s="61" t="n">
        <f>AVERAGE(P10:S10)</f>
        <v>528.95000000000005</v>
      </c>
      <c r="O47" s="61" t="n">
        <f>AVERAGE(T10:W10)</f>
        <v>0</v>
      </c>
      <c r="P47" s="61" t="n">
        <f t="shared" ref="P47:Q50" si="13">AVERAGE(X10:AA10)</f>
        <v>0</v>
      </c>
      <c r="Q47" s="257" t="n">
        <f t="shared" si="13"/>
        <v>0</v>
      </c>
      <c r="R47" s="160"/>
      <c r="S47" s="160"/>
      <c r="T47" s="160"/>
      <c r="U47" s="160"/>
      <c r="V47" s="160"/>
      <c r="W47" s="160"/>
      <c r="X47" s="61"/>
      <c r="Y47" s="61"/>
      <c r="Z47" s="61"/>
      <c r="AA47" s="61"/>
      <c r="AB47" s="61"/>
      <c r="AC47" s="16"/>
      <c r="AD47" s="16"/>
      <c r="AE47" s="16"/>
    </row>
    <row r="48">
      <c r="D48" s="153" t="s">
        <v>596</v>
      </c>
      <c r="E48" s="16"/>
      <c r="F48" s="129"/>
      <c r="G48" s="373" t="n">
        <f>AVERAGE(H11:K11)</f>
        <v>1429.7250000000001</v>
      </c>
      <c r="H48" s="62" t="n">
        <v>1529.57</v>
      </c>
      <c r="I48" s="62" t="n">
        <v>1610.604</v>
      </c>
      <c r="J48" s="62" t="n">
        <v>1682.3440000000001</v>
      </c>
      <c r="K48" s="62" t="n">
        <v>1739.5340000000001</v>
      </c>
      <c r="L48" s="129" t="n">
        <v>1801</v>
      </c>
      <c r="M48" s="243" t="n">
        <f>AVERAGE(L11:O11)</f>
        <v>1538.5</v>
      </c>
      <c r="N48" s="61" t="n">
        <f>AVERAGE(P11:S11)</f>
        <v>407.52499999999998</v>
      </c>
      <c r="O48" s="61" t="n">
        <f>AVERAGE(T11:W11)</f>
        <v>0</v>
      </c>
      <c r="P48" s="61" t="n">
        <f t="shared" si="13"/>
        <v>0</v>
      </c>
      <c r="Q48" s="257" t="n">
        <f t="shared" si="13"/>
        <v>0</v>
      </c>
      <c r="R48" s="160"/>
      <c r="S48" s="160"/>
      <c r="T48" s="160"/>
      <c r="U48" s="160"/>
      <c r="V48" s="160"/>
      <c r="W48" s="160"/>
      <c r="X48" s="61"/>
      <c r="Y48" s="61"/>
      <c r="Z48" s="61"/>
      <c r="AA48" s="61"/>
      <c r="AB48" s="61"/>
      <c r="AC48" s="16"/>
      <c r="AD48" s="16"/>
      <c r="AE48" s="16"/>
    </row>
    <row r="49">
      <c r="D49" s="153" t="s">
        <v>106</v>
      </c>
      <c r="E49" s="16"/>
      <c r="F49" s="129"/>
      <c r="G49" s="373" t="n">
        <f>AVERAGE(H12:K12)</f>
        <v>163.32500000000002</v>
      </c>
      <c r="H49" s="62" t="n">
        <v>168.43899999999999</v>
      </c>
      <c r="I49" s="62" t="n">
        <v>178.423</v>
      </c>
      <c r="J49" s="62" t="n">
        <v>181.85900000000001</v>
      </c>
      <c r="K49" s="62" t="n">
        <v>186.66300000000001</v>
      </c>
      <c r="L49" s="127" t="n">
        <v>187</v>
      </c>
      <c r="M49" s="243" t="n">
        <f>AVERAGE(L12:O12)</f>
        <v>168.375</v>
      </c>
      <c r="N49" s="61" t="n">
        <f>AVERAGE(P12:S12)</f>
        <v>44.575000000000003</v>
      </c>
      <c r="O49" s="61" t="n">
        <f>AVERAGE(T12:W12)</f>
        <v>0</v>
      </c>
      <c r="P49" s="61" t="n">
        <f t="shared" si="13"/>
        <v>0</v>
      </c>
      <c r="Q49" s="257" t="n">
        <f t="shared" si="13"/>
        <v>0</v>
      </c>
      <c r="R49" s="160"/>
      <c r="S49" s="160"/>
      <c r="T49" s="160"/>
      <c r="U49" s="160"/>
      <c r="V49" s="160"/>
      <c r="W49" s="160"/>
      <c r="X49" s="61"/>
      <c r="Y49" s="61"/>
      <c r="Z49" s="61"/>
      <c r="AA49" s="61"/>
      <c r="AB49" s="61"/>
      <c r="AC49" s="16"/>
      <c r="AD49" s="16"/>
      <c r="AE49" s="16"/>
    </row>
    <row r="50">
      <c r="D50" s="153" t="s">
        <v>315</v>
      </c>
      <c r="E50" s="16"/>
      <c r="F50" s="129"/>
      <c r="G50" s="373" t="n">
        <f>AVERAGE(H13:K13)</f>
        <v>194.3</v>
      </c>
      <c r="H50" s="62" t="n">
        <v>259.06299999999999</v>
      </c>
      <c r="I50" s="62" t="n">
        <v>299.779</v>
      </c>
      <c r="J50" s="62" t="n">
        <v>339.40499999999997</v>
      </c>
      <c r="K50" s="62" t="n">
        <v>340.46699999999998</v>
      </c>
      <c r="L50" s="127" t="n">
        <v>344</v>
      </c>
      <c r="M50" s="243" t="n">
        <f>AVERAGE(L13:O13)</f>
        <v>258.125</v>
      </c>
      <c r="N50" s="61" t="n">
        <f>AVERAGE(P13:S13)</f>
        <v>286.84907914888925</v>
      </c>
      <c r="O50" s="61" t="n">
        <f>AVERAGE(T13:W13)</f>
        <v>324.63582888805496</v>
      </c>
      <c r="P50" s="61" t="n">
        <f t="shared" si="13"/>
        <v>325.80477916081156</v>
      </c>
      <c r="Q50" s="257" t="n">
        <f t="shared" si="13"/>
        <v>320.39026970057012</v>
      </c>
      <c r="R50" s="160"/>
      <c r="S50" s="160"/>
      <c r="T50" s="160"/>
      <c r="U50" s="160"/>
      <c r="V50" s="160"/>
      <c r="W50" s="160"/>
      <c r="X50" s="61"/>
      <c r="Y50" s="61"/>
      <c r="Z50" s="61"/>
      <c r="AA50" s="61"/>
      <c r="AB50" s="61"/>
      <c r="AC50" s="16"/>
      <c r="AD50" s="16"/>
      <c r="AE50" s="16"/>
    </row>
    <row r="51" ht="15" customHeight="1">
      <c r="D51" s="153" t="s">
        <v>588</v>
      </c>
      <c r="E51" s="18"/>
      <c r="F51" s="129"/>
      <c r="G51" s="16"/>
      <c r="H51" s="275" t="n">
        <f>H47/G47-1+0.021</f>
        <v>0.140422968018837</v>
      </c>
      <c r="I51" s="275" t="n">
        <f>I47/H47-1.013</f>
        <v>0.14074612330447844</v>
      </c>
      <c r="J51" s="275" t="n">
        <f>J47/I47-1.058</f>
        <v>-2.3180563517317232E-2</v>
      </c>
      <c r="K51" s="275" t="n">
        <f>K47/J47-1+0.036</f>
        <v>7.1422556004649501E-2</v>
      </c>
      <c r="L51" s="374" t="n">
        <f t="shared" ref="L51:L54" si="14">L47/K47-1</f>
        <v>1.1416067009409891E-2</v>
      </c>
      <c r="M51" s="324" t="n">
        <f>M47/H47</f>
        <v>1.0079008971781065</v>
      </c>
      <c r="N51" s="315" t="n">
        <f t="shared" ref="N51:N54" si="15">N47/I47</f>
        <v>0.24413760508371157</v>
      </c>
      <c r="O51" s="315" t="n">
        <f t="shared" ref="O51:O54" si="16">O47/J47</f>
        <v>0</v>
      </c>
      <c r="P51" s="315" t="n">
        <f t="shared" ref="P51:P54" si="17">P47/K47</f>
        <v>0</v>
      </c>
      <c r="Q51" s="175"/>
      <c r="R51" s="160"/>
      <c r="S51" s="160"/>
      <c r="T51" s="160"/>
      <c r="U51" s="160"/>
      <c r="V51" s="160"/>
      <c r="W51" s="160"/>
      <c r="X51" s="160"/>
      <c r="Y51" s="275"/>
      <c r="Z51" s="160"/>
      <c r="AA51" s="160"/>
      <c r="AB51" s="275"/>
      <c r="AC51" s="16"/>
      <c r="AD51" s="16"/>
      <c r="AE51" s="16"/>
    </row>
    <row r="52" ht="15" customHeight="1">
      <c r="D52" s="153" t="s">
        <v>596</v>
      </c>
      <c r="E52" s="18"/>
      <c r="F52" s="129"/>
      <c r="G52" s="16"/>
      <c r="H52" s="275" t="n">
        <f>H48/G48-1.03</f>
        <v>3.9835108150168663E-2</v>
      </c>
      <c r="I52" s="275" t="n">
        <f>I48/H48-1.013</f>
        <v>3.9978288015586338E-2</v>
      </c>
      <c r="J52" s="275" t="n">
        <f>J48/I48-1+0.002</f>
        <v>4.6542295933699407E-2</v>
      </c>
      <c r="K52" s="275" t="n">
        <f>K48/J48-1.007</f>
        <v>2.6994236612726263E-2</v>
      </c>
      <c r="L52" s="374" t="n">
        <f t="shared" si="14"/>
        <v>3.5334750571129891E-2</v>
      </c>
      <c r="M52" s="324" t="n">
        <f t="shared" ref="M52:M54" si="18">M48/H48</f>
        <v>1.0058382421203345</v>
      </c>
      <c r="N52" s="315" t="n">
        <f t="shared" si="15"/>
        <v>0.2530261938999282</v>
      </c>
      <c r="O52" s="315" t="n">
        <f t="shared" si="16"/>
        <v>0</v>
      </c>
      <c r="P52" s="315" t="n">
        <f t="shared" si="17"/>
        <v>0</v>
      </c>
      <c r="Q52" s="175"/>
      <c r="R52" s="160"/>
      <c r="S52" s="160"/>
      <c r="T52" s="160"/>
      <c r="U52" s="160"/>
      <c r="V52" s="160"/>
      <c r="W52" s="160"/>
      <c r="X52" s="160"/>
      <c r="Y52" s="160"/>
      <c r="Z52" s="160"/>
      <c r="AA52" s="160"/>
      <c r="AB52" s="160"/>
      <c r="AC52" s="16"/>
      <c r="AD52" s="16"/>
      <c r="AE52" s="16"/>
    </row>
    <row r="53" ht="15" customHeight="1">
      <c r="D53" s="153" t="s">
        <v>106</v>
      </c>
      <c r="E53" s="18"/>
      <c r="F53" s="129"/>
      <c r="G53" s="16"/>
      <c r="H53" s="275" t="n">
        <f t="shared" ref="H53:H54" si="19">H49/G49-1</f>
        <v>3.1311801622531554E-2</v>
      </c>
      <c r="I53" s="275" t="n">
        <f>I49/H49-1.01</f>
        <v>4.9273683648086264E-2</v>
      </c>
      <c r="J53" s="275" t="n">
        <f>J49/I49-1.018</f>
        <v>1.2576069228742437E-3</v>
      </c>
      <c r="K53" s="275" t="n">
        <f>K49/J49-1+0.016</f>
        <v>4.2416069592376524E-2</v>
      </c>
      <c r="L53" s="374" t="n">
        <f t="shared" si="14"/>
        <v>1.8053926059260483E-3</v>
      </c>
      <c r="M53" s="324" t="n">
        <f t="shared" si="18"/>
        <v>0.99962004048943542</v>
      </c>
      <c r="N53" s="315" t="n">
        <f t="shared" si="15"/>
        <v>0.24982765674828919</v>
      </c>
      <c r="O53" s="315" t="n">
        <f t="shared" si="16"/>
        <v>0</v>
      </c>
      <c r="P53" s="315" t="n">
        <f t="shared" si="17"/>
        <v>0</v>
      </c>
      <c r="Q53" s="175"/>
      <c r="R53" s="160"/>
      <c r="S53" s="160"/>
      <c r="T53" s="160"/>
      <c r="U53" s="160"/>
      <c r="V53" s="160"/>
      <c r="W53" s="160"/>
      <c r="X53" s="160"/>
      <c r="Y53" s="160"/>
      <c r="Z53" s="160"/>
      <c r="AA53" s="160"/>
      <c r="AB53" s="160"/>
      <c r="AC53" s="16"/>
      <c r="AD53" s="16"/>
      <c r="AE53" s="16"/>
    </row>
    <row r="54" ht="15" customHeight="1">
      <c r="D54" s="130" t="s">
        <v>315</v>
      </c>
      <c r="E54" s="23"/>
      <c r="F54" s="161"/>
      <c r="G54" s="155"/>
      <c r="H54" s="375" t="n">
        <f t="shared" si="19"/>
        <v>0.33331446217189908</v>
      </c>
      <c r="I54" s="375" t="n">
        <f>I50/H50-1.103</f>
        <v>5.4166403538907559E-2</v>
      </c>
      <c r="J54" s="375" t="n">
        <f>J50/I50-1+0.047</f>
        <v>0.17918404224445333</v>
      </c>
      <c r="K54" s="375" t="n">
        <f>K50/J50-1.091</f>
        <v>-8.7870994829186255E-2</v>
      </c>
      <c r="L54" s="376" t="n">
        <f t="shared" si="14"/>
        <v>1.0376923461010934E-2</v>
      </c>
      <c r="M54" s="330" t="n">
        <f t="shared" si="18"/>
        <v>0.99637925909913805</v>
      </c>
      <c r="N54" s="316" t="n">
        <f t="shared" si="15"/>
        <v>0.95686849028414012</v>
      </c>
      <c r="O54" s="316" t="n">
        <f t="shared" si="16"/>
        <v>0.95648511037861839</v>
      </c>
      <c r="P54" s="316" t="n">
        <f t="shared" si="17"/>
        <v>0.9569349721435898</v>
      </c>
      <c r="Q54" s="317"/>
      <c r="R54" s="160"/>
      <c r="S54" s="160"/>
      <c r="T54" s="160"/>
      <c r="U54" s="160"/>
      <c r="V54" s="160"/>
      <c r="W54" s="160"/>
      <c r="X54" s="160"/>
      <c r="Y54" s="160"/>
      <c r="Z54" s="160"/>
      <c r="AA54" s="160"/>
      <c r="AB54" s="160"/>
      <c r="AC54" s="16"/>
      <c r="AD54" s="16"/>
      <c r="AE54" s="16"/>
    </row>
    <row r="55">
      <c r="D55" s="16"/>
      <c r="E55" s="62"/>
      <c r="F55" s="160"/>
      <c r="G55" s="160"/>
      <c r="H55" s="160"/>
      <c r="I55" s="160"/>
      <c r="J55" s="160"/>
      <c r="K55" s="160"/>
      <c r="L55" s="160"/>
      <c r="M55" s="160"/>
      <c r="N55" s="160"/>
      <c r="O55" s="160"/>
      <c r="P55" s="160"/>
      <c r="Q55" s="160"/>
      <c r="R55" s="160"/>
      <c r="S55" s="160"/>
      <c r="T55" s="160"/>
      <c r="U55" s="160"/>
      <c r="V55" s="160"/>
      <c r="W55" s="160"/>
      <c r="X55" s="160"/>
      <c r="Y55" s="160"/>
      <c r="Z55" s="160"/>
      <c r="AA55" s="160"/>
      <c r="AB55" s="160"/>
      <c r="AC55" s="16"/>
      <c r="AD55" s="16"/>
      <c r="AE55" s="16"/>
    </row>
    <row r="56">
      <c r="D56" s="16"/>
      <c r="E56" s="62"/>
      <c r="F56" s="160"/>
      <c r="G56" s="160"/>
      <c r="H56" s="160"/>
      <c r="I56" s="160"/>
      <c r="J56" s="160"/>
      <c r="K56" s="160"/>
      <c r="L56" s="160"/>
      <c r="M56" s="160"/>
      <c r="N56" s="160"/>
      <c r="O56" s="160"/>
      <c r="P56" s="160"/>
      <c r="Q56" s="160"/>
      <c r="R56" s="160"/>
      <c r="S56" s="160"/>
      <c r="T56" s="160"/>
      <c r="U56" s="160"/>
      <c r="V56" s="160"/>
      <c r="W56" s="160"/>
      <c r="X56" s="160"/>
      <c r="Y56" s="160"/>
      <c r="Z56" s="160"/>
      <c r="AA56" s="160"/>
      <c r="AB56" s="160"/>
      <c r="AC56" s="16"/>
      <c r="AD56" s="16"/>
      <c r="AE56" s="16"/>
    </row>
    <row r="57">
      <c r="D57" s="16"/>
      <c r="E57" s="62"/>
      <c r="F57" s="160"/>
      <c r="G57" s="160"/>
      <c r="H57" s="160"/>
      <c r="I57" s="160"/>
      <c r="J57" s="160"/>
      <c r="K57" s="160"/>
      <c r="L57" s="160"/>
      <c r="M57" s="160"/>
      <c r="N57" s="160"/>
      <c r="O57" s="160"/>
      <c r="P57" s="160"/>
      <c r="Q57" s="160"/>
      <c r="R57" s="160"/>
      <c r="S57" s="160"/>
      <c r="T57" s="160"/>
      <c r="U57" s="160"/>
      <c r="V57" s="160"/>
      <c r="W57" s="160"/>
      <c r="X57" s="160"/>
      <c r="Y57" s="160"/>
      <c r="Z57" s="160"/>
      <c r="AA57" s="160"/>
      <c r="AB57" s="160"/>
      <c r="AC57" s="16"/>
      <c r="AD57" s="16"/>
      <c r="AE57" s="16"/>
    </row>
    <row r="58" ht="41.75" customHeight="1">
      <c r="D58"/>
      <c r="E58"/>
      <c r="F58" s="16"/>
      <c r="G58" s="16"/>
      <c r="H58" s="62"/>
      <c r="I58" s="62"/>
      <c r="J58" s="62"/>
      <c r="K58" s="62"/>
      <c r="L58" s="62"/>
      <c r="M58" s="16"/>
      <c r="N58" s="16"/>
      <c r="S58" s="16"/>
      <c r="T58" s="16"/>
      <c r="U58" s="16"/>
      <c r="V58" s="16"/>
      <c r="W58" s="16"/>
      <c r="X58" s="16"/>
      <c r="Y58" s="16"/>
      <c r="Z58" s="16"/>
      <c r="AA58" s="16"/>
      <c r="AB58" s="16"/>
      <c r="AC58" s="16"/>
      <c r="AD58" s="62"/>
      <c r="AE58" s="62"/>
      <c r="AF58" s="62"/>
      <c r="AG58" s="62"/>
      <c r="AH58" s="62"/>
      <c r="AI58" s="62"/>
      <c r="AJ58" s="62"/>
      <c r="AK58" s="62"/>
      <c r="AL58"/>
      <c r="AM58" s="62"/>
      <c r="AN58" s="62"/>
    </row>
    <row r="59" ht="30.75" customHeight="1">
      <c r="D59" s="397" t="s">
        <v>587</v>
      </c>
      <c r="E59" s="238" t="n">
        <v>2018</v>
      </c>
      <c r="F59" s="433" t="n">
        <v>2019</v>
      </c>
      <c r="G59" s="433" t="n">
        <v>2020</v>
      </c>
      <c r="H59" s="447" t="n">
        <v>2021</v>
      </c>
      <c r="I59" s="448" t="n">
        <v>2022</v>
      </c>
      <c r="J59" s="448" t="n">
        <v>2023</v>
      </c>
      <c r="K59" s="448" t="n">
        <v>2024</v>
      </c>
      <c r="L59" s="405" t="n">
        <v>2025</v>
      </c>
      <c r="N59" s="401"/>
      <c r="O59" s="160"/>
    </row>
    <row r="60" ht="16.5" customHeight="1">
      <c r="D60" s="153" t="s">
        <v>588</v>
      </c>
      <c r="E60" s="241" t="n">
        <v>1683.5</v>
      </c>
      <c r="F60" s="242" t="n">
        <v>1717.9</v>
      </c>
      <c r="G60" s="233" t="n">
        <v>1609</v>
      </c>
      <c r="H60" s="427" t="n">
        <v>1951.672</v>
      </c>
      <c r="I60" s="427" t="n">
        <v>2327.7150000000001</v>
      </c>
      <c r="J60" s="427" t="n">
        <v>2333.6329999999998</v>
      </c>
      <c r="K60" s="427" t="n">
        <v>2353.3359999999998</v>
      </c>
      <c r="L60" s="428" t="n">
        <v>2383.1750000000002</v>
      </c>
      <c r="M60" s="373" t="s">
        <v>589</v>
      </c>
      <c r="N60" s="401"/>
      <c r="O60" s="16"/>
      <c r="P60" s="61"/>
      <c r="Q60" s="61"/>
      <c r="R60" s="61"/>
      <c r="S60" s="61"/>
      <c r="T60" s="61"/>
      <c r="U60" s="61"/>
      <c r="V60" s="61"/>
      <c r="W60" s="61"/>
      <c r="X60" s="373"/>
      <c r="Y60" s="373"/>
      <c r="Z60" s="373"/>
    </row>
    <row r="61" ht="16.5" customHeight="1">
      <c r="D61" s="153" t="s">
        <v>590</v>
      </c>
      <c r="E61" s="243" t="n">
        <v>1170.7</v>
      </c>
      <c r="F61" s="61" t="n">
        <v>1243.4000000000001</v>
      </c>
      <c r="G61" s="257" t="n">
        <v>1310</v>
      </c>
      <c r="H61" s="293" t="n">
        <v>1345.5429999999999</v>
      </c>
      <c r="I61" s="293" t="n">
        <v>1391.2439999999999</v>
      </c>
      <c r="J61" s="293" t="n">
        <v>1503.952</v>
      </c>
      <c r="K61" s="293" t="n">
        <v>1549.5619999999999</v>
      </c>
      <c r="L61" s="294" t="n">
        <v>1588.4880000000001</v>
      </c>
      <c r="M61" s="373"/>
      <c r="N61" s="373"/>
      <c r="O61" s="16"/>
      <c r="P61" s="61"/>
      <c r="Q61" s="61"/>
      <c r="R61" s="61"/>
      <c r="S61" s="61"/>
      <c r="T61" s="61"/>
      <c r="U61" s="61"/>
      <c r="V61" s="61"/>
      <c r="W61" s="61"/>
      <c r="X61" s="373"/>
      <c r="Y61" s="373"/>
      <c r="Z61" s="373"/>
    </row>
    <row r="62">
      <c r="D62" s="153" t="s">
        <v>591</v>
      </c>
      <c r="E62" s="243" t="n">
        <f>E63+E64</f>
        <v>136.30000000000001</v>
      </c>
      <c r="F62" s="61" t="n">
        <f t="shared" ref="F62:G62" si="20">F63+F64</f>
        <v>170.6</v>
      </c>
      <c r="G62" s="257" t="n">
        <f t="shared" si="20"/>
        <v>156</v>
      </c>
      <c r="H62" s="293" t="n">
        <f>H63+H64</f>
        <v>156</v>
      </c>
      <c r="I62" s="293" t="n">
        <f>I63+I64</f>
        <v>174</v>
      </c>
      <c r="J62" s="293" t="n">
        <f>J63+J64</f>
        <v>177</v>
      </c>
      <c r="K62" s="293" t="n">
        <f>K63+K64</f>
        <v>181</v>
      </c>
      <c r="L62" s="294" t="n">
        <f>L63+L64</f>
        <v>181</v>
      </c>
      <c r="N62" s="16"/>
      <c r="P62" s="61"/>
      <c r="Q62" s="61"/>
      <c r="R62" s="61"/>
      <c r="S62" s="61"/>
      <c r="T62" s="61"/>
      <c r="U62" s="61"/>
      <c r="V62" s="61"/>
      <c r="W62" s="61"/>
    </row>
    <row r="63" ht="16.5" customHeight="1">
      <c r="D63" s="153" t="s">
        <v>592</v>
      </c>
      <c r="E63" s="243" t="n">
        <v>95</v>
      </c>
      <c r="F63" s="61" t="n">
        <v>99.8</v>
      </c>
      <c r="G63" s="257" t="n">
        <v>87</v>
      </c>
      <c r="H63" s="293" t="n">
        <v>75</v>
      </c>
      <c r="I63" s="293" t="n">
        <v>86</v>
      </c>
      <c r="J63" s="293" t="n">
        <v>88</v>
      </c>
      <c r="K63" s="293" t="n">
        <v>91</v>
      </c>
      <c r="L63" s="294" t="n">
        <v>91</v>
      </c>
      <c r="M63" s="373"/>
      <c r="N63" s="373"/>
      <c r="O63" s="16"/>
      <c r="P63" s="61"/>
      <c r="Q63" s="61"/>
      <c r="R63" s="61"/>
      <c r="S63" s="61"/>
      <c r="T63" s="61"/>
      <c r="U63" s="61"/>
      <c r="V63" s="61"/>
      <c r="W63" s="61"/>
      <c r="X63" s="373"/>
      <c r="Y63" s="373"/>
      <c r="Z63" s="373"/>
    </row>
    <row r="64" ht="16.5" customHeight="1">
      <c r="D64" s="153" t="s">
        <v>593</v>
      </c>
      <c r="E64" s="243" t="n">
        <v>41.3</v>
      </c>
      <c r="F64" s="61" t="n">
        <v>70.8</v>
      </c>
      <c r="G64" s="257" t="n">
        <v>69</v>
      </c>
      <c r="H64" s="293" t="n">
        <v>81</v>
      </c>
      <c r="I64" s="293" t="n">
        <v>88</v>
      </c>
      <c r="J64" s="293" t="n">
        <v>89</v>
      </c>
      <c r="K64" s="293" t="n">
        <v>90</v>
      </c>
      <c r="L64" s="294" t="n">
        <v>90</v>
      </c>
      <c r="M64" s="373"/>
      <c r="N64" s="373"/>
      <c r="O64" s="16"/>
      <c r="P64" s="61"/>
      <c r="Q64" s="61"/>
      <c r="R64" s="61"/>
      <c r="S64" s="61"/>
      <c r="T64" s="61"/>
      <c r="U64" s="61"/>
      <c r="V64" s="61"/>
      <c r="W64" s="61"/>
      <c r="X64" s="373"/>
      <c r="Y64" s="373"/>
      <c r="Z64" s="373"/>
    </row>
    <row r="65" ht="16.5" customHeight="1">
      <c r="D65" s="130" t="s">
        <v>107</v>
      </c>
      <c r="E65" s="407" t="n">
        <v>204.7</v>
      </c>
      <c r="F65" s="310" t="n">
        <v>230.2</v>
      </c>
      <c r="G65" s="311" t="n">
        <v>212</v>
      </c>
      <c r="H65" s="312" t="n">
        <v>238.38800000000001</v>
      </c>
      <c r="I65" s="312" t="n">
        <v>316.697</v>
      </c>
      <c r="J65" s="312" t="n">
        <v>379.19200000000001</v>
      </c>
      <c r="K65" s="312" t="n">
        <v>389.55099999999999</v>
      </c>
      <c r="L65" s="313" t="n">
        <v>402.43099999999998</v>
      </c>
      <c r="M65" s="373"/>
      <c r="N65" s="373"/>
      <c r="O65" s="16"/>
      <c r="P65" s="61"/>
      <c r="Q65" s="61"/>
      <c r="R65" s="61"/>
      <c r="S65" s="61"/>
      <c r="T65" s="61"/>
      <c r="U65" s="61"/>
      <c r="V65" s="61"/>
      <c r="W65" s="61"/>
      <c r="X65" s="373"/>
      <c r="Y65" s="373"/>
      <c r="Z65" s="373"/>
    </row>
    <row r="66" ht="16.5" customHeight="1">
      <c r="D66" s="16"/>
      <c r="E66" s="16"/>
      <c r="F66" s="16"/>
      <c r="G66" s="373"/>
      <c r="H66" s="373"/>
      <c r="I66" s="373"/>
      <c r="J66" s="373"/>
      <c r="K66" s="373"/>
      <c r="L66" s="373"/>
      <c r="M66" s="373"/>
      <c r="N66" s="373"/>
      <c r="O66" s="373"/>
      <c r="P66" s="373"/>
      <c r="Q66" s="373"/>
      <c r="R66" s="373"/>
      <c r="S66" s="373"/>
      <c r="T66" s="373"/>
      <c r="U66" s="373"/>
      <c r="V66" s="373"/>
      <c r="W66" s="373"/>
      <c r="X66" s="373"/>
      <c r="Y66" s="373"/>
      <c r="Z66" s="373"/>
    </row>
    <row r="67">
      <c r="D67" s="397" t="s">
        <v>594</v>
      </c>
      <c r="E67" s="238" t="n">
        <v>2018</v>
      </c>
      <c r="F67" s="239" t="n">
        <v>2019</v>
      </c>
      <c r="G67" s="240" t="n">
        <v>2020</v>
      </c>
      <c r="H67" s="411" t="n">
        <v>2021</v>
      </c>
      <c r="I67" s="411" t="n">
        <v>2022</v>
      </c>
      <c r="J67" s="411" t="n">
        <v>2023</v>
      </c>
      <c r="K67" s="411" t="n">
        <v>2024</v>
      </c>
      <c r="L67" s="412" t="n">
        <v>2025</v>
      </c>
      <c r="O67" s="16" t="s">
        <v>595</v>
      </c>
    </row>
    <row r="68" ht="14.75" customHeight="1">
      <c r="D68" s="371" t="s">
        <v>588</v>
      </c>
      <c r="E68" s="16" t="n">
        <v>1622</v>
      </c>
      <c r="F68" s="16" t="n">
        <v>1687</v>
      </c>
      <c r="G68" s="392" t="n">
        <v>1695</v>
      </c>
      <c r="H68" s="413" t="n">
        <f>AVERAGE(L10:O10)</f>
        <v>1892.7249999999999</v>
      </c>
      <c r="I68" s="414" t="n">
        <f>AVERAGE(P10:S10)</f>
        <v>528.95000000000005</v>
      </c>
      <c r="J68" s="414" t="n">
        <f>AVERAGE(T10:W10)</f>
        <v>0</v>
      </c>
      <c r="K68" s="414" t="n">
        <f>AVERAGE(X10:AA10)</f>
        <v>0</v>
      </c>
      <c r="L68" s="415"/>
    </row>
    <row r="69">
      <c r="D69" s="371" t="s">
        <v>596</v>
      </c>
      <c r="E69" s="16" t="n">
        <v>1332</v>
      </c>
      <c r="F69" s="16" t="n">
        <v>1388</v>
      </c>
      <c r="G69" s="392" t="n">
        <v>1414</v>
      </c>
      <c r="H69" s="410" t="n">
        <f>AVERAGE(L11:O11)</f>
        <v>1538.5</v>
      </c>
      <c r="I69" s="378" t="n">
        <f>AVERAGE(P11:S11)</f>
        <v>407.52499999999998</v>
      </c>
      <c r="J69" s="378" t="n">
        <f>AVERAGE(T11:W11)</f>
        <v>0</v>
      </c>
      <c r="K69" s="378" t="n">
        <f>AVERAGE(X11:AA11)</f>
        <v>0</v>
      </c>
      <c r="L69" s="449"/>
      <c r="N69" s="400"/>
      <c r="O69" s="385"/>
      <c r="P69" s="385"/>
      <c r="Q69" s="385"/>
      <c r="R69" s="385"/>
    </row>
    <row r="70">
      <c r="D70" s="371" t="s">
        <v>106</v>
      </c>
      <c r="E70" s="16" t="n">
        <v>150</v>
      </c>
      <c r="F70" s="16" t="n">
        <v>175</v>
      </c>
      <c r="G70" s="129" t="n">
        <v>160</v>
      </c>
      <c r="H70" s="410" t="n">
        <f>AVERAGE(L12:O12)</f>
        <v>168.375</v>
      </c>
      <c r="I70" s="378" t="n">
        <f>AVERAGE(P12:S12)</f>
        <v>44.575000000000003</v>
      </c>
      <c r="J70" s="378" t="n">
        <f>AVERAGE(T12:W12)</f>
        <v>0</v>
      </c>
      <c r="K70" s="378" t="n">
        <f>AVERAGE(X12:AA12)</f>
        <v>0</v>
      </c>
      <c r="L70" s="449"/>
      <c r="N70" s="400"/>
      <c r="O70" s="385" t="s">
        <v>597</v>
      </c>
      <c r="P70" s="385"/>
      <c r="Q70" s="385"/>
      <c r="R70" s="385"/>
    </row>
    <row r="71">
      <c r="D71" s="366" t="s">
        <v>315</v>
      </c>
      <c r="E71" s="155" t="n">
        <v>208</v>
      </c>
      <c r="F71" s="155" t="n">
        <v>219</v>
      </c>
      <c r="G71" s="393" t="n">
        <v>197</v>
      </c>
      <c r="H71" s="416" t="n">
        <f>AVERAGE(L13:O13)</f>
        <v>258.125</v>
      </c>
      <c r="I71" s="417" t="n">
        <f>AVERAGE(P13:S13)</f>
        <v>286.84907914888925</v>
      </c>
      <c r="J71" s="417" t="n">
        <f>AVERAGE(T13:W13)</f>
        <v>324.63582888805496</v>
      </c>
      <c r="K71" s="417" t="n">
        <f>AVERAGE(X13:AA13)</f>
        <v>325.80477916081156</v>
      </c>
      <c r="L71" s="418"/>
      <c r="N71" s="400"/>
      <c r="O71" s="385" t="s">
        <v>598</v>
      </c>
      <c r="P71" s="385" t="s">
        <v>599</v>
      </c>
      <c r="Q71" s="385" t="s">
        <v>600</v>
      </c>
      <c r="R71" s="385" t="s">
        <v>601</v>
      </c>
    </row>
    <row r="72" ht="15" customHeight="1">
      <c r="D72" s="16"/>
      <c r="E72" s="16"/>
      <c r="F72" s="16"/>
      <c r="G72" s="16"/>
      <c r="N72" s="16" t="s">
        <v>602</v>
      </c>
      <c r="O72" t="n">
        <v>2291.1</v>
      </c>
      <c r="P72" t="n">
        <v>2308.4</v>
      </c>
      <c r="Q72" t="n">
        <v>2338.6999999999998</v>
      </c>
      <c r="R72" t="n">
        <v>2350.6</v>
      </c>
    </row>
    <row r="73">
      <c r="D73" s="16" t="s">
        <v>603</v>
      </c>
      <c r="E73" s="16"/>
      <c r="F73" s="16"/>
      <c r="G73" s="16"/>
      <c r="P73" s="16" t="n">
        <f>P72/O72</f>
        <v>1.0075509580550828</v>
      </c>
      <c r="Q73" s="16" t="n">
        <f>Q72/P72</f>
        <v>1.0131259747010914</v>
      </c>
      <c r="R73" s="16" t="n">
        <f>R72/Q72</f>
        <v>1.0050882969170907</v>
      </c>
    </row>
    <row r="74">
      <c r="D74" s="397" t="s">
        <v>604</v>
      </c>
      <c r="E74" s="239" t="n">
        <v>2018</v>
      </c>
      <c r="F74" s="239" t="n">
        <v>2019</v>
      </c>
      <c r="G74" s="240" t="n">
        <v>2020</v>
      </c>
      <c r="H74" s="425" t="n">
        <v>2021</v>
      </c>
      <c r="I74" s="426" t="n">
        <v>2022</v>
      </c>
      <c r="J74" s="426" t="n">
        <v>2023</v>
      </c>
      <c r="K74" s="426" t="n">
        <v>2024</v>
      </c>
      <c r="L74" s="415" t="n">
        <v>2025</v>
      </c>
    </row>
    <row r="75">
      <c r="D75" s="371" t="s">
        <v>588</v>
      </c>
      <c r="E75" s="181" t="n">
        <f t="shared" ref="E75:G77" si="21">E68/E60</f>
        <v>0.96346896346896349</v>
      </c>
      <c r="F75" s="181" t="n">
        <f t="shared" si="21"/>
        <v>0.98201292275452579</v>
      </c>
      <c r="G75" s="181" t="n">
        <f t="shared" si="21"/>
        <v>1.0534493474207582</v>
      </c>
      <c r="H75" s="420" t="n">
        <f t="shared" ref="H75:K75" si="22">H68/H60</f>
        <v>0.96979666665300313</v>
      </c>
      <c r="I75" s="421" t="n">
        <f t="shared" si="22"/>
        <v>0.22724001864489424</v>
      </c>
      <c r="J75" s="421" t="n">
        <f t="shared" si="22"/>
        <v>0</v>
      </c>
      <c r="K75" s="421" t="n">
        <f t="shared" si="22"/>
        <v>0</v>
      </c>
      <c r="L75" s="445"/>
      <c r="T75" s="160"/>
    </row>
    <row r="76">
      <c r="D76" s="371" t="s">
        <v>596</v>
      </c>
      <c r="E76" s="181" t="n">
        <f t="shared" si="21"/>
        <v>1.1377808148970701</v>
      </c>
      <c r="F76" s="181" t="n">
        <f t="shared" si="21"/>
        <v>1.1162940324915553</v>
      </c>
      <c r="G76" s="181" t="n">
        <f t="shared" si="21"/>
        <v>1.0793893129770993</v>
      </c>
      <c r="H76" s="422" t="n">
        <f t="shared" ref="H76:K76" si="23">H69/H61</f>
        <v>1.143404558605708</v>
      </c>
      <c r="I76" s="419" t="n">
        <f t="shared" si="23"/>
        <v>0.29292129921135329</v>
      </c>
      <c r="J76" s="419" t="n">
        <f t="shared" si="23"/>
        <v>0</v>
      </c>
      <c r="K76" s="419" t="n">
        <f t="shared" si="23"/>
        <v>0</v>
      </c>
      <c r="L76" s="449"/>
    </row>
    <row r="77">
      <c r="D77" s="371" t="s">
        <v>106</v>
      </c>
      <c r="E77" s="181" t="n">
        <f t="shared" si="21"/>
        <v>1.1005135730007336</v>
      </c>
      <c r="F77" s="181" t="n">
        <f t="shared" si="21"/>
        <v>1.0257913247362251</v>
      </c>
      <c r="G77" s="181" t="n">
        <f t="shared" si="21"/>
        <v>1.0256410256410255</v>
      </c>
      <c r="H77" s="422" t="n">
        <f t="shared" ref="H77:K77" si="24">H70/H62</f>
        <v>1.0793269230769231</v>
      </c>
      <c r="I77" s="419" t="n">
        <f t="shared" si="24"/>
        <v>0.25617816091954027</v>
      </c>
      <c r="J77" s="419" t="n">
        <f t="shared" si="24"/>
        <v>0</v>
      </c>
      <c r="K77" s="419" t="n">
        <f t="shared" si="24"/>
        <v>0</v>
      </c>
      <c r="L77" s="449"/>
    </row>
    <row r="78">
      <c r="D78" s="366" t="s">
        <v>315</v>
      </c>
      <c r="E78" s="188" t="n">
        <f>E71/E65</f>
        <v>1.0161211529066927</v>
      </c>
      <c r="F78" s="188" t="n">
        <f>F71/F65</f>
        <v>0.95134665508253702</v>
      </c>
      <c r="G78" s="188" t="n">
        <f>G71/G65</f>
        <v>0.92924528301886788</v>
      </c>
      <c r="H78" s="423" t="n">
        <f t="shared" ref="H78:K78" si="25">H71/H65</f>
        <v>1.0827935969931373</v>
      </c>
      <c r="I78" s="424" t="n">
        <f t="shared" si="25"/>
        <v>0.90575243576317188</v>
      </c>
      <c r="J78" s="424" t="n">
        <f t="shared" si="25"/>
        <v>0.85612520540532222</v>
      </c>
      <c r="K78" s="424" t="n">
        <f t="shared" si="25"/>
        <v>0.83635975561816445</v>
      </c>
      <c r="L78" s="418"/>
    </row>
    <row r="80">
      <c r="D80" s="16"/>
      <c r="E80" s="16"/>
      <c r="F80" s="16"/>
      <c r="G80" s="16"/>
    </row>
    <row r="81">
      <c r="D81" s="16" t="s">
        <v>605</v>
      </c>
    </row>
    <row r="82">
      <c r="D82" s="397" t="s">
        <v>606</v>
      </c>
      <c r="E82" s="238" t="n">
        <v>2018</v>
      </c>
      <c r="F82" s="433" t="n">
        <v>2019</v>
      </c>
      <c r="G82" s="433" t="n">
        <v>2020</v>
      </c>
      <c r="H82" s="434" t="n">
        <v>2021</v>
      </c>
      <c r="I82" s="435" t="n">
        <v>2022</v>
      </c>
      <c r="J82" s="435" t="n">
        <v>2023</v>
      </c>
      <c r="K82" s="435" t="n">
        <v>2024</v>
      </c>
      <c r="L82" s="436" t="n">
        <v>2025</v>
      </c>
    </row>
    <row r="83">
      <c r="D83" s="153" t="s">
        <v>607</v>
      </c>
      <c r="E83" s="243" t="n">
        <v>14016.099999999999</v>
      </c>
      <c r="F83" s="61" t="n">
        <v>14604.2</v>
      </c>
      <c r="G83" s="257" t="n">
        <v>14711.300000000001</v>
      </c>
      <c r="H83" s="396" t="n">
        <v>15405.2</v>
      </c>
      <c r="I83" s="396" t="n">
        <v>16319.2</v>
      </c>
      <c r="J83" s="396" t="n">
        <v>17105.099999999999</v>
      </c>
      <c r="K83" s="396" t="n">
        <v>17768.5</v>
      </c>
      <c r="L83" s="394" t="n">
        <v>18434.599999999999</v>
      </c>
    </row>
    <row r="84">
      <c r="D84" s="153" t="s">
        <v>608</v>
      </c>
      <c r="E84" s="153" t="n">
        <v>8804</v>
      </c>
      <c r="F84" s="16" t="n">
        <v>9209</v>
      </c>
      <c r="G84" s="257" t="n">
        <v>9300</v>
      </c>
      <c r="H84" s="396" t="n">
        <v>9843</v>
      </c>
      <c r="I84" s="396" t="n">
        <v>10541</v>
      </c>
      <c r="J84" s="396" t="n">
        <v>10992</v>
      </c>
      <c r="K84" s="396" t="n">
        <v>11395</v>
      </c>
      <c r="L84" s="394" t="n">
        <v>11808</v>
      </c>
    </row>
    <row r="85">
      <c r="D85" s="153" t="s">
        <v>609</v>
      </c>
      <c r="E85" s="153" t="n">
        <v>13844</v>
      </c>
      <c r="F85" s="16" t="n">
        <v>14403</v>
      </c>
      <c r="G85" s="257" t="n">
        <v>14201</v>
      </c>
      <c r="H85" s="396" t="n">
        <v>15238</v>
      </c>
      <c r="I85" s="396" t="n">
        <v>16381</v>
      </c>
      <c r="J85" s="396" t="n">
        <v>17184</v>
      </c>
      <c r="K85" s="396" t="n">
        <v>17840</v>
      </c>
      <c r="L85" s="394" t="n">
        <v>18477</v>
      </c>
    </row>
    <row r="86">
      <c r="D86" s="130" t="s">
        <v>610</v>
      </c>
      <c r="E86" s="407" t="n">
        <v>2211</v>
      </c>
      <c r="F86" s="310" t="n">
        <v>2243</v>
      </c>
      <c r="G86" s="311" t="n">
        <v>2125</v>
      </c>
      <c r="H86" s="408" t="n">
        <v>2616</v>
      </c>
      <c r="I86" s="408" t="n">
        <v>2996</v>
      </c>
      <c r="J86" s="408" t="n">
        <v>2989</v>
      </c>
      <c r="K86" s="408" t="n">
        <v>2967</v>
      </c>
      <c r="L86" s="409" t="n">
        <v>3017</v>
      </c>
    </row>
    <row r="89">
      <c r="D89" s="16" t="s">
        <v>611</v>
      </c>
    </row>
    <row r="90">
      <c r="D90" s="397" t="s">
        <v>612</v>
      </c>
      <c r="E90" s="150" t="n">
        <v>2018</v>
      </c>
      <c r="F90" s="402" t="n">
        <v>2019</v>
      </c>
      <c r="G90" s="402" t="n">
        <v>2020</v>
      </c>
      <c r="H90" s="429" t="n">
        <v>2021</v>
      </c>
      <c r="I90" s="403" t="n">
        <v>2022</v>
      </c>
      <c r="J90" s="403" t="n">
        <v>2023</v>
      </c>
      <c r="K90" s="403" t="n">
        <v>2024</v>
      </c>
      <c r="L90" s="430" t="n">
        <v>2025</v>
      </c>
    </row>
    <row r="91">
      <c r="D91" s="153" t="s">
        <v>588</v>
      </c>
      <c r="E91" s="437" t="n">
        <f>E60/E83</f>
        <v>0.12011187134794987</v>
      </c>
      <c r="F91" s="438" t="n">
        <f t="shared" ref="F91:L91" si="26">F60/F83</f>
        <v>0.11763054463784391</v>
      </c>
      <c r="G91" s="440" t="n">
        <f t="shared" si="26"/>
        <v>0.10937170746297063</v>
      </c>
      <c r="H91" s="406" t="n">
        <f t="shared" si="26"/>
        <v>0.12668916989068627</v>
      </c>
      <c r="I91" s="406" t="n">
        <f t="shared" si="26"/>
        <v>0.14263658757782244</v>
      </c>
      <c r="J91" s="406" t="n">
        <f t="shared" si="26"/>
        <v>0.1364290767081163</v>
      </c>
      <c r="K91" s="406" t="n">
        <f t="shared" si="26"/>
        <v>0.13244426935306863</v>
      </c>
      <c r="L91" s="432" t="n">
        <f t="shared" si="26"/>
        <v>0.12927728293534985</v>
      </c>
    </row>
    <row r="92">
      <c r="D92" s="153" t="s">
        <v>590</v>
      </c>
      <c r="E92" s="439" t="n">
        <f t="shared" ref="E92:L92" si="27">E61/E84</f>
        <v>0.13297364834166289</v>
      </c>
      <c r="F92" s="180" t="n">
        <f t="shared" si="27"/>
        <v>0.13502008904332718</v>
      </c>
      <c r="G92" s="450" t="n">
        <f t="shared" si="27"/>
        <v>0.14086021505376345</v>
      </c>
      <c r="H92" s="399" t="n">
        <f t="shared" si="27"/>
        <v>0.13670049781570659</v>
      </c>
      <c r="I92" s="399" t="n">
        <f t="shared" si="27"/>
        <v>0.13198406223318471</v>
      </c>
      <c r="J92" s="399" t="n">
        <f t="shared" si="27"/>
        <v>0.13682241630276565</v>
      </c>
      <c r="K92" s="399" t="n">
        <f t="shared" si="27"/>
        <v>0.13598613426941641</v>
      </c>
      <c r="L92" s="451" t="n">
        <f t="shared" si="27"/>
        <v>0.13452642276422766</v>
      </c>
    </row>
    <row r="93">
      <c r="D93" s="153" t="s">
        <v>613</v>
      </c>
      <c r="E93" s="439" t="n">
        <f t="shared" ref="E93:L93" si="28">E62/E85</f>
        <v>9.8454203987286912E-3</v>
      </c>
      <c r="F93" s="180" t="n">
        <f t="shared" si="28"/>
        <v>1.1844754565021176E-2</v>
      </c>
      <c r="G93" s="450" t="n">
        <f t="shared" si="28"/>
        <v>1.0985141891416098E-2</v>
      </c>
      <c r="H93" s="399" t="n">
        <f t="shared" si="28"/>
        <v>1.0237563984774906E-2</v>
      </c>
      <c r="I93" s="399" t="n">
        <f t="shared" si="28"/>
        <v>1.0622062145168183E-2</v>
      </c>
      <c r="J93" s="399" t="n">
        <f t="shared" si="28"/>
        <v>1.0300279329608938E-2</v>
      </c>
      <c r="K93" s="399" t="n">
        <f t="shared" si="28"/>
        <v>1.0145739910313901E-2</v>
      </c>
      <c r="L93" s="451" t="n">
        <f t="shared" si="28"/>
        <v>9.7959625480326887E-3</v>
      </c>
    </row>
    <row r="94">
      <c r="D94" s="130" t="s">
        <v>107</v>
      </c>
      <c r="E94" s="190" t="n">
        <f>E65/E86</f>
        <v>9.258254183627318E-2</v>
      </c>
      <c r="F94" s="191" t="n">
        <f t="shared" ref="F94:L94" si="29">F65/F86</f>
        <v>0.10263040570664288</v>
      </c>
      <c r="G94" s="192" t="n">
        <f t="shared" si="29"/>
        <v>9.9764705882352936E-2</v>
      </c>
      <c r="H94" s="390" t="n">
        <f t="shared" si="29"/>
        <v>9.112691131498471E-2</v>
      </c>
      <c r="I94" s="390" t="n">
        <f t="shared" si="29"/>
        <v>0.10570660881174899</v>
      </c>
      <c r="J94" s="390" t="n">
        <f t="shared" si="29"/>
        <v>0.12686249581799933</v>
      </c>
      <c r="K94" s="390" t="n">
        <f t="shared" si="29"/>
        <v>0.13129457364341085</v>
      </c>
      <c r="L94" s="391" t="n">
        <f t="shared" si="29"/>
        <v>0.13338780245276766</v>
      </c>
    </row>
    <row r="96">
      <c r="D96" s="16" t="s">
        <v>614</v>
      </c>
    </row>
    <row r="97">
      <c r="D97" s="135" t="s">
        <v>412</v>
      </c>
    </row>
    <row r="98">
      <c r="D98" s="397" t="s">
        <v>615</v>
      </c>
      <c r="E98" s="239" t="n">
        <v>2018</v>
      </c>
      <c r="F98" s="433" t="n">
        <v>2019</v>
      </c>
      <c r="G98" s="433" t="n">
        <v>2020</v>
      </c>
      <c r="H98" s="434" t="n">
        <v>2021</v>
      </c>
      <c r="I98" s="435" t="n">
        <v>2022</v>
      </c>
      <c r="J98" s="435" t="n">
        <v>2023</v>
      </c>
      <c r="K98" s="435" t="n">
        <v>2024</v>
      </c>
      <c r="L98" s="436" t="n">
        <v>2025</v>
      </c>
    </row>
    <row r="99" ht="20.25" customHeight="1">
      <c r="D99" s="371" t="s">
        <v>588</v>
      </c>
      <c r="E99" s="437" t="n">
        <f t="shared" ref="E99:G102" si="30">E91*E75</f>
        <v>0.11572406018792676</v>
      </c>
      <c r="F99" s="438" t="n">
        <f t="shared" si="30"/>
        <v>0.11551471494501581</v>
      </c>
      <c r="G99" s="438" t="n">
        <f t="shared" si="30"/>
        <v>0.11521755385316049</v>
      </c>
      <c r="H99" s="431" t="n">
        <f>N118</f>
        <v>0.12406841900584607</v>
      </c>
      <c r="I99" s="406" t="n">
        <f>H99</f>
        <v>0.12406841900584607</v>
      </c>
      <c r="J99" s="406" t="n">
        <f t="shared" ref="J99:L99" si="31">I99</f>
        <v>0.12406841900584607</v>
      </c>
      <c r="K99" s="406" t="n">
        <f t="shared" si="31"/>
        <v>0.12406841900584607</v>
      </c>
      <c r="L99" s="432" t="n">
        <f t="shared" si="31"/>
        <v>0.12406841900584607</v>
      </c>
      <c r="M99" s="439"/>
      <c r="N99" s="180"/>
      <c r="O99" s="180"/>
      <c r="P99" s="180"/>
      <c r="Q99" s="180"/>
      <c r="R99" s="180"/>
      <c r="S99" s="180"/>
      <c r="T99" s="180"/>
      <c r="U99" s="180"/>
      <c r="V99" s="180"/>
      <c r="W99" s="180"/>
      <c r="X99" s="180"/>
      <c r="Y99" s="180"/>
    </row>
    <row r="100" ht="18.75" customHeight="1">
      <c r="D100" s="371" t="s">
        <v>590</v>
      </c>
      <c r="E100" s="439" t="n">
        <f t="shared" si="30"/>
        <v>0.15129486597001363</v>
      </c>
      <c r="F100" s="180" t="n">
        <f t="shared" si="30"/>
        <v>0.15072211966554458</v>
      </c>
      <c r="G100" s="180" t="n">
        <f t="shared" si="30"/>
        <v>0.1520430107526882</v>
      </c>
      <c r="H100" s="398" t="n">
        <f>N119</f>
        <v>0.15268276884121268</v>
      </c>
      <c r="I100" s="399" t="n">
        <f>H100</f>
        <v>0.15268276884121268</v>
      </c>
      <c r="J100" s="399" t="n">
        <f>I100</f>
        <v>0.15268276884121268</v>
      </c>
      <c r="K100" s="399" t="n">
        <f t="shared" ref="K100:L100" si="32">J100</f>
        <v>0.15268276884121268</v>
      </c>
      <c r="L100" s="451" t="n">
        <f t="shared" si="32"/>
        <v>0.15268276884121268</v>
      </c>
      <c r="M100" s="439"/>
      <c r="N100" s="180"/>
      <c r="O100" s="180"/>
      <c r="P100" s="180"/>
      <c r="Q100" s="180"/>
      <c r="R100" s="180"/>
      <c r="S100" s="180"/>
      <c r="T100" s="180"/>
      <c r="U100" s="180"/>
      <c r="V100" s="180"/>
      <c r="W100" s="180"/>
      <c r="X100" s="180"/>
      <c r="Y100" s="180"/>
    </row>
    <row r="101" ht="19.25" customHeight="1">
      <c r="D101" s="371" t="s">
        <v>106</v>
      </c>
      <c r="E101" s="439" t="n">
        <f t="shared" si="30"/>
        <v>1.0835018780699219E-2</v>
      </c>
      <c r="F101" s="180" t="n">
        <f t="shared" si="30"/>
        <v>1.2150246476428523E-2</v>
      </c>
      <c r="G101" s="180" t="n">
        <f t="shared" si="30"/>
        <v>1.1266812196324201E-2</v>
      </c>
      <c r="H101" s="398" t="n">
        <f>N120</f>
        <v>1.1338056460715356E-2</v>
      </c>
      <c r="I101" s="399" t="n">
        <f>AVERAGE($F77:$G77)*I93</f>
        <v>1.0895220956157794E-2</v>
      </c>
      <c r="J101" s="399" t="n">
        <f>AVERAGE($F77:$G77)*J93</f>
        <v>1.056516311734094E-2</v>
      </c>
      <c r="K101" s="399" t="n">
        <f>J101</f>
        <v>1.056516311734094E-2</v>
      </c>
      <c r="L101" s="451" t="n">
        <f>K101</f>
        <v>1.056516311734094E-2</v>
      </c>
      <c r="M101" s="439"/>
      <c r="N101" s="180"/>
      <c r="O101" s="180"/>
      <c r="P101" s="180"/>
      <c r="Q101" s="180"/>
      <c r="R101" s="180"/>
      <c r="S101" s="180"/>
      <c r="T101" s="180"/>
      <c r="U101" s="180"/>
      <c r="V101" s="180"/>
      <c r="W101" s="180"/>
      <c r="X101" s="180"/>
      <c r="Y101" s="180"/>
    </row>
    <row r="102" ht="19.25" customHeight="1">
      <c r="D102" s="366" t="s">
        <v>107</v>
      </c>
      <c r="E102" s="190" t="n">
        <f t="shared" si="30"/>
        <v>9.4075079149706017E-2</v>
      </c>
      <c r="F102" s="191" t="n">
        <f t="shared" si="30"/>
        <v>9.7637093178778417E-2</v>
      </c>
      <c r="G102" s="191" t="n">
        <f t="shared" si="30"/>
        <v>9.2705882352941166E-2</v>
      </c>
      <c r="H102" s="389" t="n">
        <f>M121</f>
        <v>0.11817745803357314</v>
      </c>
      <c r="I102" s="390" t="n">
        <f>N121</f>
        <v>0.11661721068249259</v>
      </c>
      <c r="J102" s="390" t="n">
        <f>I102</f>
        <v>0.11661721068249259</v>
      </c>
      <c r="K102" s="390" t="n">
        <f>J102</f>
        <v>0.11661721068249259</v>
      </c>
      <c r="L102" s="391" t="n">
        <f>K102</f>
        <v>0.11661721068249259</v>
      </c>
      <c r="M102" s="439"/>
      <c r="N102" s="180"/>
      <c r="O102" s="180"/>
      <c r="P102" s="180"/>
      <c r="Q102" s="180"/>
      <c r="R102" s="180"/>
      <c r="S102" s="180"/>
      <c r="T102" s="180"/>
      <c r="U102" s="180"/>
      <c r="V102" s="180"/>
      <c r="W102" s="180"/>
      <c r="X102" s="180"/>
      <c r="Y102" s="180"/>
    </row>
    <row r="103">
      <c r="E103" s="180"/>
      <c r="F103" s="180"/>
      <c r="G103" s="180"/>
      <c r="H103" s="180"/>
      <c r="I103" s="180"/>
      <c r="J103" s="180"/>
      <c r="K103" s="180"/>
      <c r="L103" s="180"/>
    </row>
    <row r="104">
      <c r="D104" s="135" t="s">
        <v>425</v>
      </c>
      <c r="E104" s="180"/>
      <c r="F104" s="180"/>
      <c r="G104" s="180"/>
      <c r="H104" s="180"/>
      <c r="I104" s="180"/>
      <c r="J104" s="180"/>
      <c r="K104" s="180"/>
      <c r="L104" s="180"/>
      <c r="M104" s="180"/>
      <c r="N104" s="180"/>
      <c r="O104" s="180"/>
      <c r="P104" s="180"/>
      <c r="Q104" s="180"/>
      <c r="R104" s="180"/>
      <c r="S104" s="180"/>
      <c r="T104" s="180"/>
      <c r="U104" s="180"/>
      <c r="V104" s="180"/>
      <c r="W104" s="180"/>
      <c r="X104" s="180"/>
      <c r="Y104" s="180"/>
    </row>
    <row r="105" ht="14.75" customHeight="1">
      <c r="D105" s="154" t="s">
        <v>616</v>
      </c>
      <c r="E105" s="362"/>
      <c r="F105" s="136" t="n">
        <v>2019</v>
      </c>
      <c r="G105" s="137"/>
      <c r="H105" s="138"/>
      <c r="I105" s="136" t="n">
        <v>2020</v>
      </c>
      <c r="J105" s="137"/>
      <c r="K105" s="137"/>
      <c r="L105" s="138"/>
      <c r="M105" s="136" t="n">
        <v>2021</v>
      </c>
      <c r="N105" s="137"/>
      <c r="O105" s="137"/>
      <c r="P105" s="138"/>
      <c r="Q105" s="141" t="n">
        <v>2022</v>
      </c>
      <c r="R105" s="142"/>
      <c r="S105" s="142"/>
      <c r="T105" s="143"/>
      <c r="U105" s="141" t="n">
        <v>2023</v>
      </c>
      <c r="V105" s="142"/>
      <c r="W105" s="142"/>
      <c r="X105" s="143"/>
      <c r="Y105" s="141" t="n">
        <v>2024</v>
      </c>
      <c r="Z105" s="142"/>
      <c r="AA105" s="142"/>
      <c r="AB105" s="142"/>
      <c r="AC105" s="152" t="n">
        <v>2025</v>
      </c>
    </row>
    <row r="106">
      <c r="D106" s="130"/>
      <c r="E106" s="161"/>
      <c r="F106" s="177" t="s">
        <v>341</v>
      </c>
      <c r="G106" s="178" t="s">
        <v>240</v>
      </c>
      <c r="H106" s="151" t="s">
        <v>339</v>
      </c>
      <c r="I106" s="177" t="s">
        <v>340</v>
      </c>
      <c r="J106" s="178" t="s">
        <v>341</v>
      </c>
      <c r="K106" s="178" t="s">
        <v>240</v>
      </c>
      <c r="L106" s="151" t="s">
        <v>339</v>
      </c>
      <c r="M106" s="139" t="s">
        <v>340</v>
      </c>
      <c r="N106" s="134" t="s">
        <v>341</v>
      </c>
      <c r="O106" s="134" t="s">
        <v>240</v>
      </c>
      <c r="P106" s="140" t="s">
        <v>339</v>
      </c>
      <c r="Q106" s="163" t="s">
        <v>340</v>
      </c>
      <c r="R106" s="163" t="s">
        <v>341</v>
      </c>
      <c r="S106" s="163" t="s">
        <v>240</v>
      </c>
      <c r="T106" s="163" t="s">
        <v>339</v>
      </c>
      <c r="U106" s="162" t="s">
        <v>340</v>
      </c>
      <c r="V106" s="163" t="s">
        <v>341</v>
      </c>
      <c r="W106" s="163" t="s">
        <v>240</v>
      </c>
      <c r="X106" s="164" t="s">
        <v>339</v>
      </c>
      <c r="Y106" s="162" t="s">
        <v>340</v>
      </c>
      <c r="Z106" s="159" t="s">
        <v>341</v>
      </c>
      <c r="AA106" s="163" t="s">
        <v>240</v>
      </c>
      <c r="AB106" s="163" t="s">
        <v>339</v>
      </c>
      <c r="AC106" s="166" t="s">
        <v>340</v>
      </c>
    </row>
    <row r="107">
      <c r="D107" s="154" t="s">
        <v>607</v>
      </c>
      <c r="E107" s="404"/>
      <c r="F107" s="241" t="n">
        <f>F108+F109</f>
        <v>14660.3</v>
      </c>
      <c r="G107" s="242" t="n">
        <f t="shared" ref="G107:AC107" si="33">G108+G109</f>
        <v>14748</v>
      </c>
      <c r="H107" s="242" t="n">
        <f t="shared" si="33"/>
        <v>14896.1</v>
      </c>
      <c r="I107" s="242" t="n">
        <f t="shared" si="33"/>
        <v>15018.7</v>
      </c>
      <c r="J107" s="242" t="n">
        <f t="shared" si="33"/>
        <v>14127</v>
      </c>
      <c r="K107" s="242" t="n">
        <f t="shared" si="33"/>
        <v>14803.099999999999</v>
      </c>
      <c r="L107" s="242" t="n">
        <f t="shared" si="33"/>
        <v>15014.2</v>
      </c>
      <c r="M107" s="242" t="n">
        <f t="shared" si="33"/>
        <v>15152.900000000001</v>
      </c>
      <c r="N107" s="242" t="n">
        <f t="shared" si="33"/>
        <v>15654.4</v>
      </c>
      <c r="O107" s="242" t="n">
        <f t="shared" si="33"/>
        <v>15799.3</v>
      </c>
      <c r="P107" s="233" t="n">
        <f t="shared" si="33"/>
        <v>15983.8</v>
      </c>
      <c r="Q107" s="427" t="n">
        <f>Q108+Q109</f>
        <v>16211.099999999999</v>
      </c>
      <c r="R107" s="427" t="n">
        <f t="shared" si="33"/>
        <v>16437.099999999999</v>
      </c>
      <c r="S107" s="427" t="n">
        <f t="shared" si="33"/>
        <v>16644.8</v>
      </c>
      <c r="T107" s="427" t="n">
        <f t="shared" si="33"/>
        <v>16837.7</v>
      </c>
      <c r="U107" s="427" t="n">
        <f t="shared" si="33"/>
        <v>17019.599999999999</v>
      </c>
      <c r="V107" s="427" t="n">
        <f t="shared" si="33"/>
        <v>17196</v>
      </c>
      <c r="W107" s="427" t="n">
        <f t="shared" si="33"/>
        <v>17367.2</v>
      </c>
      <c r="X107" s="427" t="n">
        <f t="shared" si="33"/>
        <v>17530.099999999999</v>
      </c>
      <c r="Y107" s="427" t="n">
        <f t="shared" si="33"/>
        <v>17691.900000000001</v>
      </c>
      <c r="Z107" s="427" t="n">
        <f t="shared" si="33"/>
        <v>17844.8</v>
      </c>
      <c r="AA107" s="427" t="n">
        <f t="shared" si="33"/>
        <v>18007.400000000001</v>
      </c>
      <c r="AB107" s="427" t="n">
        <f t="shared" si="33"/>
        <v>18172.900000000001</v>
      </c>
      <c r="AC107" s="428" t="n">
        <f t="shared" si="33"/>
        <v>18346.099999999999</v>
      </c>
    </row>
    <row r="108" ht="30" customHeight="1">
      <c r="D108" s="153" t="s">
        <v>617</v>
      </c>
      <c r="E108" s="315"/>
      <c r="F108" s="243" t="n">
        <v>9274.9</v>
      </c>
      <c r="G108" s="61" t="n">
        <v>9311.2999999999993</v>
      </c>
      <c r="H108" s="61" t="n">
        <v>9422.5</v>
      </c>
      <c r="I108" s="61" t="n">
        <v>9526.1</v>
      </c>
      <c r="J108" s="61" t="n">
        <v>8908.7999999999993</v>
      </c>
      <c r="K108" s="61" t="n">
        <v>9343.2999999999993</v>
      </c>
      <c r="L108" s="61" t="n">
        <v>9546</v>
      </c>
      <c r="M108" s="61" t="n">
        <v>9702.2000000000007</v>
      </c>
      <c r="N108" s="61" t="n">
        <v>9950.4</v>
      </c>
      <c r="O108" s="61" t="n">
        <v>10175.1</v>
      </c>
      <c r="P108" s="257" t="n">
        <v>10336.6</v>
      </c>
      <c r="Q108" s="293" t="n">
        <v>10484.299999999999</v>
      </c>
      <c r="R108" s="293" t="n">
        <v>10614</v>
      </c>
      <c r="S108" s="293" t="n">
        <v>10730.6</v>
      </c>
      <c r="T108" s="293" t="n">
        <v>10841</v>
      </c>
      <c r="U108" s="293" t="n">
        <v>10942.9</v>
      </c>
      <c r="V108" s="293" t="n">
        <v>11042.2</v>
      </c>
      <c r="W108" s="293" t="n">
        <v>11143.2</v>
      </c>
      <c r="X108" s="293" t="n">
        <v>11246.1</v>
      </c>
      <c r="Y108" s="293" t="n">
        <v>11342.3</v>
      </c>
      <c r="Z108" s="293" t="n">
        <v>11443.3</v>
      </c>
      <c r="AA108" s="293" t="n">
        <v>11546.8</v>
      </c>
      <c r="AB108" s="293" t="n">
        <v>11648.9</v>
      </c>
      <c r="AC108" s="294" t="n">
        <v>11751.1</v>
      </c>
    </row>
    <row r="109" ht="30" customHeight="1">
      <c r="D109" s="153" t="s">
        <v>618</v>
      </c>
      <c r="E109" s="315"/>
      <c r="F109" s="243" t="n">
        <v>5385.4</v>
      </c>
      <c r="G109" s="61" t="n">
        <v>5436.7</v>
      </c>
      <c r="H109" s="61" t="n">
        <v>5473.6</v>
      </c>
      <c r="I109" s="61" t="n">
        <v>5492.6</v>
      </c>
      <c r="J109" s="61" t="n">
        <v>5218.2</v>
      </c>
      <c r="K109" s="61" t="n">
        <v>5459.8</v>
      </c>
      <c r="L109" s="61" t="n">
        <v>5468.2</v>
      </c>
      <c r="M109" s="61" t="n">
        <v>5450.7</v>
      </c>
      <c r="N109" s="61" t="n">
        <v>5704</v>
      </c>
      <c r="O109" s="61" t="n">
        <v>5624.2</v>
      </c>
      <c r="P109" s="257" t="n">
        <v>5647.2</v>
      </c>
      <c r="Q109" s="293" t="n">
        <v>5726.8</v>
      </c>
      <c r="R109" s="293" t="n">
        <v>5823.1</v>
      </c>
      <c r="S109" s="293" t="n">
        <v>5914.2</v>
      </c>
      <c r="T109" s="293" t="n">
        <v>5996.7</v>
      </c>
      <c r="U109" s="293" t="n">
        <v>6076.7</v>
      </c>
      <c r="V109" s="293" t="n">
        <v>6153.8</v>
      </c>
      <c r="W109" s="293" t="n">
        <v>6224</v>
      </c>
      <c r="X109" s="293" t="n">
        <v>6284</v>
      </c>
      <c r="Y109" s="293" t="n">
        <v>6349.6</v>
      </c>
      <c r="Z109" s="293" t="n">
        <v>6401.5</v>
      </c>
      <c r="AA109" s="293" t="n">
        <v>6460.6</v>
      </c>
      <c r="AB109" s="293" t="n">
        <v>6524</v>
      </c>
      <c r="AC109" s="294" t="n">
        <v>6595</v>
      </c>
    </row>
    <row r="110">
      <c r="D110" s="153" t="s">
        <v>608</v>
      </c>
      <c r="E110" s="315"/>
      <c r="F110" s="324"/>
      <c r="G110" s="315"/>
      <c r="H110" s="61"/>
      <c r="I110" s="61"/>
      <c r="J110" s="61"/>
      <c r="K110" s="61"/>
      <c r="L110" s="61"/>
      <c r="M110" s="61" t="n">
        <v>9702</v>
      </c>
      <c r="N110" s="61" t="n">
        <v>9950</v>
      </c>
      <c r="O110" s="61" t="n">
        <v>10175</v>
      </c>
      <c r="P110" s="257" t="n">
        <v>10337</v>
      </c>
      <c r="Q110" s="293" t="n">
        <v>10484</v>
      </c>
      <c r="R110" s="293" t="n">
        <v>10614</v>
      </c>
      <c r="S110" s="293" t="n">
        <v>10731</v>
      </c>
      <c r="T110" s="293" t="n">
        <v>10841</v>
      </c>
      <c r="U110" s="293" t="n">
        <v>10943</v>
      </c>
      <c r="V110" s="293" t="n">
        <v>11042</v>
      </c>
      <c r="W110" s="293" t="n">
        <v>11143</v>
      </c>
      <c r="X110" s="293" t="n">
        <v>11246</v>
      </c>
      <c r="Y110" s="293" t="n">
        <v>11342.3</v>
      </c>
      <c r="Z110" s="293" t="n">
        <v>11443.3</v>
      </c>
      <c r="AA110" s="293" t="n">
        <v>11546.8</v>
      </c>
      <c r="AB110" s="293" t="n">
        <v>11648.9</v>
      </c>
      <c r="AC110" s="294" t="n">
        <v>11751.1</v>
      </c>
    </row>
    <row r="111">
      <c r="D111" s="153" t="s">
        <v>609</v>
      </c>
      <c r="E111" s="315"/>
      <c r="F111" s="324"/>
      <c r="G111" s="315"/>
      <c r="H111" s="61"/>
      <c r="I111" s="61"/>
      <c r="J111" s="61"/>
      <c r="K111" s="61"/>
      <c r="L111" s="61"/>
      <c r="M111" s="61" t="n">
        <v>15041</v>
      </c>
      <c r="N111" s="61" t="n">
        <v>15551</v>
      </c>
      <c r="O111" s="61" t="n">
        <v>15824</v>
      </c>
      <c r="P111" s="257" t="n">
        <v>16056</v>
      </c>
      <c r="Q111" s="293" t="n">
        <v>16274</v>
      </c>
      <c r="R111" s="293" t="n">
        <v>16482</v>
      </c>
      <c r="S111" s="293" t="n">
        <v>16710</v>
      </c>
      <c r="T111" s="293" t="n">
        <v>16918</v>
      </c>
      <c r="U111" s="293" t="n">
        <v>17101</v>
      </c>
      <c r="V111" s="293" t="n">
        <v>17272</v>
      </c>
      <c r="W111" s="293" t="n">
        <v>17444</v>
      </c>
      <c r="X111" s="293" t="n">
        <v>17607</v>
      </c>
      <c r="Y111" s="293" t="n">
        <v>17759.900000000001</v>
      </c>
      <c r="Z111" s="293" t="n">
        <v>17916</v>
      </c>
      <c r="AA111" s="293" t="n">
        <v>18077.7</v>
      </c>
      <c r="AB111" s="293" t="n">
        <v>18228.400000000001</v>
      </c>
      <c r="AC111" s="294" t="n">
        <v>18390.5</v>
      </c>
    </row>
    <row r="112">
      <c r="D112" s="130" t="s">
        <v>619</v>
      </c>
      <c r="E112" s="316"/>
      <c r="F112" s="330"/>
      <c r="G112" s="316"/>
      <c r="H112" s="310"/>
      <c r="I112" s="310"/>
      <c r="J112" s="310"/>
      <c r="K112" s="310"/>
      <c r="L112" s="310"/>
      <c r="M112" s="310" t="n">
        <v>1874</v>
      </c>
      <c r="N112" s="310" t="n">
        <v>2307</v>
      </c>
      <c r="O112" s="310" t="n">
        <v>2443</v>
      </c>
      <c r="P112" s="311" t="n">
        <v>2460</v>
      </c>
      <c r="Q112" s="312" t="n">
        <v>2386</v>
      </c>
      <c r="R112" s="312" t="n">
        <v>2421</v>
      </c>
      <c r="S112" s="312" t="n">
        <v>2418</v>
      </c>
      <c r="T112" s="312" t="n">
        <v>2403</v>
      </c>
      <c r="U112" s="312" t="n">
        <v>2374</v>
      </c>
      <c r="V112" s="312" t="n">
        <v>2336</v>
      </c>
      <c r="W112" s="312" t="n">
        <v>2309</v>
      </c>
      <c r="X112" s="312" t="n">
        <v>2298</v>
      </c>
      <c r="Y112" s="312" t="n">
        <v>2283</v>
      </c>
      <c r="Z112" s="312" t="n">
        <v>2289</v>
      </c>
      <c r="AA112" s="312" t="n">
        <v>2293</v>
      </c>
      <c r="AB112" s="312" t="n">
        <v>2302</v>
      </c>
      <c r="AC112" s="313" t="n">
        <v>2302</v>
      </c>
    </row>
    <row r="113">
      <c r="D113" s="16"/>
      <c r="E113" s="315"/>
      <c r="F113" s="315"/>
      <c r="G113" s="315"/>
      <c r="H113" s="61"/>
      <c r="I113" s="61"/>
      <c r="J113" s="61"/>
      <c r="K113" s="61"/>
      <c r="L113" s="61"/>
      <c r="M113" s="61"/>
      <c r="N113" s="61"/>
      <c r="O113" s="61"/>
      <c r="P113" s="61"/>
      <c r="Q113" s="61"/>
      <c r="R113" s="61"/>
      <c r="S113" s="61"/>
      <c r="T113" s="61"/>
      <c r="U113" s="61"/>
      <c r="V113" s="61"/>
      <c r="W113" s="61"/>
      <c r="X113" s="61"/>
      <c r="Y113" s="61"/>
      <c r="Z113" s="61"/>
      <c r="AA113" s="61"/>
      <c r="AB113" s="61"/>
      <c r="AC113" s="61"/>
    </row>
    <row r="114">
      <c r="D114" s="16"/>
    </row>
    <row r="115" ht="14.75" customHeight="1">
      <c r="D115" s="154" t="s">
        <v>620</v>
      </c>
      <c r="E115" s="362"/>
      <c r="F115" s="136" t="n">
        <v>2019</v>
      </c>
      <c r="G115" s="137"/>
      <c r="H115" s="138"/>
      <c r="I115" s="137" t="n">
        <v>2020</v>
      </c>
      <c r="J115" s="137"/>
      <c r="K115" s="137"/>
      <c r="L115" s="138"/>
      <c r="M115" s="136" t="n">
        <v>2021</v>
      </c>
      <c r="N115" s="137"/>
      <c r="O115" s="137"/>
      <c r="P115" s="138"/>
      <c r="Q115" s="141" t="n">
        <v>2022</v>
      </c>
      <c r="R115" s="142"/>
      <c r="S115" s="142"/>
      <c r="T115" s="143"/>
      <c r="U115" s="141" t="n">
        <v>2023</v>
      </c>
      <c r="V115" s="142"/>
      <c r="W115" s="142"/>
      <c r="X115" s="143"/>
      <c r="Y115" s="141" t="n">
        <v>2024</v>
      </c>
      <c r="Z115" s="142"/>
      <c r="AA115" s="142"/>
      <c r="AB115" s="142"/>
      <c r="AC115" s="152" t="n">
        <v>2025</v>
      </c>
      <c r="AD115" s="383"/>
      <c r="AE115" s="383"/>
      <c r="AF115" s="383"/>
    </row>
    <row r="116">
      <c r="D116" s="153"/>
      <c r="E116" s="129"/>
      <c r="F116" s="177" t="s">
        <v>341</v>
      </c>
      <c r="G116" s="178" t="s">
        <v>240</v>
      </c>
      <c r="H116" s="151" t="s">
        <v>339</v>
      </c>
      <c r="I116" s="178" t="s">
        <v>340</v>
      </c>
      <c r="J116" s="178" t="s">
        <v>341</v>
      </c>
      <c r="K116" s="178" t="s">
        <v>240</v>
      </c>
      <c r="L116" s="151" t="s">
        <v>339</v>
      </c>
      <c r="M116" s="139" t="s">
        <v>340</v>
      </c>
      <c r="N116" s="134" t="s">
        <v>341</v>
      </c>
      <c r="O116" s="134" t="s">
        <v>240</v>
      </c>
      <c r="P116" s="140" t="s">
        <v>339</v>
      </c>
      <c r="Q116" s="163" t="s">
        <v>340</v>
      </c>
      <c r="R116" s="163" t="s">
        <v>341</v>
      </c>
      <c r="S116" s="163" t="s">
        <v>240</v>
      </c>
      <c r="T116" s="163" t="s">
        <v>339</v>
      </c>
      <c r="U116" s="162" t="s">
        <v>340</v>
      </c>
      <c r="V116" s="163" t="s">
        <v>341</v>
      </c>
      <c r="W116" s="163" t="s">
        <v>240</v>
      </c>
      <c r="X116" s="164" t="s">
        <v>339</v>
      </c>
      <c r="Y116" s="162" t="s">
        <v>340</v>
      </c>
      <c r="Z116" s="159" t="s">
        <v>341</v>
      </c>
      <c r="AA116" s="163" t="s">
        <v>240</v>
      </c>
      <c r="AB116" s="163" t="s">
        <v>339</v>
      </c>
      <c r="AC116" s="166" t="s">
        <v>340</v>
      </c>
    </row>
    <row r="117">
      <c r="D117" s="154" t="s">
        <v>621</v>
      </c>
      <c r="E117" s="150"/>
      <c r="F117" s="154"/>
      <c r="G117" s="150"/>
      <c r="H117" s="150"/>
      <c r="I117" s="150"/>
      <c r="J117" s="150"/>
      <c r="K117" s="150"/>
      <c r="L117" s="150"/>
      <c r="M117" s="150"/>
      <c r="N117" s="150"/>
      <c r="O117" s="150"/>
      <c r="P117" s="362"/>
      <c r="Q117" s="142"/>
      <c r="R117" s="142"/>
      <c r="S117" s="142"/>
      <c r="T117" s="142"/>
      <c r="U117" s="142"/>
      <c r="V117" s="142"/>
      <c r="W117" s="142"/>
      <c r="X117" s="142"/>
      <c r="Y117" s="142"/>
      <c r="Z117" s="142"/>
      <c r="AA117" s="142"/>
      <c r="AB117" s="142"/>
      <c r="AC117" s="143"/>
    </row>
    <row r="118">
      <c r="D118" s="153" t="s">
        <v>578</v>
      </c>
      <c r="F118" s="439"/>
      <c r="G118" s="180"/>
      <c r="H118" s="180" t="n">
        <f t="shared" ref="H118:Q118" si="34">H10/H123</f>
        <v>0.11691183930201886</v>
      </c>
      <c r="I118" s="180" t="n">
        <f t="shared" si="34"/>
        <v>0.11632374399271765</v>
      </c>
      <c r="J118" s="180" t="n">
        <f t="shared" si="34"/>
        <v>0.11234318837285294</v>
      </c>
      <c r="K118" s="180" t="n">
        <f t="shared" si="34"/>
        <v>0.11273203252694187</v>
      </c>
      <c r="L118" s="180" t="n">
        <f t="shared" si="34"/>
        <v>0.11471728519817445</v>
      </c>
      <c r="M118" s="180" t="n">
        <f t="shared" si="34"/>
        <v>0.12169301738753303</v>
      </c>
      <c r="N118" s="180" t="n">
        <f t="shared" si="34"/>
        <v>0.12406841900584607</v>
      </c>
      <c r="O118" s="180" t="n">
        <f t="shared" si="34"/>
        <v>0.12694533120510773</v>
      </c>
      <c r="P118" s="450" t="n">
        <f t="shared" si="34"/>
        <v>0.12930786860198626</v>
      </c>
      <c r="Q118" s="450" t="e">
        <f t="shared" si="34"/>
        <v>#DIV/0!</v>
      </c>
      <c r="R118" s="254"/>
      <c r="S118" s="254"/>
      <c r="T118" s="254"/>
      <c r="U118" s="254"/>
      <c r="V118" s="254"/>
      <c r="W118" s="254"/>
      <c r="X118" s="254"/>
      <c r="Y118" s="254"/>
      <c r="Z118" s="254"/>
      <c r="AA118" s="254"/>
      <c r="AB118" s="254"/>
      <c r="AC118" s="269"/>
    </row>
    <row r="119">
      <c r="D119" s="153" t="s">
        <v>579</v>
      </c>
      <c r="F119" s="439"/>
      <c r="G119" s="180"/>
      <c r="H119" s="180" t="n">
        <f t="shared" ref="H119:Q119" si="35">H11/H128</f>
        <v>0.15050223685321179</v>
      </c>
      <c r="I119" s="180" t="n">
        <f t="shared" si="35"/>
        <v>0.15157126064930876</v>
      </c>
      <c r="J119" s="180" t="n">
        <f t="shared" si="35"/>
        <v>0.15486484381085924</v>
      </c>
      <c r="K119" s="180" t="n">
        <f t="shared" si="35"/>
        <v>0.15330544288475015</v>
      </c>
      <c r="L119" s="180" t="n">
        <f t="shared" si="35"/>
        <v>0.15177048544085955</v>
      </c>
      <c r="M119" s="180" t="n">
        <f t="shared" si="35"/>
        <v>0.15350775174199291</v>
      </c>
      <c r="N119" s="180" t="n">
        <f t="shared" si="35"/>
        <v>0.15268276884121268</v>
      </c>
      <c r="O119" s="180" t="n">
        <f t="shared" si="35"/>
        <v>0.1518881225469649</v>
      </c>
      <c r="P119" s="450" t="n">
        <f t="shared" si="35"/>
        <v>0.1513387551990493</v>
      </c>
      <c r="Q119" s="450" t="e">
        <f t="shared" si="35"/>
        <v>#DIV/0!</v>
      </c>
      <c r="R119" s="254"/>
      <c r="S119" s="254"/>
      <c r="T119" s="254"/>
      <c r="U119" s="254"/>
      <c r="V119" s="254"/>
      <c r="W119" s="254"/>
      <c r="X119" s="254"/>
      <c r="Y119" s="254"/>
      <c r="Z119" s="254"/>
      <c r="AA119" s="254"/>
      <c r="AB119" s="254"/>
      <c r="AC119" s="269"/>
    </row>
    <row r="120">
      <c r="D120" s="153" t="s">
        <v>580</v>
      </c>
      <c r="F120" s="439"/>
      <c r="G120" s="180"/>
      <c r="H120" s="180" t="n">
        <f t="shared" ref="H120:Q120" si="36">H12/H129</f>
        <v>1.2140112870976327E-2</v>
      </c>
      <c r="I120" s="180" t="n">
        <f t="shared" si="36"/>
        <v>1.2867838023145487E-2</v>
      </c>
      <c r="J120" s="180" t="n">
        <f t="shared" si="36"/>
        <v>1.0646897156978221E-2</v>
      </c>
      <c r="K120" s="180" t="n">
        <f t="shared" si="36"/>
        <v>1.0585008884971108E-2</v>
      </c>
      <c r="L120" s="180" t="n">
        <f t="shared" si="36"/>
        <v>1.0824186458016532E-2</v>
      </c>
      <c r="M120" s="180" t="n">
        <f t="shared" si="36"/>
        <v>1.1076012635451236E-2</v>
      </c>
      <c r="N120" s="180" t="n">
        <f t="shared" si="36"/>
        <v>1.1338056460715356E-2</v>
      </c>
      <c r="O120" s="180" t="n">
        <f t="shared" si="36"/>
        <v>1.083000833077564E-2</v>
      </c>
      <c r="P120" s="450" t="n">
        <f t="shared" si="36"/>
        <v>1.0929129224847066E-2</v>
      </c>
      <c r="Q120" s="450" t="e">
        <f t="shared" si="36"/>
        <v>#DIV/0!</v>
      </c>
      <c r="R120" s="254"/>
      <c r="S120" s="254"/>
      <c r="T120" s="254"/>
      <c r="U120" s="254"/>
      <c r="V120" s="254"/>
      <c r="W120" s="254"/>
      <c r="X120" s="254"/>
      <c r="Y120" s="254"/>
      <c r="Z120" s="254"/>
      <c r="AA120" s="254"/>
      <c r="AB120" s="254"/>
      <c r="AC120" s="269"/>
    </row>
    <row r="121" ht="15" customHeight="1">
      <c r="D121" s="153" t="s">
        <v>581</v>
      </c>
      <c r="F121" s="439"/>
      <c r="G121" s="180"/>
      <c r="H121" s="180" t="n">
        <f t="shared" ref="H121:Q121" si="37">H13/H130</f>
        <v>0.12172540768016833</v>
      </c>
      <c r="I121" s="180" t="n">
        <f t="shared" si="37"/>
        <v>9.8615712257453844E-2</v>
      </c>
      <c r="J121" s="180" t="n">
        <f t="shared" si="37"/>
        <v>0.10910512937495927</v>
      </c>
      <c r="K121" s="180" t="n">
        <f t="shared" si="37"/>
        <v>0.10686521958606764</v>
      </c>
      <c r="L121" s="180" t="n">
        <f t="shared" si="37"/>
        <v>0.11540630607536528</v>
      </c>
      <c r="M121" s="180" t="n">
        <f t="shared" si="37"/>
        <v>0.11817745803357314</v>
      </c>
      <c r="N121" s="180" t="n">
        <f t="shared" si="37"/>
        <v>0.11661721068249259</v>
      </c>
      <c r="O121" s="180" t="n">
        <f t="shared" si="37"/>
        <v>0.11888722554890217</v>
      </c>
      <c r="P121" s="450" t="n">
        <f t="shared" si="37"/>
        <v>0.11675316587087399</v>
      </c>
      <c r="Q121" s="450" t="e">
        <f t="shared" si="37"/>
        <v>#DIV/0!</v>
      </c>
      <c r="R121" s="254"/>
      <c r="S121" s="254"/>
      <c r="T121" s="254"/>
      <c r="U121" s="254"/>
      <c r="V121" s="254"/>
      <c r="W121" s="254"/>
      <c r="X121" s="254"/>
      <c r="Y121" s="254"/>
      <c r="Z121" s="254"/>
      <c r="AA121" s="254"/>
      <c r="AB121" s="254"/>
      <c r="AC121" s="269"/>
    </row>
    <row r="122">
      <c r="D122" s="153" t="s">
        <v>622</v>
      </c>
      <c r="F122" s="153"/>
      <c r="G122" s="16"/>
      <c r="H122" s="16"/>
      <c r="I122" s="16"/>
      <c r="J122" s="16"/>
      <c r="K122" s="16"/>
      <c r="L122" s="16"/>
      <c r="M122" s="16"/>
      <c r="N122" s="16"/>
      <c r="O122" s="16"/>
      <c r="P122" s="129"/>
      <c r="Q122" s="254"/>
      <c r="R122" s="254"/>
      <c r="S122" s="254"/>
      <c r="T122" s="254"/>
      <c r="U122" s="254"/>
      <c r="V122" s="254"/>
      <c r="W122" s="254"/>
      <c r="X122" s="254"/>
      <c r="Y122" s="254"/>
      <c r="Z122" s="254"/>
      <c r="AA122" s="254"/>
      <c r="AB122" s="254"/>
      <c r="AC122" s="269"/>
    </row>
    <row r="123">
      <c r="D123" s="153" t="s">
        <v>623</v>
      </c>
      <c r="F123" s="243" t="n">
        <f>SUM(F124:F127)</f>
        <v>14523.5</v>
      </c>
      <c r="G123" s="61" t="n">
        <f t="shared" ref="G123:O123" si="38">SUM(G124:G127)</f>
        <v>14614</v>
      </c>
      <c r="H123" s="61" t="n">
        <f t="shared" si="38"/>
        <v>14785.5</v>
      </c>
      <c r="I123" s="61" t="n">
        <f t="shared" si="38"/>
        <v>14940.199999999999</v>
      </c>
      <c r="J123" s="61" t="n">
        <f t="shared" si="38"/>
        <v>14077.4</v>
      </c>
      <c r="K123" s="61" t="n">
        <f t="shared" si="38"/>
        <v>14744.7</v>
      </c>
      <c r="L123" s="61" t="n">
        <f t="shared" si="38"/>
        <v>15140.7</v>
      </c>
      <c r="M123" s="61" t="n">
        <f t="shared" si="38"/>
        <v>15217.8</v>
      </c>
      <c r="N123" s="61" t="n">
        <f t="shared" si="38"/>
        <v>15685.7</v>
      </c>
      <c r="O123" s="61" t="n">
        <f t="shared" si="38"/>
        <v>16038.400000000001</v>
      </c>
      <c r="P123" s="257" t="n">
        <f t="shared" ref="P123:Q123" si="39">SUM(P124:P127)</f>
        <v>16362.5</v>
      </c>
      <c r="Q123" s="257" t="n">
        <f t="shared" si="39"/>
        <v>0</v>
      </c>
      <c r="R123" s="254"/>
      <c r="S123" s="254"/>
      <c r="T123" s="254"/>
      <c r="U123" s="254"/>
      <c r="V123" s="254"/>
      <c r="W123" s="254"/>
      <c r="X123" s="254"/>
      <c r="Y123" s="254"/>
      <c r="Z123" s="254"/>
      <c r="AA123" s="254"/>
      <c r="AB123" s="254"/>
      <c r="AC123" s="269"/>
    </row>
    <row r="124">
      <c r="D124" s="153" t="s">
        <v>1134</v>
      </c>
      <c r="E124" s="16" t="s">
        <v>1130</v>
      </c>
      <c r="F124" s="243" t="n">
        <f>'Haver Pivoted'!GQ81</f>
        <v>9287.2000000000007</v>
      </c>
      <c r="G124" s="61" t="n">
        <f>'Haver Pivoted'!GR81</f>
        <v>9338.7000000000007</v>
      </c>
      <c r="H124" s="61" t="n">
        <f>'Haver Pivoted'!GS81</f>
        <v>9477.6</v>
      </c>
      <c r="I124" s="61" t="n">
        <f>'Haver Pivoted'!GT81</f>
        <v>9613.2999999999993</v>
      </c>
      <c r="J124" s="61" t="n">
        <f>'Haver Pivoted'!GU81</f>
        <v>8985.9</v>
      </c>
      <c r="K124" s="61" t="n">
        <f>'Haver Pivoted'!GV81</f>
        <v>9417.7999999999993</v>
      </c>
      <c r="L124" s="61" t="n">
        <f>'Haver Pivoted'!GW81</f>
        <v>9791.1</v>
      </c>
      <c r="M124" s="61" t="n">
        <f>'Haver Pivoted'!GX81</f>
        <v>9888.1</v>
      </c>
      <c r="N124" s="61" t="n">
        <f>'Haver Pivoted'!GY81</f>
        <v>10189.1</v>
      </c>
      <c r="O124" s="61" t="n">
        <f>'Haver Pivoted'!GZ81</f>
        <v>10497.2</v>
      </c>
      <c r="P124" s="257" t="n">
        <f>'Haver Pivoted'!HA81</f>
        <v>10771.2</v>
      </c>
      <c r="Q124" s="257" t="n">
        <f>'Haver Pivoted'!HB81</f>
        <v>0</v>
      </c>
      <c r="R124" s="254"/>
      <c r="S124" s="254"/>
      <c r="T124" s="254"/>
      <c r="U124" s="254"/>
      <c r="V124" s="254"/>
      <c r="W124" s="254"/>
      <c r="X124" s="254"/>
      <c r="Y124" s="254"/>
      <c r="Z124" s="254"/>
      <c r="AA124" s="254"/>
      <c r="AB124" s="254"/>
      <c r="AC124" s="269"/>
    </row>
    <row r="125">
      <c r="D125" s="153" t="s">
        <v>624</v>
      </c>
      <c r="E125" s="16" t="s">
        <v>1131</v>
      </c>
      <c r="F125" s="243" t="n">
        <f>'Haver Pivoted'!GQ82</f>
        <v>1572.8</v>
      </c>
      <c r="G125" s="61" t="n">
        <f>'Haver Pivoted'!GR82</f>
        <v>1610.6</v>
      </c>
      <c r="H125" s="61" t="n">
        <f>'Haver Pivoted'!GS82</f>
        <v>1626.8</v>
      </c>
      <c r="I125" s="61" t="n">
        <f>'Haver Pivoted'!GT82</f>
        <v>1638.3</v>
      </c>
      <c r="J125" s="61" t="n">
        <f>'Haver Pivoted'!GU82</f>
        <v>1471.1</v>
      </c>
      <c r="K125" s="61" t="n">
        <f>'Haver Pivoted'!GV82</f>
        <v>1760.7</v>
      </c>
      <c r="L125" s="61" t="n">
        <f>'Haver Pivoted'!GW82</f>
        <v>1730</v>
      </c>
      <c r="M125" s="61" t="n">
        <f>'Haver Pivoted'!GX82</f>
        <v>1714</v>
      </c>
      <c r="N125" s="61" t="n">
        <f>'Haver Pivoted'!GY82</f>
        <v>1848.2</v>
      </c>
      <c r="O125" s="61" t="n">
        <f>'Haver Pivoted'!GZ82</f>
        <v>1867</v>
      </c>
      <c r="P125" s="257" t="n">
        <f>'Haver Pivoted'!HA82</f>
        <v>1858.5</v>
      </c>
      <c r="Q125" s="257" t="n">
        <f>'Haver Pivoted'!HB82</f>
        <v>0</v>
      </c>
      <c r="R125" s="254"/>
      <c r="S125" s="254"/>
      <c r="T125" s="254"/>
      <c r="U125" s="254"/>
      <c r="V125" s="254"/>
      <c r="W125" s="254"/>
      <c r="X125" s="254"/>
      <c r="Y125" s="254"/>
      <c r="Z125" s="254"/>
      <c r="AA125" s="254"/>
      <c r="AB125" s="254"/>
      <c r="AC125" s="269"/>
    </row>
    <row r="126">
      <c r="D126" s="153" t="s">
        <v>625</v>
      </c>
      <c r="E126" s="16" t="s">
        <v>1137</v>
      </c>
      <c r="F126" s="243" t="n">
        <f>'Haver Pivoted'!GQ83</f>
        <v>691</v>
      </c>
      <c r="G126" s="61" t="n">
        <f>'Haver Pivoted'!GR83</f>
        <v>691.5</v>
      </c>
      <c r="H126" s="61" t="n">
        <f>'Haver Pivoted'!GS83</f>
        <v>699</v>
      </c>
      <c r="I126" s="61" t="n">
        <f>'Haver Pivoted'!GT83</f>
        <v>712.2</v>
      </c>
      <c r="J126" s="61" t="n">
        <f>'Haver Pivoted'!GU83</f>
        <v>709.5</v>
      </c>
      <c r="K126" s="61" t="n">
        <f>'Haver Pivoted'!GV83</f>
        <v>714.5</v>
      </c>
      <c r="L126" s="61" t="n">
        <f>'Haver Pivoted'!GW83</f>
        <v>710</v>
      </c>
      <c r="M126" s="61" t="n">
        <f>'Haver Pivoted'!GX83</f>
        <v>716.9</v>
      </c>
      <c r="N126" s="61" t="n">
        <f>'Haver Pivoted'!GY83</f>
        <v>716.3</v>
      </c>
      <c r="O126" s="61" t="n">
        <f>'Haver Pivoted'!GZ83</f>
        <v>729</v>
      </c>
      <c r="P126" s="257" t="n">
        <f>'Haver Pivoted'!HA83</f>
        <v>743.6</v>
      </c>
      <c r="Q126" s="257" t="n">
        <f>'Haver Pivoted'!HB83</f>
        <v>0</v>
      </c>
      <c r="R126" s="254"/>
      <c r="S126" s="254"/>
      <c r="T126" s="254"/>
      <c r="U126" s="254"/>
      <c r="V126" s="254"/>
      <c r="W126" s="254"/>
      <c r="X126" s="254"/>
      <c r="Y126" s="254"/>
      <c r="Z126" s="254"/>
      <c r="AA126" s="254"/>
      <c r="AB126" s="254"/>
      <c r="AC126" s="269"/>
    </row>
    <row r="127">
      <c r="D127" s="153" t="s">
        <v>626</v>
      </c>
      <c r="E127" s="16" t="s">
        <v>1133</v>
      </c>
      <c r="F127" s="243" t="n">
        <f>'Haver Pivoted'!GQ84</f>
        <v>2972.5</v>
      </c>
      <c r="G127" s="61" t="n">
        <f>'Haver Pivoted'!GR84</f>
        <v>2973.2</v>
      </c>
      <c r="H127" s="61" t="n">
        <f>'Haver Pivoted'!GS84</f>
        <v>2982.1</v>
      </c>
      <c r="I127" s="61" t="n">
        <f>'Haver Pivoted'!GT84</f>
        <v>2976.4</v>
      </c>
      <c r="J127" s="61" t="n">
        <f>'Haver Pivoted'!GU84</f>
        <v>2910.9</v>
      </c>
      <c r="K127" s="61" t="n">
        <f>'Haver Pivoted'!GV84</f>
        <v>2851.7</v>
      </c>
      <c r="L127" s="61" t="n">
        <f>'Haver Pivoted'!GW84</f>
        <v>2909.6</v>
      </c>
      <c r="M127" s="61" t="n">
        <f>'Haver Pivoted'!GX84</f>
        <v>2898.8</v>
      </c>
      <c r="N127" s="61" t="n">
        <f>'Haver Pivoted'!GY84</f>
        <v>2932.1</v>
      </c>
      <c r="O127" s="61" t="n">
        <f>'Haver Pivoted'!GZ84</f>
        <v>2945.2</v>
      </c>
      <c r="P127" s="257" t="n">
        <f>'Haver Pivoted'!HA84</f>
        <v>2989.2</v>
      </c>
      <c r="Q127" s="257" t="n">
        <f>'Haver Pivoted'!HB84</f>
        <v>0</v>
      </c>
      <c r="R127" s="254"/>
      <c r="S127" s="254"/>
      <c r="T127" s="254"/>
      <c r="U127" s="254"/>
      <c r="V127" s="254"/>
      <c r="W127" s="254"/>
      <c r="X127" s="254"/>
      <c r="Y127" s="254"/>
      <c r="Z127" s="254"/>
      <c r="AA127" s="254"/>
      <c r="AB127" s="254"/>
      <c r="AC127" s="269"/>
    </row>
    <row r="128">
      <c r="D128" s="153" t="s">
        <v>608</v>
      </c>
      <c r="F128" s="243" t="n">
        <f>F124</f>
        <v>9287.2000000000007</v>
      </c>
      <c r="G128" s="61" t="n">
        <f t="shared" ref="G128:O128" si="40">G124</f>
        <v>9338.7000000000007</v>
      </c>
      <c r="H128" s="61" t="n">
        <f t="shared" si="40"/>
        <v>9477.6</v>
      </c>
      <c r="I128" s="61" t="n">
        <f t="shared" si="40"/>
        <v>9613.2999999999993</v>
      </c>
      <c r="J128" s="61" t="n">
        <f t="shared" si="40"/>
        <v>8985.9</v>
      </c>
      <c r="K128" s="61" t="n">
        <f t="shared" si="40"/>
        <v>9417.7999999999993</v>
      </c>
      <c r="L128" s="61" t="n">
        <f t="shared" si="40"/>
        <v>9791.1</v>
      </c>
      <c r="M128" s="61" t="n">
        <f t="shared" si="40"/>
        <v>9888.1</v>
      </c>
      <c r="N128" s="61" t="n">
        <f t="shared" si="40"/>
        <v>10189.1</v>
      </c>
      <c r="O128" s="61" t="n">
        <f t="shared" si="40"/>
        <v>10497.2</v>
      </c>
      <c r="P128" s="257" t="n">
        <f t="shared" ref="P128:Q128" si="41">P124</f>
        <v>10771.2</v>
      </c>
      <c r="Q128" s="257" t="n">
        <f t="shared" si="41"/>
        <v>0</v>
      </c>
      <c r="R128" s="254"/>
      <c r="S128" s="254"/>
      <c r="T128" s="254"/>
      <c r="U128" s="254"/>
      <c r="V128" s="254"/>
      <c r="W128" s="254"/>
      <c r="X128" s="254"/>
      <c r="Y128" s="254"/>
      <c r="Z128" s="254"/>
      <c r="AA128" s="254"/>
      <c r="AB128" s="254"/>
      <c r="AC128" s="269"/>
    </row>
    <row r="129">
      <c r="D129" s="153" t="s">
        <v>609</v>
      </c>
      <c r="E129" s="16" t="s">
        <v>834</v>
      </c>
      <c r="F129" s="243" t="n">
        <f>'Haver Pivoted'!GQ5</f>
        <v>14375.7</v>
      </c>
      <c r="G129" s="61" t="n">
        <f>'Haver Pivoted'!GR5</f>
        <v>14529.5</v>
      </c>
      <c r="H129" s="61" t="n">
        <f>'Haver Pivoted'!GS5</f>
        <v>14653.9</v>
      </c>
      <c r="I129" s="61" t="n">
        <f>'Haver Pivoted'!GT5</f>
        <v>14439.1</v>
      </c>
      <c r="J129" s="61" t="n">
        <f>'Haver Pivoted'!GU5</f>
        <v>12989.7</v>
      </c>
      <c r="K129" s="61" t="n">
        <f>'Haver Pivoted'!GV5</f>
        <v>14293.8</v>
      </c>
      <c r="L129" s="61" t="n">
        <f>'Haver Pivoted'!GW5</f>
        <v>14467.6</v>
      </c>
      <c r="M129" s="61" t="n">
        <f>'Haver Pivoted'!GX5</f>
        <v>15005.4</v>
      </c>
      <c r="N129" s="61" t="n">
        <f>'Haver Pivoted'!GY5</f>
        <v>15681.7</v>
      </c>
      <c r="O129" s="61" t="n">
        <f>'Haver Pivoted'!GZ5</f>
        <v>15964.9</v>
      </c>
      <c r="P129" s="257" t="n">
        <f>'Haver Pivoted'!HA5</f>
        <v>16314.2</v>
      </c>
      <c r="Q129" s="257" t="n">
        <f>'Haver Pivoted'!HB5</f>
        <v>0</v>
      </c>
      <c r="R129" s="254"/>
      <c r="S129" s="254"/>
      <c r="T129" s="254"/>
      <c r="U129" s="254"/>
      <c r="V129" s="254"/>
      <c r="W129" s="254"/>
      <c r="X129" s="254"/>
      <c r="Y129" s="254"/>
      <c r="Z129" s="254"/>
      <c r="AA129" s="254"/>
      <c r="AB129" s="254"/>
      <c r="AC129" s="269"/>
    </row>
    <row r="130">
      <c r="D130" s="153" t="s">
        <v>627</v>
      </c>
      <c r="E130" s="16" t="s">
        <v>1132</v>
      </c>
      <c r="F130" s="243" t="n">
        <f>'Haver Pivoted'!GQ85</f>
        <v>1858.1</v>
      </c>
      <c r="G130" s="61" t="n">
        <f>'Haver Pivoted'!GR85</f>
        <v>1859.3</v>
      </c>
      <c r="H130" s="61" t="n">
        <f>'Haver Pivoted'!GS85</f>
        <v>1901</v>
      </c>
      <c r="I130" s="61" t="n">
        <f>'Haver Pivoted'!GT85</f>
        <v>1690.4</v>
      </c>
      <c r="J130" s="61" t="n">
        <f>'Haver Pivoted'!GU85</f>
        <v>1534.3</v>
      </c>
      <c r="K130" s="61" t="n">
        <f>'Haver Pivoted'!GV85</f>
        <v>1981</v>
      </c>
      <c r="L130" s="61" t="n">
        <f>'Haver Pivoted'!GW85</f>
        <v>1950.5</v>
      </c>
      <c r="M130" s="61" t="n">
        <f>'Haver Pivoted'!GX85</f>
        <v>2085</v>
      </c>
      <c r="N130" s="61" t="n">
        <f>'Haver Pivoted'!GY85</f>
        <v>2359</v>
      </c>
      <c r="O130" s="61" t="n">
        <f>'Haver Pivoted'!GZ85</f>
        <v>2404.8000000000002</v>
      </c>
      <c r="P130" s="257" t="n">
        <f>'Haver Pivoted'!HA85</f>
        <v>2408.5</v>
      </c>
      <c r="Q130" s="257" t="n">
        <f>'Haver Pivoted'!HB85</f>
        <v>0</v>
      </c>
      <c r="R130" s="254"/>
      <c r="S130" s="254"/>
      <c r="T130" s="254"/>
      <c r="U130" s="254"/>
      <c r="V130" s="254"/>
      <c r="W130" s="254"/>
      <c r="X130" s="254"/>
      <c r="Y130" s="254"/>
      <c r="Z130" s="254"/>
      <c r="AA130" s="254"/>
      <c r="AB130" s="254"/>
      <c r="AC130" s="269"/>
    </row>
    <row r="131">
      <c r="D131" s="153" t="s">
        <v>628</v>
      </c>
      <c r="F131" s="153"/>
      <c r="G131" s="16"/>
      <c r="H131" s="16"/>
      <c r="I131" s="16"/>
      <c r="J131" s="16"/>
      <c r="K131" s="16"/>
      <c r="L131" s="16"/>
      <c r="M131" s="16"/>
      <c r="N131" s="16"/>
      <c r="O131" s="16"/>
      <c r="P131" s="129"/>
      <c r="Q131" s="254"/>
      <c r="R131" s="254"/>
      <c r="S131" s="254"/>
      <c r="T131" s="254"/>
      <c r="U131" s="254"/>
      <c r="V131" s="254"/>
      <c r="W131" s="254"/>
      <c r="X131" s="254"/>
      <c r="Y131" s="254"/>
      <c r="Z131" s="254"/>
      <c r="AA131" s="254"/>
      <c r="AB131" s="254"/>
      <c r="AC131" s="269"/>
    </row>
    <row r="132">
      <c r="D132" s="153" t="s">
        <v>582</v>
      </c>
      <c r="F132" s="439" t="n">
        <f t="shared" ref="F132:Q132" si="42">F18/F123</f>
        <v>3.5866010259235033E-2</v>
      </c>
      <c r="G132" s="180" t="n">
        <f t="shared" si="42"/>
        <v>3.4035856028465851E-2</v>
      </c>
      <c r="H132" s="180" t="n">
        <f t="shared" si="42"/>
        <v>3.3458455919651006E-2</v>
      </c>
      <c r="I132" s="180" t="n">
        <f t="shared" si="42"/>
        <v>3.3721101457811813E-2</v>
      </c>
      <c r="J132" s="180" t="n">
        <f t="shared" si="42"/>
        <v>3.6761049625641098E-2</v>
      </c>
      <c r="K132" s="180" t="n">
        <f t="shared" si="42"/>
        <v>3.5239781073877395E-2</v>
      </c>
      <c r="L132" s="180" t="n">
        <f t="shared" si="42"/>
        <v>3.4529447119353789E-2</v>
      </c>
      <c r="M132" s="180" t="n">
        <f t="shared" si="42"/>
        <v>3.6812154187858957E-2</v>
      </c>
      <c r="N132" s="180" t="n">
        <f t="shared" si="42"/>
        <v>3.7384369202522041E-2</v>
      </c>
      <c r="O132" s="180" t="n">
        <f t="shared" si="42"/>
        <v>3.7728202314445326E-2</v>
      </c>
      <c r="P132" s="450" t="n">
        <f t="shared" si="42"/>
        <v>3.8447669977081746E-2</v>
      </c>
      <c r="Q132" s="450" t="e">
        <f t="shared" si="42"/>
        <v>#DIV/0!</v>
      </c>
      <c r="R132" s="442" t="e">
        <f t="shared" ref="R132:AC134" si="43">Q132</f>
        <v>#DIV/0!</v>
      </c>
      <c r="S132" s="442" t="e">
        <f>R132</f>
        <v>#DIV/0!</v>
      </c>
      <c r="T132" s="442" t="e">
        <f t="shared" si="43"/>
        <v>#DIV/0!</v>
      </c>
      <c r="U132" s="442" t="e">
        <f t="shared" si="43"/>
        <v>#DIV/0!</v>
      </c>
      <c r="V132" s="442" t="e">
        <f t="shared" si="43"/>
        <v>#DIV/0!</v>
      </c>
      <c r="W132" s="442" t="e">
        <f t="shared" si="43"/>
        <v>#DIV/0!</v>
      </c>
      <c r="X132" s="442" t="e">
        <f>W132</f>
        <v>#DIV/0!</v>
      </c>
      <c r="Y132" s="442" t="e">
        <f t="shared" si="43"/>
        <v>#DIV/0!</v>
      </c>
      <c r="Z132" s="442" t="e">
        <f t="shared" si="43"/>
        <v>#DIV/0!</v>
      </c>
      <c r="AA132" s="442" t="e">
        <f t="shared" si="43"/>
        <v>#DIV/0!</v>
      </c>
      <c r="AB132" s="442" t="e">
        <f t="shared" si="43"/>
        <v>#DIV/0!</v>
      </c>
      <c r="AC132" s="452" t="e">
        <f t="shared" si="43"/>
        <v>#DIV/0!</v>
      </c>
      <c r="AD132" s="180"/>
    </row>
    <row r="133">
      <c r="D133" s="153" t="s">
        <v>579</v>
      </c>
      <c r="F133" s="439" t="n">
        <f t="shared" ref="F133:Q133" si="44">F19/F128</f>
        <v>2.2073391334309586E-3</v>
      </c>
      <c r="G133" s="180" t="n">
        <f t="shared" si="44"/>
        <v>2.1737500936961245E-3</v>
      </c>
      <c r="H133" s="180" t="n">
        <f t="shared" si="44"/>
        <v>2.1313412678315184E-3</v>
      </c>
      <c r="I133" s="180" t="n">
        <f t="shared" si="44"/>
        <v>2.0908532969947887E-3</v>
      </c>
      <c r="J133" s="180" t="n">
        <f t="shared" si="44"/>
        <v>2.1255522540869587E-3</v>
      </c>
      <c r="K133" s="180" t="n">
        <f t="shared" si="44"/>
        <v>2.1130200259083863E-3</v>
      </c>
      <c r="L133" s="180" t="n">
        <f t="shared" si="44"/>
        <v>2.0937381908059361E-3</v>
      </c>
      <c r="M133" s="180" t="n">
        <f t="shared" si="44"/>
        <v>2.1439912622242896E-3</v>
      </c>
      <c r="N133" s="180" t="n">
        <f t="shared" si="44"/>
        <v>2.149355684015271E-3</v>
      </c>
      <c r="O133" s="180" t="n">
        <f t="shared" si="44"/>
        <v>2.1434287238501692E-3</v>
      </c>
      <c r="P133" s="450" t="n">
        <f t="shared" si="44"/>
        <v>2.1167557932263814E-3</v>
      </c>
      <c r="Q133" s="450" t="e">
        <f t="shared" si="44"/>
        <v>#DIV/0!</v>
      </c>
      <c r="R133" s="442" t="e">
        <f t="shared" si="43"/>
        <v>#DIV/0!</v>
      </c>
      <c r="S133" s="442" t="e">
        <f>R133</f>
        <v>#DIV/0!</v>
      </c>
      <c r="T133" s="442" t="e">
        <f t="shared" si="43"/>
        <v>#DIV/0!</v>
      </c>
      <c r="U133" s="442" t="e">
        <f t="shared" si="43"/>
        <v>#DIV/0!</v>
      </c>
      <c r="V133" s="442" t="e">
        <f t="shared" si="43"/>
        <v>#DIV/0!</v>
      </c>
      <c r="W133" s="442" t="e">
        <f t="shared" si="43"/>
        <v>#DIV/0!</v>
      </c>
      <c r="X133" s="442" t="e">
        <f>W133</f>
        <v>#DIV/0!</v>
      </c>
      <c r="Y133" s="442" t="e">
        <f t="shared" si="43"/>
        <v>#DIV/0!</v>
      </c>
      <c r="Z133" s="442" t="e">
        <f t="shared" si="43"/>
        <v>#DIV/0!</v>
      </c>
      <c r="AA133" s="442" t="e">
        <f t="shared" si="43"/>
        <v>#DIV/0!</v>
      </c>
      <c r="AB133" s="442" t="e">
        <f t="shared" si="43"/>
        <v>#DIV/0!</v>
      </c>
      <c r="AC133" s="452" t="e">
        <f t="shared" si="43"/>
        <v>#DIV/0!</v>
      </c>
      <c r="AD133" s="180"/>
    </row>
    <row r="134">
      <c r="D134" s="153" t="s">
        <v>580</v>
      </c>
      <c r="F134" s="439" t="n">
        <f t="shared" ref="F134:Q134" si="45">F20/F129</f>
        <v>9.3818040165000657E-2</v>
      </c>
      <c r="G134" s="180" t="n">
        <f t="shared" si="45"/>
        <v>9.4435458893974325E-2</v>
      </c>
      <c r="H134" s="180" t="n">
        <f t="shared" si="45"/>
        <v>9.406369635387167E-2</v>
      </c>
      <c r="I134" s="180" t="n">
        <f t="shared" si="45"/>
        <v>9.635642110657866E-2</v>
      </c>
      <c r="J134" s="180" t="n">
        <f t="shared" si="45"/>
        <v>0.10178833999245555</v>
      </c>
      <c r="K134" s="180" t="n">
        <f t="shared" si="45"/>
        <v>9.7433852439519242E-2</v>
      </c>
      <c r="L134" s="180" t="n">
        <f t="shared" si="45"/>
        <v>9.6795598440653607E-2</v>
      </c>
      <c r="M134" s="180" t="n">
        <f t="shared" si="45"/>
        <v>9.4226078611699793E-2</v>
      </c>
      <c r="N134" s="180" t="n">
        <f t="shared" si="45"/>
        <v>9.3006498019985076E-2</v>
      </c>
      <c r="O134" s="180" t="n">
        <f t="shared" si="45"/>
        <v>9.281611535305577E-2</v>
      </c>
      <c r="P134" s="450" t="n">
        <f t="shared" si="45"/>
        <v>9.2876144708290934E-2</v>
      </c>
      <c r="Q134" s="450" t="e">
        <f t="shared" si="45"/>
        <v>#DIV/0!</v>
      </c>
      <c r="R134" s="442" t="e">
        <f t="shared" si="43"/>
        <v>#DIV/0!</v>
      </c>
      <c r="S134" s="442" t="e">
        <f>R134</f>
        <v>#DIV/0!</v>
      </c>
      <c r="T134" s="442" t="e">
        <f t="shared" si="43"/>
        <v>#DIV/0!</v>
      </c>
      <c r="U134" s="442" t="e">
        <f t="shared" si="43"/>
        <v>#DIV/0!</v>
      </c>
      <c r="V134" s="442" t="e">
        <f t="shared" si="43"/>
        <v>#DIV/0!</v>
      </c>
      <c r="W134" s="442" t="e">
        <f t="shared" si="43"/>
        <v>#DIV/0!</v>
      </c>
      <c r="X134" s="442" t="e">
        <f>W134</f>
        <v>#DIV/0!</v>
      </c>
      <c r="Y134" s="442" t="e">
        <f t="shared" si="43"/>
        <v>#DIV/0!</v>
      </c>
      <c r="Z134" s="442" t="e">
        <f t="shared" si="43"/>
        <v>#DIV/0!</v>
      </c>
      <c r="AA134" s="442" t="e">
        <f t="shared" si="43"/>
        <v>#DIV/0!</v>
      </c>
      <c r="AB134" s="442" t="e">
        <f t="shared" si="43"/>
        <v>#DIV/0!</v>
      </c>
      <c r="AC134" s="452" t="e">
        <f t="shared" si="43"/>
        <v>#DIV/0!</v>
      </c>
      <c r="AD134" s="180"/>
    </row>
    <row r="135">
      <c r="D135" s="130" t="s">
        <v>629</v>
      </c>
      <c r="E135" s="155"/>
      <c r="F135" s="190" t="n">
        <f t="shared" ref="F135:P135" si="46">F21/F130</f>
        <v>3.9179807330068352E-2</v>
      </c>
      <c r="G135" s="191" t="n">
        <f t="shared" si="46"/>
        <v>3.9315871564567305E-2</v>
      </c>
      <c r="H135" s="191" t="n">
        <f t="shared" si="46"/>
        <v>3.8085218306154661E-2</v>
      </c>
      <c r="I135" s="191" t="n">
        <f t="shared" si="46"/>
        <v>3.9339801230477991E-2</v>
      </c>
      <c r="J135" s="191" t="n">
        <f t="shared" si="46"/>
        <v>4.0344130874014207E-2</v>
      </c>
      <c r="K135" s="191" t="n">
        <f t="shared" si="46"/>
        <v>3.8768298838970212E-2</v>
      </c>
      <c r="L135" s="191" t="n">
        <f t="shared" si="46"/>
        <v>4.039989746218918E-2</v>
      </c>
      <c r="M135" s="191" t="n">
        <f t="shared" si="46"/>
        <v>4.100719424460432E-2</v>
      </c>
      <c r="N135" s="191" t="n">
        <f t="shared" si="46"/>
        <v>3.8957185247986435E-2</v>
      </c>
      <c r="O135" s="191" t="n">
        <f t="shared" si="46"/>
        <v>3.9629075182967391E-2</v>
      </c>
      <c r="P135" s="191" t="n">
        <f t="shared" si="46"/>
        <v>4.7913639194519415E-2</v>
      </c>
      <c r="Q135" s="382" t="n">
        <f t="shared" ref="Q135:AC135" si="47">P135</f>
        <v>4.7913639194519415E-2</v>
      </c>
      <c r="R135" s="443" t="n">
        <f t="shared" si="47"/>
        <v>4.7913639194519415E-2</v>
      </c>
      <c r="S135" s="443" t="n">
        <f>R135</f>
        <v>4.7913639194519415E-2</v>
      </c>
      <c r="T135" s="443" t="n">
        <f t="shared" si="47"/>
        <v>4.7913639194519415E-2</v>
      </c>
      <c r="U135" s="443" t="n">
        <f t="shared" si="47"/>
        <v>4.7913639194519415E-2</v>
      </c>
      <c r="V135" s="443" t="n">
        <f t="shared" si="47"/>
        <v>4.7913639194519415E-2</v>
      </c>
      <c r="W135" s="443" t="n">
        <f t="shared" si="47"/>
        <v>4.7913639194519415E-2</v>
      </c>
      <c r="X135" s="443" t="n">
        <f>W135</f>
        <v>4.7913639194519415E-2</v>
      </c>
      <c r="Y135" s="443" t="n">
        <f t="shared" si="47"/>
        <v>4.7913639194519415E-2</v>
      </c>
      <c r="Z135" s="443" t="n">
        <f t="shared" si="47"/>
        <v>4.7913639194519415E-2</v>
      </c>
      <c r="AA135" s="443" t="n">
        <f t="shared" si="47"/>
        <v>4.7913639194519415E-2</v>
      </c>
      <c r="AB135" s="443" t="n">
        <f t="shared" si="47"/>
        <v>4.7913639194519415E-2</v>
      </c>
      <c r="AC135" s="444" t="n">
        <f t="shared" si="47"/>
        <v>4.7913639194519415E-2</v>
      </c>
      <c r="AD135" s="180"/>
    </row>
    <row r="137" ht="18.75" customHeight="1"/>
    <row r="140" ht="15" customHeight="1">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row>
    <row r="141" ht="15" customHeight="1"/>
    <row r="142" ht="15" customHeight="1"/>
  </sheetData>
  <mergeCells count="30">
    <mergeCell ref="D46:F46"/>
    <mergeCell ref="U105:X105"/>
    <mergeCell ref="Y115:AB115"/>
    <mergeCell ref="F115:H115"/>
    <mergeCell ref="I115:L115"/>
    <mergeCell ref="D115:E116"/>
    <mergeCell ref="U115:X115"/>
    <mergeCell ref="D117:E117"/>
    <mergeCell ref="Q115:T115"/>
    <mergeCell ref="O69:R69"/>
    <mergeCell ref="I105:L105"/>
    <mergeCell ref="Q105:T105"/>
    <mergeCell ref="M105:P105"/>
    <mergeCell ref="M115:P115"/>
    <mergeCell ref="D2:AC3"/>
    <mergeCell ref="D1:AC1"/>
    <mergeCell ref="Y105:AB105"/>
    <mergeCell ref="Y6:AB6"/>
    <mergeCell ref="O70:R70"/>
    <mergeCell ref="D105:E106"/>
    <mergeCell ref="U6:X6"/>
    <mergeCell ref="F105:H105"/>
    <mergeCell ref="F6:H6"/>
    <mergeCell ref="I6:L6"/>
    <mergeCell ref="Q6:T6"/>
    <mergeCell ref="D5:E7"/>
    <mergeCell ref="F5:P5"/>
    <mergeCell ref="M6:P6"/>
    <mergeCell ref="Q5:AC5"/>
    <mergeCell ref="M45:Q45"/>
  </mergeCells>
  <pageMargins left="0.7" right="0.7" top="0.75" bottom="0.75" header="0.3" footer="0.3"/>
  <pageSetup orientation="portrait" r:id="rId2"/>
  <legacyDrawing r:id="rIdvml"/>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88" workbookViewId="0">
      <pane xSplit="1" ySplit="1" topLeftCell="GQ67" activePane="bottomRight" state="frozen"/>
      <selection pane="topRight" activeCell="B1" sqref="B1"/>
      <selection pane="bottomLeft" activeCell="A2" sqref="A2"/>
      <selection pane="bottomRight" activeCell="FZ104" sqref="FZ104"/>
    </sheetView>
  </sheetViews>
  <sheetFormatPr defaultRowHeight="15.0" baseColWidth="10"/>
  <cols>
    <col min="1" max="1" width="11.71" hidden="0" customWidth="1"/>
    <col min="2" max="2" width="11.71" hidden="0" customWidth="1"/>
    <col min="3" max="3" width="11.71" hidden="0" customWidth="1"/>
    <col min="4" max="4" width="11.71" hidden="0" customWidth="1"/>
    <col min="5" max="5" width="11.71" hidden="0" customWidth="1"/>
    <col min="6" max="6" width="11.71" hidden="0" customWidth="1"/>
    <col min="7" max="7" width="11.71" hidden="0" customWidth="1"/>
    <col min="8" max="8" width="11.71" hidden="0" customWidth="1"/>
    <col min="9" max="9" width="11.71" hidden="0" customWidth="1"/>
    <col min="10" max="10" width="11.71" hidden="0" customWidth="1"/>
    <col min="11" max="11" width="11.71" hidden="0" customWidth="1"/>
    <col min="12" max="12" width="11.71" hidden="0" customWidth="1"/>
    <col min="13" max="13" width="11.71" hidden="0" customWidth="1"/>
    <col min="14" max="14" width="11.71" hidden="0" customWidth="1"/>
    <col min="15" max="15" width="11.71" hidden="0" customWidth="1"/>
    <col min="16" max="16" width="11.71" hidden="0" customWidth="1"/>
    <col min="17" max="17" width="11.71" hidden="0" customWidth="1"/>
    <col min="18" max="18" width="11.71" hidden="0" customWidth="1"/>
    <col min="19" max="19" width="11.71" hidden="0" customWidth="1"/>
    <col min="20" max="20" width="11.71" hidden="0" customWidth="1"/>
    <col min="21" max="21" width="11.71" hidden="0" customWidth="1"/>
    <col min="22" max="22" width="11.71" hidden="0" customWidth="1"/>
    <col min="23" max="23" width="11.71" hidden="0" customWidth="1"/>
    <col min="24" max="24" width="11.71" hidden="0" customWidth="1"/>
    <col min="25" max="25" width="11.71" hidden="0" customWidth="1"/>
    <col min="26" max="26" width="11.71" hidden="0" customWidth="1"/>
    <col min="27" max="27" width="11.71" hidden="0" customWidth="1"/>
    <col min="28" max="28" width="11.71" hidden="0" customWidth="1"/>
    <col min="29" max="29" width="11.71" hidden="0" customWidth="1"/>
    <col min="30" max="30" width="11.71" hidden="0" customWidth="1"/>
    <col min="31" max="31" width="11.71" hidden="0" customWidth="1"/>
    <col min="32" max="32" width="11.71" hidden="0" customWidth="1"/>
    <col min="33" max="33" width="11.71" hidden="0" customWidth="1"/>
    <col min="34" max="34" width="11.71" hidden="0" customWidth="1"/>
    <col min="35" max="35" width="11.71" hidden="0" customWidth="1"/>
    <col min="36" max="36" width="11.71" hidden="0" customWidth="1"/>
    <col min="37" max="37" width="11.71" hidden="0" customWidth="1"/>
    <col min="38" max="38" width="11.71" hidden="0" customWidth="1"/>
    <col min="39" max="39" width="11.71" hidden="0" customWidth="1"/>
    <col min="40" max="40" width="11.71" hidden="0" customWidth="1"/>
    <col min="41" max="41" width="11.71" hidden="0" customWidth="1"/>
    <col min="42" max="42" width="11.71" hidden="0" customWidth="1"/>
    <col min="43" max="43" width="11.71" hidden="0" customWidth="1"/>
    <col min="44" max="44" width="11.71" hidden="0" customWidth="1"/>
    <col min="45" max="45" width="11.71" hidden="0" customWidth="1"/>
    <col min="46" max="46" width="11.71" hidden="0" customWidth="1"/>
    <col min="47" max="47" width="11.71" hidden="0" customWidth="1"/>
    <col min="48" max="48" width="11.71" hidden="0" customWidth="1"/>
    <col min="49" max="49" width="11.71" hidden="0" customWidth="1"/>
    <col min="50" max="50" width="11.71" hidden="0" customWidth="1"/>
    <col min="51" max="51" width="11.71" hidden="0" customWidth="1"/>
    <col min="52" max="52" width="11.71" hidden="0" customWidth="1"/>
    <col min="53" max="53" width="11.71" hidden="0" customWidth="1"/>
    <col min="54" max="54" width="11.71" hidden="0" customWidth="1"/>
    <col min="55" max="55" width="11.71" hidden="0" customWidth="1"/>
    <col min="56" max="56" width="11.71" hidden="0" customWidth="1"/>
    <col min="57" max="57" width="11.71" hidden="0" customWidth="1"/>
    <col min="58" max="58" width="11.71" hidden="0" customWidth="1"/>
    <col min="59" max="59" width="11.71" hidden="0" customWidth="1"/>
    <col min="60" max="60" width="11.71" hidden="0" customWidth="1"/>
    <col min="61" max="61" width="11.71" hidden="0" customWidth="1"/>
    <col min="62" max="62" width="11.71" hidden="0" customWidth="1"/>
    <col min="63" max="63" width="11.71" hidden="0" customWidth="1"/>
    <col min="64" max="64" width="11.71" hidden="0" customWidth="1"/>
    <col min="65" max="65" width="11.71" hidden="0" customWidth="1"/>
    <col min="66" max="66" width="11.71" hidden="0" customWidth="1"/>
    <col min="67" max="67" width="11.71" hidden="0" customWidth="1"/>
    <col min="68" max="68" width="11.71" hidden="0" customWidth="1"/>
    <col min="69" max="69" width="11.71" hidden="0" customWidth="1"/>
    <col min="70" max="70" width="11.71" hidden="0" customWidth="1"/>
    <col min="71" max="71" width="11.71" hidden="0" customWidth="1"/>
    <col min="72" max="72" width="11.71" hidden="0" customWidth="1"/>
    <col min="73" max="73" width="11.71" hidden="0" customWidth="1"/>
    <col min="74" max="74" width="11.71" hidden="0" customWidth="1"/>
    <col min="75" max="75" width="11.71" hidden="0" customWidth="1"/>
    <col min="76" max="76" width="11.71" hidden="0" customWidth="1"/>
    <col min="77" max="77" width="11.71" hidden="0" customWidth="1"/>
    <col min="78" max="78" width="11.71" hidden="0" customWidth="1"/>
    <col min="79" max="79" width="11.71" hidden="0" customWidth="1"/>
    <col min="80" max="80" width="11.71" hidden="0" customWidth="1"/>
    <col min="81" max="81" width="11.71" hidden="0" customWidth="1"/>
    <col min="82" max="82" width="11.71" hidden="0" customWidth="1"/>
    <col min="83" max="83" width="11.71" hidden="0" customWidth="1"/>
    <col min="84" max="84" width="11.71" hidden="0" customWidth="1"/>
    <col min="85" max="85" width="11.71" hidden="0" customWidth="1"/>
    <col min="86" max="86" width="11.71" hidden="0" customWidth="1"/>
    <col min="87" max="87" width="11.71" hidden="0" customWidth="1"/>
    <col min="88" max="88" width="11.71" hidden="0" customWidth="1"/>
    <col min="89" max="89" width="11.71" hidden="0" customWidth="1"/>
    <col min="90" max="90" width="11.71" hidden="0" customWidth="1"/>
    <col min="91" max="91" width="11.71" hidden="0" customWidth="1"/>
    <col min="92" max="92" width="11.71" hidden="0" customWidth="1"/>
    <col min="93" max="93" width="11.71" hidden="0" customWidth="1"/>
    <col min="94" max="94" width="11.71" hidden="0" customWidth="1"/>
    <col min="95" max="95" width="11.71" hidden="0" customWidth="1"/>
    <col min="96" max="96" width="11.71" hidden="0" customWidth="1"/>
    <col min="97" max="97" width="11.71" hidden="0" customWidth="1"/>
    <col min="98" max="98" width="11.71" hidden="0" customWidth="1"/>
    <col min="99" max="99" width="11.71" hidden="0" customWidth="1"/>
    <col min="100" max="100" width="11.71" hidden="0" customWidth="1"/>
    <col min="101" max="101" width="11.71" hidden="0" customWidth="1"/>
    <col min="102" max="102" width="11.71" hidden="0" customWidth="1"/>
    <col min="103" max="103" width="11.71" hidden="0" customWidth="1"/>
    <col min="104" max="104" width="11.71" hidden="0" customWidth="1"/>
    <col min="105" max="105" width="11.71" hidden="0" customWidth="1"/>
    <col min="106" max="106" width="11.71" hidden="0" customWidth="1"/>
    <col min="107" max="107" width="11.71" hidden="0" customWidth="1"/>
    <col min="108" max="108" width="11.71" hidden="0" customWidth="1"/>
    <col min="109" max="109" width="11.71" hidden="0" customWidth="1"/>
    <col min="110" max="110" width="11.71" hidden="0" customWidth="1"/>
    <col min="111" max="111" width="11.71" hidden="0" customWidth="1"/>
    <col min="112" max="112" width="11.71" hidden="0" customWidth="1"/>
    <col min="113" max="113" width="11.71" hidden="0" customWidth="1"/>
    <col min="114" max="114" width="11.71" hidden="0" customWidth="1"/>
    <col min="115" max="115" width="11.71" hidden="0" customWidth="1"/>
    <col min="116" max="116" width="11.71" hidden="0" customWidth="1"/>
    <col min="117" max="117" width="11.71" hidden="0" customWidth="1"/>
    <col min="118" max="118" width="11.71" hidden="0" customWidth="1"/>
    <col min="119" max="119" width="11.71" hidden="0" customWidth="1"/>
    <col min="120" max="120" width="11.71" hidden="0" customWidth="1"/>
    <col min="121" max="121" width="11.71" hidden="0" customWidth="1"/>
    <col min="122" max="122" width="11.71" hidden="0" customWidth="1"/>
    <col min="123" max="123" width="11.71" hidden="0" customWidth="1"/>
    <col min="124" max="124" width="11.71" hidden="0" customWidth="1"/>
    <col min="125" max="125" width="11.71" hidden="0" customWidth="1"/>
    <col min="126" max="126" width="11.71" hidden="0" customWidth="1"/>
    <col min="127" max="127" width="11.71" hidden="0" customWidth="1"/>
    <col min="128" max="128" width="11.71" hidden="0" customWidth="1"/>
    <col min="129" max="129" width="11.71" hidden="0" customWidth="1"/>
    <col min="130" max="130" width="11.71" hidden="0" customWidth="1"/>
    <col min="131" max="131" width="11.71" hidden="0" customWidth="1"/>
    <col min="132" max="132" width="11.71" hidden="0" customWidth="1"/>
    <col min="133" max="133" width="11.71" hidden="0" customWidth="1"/>
    <col min="134" max="134" width="11.71" hidden="0" customWidth="1"/>
    <col min="135" max="135" width="11.71" hidden="0" customWidth="1"/>
    <col min="136" max="136" width="11.71" hidden="0" customWidth="1"/>
    <col min="137" max="137" width="11.71" hidden="0" customWidth="1"/>
    <col min="138" max="138" width="11.71" hidden="0" customWidth="1"/>
    <col min="139" max="139" width="11.71" hidden="0" customWidth="1"/>
    <col min="140" max="140" width="11.71" hidden="0" customWidth="1"/>
    <col min="141" max="141" width="11.71" hidden="0" customWidth="1"/>
    <col min="142" max="142" width="11.71" hidden="0" customWidth="1"/>
    <col min="143" max="143" width="11.71" hidden="0" customWidth="1"/>
    <col min="144" max="144" width="11.71" hidden="0" customWidth="1"/>
    <col min="145" max="145" width="11.71" hidden="0" customWidth="1"/>
    <col min="146" max="146" width="11.71" hidden="0" customWidth="1"/>
    <col min="147" max="147" width="11.71" hidden="0" customWidth="1"/>
    <col min="148" max="148" width="11.71" hidden="0" customWidth="1"/>
    <col min="149" max="149" width="11.71" hidden="0" customWidth="1"/>
    <col min="150" max="150" width="11.71" hidden="0" customWidth="1"/>
    <col min="151" max="151" width="11.71" hidden="0" customWidth="1"/>
    <col min="152" max="152" width="11.71" hidden="0" customWidth="1"/>
    <col min="153" max="153" width="11.71" hidden="0" customWidth="1"/>
    <col min="154" max="154" width="11.71" hidden="0" customWidth="1"/>
    <col min="155" max="155" width="11.71" hidden="0" customWidth="1"/>
    <col min="156" max="156" width="11.71" hidden="0" customWidth="1"/>
    <col min="157" max="157" width="11.71" hidden="0" customWidth="1"/>
    <col min="158" max="158" width="11.71" hidden="0" customWidth="1"/>
    <col min="159" max="159" width="11.71" hidden="0" customWidth="1"/>
    <col min="160" max="160" width="11.71" hidden="0" customWidth="1"/>
    <col min="161" max="161" width="11.71" hidden="0" customWidth="1"/>
    <col min="162" max="162" width="11.71" hidden="0" customWidth="1"/>
    <col min="163" max="163" width="11.71" hidden="0" customWidth="1"/>
    <col min="164" max="164" width="11.71" hidden="0" customWidth="1"/>
    <col min="165" max="165" width="11.71" hidden="0" customWidth="1"/>
    <col min="166" max="166" width="11.71" hidden="0" customWidth="1"/>
    <col min="167" max="167" width="11.71" hidden="0" customWidth="1"/>
    <col min="168" max="168" width="11.71" hidden="0" customWidth="1"/>
    <col min="169" max="169" width="11.71" hidden="0" customWidth="1"/>
    <col min="170" max="170" width="11.71" hidden="0" customWidth="1"/>
    <col min="171" max="171" width="11.71" hidden="0" customWidth="1"/>
    <col min="172" max="172" width="11.71" hidden="0" customWidth="1"/>
    <col min="173" max="173" width="11.71" hidden="0" customWidth="1"/>
    <col min="174" max="174" width="11.71" hidden="0" customWidth="1"/>
    <col min="175" max="175" width="11.71" hidden="0" customWidth="1"/>
    <col min="176" max="176" width="11.71" hidden="0" customWidth="1"/>
    <col min="177" max="177" width="11.71" hidden="0" customWidth="1"/>
    <col min="178" max="178" width="11.71" hidden="0" customWidth="1"/>
    <col min="179" max="179" width="11.71" hidden="0" customWidth="1"/>
    <col min="180" max="180" width="11.71" hidden="0" customWidth="1"/>
    <col min="181" max="181" width="11.71" hidden="0" customWidth="1"/>
    <col min="182" max="182" width="11.71" hidden="0" customWidth="1"/>
    <col min="183" max="183" width="11.71" hidden="0" customWidth="1"/>
    <col min="184" max="184" width="11.71" hidden="0" customWidth="1"/>
    <col min="185" max="185" width="11.71" hidden="0" customWidth="1"/>
    <col min="186" max="186" width="11.71" hidden="0" customWidth="1"/>
    <col min="187" max="187" width="11.71" hidden="0" customWidth="1"/>
    <col min="188" max="188" width="11.71" hidden="0" customWidth="1"/>
    <col min="189" max="189" width="11.71" hidden="0" customWidth="1"/>
    <col min="190" max="190" width="11.71" hidden="0" customWidth="1"/>
    <col min="191" max="191" width="11.71" hidden="0" customWidth="1"/>
    <col min="192" max="192" width="11.71" hidden="0" customWidth="1"/>
    <col min="193" max="193" width="11.71" hidden="0" customWidth="1"/>
    <col min="194" max="194" width="11.71" hidden="0" customWidth="1"/>
    <col min="195" max="195" width="11.71" hidden="0" customWidth="1"/>
    <col min="196" max="196" width="11.71" hidden="0" customWidth="1"/>
    <col min="197" max="197" width="11.71" hidden="0" customWidth="1"/>
    <col min="198" max="198" width="11.71" hidden="0" customWidth="1"/>
    <col min="199" max="199" width="11.71" hidden="0" customWidth="1"/>
    <col min="200" max="200" width="11.71" hidden="0" customWidth="1"/>
    <col min="201" max="201" width="11.71" hidden="0" customWidth="1"/>
    <col min="202" max="202" width="11.71" hidden="0" customWidth="1"/>
    <col min="203" max="203" width="11.71" hidden="0" customWidth="1"/>
    <col min="204" max="204" width="11.71" hidden="0" customWidth="1"/>
    <col min="205" max="205" width="11.71" hidden="0" customWidth="1"/>
    <col min="206" max="206" width="11.71" hidden="0" customWidth="1"/>
    <col min="207" max="207" width="11.71" hidden="0" customWidth="1"/>
    <col min="208" max="208" width="11.71" hidden="0" customWidth="1"/>
    <col min="209" max="209" width="11.71" hidden="0" customWidth="1"/>
    <col min="210" max="210" width="11.71" hidden="0" customWidth="1"/>
  </cols>
  <sheetData>
    <row r="1">
      <c r="A1" s="496" t="s">
        <v>1263</v>
      </c>
      <c r="B1" s="496" t="s">
        <v>1264</v>
      </c>
      <c r="C1" s="496" t="s">
        <v>1265</v>
      </c>
      <c r="D1" s="496" t="s">
        <v>1266</v>
      </c>
      <c r="E1" s="496" t="s">
        <v>1267</v>
      </c>
      <c r="F1" s="496" t="s">
        <v>1268</v>
      </c>
      <c r="G1" s="496" t="s">
        <v>1269</v>
      </c>
      <c r="H1" s="496" t="s">
        <v>1270</v>
      </c>
      <c r="I1" s="496" t="s">
        <v>1271</v>
      </c>
      <c r="J1" s="496" t="s">
        <v>1272</v>
      </c>
      <c r="K1" s="496" t="s">
        <v>1273</v>
      </c>
      <c r="L1" s="496" t="s">
        <v>1274</v>
      </c>
      <c r="M1" s="496" t="s">
        <v>1275</v>
      </c>
      <c r="N1" s="496" t="s">
        <v>1276</v>
      </c>
      <c r="O1" s="496" t="s">
        <v>1277</v>
      </c>
      <c r="P1" s="496" t="s">
        <v>1278</v>
      </c>
      <c r="Q1" s="496" t="s">
        <v>1279</v>
      </c>
      <c r="R1" s="496" t="s">
        <v>1280</v>
      </c>
      <c r="S1" s="496" t="s">
        <v>1281</v>
      </c>
      <c r="T1" s="496" t="s">
        <v>1282</v>
      </c>
      <c r="U1" s="496" t="s">
        <v>1283</v>
      </c>
      <c r="V1" s="496" t="s">
        <v>1284</v>
      </c>
      <c r="W1" s="496" t="s">
        <v>1285</v>
      </c>
      <c r="X1" s="496" t="s">
        <v>1286</v>
      </c>
      <c r="Y1" s="496" t="s">
        <v>1287</v>
      </c>
      <c r="Z1" s="496" t="s">
        <v>1288</v>
      </c>
      <c r="AA1" s="496" t="s">
        <v>1289</v>
      </c>
      <c r="AB1" s="496" t="s">
        <v>1290</v>
      </c>
      <c r="AC1" s="496" t="s">
        <v>1291</v>
      </c>
      <c r="AD1" s="496" t="s">
        <v>1292</v>
      </c>
      <c r="AE1" s="496" t="s">
        <v>1293</v>
      </c>
      <c r="AF1" s="496" t="s">
        <v>1294</v>
      </c>
      <c r="AG1" s="496" t="s">
        <v>1295</v>
      </c>
      <c r="AH1" s="496" t="s">
        <v>1296</v>
      </c>
      <c r="AI1" s="496" t="s">
        <v>1297</v>
      </c>
      <c r="AJ1" s="496" t="s">
        <v>1298</v>
      </c>
      <c r="AK1" s="496" t="s">
        <v>1299</v>
      </c>
      <c r="AL1" s="496" t="s">
        <v>1300</v>
      </c>
      <c r="AM1" s="496" t="s">
        <v>1301</v>
      </c>
      <c r="AN1" s="496" t="s">
        <v>1302</v>
      </c>
      <c r="AO1" s="496" t="s">
        <v>1303</v>
      </c>
      <c r="AP1" s="496" t="s">
        <v>1304</v>
      </c>
      <c r="AQ1" s="496" t="s">
        <v>1305</v>
      </c>
      <c r="AR1" s="496" t="s">
        <v>1306</v>
      </c>
      <c r="AS1" s="496" t="s">
        <v>1307</v>
      </c>
      <c r="AT1" s="496" t="s">
        <v>1308</v>
      </c>
      <c r="AU1" s="496" t="s">
        <v>1309</v>
      </c>
      <c r="AV1" s="496" t="s">
        <v>1310</v>
      </c>
      <c r="AW1" s="496" t="s">
        <v>1311</v>
      </c>
      <c r="AX1" s="496" t="s">
        <v>1312</v>
      </c>
      <c r="AY1" s="496" t="s">
        <v>1313</v>
      </c>
      <c r="AZ1" s="496" t="s">
        <v>1314</v>
      </c>
      <c r="BA1" s="496" t="s">
        <v>1315</v>
      </c>
      <c r="BB1" s="496" t="s">
        <v>1316</v>
      </c>
      <c r="BC1" s="496" t="s">
        <v>1317</v>
      </c>
      <c r="BD1" s="496" t="s">
        <v>1318</v>
      </c>
      <c r="BE1" s="496" t="s">
        <v>1319</v>
      </c>
      <c r="BF1" s="496" t="s">
        <v>1320</v>
      </c>
      <c r="BG1" s="496" t="s">
        <v>1321</v>
      </c>
      <c r="BH1" s="496" t="s">
        <v>1322</v>
      </c>
      <c r="BI1" s="496" t="s">
        <v>1323</v>
      </c>
      <c r="BJ1" s="496" t="s">
        <v>1324</v>
      </c>
      <c r="BK1" s="496" t="s">
        <v>1325</v>
      </c>
      <c r="BL1" s="496" t="s">
        <v>1326</v>
      </c>
      <c r="BM1" s="496" t="s">
        <v>1327</v>
      </c>
      <c r="BN1" s="496" t="s">
        <v>1328</v>
      </c>
      <c r="BO1" s="496" t="s">
        <v>1329</v>
      </c>
      <c r="BP1" s="496" t="s">
        <v>1330</v>
      </c>
      <c r="BQ1" s="496" t="s">
        <v>1331</v>
      </c>
      <c r="BR1" s="496" t="s">
        <v>1332</v>
      </c>
      <c r="BS1" s="496" t="s">
        <v>1333</v>
      </c>
      <c r="BT1" s="496" t="s">
        <v>1334</v>
      </c>
      <c r="BU1" s="496" t="s">
        <v>1335</v>
      </c>
      <c r="BV1" s="496" t="s">
        <v>1336</v>
      </c>
      <c r="BW1" s="496" t="s">
        <v>1337</v>
      </c>
      <c r="BX1" s="496" t="s">
        <v>1338</v>
      </c>
      <c r="BY1" s="496" t="s">
        <v>1339</v>
      </c>
      <c r="BZ1" s="496" t="s">
        <v>1340</v>
      </c>
      <c r="CA1" s="496" t="s">
        <v>1341</v>
      </c>
      <c r="CB1" s="496" t="s">
        <v>1342</v>
      </c>
      <c r="CC1" s="496" t="s">
        <v>1343</v>
      </c>
      <c r="CD1" s="496" t="s">
        <v>1344</v>
      </c>
      <c r="CE1" s="496" t="s">
        <v>1345</v>
      </c>
      <c r="CF1" s="496" t="s">
        <v>1346</v>
      </c>
      <c r="CG1" s="496" t="s">
        <v>1347</v>
      </c>
      <c r="CH1" s="496" t="s">
        <v>1348</v>
      </c>
      <c r="CI1" s="496" t="s">
        <v>1349</v>
      </c>
      <c r="CJ1" s="496" t="s">
        <v>1350</v>
      </c>
      <c r="CK1" s="496" t="s">
        <v>1351</v>
      </c>
      <c r="CL1" s="496" t="s">
        <v>1352</v>
      </c>
      <c r="CM1" s="496" t="s">
        <v>1353</v>
      </c>
      <c r="CN1" s="496" t="s">
        <v>1354</v>
      </c>
      <c r="CO1" s="496" t="s">
        <v>1355</v>
      </c>
      <c r="CP1" s="496" t="s">
        <v>1356</v>
      </c>
      <c r="CQ1" s="496" t="s">
        <v>1357</v>
      </c>
      <c r="CR1" s="496" t="s">
        <v>1358</v>
      </c>
      <c r="CS1" s="496" t="s">
        <v>1359</v>
      </c>
      <c r="CT1" s="496" t="s">
        <v>1360</v>
      </c>
      <c r="CU1" s="496" t="s">
        <v>1361</v>
      </c>
      <c r="CV1" s="496" t="s">
        <v>1362</v>
      </c>
      <c r="CW1" s="496" t="s">
        <v>1363</v>
      </c>
      <c r="CX1" s="496" t="s">
        <v>1364</v>
      </c>
      <c r="CY1" s="496" t="s">
        <v>1365</v>
      </c>
      <c r="CZ1" s="496" t="s">
        <v>1366</v>
      </c>
      <c r="DA1" s="496" t="s">
        <v>1367</v>
      </c>
      <c r="DB1" s="496" t="s">
        <v>1368</v>
      </c>
      <c r="DC1" s="496" t="s">
        <v>1369</v>
      </c>
      <c r="DD1" s="496" t="s">
        <v>1370</v>
      </c>
      <c r="DE1" s="496" t="s">
        <v>1371</v>
      </c>
      <c r="DF1" s="496" t="s">
        <v>1372</v>
      </c>
      <c r="DG1" s="496" t="s">
        <v>1373</v>
      </c>
      <c r="DH1" s="496" t="s">
        <v>1374</v>
      </c>
      <c r="DI1" s="496" t="s">
        <v>1375</v>
      </c>
      <c r="DJ1" s="496" t="s">
        <v>1376</v>
      </c>
      <c r="DK1" s="496" t="s">
        <v>1377</v>
      </c>
      <c r="DL1" s="496" t="s">
        <v>1378</v>
      </c>
      <c r="DM1" s="496" t="s">
        <v>1379</v>
      </c>
      <c r="DN1" s="496" t="s">
        <v>1380</v>
      </c>
      <c r="DO1" s="496" t="s">
        <v>1381</v>
      </c>
      <c r="DP1" s="496" t="s">
        <v>1382</v>
      </c>
      <c r="DQ1" s="496" t="s">
        <v>1383</v>
      </c>
      <c r="DR1" s="496" t="s">
        <v>1384</v>
      </c>
      <c r="DS1" s="496" t="s">
        <v>1385</v>
      </c>
      <c r="DT1" s="496" t="s">
        <v>1386</v>
      </c>
      <c r="DU1" s="496" t="s">
        <v>1387</v>
      </c>
      <c r="DV1" s="496" t="s">
        <v>1388</v>
      </c>
      <c r="DW1" s="496" t="s">
        <v>1389</v>
      </c>
      <c r="DX1" s="496" t="s">
        <v>1390</v>
      </c>
      <c r="DY1" s="496" t="s">
        <v>1391</v>
      </c>
      <c r="DZ1" s="496" t="s">
        <v>1392</v>
      </c>
      <c r="EA1" s="496" t="s">
        <v>1393</v>
      </c>
      <c r="EB1" s="496" t="s">
        <v>1394</v>
      </c>
      <c r="EC1" s="496" t="s">
        <v>1395</v>
      </c>
      <c r="ED1" s="496" t="s">
        <v>1396</v>
      </c>
      <c r="EE1" s="496" t="s">
        <v>1397</v>
      </c>
      <c r="EF1" s="496" t="s">
        <v>1398</v>
      </c>
      <c r="EG1" s="496" t="s">
        <v>1399</v>
      </c>
      <c r="EH1" s="496" t="s">
        <v>1400</v>
      </c>
      <c r="EI1" s="496" t="s">
        <v>1401</v>
      </c>
      <c r="EJ1" s="496" t="s">
        <v>1402</v>
      </c>
      <c r="EK1" s="496" t="s">
        <v>1403</v>
      </c>
      <c r="EL1" s="496" t="s">
        <v>1404</v>
      </c>
      <c r="EM1" s="496" t="s">
        <v>1405</v>
      </c>
      <c r="EN1" s="496" t="s">
        <v>1406</v>
      </c>
      <c r="EO1" s="496" t="s">
        <v>1407</v>
      </c>
      <c r="EP1" s="496" t="s">
        <v>1408</v>
      </c>
      <c r="EQ1" s="496" t="s">
        <v>1409</v>
      </c>
      <c r="ER1" s="496" t="s">
        <v>1410</v>
      </c>
      <c r="ES1" s="496" t="s">
        <v>1411</v>
      </c>
      <c r="ET1" s="496" t="s">
        <v>1412</v>
      </c>
      <c r="EU1" s="496" t="s">
        <v>1413</v>
      </c>
      <c r="EV1" s="496" t="s">
        <v>1414</v>
      </c>
      <c r="EW1" s="496" t="s">
        <v>1415</v>
      </c>
      <c r="EX1" s="496" t="s">
        <v>1416</v>
      </c>
      <c r="EY1" s="496" t="s">
        <v>1417</v>
      </c>
      <c r="EZ1" s="496" t="s">
        <v>1418</v>
      </c>
      <c r="FA1" s="496" t="s">
        <v>1419</v>
      </c>
      <c r="FB1" s="496" t="s">
        <v>1420</v>
      </c>
      <c r="FC1" s="496" t="s">
        <v>1421</v>
      </c>
      <c r="FD1" s="496" t="s">
        <v>1422</v>
      </c>
      <c r="FE1" s="496" t="s">
        <v>1423</v>
      </c>
      <c r="FF1" s="496" t="s">
        <v>1424</v>
      </c>
      <c r="FG1" s="496" t="s">
        <v>1425</v>
      </c>
      <c r="FH1" s="496" t="s">
        <v>1426</v>
      </c>
      <c r="FI1" s="496" t="s">
        <v>1427</v>
      </c>
      <c r="FJ1" s="496" t="s">
        <v>1428</v>
      </c>
      <c r="FK1" s="496" t="s">
        <v>1429</v>
      </c>
      <c r="FL1" s="496" t="s">
        <v>1430</v>
      </c>
      <c r="FM1" s="496" t="s">
        <v>1431</v>
      </c>
      <c r="FN1" s="496" t="s">
        <v>1432</v>
      </c>
      <c r="FO1" s="496" t="s">
        <v>1433</v>
      </c>
      <c r="FP1" s="496" t="s">
        <v>1434</v>
      </c>
      <c r="FQ1" s="496" t="s">
        <v>1435</v>
      </c>
      <c r="FR1" s="496" t="s">
        <v>1436</v>
      </c>
      <c r="FS1" s="496" t="s">
        <v>1437</v>
      </c>
      <c r="FT1" s="496" t="s">
        <v>1438</v>
      </c>
      <c r="FU1" s="496" t="s">
        <v>1439</v>
      </c>
      <c r="FV1" s="496" t="s">
        <v>1440</v>
      </c>
      <c r="FW1" s="496" t="s">
        <v>1441</v>
      </c>
      <c r="FX1" s="496" t="s">
        <v>1442</v>
      </c>
      <c r="FY1" s="496" t="s">
        <v>1443</v>
      </c>
      <c r="FZ1" s="496" t="s">
        <v>1444</v>
      </c>
      <c r="GA1" s="496" t="s">
        <v>1445</v>
      </c>
      <c r="GB1" s="496" t="s">
        <v>1446</v>
      </c>
      <c r="GC1" s="496" t="s">
        <v>1447</v>
      </c>
      <c r="GD1" s="496" t="s">
        <v>1448</v>
      </c>
      <c r="GE1" s="496" t="s">
        <v>1449</v>
      </c>
      <c r="GF1" s="496" t="s">
        <v>1450</v>
      </c>
      <c r="GG1" s="496" t="s">
        <v>1451</v>
      </c>
      <c r="GH1" s="496" t="s">
        <v>1452</v>
      </c>
      <c r="GI1" s="496" t="s">
        <v>1453</v>
      </c>
      <c r="GJ1" s="496" t="s">
        <v>1454</v>
      </c>
      <c r="GK1" s="496" t="s">
        <v>1455</v>
      </c>
      <c r="GL1" s="496" t="s">
        <v>1456</v>
      </c>
      <c r="GM1" s="496" t="s">
        <v>1457</v>
      </c>
      <c r="GN1" s="496" t="s">
        <v>1458</v>
      </c>
      <c r="GO1" s="496" t="s">
        <v>1459</v>
      </c>
      <c r="GP1" s="496" t="s">
        <v>1460</v>
      </c>
      <c r="GQ1" s="496" t="s">
        <v>1461</v>
      </c>
      <c r="GR1" s="496" t="s">
        <v>1462</v>
      </c>
      <c r="GS1" s="496" t="s">
        <v>1463</v>
      </c>
      <c r="GT1" s="496" t="s">
        <v>1464</v>
      </c>
      <c r="GU1" s="496" t="s">
        <v>1465</v>
      </c>
      <c r="GV1" s="496" t="s">
        <v>1466</v>
      </c>
      <c r="GW1" s="496" t="s">
        <v>1467</v>
      </c>
      <c r="GX1" s="496" t="s">
        <v>1468</v>
      </c>
      <c r="GY1" s="496" t="s">
        <v>1469</v>
      </c>
      <c r="GZ1" s="496" t="s">
        <v>1470</v>
      </c>
      <c r="HA1" s="496" t="s">
        <v>1471</v>
      </c>
      <c r="HB1" s="497" t="s">
        <v>1472</v>
      </c>
    </row>
    <row r="2">
      <c r="A2" s="34" t="s">
        <v>1473</v>
      </c>
      <c r="B2" s="34" t="n">
        <v>1051.2</v>
      </c>
      <c r="C2" s="34" t="n">
        <v>1067.4</v>
      </c>
      <c r="D2" s="34" t="n">
        <v>1086.1</v>
      </c>
      <c r="E2" s="34" t="n">
        <v>1088.6</v>
      </c>
      <c r="F2" s="34" t="n">
        <v>1135.2</v>
      </c>
      <c r="G2" s="34" t="n">
        <v>1156.3</v>
      </c>
      <c r="H2" s="34" t="n">
        <v>1177.7</v>
      </c>
      <c r="I2" s="34" t="n">
        <v>1190.3</v>
      </c>
      <c r="J2" s="34" t="n">
        <v>1230.6</v>
      </c>
      <c r="K2" s="34" t="n">
        <v>1266.4</v>
      </c>
      <c r="L2" s="34" t="n">
        <v>1290.6</v>
      </c>
      <c r="M2" s="34" t="n">
        <v>1328.9</v>
      </c>
      <c r="N2" s="34" t="n">
        <v>1377.5</v>
      </c>
      <c r="O2" s="34" t="n">
        <v>1413.9</v>
      </c>
      <c r="P2" s="34" t="n">
        <v>1433.8</v>
      </c>
      <c r="Q2" s="34" t="n">
        <v>1476.3</v>
      </c>
      <c r="R2" s="34" t="n">
        <v>1491.2</v>
      </c>
      <c r="S2" s="34" t="n">
        <v>1530.1</v>
      </c>
      <c r="T2" s="34" t="n">
        <v>1560</v>
      </c>
      <c r="U2" s="34" t="n">
        <v>1599.7</v>
      </c>
      <c r="V2" s="34" t="n">
        <v>1616.1</v>
      </c>
      <c r="W2" s="34" t="n">
        <v>1651.9</v>
      </c>
      <c r="X2" s="34" t="n">
        <v>1709.8</v>
      </c>
      <c r="Y2" s="34" t="n">
        <v>1761.8</v>
      </c>
      <c r="Z2" s="34" t="n">
        <v>1820.5</v>
      </c>
      <c r="AA2" s="34" t="n">
        <v>1852.3</v>
      </c>
      <c r="AB2" s="34" t="n">
        <v>1886.6</v>
      </c>
      <c r="AC2" s="34" t="n">
        <v>1934.3</v>
      </c>
      <c r="AD2" s="34" t="n">
        <v>1988.6</v>
      </c>
      <c r="AE2" s="34" t="n">
        <v>2055.9</v>
      </c>
      <c r="AF2" s="34" t="n">
        <v>2118.5</v>
      </c>
      <c r="AG2" s="34" t="n">
        <v>2164.3</v>
      </c>
      <c r="AH2" s="34" t="n">
        <v>2202.8</v>
      </c>
      <c r="AI2" s="34" t="n">
        <v>2331.6</v>
      </c>
      <c r="AJ2" s="34" t="n">
        <v>2395.1</v>
      </c>
      <c r="AK2" s="34" t="n">
        <v>2476.9</v>
      </c>
      <c r="AL2" s="34" t="n">
        <v>2526.6</v>
      </c>
      <c r="AM2" s="34" t="n">
        <v>2591.2</v>
      </c>
      <c r="AN2" s="34" t="n">
        <v>2667.6</v>
      </c>
      <c r="AO2" s="34" t="n">
        <v>2723.9</v>
      </c>
      <c r="AP2" s="34" t="n">
        <v>2789.8</v>
      </c>
      <c r="AQ2" s="34" t="n">
        <v>2797.4</v>
      </c>
      <c r="AR2" s="34" t="n">
        <v>2856.5</v>
      </c>
      <c r="AS2" s="34" t="n">
        <v>2985.6</v>
      </c>
      <c r="AT2" s="34" t="n">
        <v>3124.2</v>
      </c>
      <c r="AU2" s="34" t="n">
        <v>3162.5</v>
      </c>
      <c r="AV2" s="34" t="n">
        <v>3260.6</v>
      </c>
      <c r="AW2" s="34" t="n">
        <v>3280.8</v>
      </c>
      <c r="AX2" s="34" t="n">
        <v>3274.3</v>
      </c>
      <c r="AY2" s="34" t="n">
        <v>3332</v>
      </c>
      <c r="AZ2" s="34" t="n">
        <v>3366.3</v>
      </c>
      <c r="BA2" s="34" t="n">
        <v>3402.6</v>
      </c>
      <c r="BB2" s="34" t="n">
        <v>3473.4</v>
      </c>
      <c r="BC2" s="34" t="n">
        <v>3578.8</v>
      </c>
      <c r="BD2" s="34" t="n">
        <v>3689.2</v>
      </c>
      <c r="BE2" s="34" t="n">
        <v>3794.7</v>
      </c>
      <c r="BF2" s="34" t="n">
        <v>3908.1</v>
      </c>
      <c r="BG2" s="34" t="n">
        <v>4009.6</v>
      </c>
      <c r="BH2" s="34" t="n">
        <v>4084.3</v>
      </c>
      <c r="BI2" s="34" t="n">
        <v>4148.6</v>
      </c>
      <c r="BJ2" s="34" t="n">
        <v>4230.2</v>
      </c>
      <c r="BK2" s="34" t="n">
        <v>4294.9</v>
      </c>
      <c r="BL2" s="34" t="n">
        <v>4386.8</v>
      </c>
      <c r="BM2" s="34" t="n">
        <v>4444.1</v>
      </c>
      <c r="BN2" s="34" t="n">
        <v>4507.9</v>
      </c>
      <c r="BO2" s="34" t="n">
        <v>4545.3</v>
      </c>
      <c r="BP2" s="34" t="n">
        <v>4607.7</v>
      </c>
      <c r="BQ2" s="34" t="n">
        <v>4657.6</v>
      </c>
      <c r="BR2" s="34" t="n">
        <v>4722.2</v>
      </c>
      <c r="BS2" s="34" t="n">
        <v>4806.2</v>
      </c>
      <c r="BT2" s="34" t="n">
        <v>4884.6</v>
      </c>
      <c r="BU2" s="34" t="n">
        <v>5008</v>
      </c>
      <c r="BV2" s="34" t="n">
        <v>5073.4</v>
      </c>
      <c r="BW2" s="34" t="n">
        <v>5190</v>
      </c>
      <c r="BX2" s="34" t="n">
        <v>5282.8</v>
      </c>
      <c r="BY2" s="34" t="n">
        <v>5399.5</v>
      </c>
      <c r="BZ2" s="34" t="n">
        <v>5511.3</v>
      </c>
      <c r="CA2" s="34" t="n">
        <v>5612.5</v>
      </c>
      <c r="CB2" s="34" t="n">
        <v>5695.4</v>
      </c>
      <c r="CC2" s="34" t="n">
        <v>5747.2</v>
      </c>
      <c r="CD2" s="34" t="n">
        <v>5872.7</v>
      </c>
      <c r="CE2" s="34" t="n">
        <v>5960</v>
      </c>
      <c r="CF2" s="34" t="n">
        <v>6015.1</v>
      </c>
      <c r="CG2" s="34" t="n">
        <v>6004.7</v>
      </c>
      <c r="CH2" s="34" t="n">
        <v>6035.2</v>
      </c>
      <c r="CI2" s="34" t="n">
        <v>6126.9</v>
      </c>
      <c r="CJ2" s="34" t="n">
        <v>6205.9</v>
      </c>
      <c r="CK2" s="34" t="n">
        <v>6264.5</v>
      </c>
      <c r="CL2" s="34" t="n">
        <v>6363.1</v>
      </c>
      <c r="CM2" s="34" t="n">
        <v>6470.8</v>
      </c>
      <c r="CN2" s="34" t="n">
        <v>6566.6</v>
      </c>
      <c r="CO2" s="34" t="n">
        <v>6680.8</v>
      </c>
      <c r="CP2" s="34" t="n">
        <v>6729.5</v>
      </c>
      <c r="CQ2" s="34" t="n">
        <v>6808.9</v>
      </c>
      <c r="CR2" s="34" t="n">
        <v>6882.1</v>
      </c>
      <c r="CS2" s="34" t="n">
        <v>7013.7</v>
      </c>
      <c r="CT2" s="34" t="n">
        <v>7115.7</v>
      </c>
      <c r="CU2" s="34" t="n">
        <v>7246.9</v>
      </c>
      <c r="CV2" s="34" t="n">
        <v>7331.1</v>
      </c>
      <c r="CW2" s="34" t="n">
        <v>7455.3</v>
      </c>
      <c r="CX2" s="34" t="n">
        <v>7522.3</v>
      </c>
      <c r="CY2" s="34" t="n">
        <v>7581</v>
      </c>
      <c r="CZ2" s="34" t="n">
        <v>7683.1</v>
      </c>
      <c r="DA2" s="34" t="n">
        <v>7772.6</v>
      </c>
      <c r="DB2" s="34" t="n">
        <v>7868.5</v>
      </c>
      <c r="DC2" s="34" t="n">
        <v>8032.8</v>
      </c>
      <c r="DD2" s="34" t="n">
        <v>8131.4</v>
      </c>
      <c r="DE2" s="34" t="n">
        <v>8259.8</v>
      </c>
      <c r="DF2" s="34" t="n">
        <v>8362.7</v>
      </c>
      <c r="DG2" s="34" t="n">
        <v>8518.8</v>
      </c>
      <c r="DH2" s="34" t="n">
        <v>8662.8</v>
      </c>
      <c r="DI2" s="34" t="n">
        <v>8765.9</v>
      </c>
      <c r="DJ2" s="34" t="n">
        <v>8866.5</v>
      </c>
      <c r="DK2" s="34" t="n">
        <v>8969.7</v>
      </c>
      <c r="DL2" s="34" t="n">
        <v>9121.1</v>
      </c>
      <c r="DM2" s="34" t="n">
        <v>9294</v>
      </c>
      <c r="DN2" s="34" t="n">
        <v>9411.7</v>
      </c>
      <c r="DO2" s="34" t="n">
        <v>9526.2</v>
      </c>
      <c r="DP2" s="34" t="n">
        <v>9686.6</v>
      </c>
      <c r="DQ2" s="34" t="n">
        <v>9900.2</v>
      </c>
      <c r="DR2" s="34" t="n">
        <v>10002.2</v>
      </c>
      <c r="DS2" s="34" t="n">
        <v>10247.7</v>
      </c>
      <c r="DT2" s="34" t="n">
        <v>10318.2</v>
      </c>
      <c r="DU2" s="34" t="n">
        <v>10435.7</v>
      </c>
      <c r="DV2" s="34" t="n">
        <v>10470.2</v>
      </c>
      <c r="DW2" s="34" t="n">
        <v>10599</v>
      </c>
      <c r="DX2" s="34" t="n">
        <v>10598</v>
      </c>
      <c r="DY2" s="34" t="n">
        <v>10660.5</v>
      </c>
      <c r="DZ2" s="34" t="n">
        <v>10783.5</v>
      </c>
      <c r="EA2" s="34" t="n">
        <v>10887.5</v>
      </c>
      <c r="EB2" s="34" t="n">
        <v>10984</v>
      </c>
      <c r="EC2" s="34" t="n">
        <v>11061.4</v>
      </c>
      <c r="ED2" s="34" t="n">
        <v>11174.1</v>
      </c>
      <c r="EE2" s="34" t="n">
        <v>11312.8</v>
      </c>
      <c r="EF2" s="34" t="n">
        <v>11566.7</v>
      </c>
      <c r="EG2" s="34" t="n">
        <v>11772.2</v>
      </c>
      <c r="EH2" s="34" t="n">
        <v>11923.4</v>
      </c>
      <c r="EI2" s="34" t="n">
        <v>12112.8</v>
      </c>
      <c r="EJ2" s="34" t="n">
        <v>12305.3</v>
      </c>
      <c r="EK2" s="34" t="n">
        <v>12527.2</v>
      </c>
      <c r="EL2" s="34" t="n">
        <v>12767.3</v>
      </c>
      <c r="EM2" s="34" t="n">
        <v>12922.7</v>
      </c>
      <c r="EN2" s="34" t="n">
        <v>13142.6</v>
      </c>
      <c r="EO2" s="34" t="n">
        <v>13324.2</v>
      </c>
      <c r="EP2" s="34" t="n">
        <v>13599.2</v>
      </c>
      <c r="EQ2" s="34" t="n">
        <v>13753.4</v>
      </c>
      <c r="ER2" s="34" t="n">
        <v>13870.2</v>
      </c>
      <c r="ES2" s="34" t="n">
        <v>14039.6</v>
      </c>
      <c r="ET2" s="34" t="n">
        <v>14215.7</v>
      </c>
      <c r="EU2" s="34" t="n">
        <v>14402.1</v>
      </c>
      <c r="EV2" s="34" t="n">
        <v>14564.1</v>
      </c>
      <c r="EW2" s="34" t="n">
        <v>14715.1</v>
      </c>
      <c r="EX2" s="34" t="n">
        <v>14706.5</v>
      </c>
      <c r="EY2" s="34" t="n">
        <v>14865.7</v>
      </c>
      <c r="EZ2" s="34" t="n">
        <v>14899</v>
      </c>
      <c r="FA2" s="34" t="n">
        <v>14608.2</v>
      </c>
      <c r="FB2" s="34" t="n">
        <v>14430.9</v>
      </c>
      <c r="FC2" s="34" t="n">
        <v>14381.2</v>
      </c>
      <c r="FD2" s="34" t="n">
        <v>14448.9</v>
      </c>
      <c r="FE2" s="34" t="n">
        <v>14651.2</v>
      </c>
      <c r="FF2" s="34" t="n">
        <v>14764.6</v>
      </c>
      <c r="FG2" s="34" t="n">
        <v>14980.2</v>
      </c>
      <c r="FH2" s="34" t="n">
        <v>15141.6</v>
      </c>
      <c r="FI2" s="34" t="n">
        <v>15309.5</v>
      </c>
      <c r="FJ2" s="34" t="n">
        <v>15351.4</v>
      </c>
      <c r="FK2" s="34" t="n">
        <v>15557.5</v>
      </c>
      <c r="FL2" s="34" t="n">
        <v>15647.7</v>
      </c>
      <c r="FM2" s="34" t="n">
        <v>15842.3</v>
      </c>
      <c r="FN2" s="34" t="n">
        <v>16068.8</v>
      </c>
      <c r="FO2" s="34" t="n">
        <v>16207.1</v>
      </c>
      <c r="FP2" s="34" t="n">
        <v>16319.5</v>
      </c>
      <c r="FQ2" s="34" t="n">
        <v>16420.4</v>
      </c>
      <c r="FR2" s="34" t="n">
        <v>16629.1</v>
      </c>
      <c r="FS2" s="34" t="n">
        <v>16699.6</v>
      </c>
      <c r="FT2" s="34" t="n">
        <v>16911.1</v>
      </c>
      <c r="FU2" s="34" t="n">
        <v>17133.1</v>
      </c>
      <c r="FV2" s="34" t="n">
        <v>17144.3</v>
      </c>
      <c r="FW2" s="34" t="n">
        <v>17462.7</v>
      </c>
      <c r="FX2" s="34" t="n">
        <v>17743.2</v>
      </c>
      <c r="FY2" s="34" t="n">
        <v>17852.5</v>
      </c>
      <c r="FZ2" s="34" t="n">
        <v>17991.3</v>
      </c>
      <c r="GA2" s="34" t="n">
        <v>18193.7</v>
      </c>
      <c r="GB2" s="34" t="n">
        <v>18307</v>
      </c>
      <c r="GC2" s="34" t="n">
        <v>18332.1</v>
      </c>
      <c r="GD2" s="34" t="n">
        <v>18425.3</v>
      </c>
      <c r="GE2" s="34" t="n">
        <v>18611.6</v>
      </c>
      <c r="GF2" s="34" t="n">
        <v>18775.5</v>
      </c>
      <c r="GG2" s="34" t="n">
        <v>18968</v>
      </c>
      <c r="GH2" s="34" t="n">
        <v>19153.9</v>
      </c>
      <c r="GI2" s="34" t="n">
        <v>19322.9</v>
      </c>
      <c r="GJ2" s="34" t="n">
        <v>19558.7</v>
      </c>
      <c r="GK2" s="34" t="n">
        <v>19883</v>
      </c>
      <c r="GL2" s="34" t="n">
        <v>20143.7</v>
      </c>
      <c r="GM2" s="34" t="n">
        <v>20492.5</v>
      </c>
      <c r="GN2" s="34" t="n">
        <v>20659.1</v>
      </c>
      <c r="GO2" s="34" t="n">
        <v>20813.3</v>
      </c>
      <c r="GP2" s="34" t="n">
        <v>21001.6</v>
      </c>
      <c r="GQ2" s="34" t="n">
        <v>21289.3</v>
      </c>
      <c r="GR2" s="34" t="n">
        <v>21505</v>
      </c>
      <c r="GS2" s="34" t="n">
        <v>21694.5</v>
      </c>
      <c r="GT2" s="34" t="n">
        <v>21481.4</v>
      </c>
      <c r="GU2" s="34" t="n">
        <v>19477.4</v>
      </c>
      <c r="GV2" s="34" t="n">
        <v>21138.6</v>
      </c>
      <c r="GW2" s="34" t="n">
        <v>21477.6</v>
      </c>
      <c r="GX2" s="34" t="n">
        <v>22038.2</v>
      </c>
      <c r="GY2" s="34" t="n">
        <v>22741</v>
      </c>
      <c r="GZ2" s="34" t="n">
        <v>23202.3</v>
      </c>
      <c r="HA2" s="34" t="n">
        <v>24002.8</v>
      </c>
      <c r="HB2" t="n">
        <v>24382.7</v>
      </c>
    </row>
    <row r="3">
      <c r="A3" s="34" t="s">
        <v>1474</v>
      </c>
      <c r="B3" s="34" t="n">
        <v>4939.8</v>
      </c>
      <c r="C3" s="34" t="n">
        <v>4946.8</v>
      </c>
      <c r="D3" s="34" t="n">
        <v>4992.4</v>
      </c>
      <c r="E3" s="34" t="n">
        <v>4938.9</v>
      </c>
      <c r="F3" s="34" t="n">
        <v>5073</v>
      </c>
      <c r="G3" s="34" t="n">
        <v>5100.4</v>
      </c>
      <c r="H3" s="34" t="n">
        <v>5142.4</v>
      </c>
      <c r="I3" s="34" t="n">
        <v>5154.5</v>
      </c>
      <c r="J3" s="34" t="n">
        <v>5249.3</v>
      </c>
      <c r="K3" s="34" t="n">
        <v>5368.5</v>
      </c>
      <c r="L3" s="34" t="n">
        <v>5419.2</v>
      </c>
      <c r="M3" s="34" t="n">
        <v>5509.9</v>
      </c>
      <c r="N3" s="34" t="n">
        <v>5646.3</v>
      </c>
      <c r="O3" s="34" t="n">
        <v>5707.8</v>
      </c>
      <c r="P3" s="34" t="n">
        <v>5677.7</v>
      </c>
      <c r="Q3" s="34" t="n">
        <v>5731.6</v>
      </c>
      <c r="R3" s="34" t="n">
        <v>5682.4</v>
      </c>
      <c r="S3" s="34" t="n">
        <v>5695.9</v>
      </c>
      <c r="T3" s="34" t="n">
        <v>5642</v>
      </c>
      <c r="U3" s="34" t="n">
        <v>5620.1</v>
      </c>
      <c r="V3" s="34" t="n">
        <v>5551.7</v>
      </c>
      <c r="W3" s="34" t="n">
        <v>5591.4</v>
      </c>
      <c r="X3" s="34" t="n">
        <v>5687.1</v>
      </c>
      <c r="Y3" s="34" t="n">
        <v>5763.7</v>
      </c>
      <c r="Z3" s="34" t="n">
        <v>5893.3</v>
      </c>
      <c r="AA3" s="34" t="n">
        <v>5936.5</v>
      </c>
      <c r="AB3" s="34" t="n">
        <v>5969.1</v>
      </c>
      <c r="AC3" s="34" t="n">
        <v>6012.4</v>
      </c>
      <c r="AD3" s="34" t="n">
        <v>6083.4</v>
      </c>
      <c r="AE3" s="34" t="n">
        <v>6201.7</v>
      </c>
      <c r="AF3" s="34" t="n">
        <v>6313.6</v>
      </c>
      <c r="AG3" s="34" t="n">
        <v>6313.7</v>
      </c>
      <c r="AH3" s="34" t="n">
        <v>6333.8</v>
      </c>
      <c r="AI3" s="34" t="n">
        <v>6578.6</v>
      </c>
      <c r="AJ3" s="34" t="n">
        <v>6644.8</v>
      </c>
      <c r="AK3" s="34" t="n">
        <v>6734.1</v>
      </c>
      <c r="AL3" s="34" t="n">
        <v>6746.2</v>
      </c>
      <c r="AM3" s="34" t="n">
        <v>6753.4</v>
      </c>
      <c r="AN3" s="34" t="n">
        <v>6803.6</v>
      </c>
      <c r="AO3" s="34" t="n">
        <v>6820.6</v>
      </c>
      <c r="AP3" s="34" t="n">
        <v>6842</v>
      </c>
      <c r="AQ3" s="34" t="n">
        <v>6701</v>
      </c>
      <c r="AR3" s="34" t="n">
        <v>6693.1</v>
      </c>
      <c r="AS3" s="34" t="n">
        <v>6817.9</v>
      </c>
      <c r="AT3" s="34" t="n">
        <v>6951.5</v>
      </c>
      <c r="AU3" s="34" t="n">
        <v>6900</v>
      </c>
      <c r="AV3" s="34" t="n">
        <v>6982.6</v>
      </c>
      <c r="AW3" s="34" t="n">
        <v>6906.5</v>
      </c>
      <c r="AX3" s="34" t="n">
        <v>6799.2</v>
      </c>
      <c r="AY3" s="34" t="n">
        <v>6830.3</v>
      </c>
      <c r="AZ3" s="34" t="n">
        <v>6804.1</v>
      </c>
      <c r="BA3" s="34" t="n">
        <v>6806.9</v>
      </c>
      <c r="BB3" s="34" t="n">
        <v>6896.6</v>
      </c>
      <c r="BC3" s="34" t="n">
        <v>7053.5</v>
      </c>
      <c r="BD3" s="34" t="n">
        <v>7194.5</v>
      </c>
      <c r="BE3" s="34" t="n">
        <v>7344.6</v>
      </c>
      <c r="BF3" s="34" t="n">
        <v>7488.2</v>
      </c>
      <c r="BG3" s="34" t="n">
        <v>7617.5</v>
      </c>
      <c r="BH3" s="34" t="n">
        <v>7691</v>
      </c>
      <c r="BI3" s="34" t="n">
        <v>7754.1</v>
      </c>
      <c r="BJ3" s="34" t="n">
        <v>7829.3</v>
      </c>
      <c r="BK3" s="34" t="n">
        <v>7898.2</v>
      </c>
      <c r="BL3" s="34" t="n">
        <v>8018.8</v>
      </c>
      <c r="BM3" s="34" t="n">
        <v>8078.4</v>
      </c>
      <c r="BN3" s="34" t="n">
        <v>8153.8</v>
      </c>
      <c r="BO3" s="34" t="n">
        <v>8190.6</v>
      </c>
      <c r="BP3" s="34" t="n">
        <v>8268.9</v>
      </c>
      <c r="BQ3" s="34" t="n">
        <v>8313.3</v>
      </c>
      <c r="BR3" s="34" t="n">
        <v>8375.3</v>
      </c>
      <c r="BS3" s="34" t="n">
        <v>8465.6</v>
      </c>
      <c r="BT3" s="34" t="n">
        <v>8539.1</v>
      </c>
      <c r="BU3" s="34" t="n">
        <v>8685.7</v>
      </c>
      <c r="BV3" s="34" t="n">
        <v>8730.6</v>
      </c>
      <c r="BW3" s="34" t="n">
        <v>8845.3</v>
      </c>
      <c r="BX3" s="34" t="n">
        <v>8897.1</v>
      </c>
      <c r="BY3" s="34" t="n">
        <v>9015.7</v>
      </c>
      <c r="BZ3" s="34" t="n">
        <v>9107.3</v>
      </c>
      <c r="CA3" s="34" t="n">
        <v>9176.8</v>
      </c>
      <c r="CB3" s="34" t="n">
        <v>9244.8</v>
      </c>
      <c r="CC3" s="34" t="n">
        <v>9263</v>
      </c>
      <c r="CD3" s="34" t="n">
        <v>9364.3</v>
      </c>
      <c r="CE3" s="34" t="n">
        <v>9398.2</v>
      </c>
      <c r="CF3" s="34" t="n">
        <v>9404.5</v>
      </c>
      <c r="CG3" s="34" t="n">
        <v>9318.9</v>
      </c>
      <c r="CH3" s="34" t="n">
        <v>9275.3</v>
      </c>
      <c r="CI3" s="34" t="n">
        <v>9347.6</v>
      </c>
      <c r="CJ3" s="34" t="n">
        <v>9394.8</v>
      </c>
      <c r="CK3" s="34" t="n">
        <v>9427.6</v>
      </c>
      <c r="CL3" s="34" t="n">
        <v>9540.4</v>
      </c>
      <c r="CM3" s="34" t="n">
        <v>9643.9</v>
      </c>
      <c r="CN3" s="34" t="n">
        <v>9739.2</v>
      </c>
      <c r="CO3" s="34" t="n">
        <v>9840.8</v>
      </c>
      <c r="CP3" s="34" t="n">
        <v>9857.2</v>
      </c>
      <c r="CQ3" s="34" t="n">
        <v>9914.6</v>
      </c>
      <c r="CR3" s="34" t="n">
        <v>9961.9</v>
      </c>
      <c r="CS3" s="34" t="n">
        <v>10097.4</v>
      </c>
      <c r="CT3" s="34" t="n">
        <v>10195.3</v>
      </c>
      <c r="CU3" s="34" t="n">
        <v>10333.5</v>
      </c>
      <c r="CV3" s="34" t="n">
        <v>10393.9</v>
      </c>
      <c r="CW3" s="34" t="n">
        <v>10513</v>
      </c>
      <c r="CX3" s="34" t="n">
        <v>10550.3</v>
      </c>
      <c r="CY3" s="34" t="n">
        <v>10581.7</v>
      </c>
      <c r="CZ3" s="34" t="n">
        <v>10671.7</v>
      </c>
      <c r="DA3" s="34" t="n">
        <v>10744.2</v>
      </c>
      <c r="DB3" s="34" t="n">
        <v>10824.7</v>
      </c>
      <c r="DC3" s="34" t="n">
        <v>11005.2</v>
      </c>
      <c r="DD3" s="34" t="n">
        <v>11103.9</v>
      </c>
      <c r="DE3" s="34" t="n">
        <v>11219.2</v>
      </c>
      <c r="DF3" s="34" t="n">
        <v>11291.7</v>
      </c>
      <c r="DG3" s="34" t="n">
        <v>11479.3</v>
      </c>
      <c r="DH3" s="34" t="n">
        <v>11622.9</v>
      </c>
      <c r="DI3" s="34" t="n">
        <v>11722.7</v>
      </c>
      <c r="DJ3" s="34" t="n">
        <v>11839.9</v>
      </c>
      <c r="DK3" s="34" t="n">
        <v>11949.5</v>
      </c>
      <c r="DL3" s="34" t="n">
        <v>12099.2</v>
      </c>
      <c r="DM3" s="34" t="n">
        <v>12294.7</v>
      </c>
      <c r="DN3" s="34" t="n">
        <v>12410.8</v>
      </c>
      <c r="DO3" s="34" t="n">
        <v>12514.4</v>
      </c>
      <c r="DP3" s="34" t="n">
        <v>12680</v>
      </c>
      <c r="DQ3" s="34" t="n">
        <v>12888.3</v>
      </c>
      <c r="DR3" s="34" t="n">
        <v>12935.3</v>
      </c>
      <c r="DS3" s="34" t="n">
        <v>13170.7</v>
      </c>
      <c r="DT3" s="34" t="n">
        <v>13183.9</v>
      </c>
      <c r="DU3" s="34" t="n">
        <v>13262.3</v>
      </c>
      <c r="DV3" s="34" t="n">
        <v>13219.3</v>
      </c>
      <c r="DW3" s="34" t="n">
        <v>13301.4</v>
      </c>
      <c r="DX3" s="34" t="n">
        <v>13248.1</v>
      </c>
      <c r="DY3" s="34" t="n">
        <v>13284.9</v>
      </c>
      <c r="DZ3" s="34" t="n">
        <v>13394.9</v>
      </c>
      <c r="EA3" s="34" t="n">
        <v>13477.4</v>
      </c>
      <c r="EB3" s="34" t="n">
        <v>13531.7</v>
      </c>
      <c r="EC3" s="34" t="n">
        <v>13549.4</v>
      </c>
      <c r="ED3" s="34" t="n">
        <v>13619.4</v>
      </c>
      <c r="EE3" s="34" t="n">
        <v>13741.1</v>
      </c>
      <c r="EF3" s="34" t="n">
        <v>13970.2</v>
      </c>
      <c r="EG3" s="34" t="n">
        <v>14131.4</v>
      </c>
      <c r="EH3" s="34" t="n">
        <v>14212.3</v>
      </c>
      <c r="EI3" s="34" t="n">
        <v>14323</v>
      </c>
      <c r="EJ3" s="34" t="n">
        <v>14457.8</v>
      </c>
      <c r="EK3" s="34" t="n">
        <v>14605.6</v>
      </c>
      <c r="EL3" s="34" t="n">
        <v>14767.8</v>
      </c>
      <c r="EM3" s="34" t="n">
        <v>14839.7</v>
      </c>
      <c r="EN3" s="34" t="n">
        <v>14956.3</v>
      </c>
      <c r="EO3" s="34" t="n">
        <v>15041.2</v>
      </c>
      <c r="EP3" s="34" t="n">
        <v>15244.1</v>
      </c>
      <c r="EQ3" s="34" t="n">
        <v>15281.5</v>
      </c>
      <c r="ER3" s="34" t="n">
        <v>15304.5</v>
      </c>
      <c r="ES3" s="34" t="n">
        <v>15433.6</v>
      </c>
      <c r="ET3" s="34" t="n">
        <v>15479</v>
      </c>
      <c r="EU3" s="34" t="n">
        <v>15577.8</v>
      </c>
      <c r="EV3" s="34" t="n">
        <v>15671.6</v>
      </c>
      <c r="EW3" s="34" t="n">
        <v>15767.1</v>
      </c>
      <c r="EX3" s="34" t="n">
        <v>15702.9</v>
      </c>
      <c r="EY3" s="34" t="n">
        <v>15792.8</v>
      </c>
      <c r="EZ3" s="34" t="n">
        <v>15709.6</v>
      </c>
      <c r="FA3" s="34" t="n">
        <v>15366.6</v>
      </c>
      <c r="FB3" s="34" t="n">
        <v>15187.5</v>
      </c>
      <c r="FC3" s="34" t="n">
        <v>15161.8</v>
      </c>
      <c r="FD3" s="34" t="n">
        <v>15216.6</v>
      </c>
      <c r="FE3" s="34" t="n">
        <v>15379.2</v>
      </c>
      <c r="FF3" s="34" t="n">
        <v>15456.1</v>
      </c>
      <c r="FG3" s="34" t="n">
        <v>15605.6</v>
      </c>
      <c r="FH3" s="34" t="n">
        <v>15726.3</v>
      </c>
      <c r="FI3" s="34" t="n">
        <v>15808</v>
      </c>
      <c r="FJ3" s="34" t="n">
        <v>15769.9</v>
      </c>
      <c r="FK3" s="34" t="n">
        <v>15876.8</v>
      </c>
      <c r="FL3" s="34" t="n">
        <v>15870.7</v>
      </c>
      <c r="FM3" s="34" t="n">
        <v>16048.7</v>
      </c>
      <c r="FN3" s="34" t="n">
        <v>16180</v>
      </c>
      <c r="FO3" s="34" t="n">
        <v>16253.7</v>
      </c>
      <c r="FP3" s="34" t="n">
        <v>16282.2</v>
      </c>
      <c r="FQ3" s="34" t="n">
        <v>16300</v>
      </c>
      <c r="FR3" s="34" t="n">
        <v>16441.5</v>
      </c>
      <c r="FS3" s="34" t="n">
        <v>16464.4</v>
      </c>
      <c r="FT3" s="34" t="n">
        <v>16594.7</v>
      </c>
      <c r="FU3" s="34" t="n">
        <v>16712.8</v>
      </c>
      <c r="FV3" s="34" t="n">
        <v>16654.2</v>
      </c>
      <c r="FW3" s="34" t="n">
        <v>16868.1</v>
      </c>
      <c r="FX3" s="34" t="n">
        <v>17064.6</v>
      </c>
      <c r="FY3" s="34" t="n">
        <v>17141.2</v>
      </c>
      <c r="FZ3" s="34" t="n">
        <v>17280.6</v>
      </c>
      <c r="GA3" s="34" t="n">
        <v>17380.9</v>
      </c>
      <c r="GB3" s="34" t="n">
        <v>17437.1</v>
      </c>
      <c r="GC3" s="34" t="n">
        <v>17462.6</v>
      </c>
      <c r="GD3" s="34" t="n">
        <v>17565.5</v>
      </c>
      <c r="GE3" s="34" t="n">
        <v>17618.6</v>
      </c>
      <c r="GF3" s="34" t="n">
        <v>17724.5</v>
      </c>
      <c r="GG3" s="34" t="n">
        <v>17812.6</v>
      </c>
      <c r="GH3" s="34" t="n">
        <v>17896.6</v>
      </c>
      <c r="GI3" s="34" t="n">
        <v>17996.8</v>
      </c>
      <c r="GJ3" s="34" t="n">
        <v>18126.2</v>
      </c>
      <c r="GK3" s="34" t="n">
        <v>18296.7</v>
      </c>
      <c r="GL3" s="34" t="n">
        <v>18436.3</v>
      </c>
      <c r="GM3" s="34" t="n">
        <v>18590</v>
      </c>
      <c r="GN3" s="34" t="n">
        <v>18679.6</v>
      </c>
      <c r="GO3" s="34" t="n">
        <v>18721.3</v>
      </c>
      <c r="GP3" s="34" t="n">
        <v>18833.2</v>
      </c>
      <c r="GQ3" s="34" t="n">
        <v>18982.5</v>
      </c>
      <c r="GR3" s="34" t="n">
        <v>19112.7</v>
      </c>
      <c r="GS3" s="34" t="n">
        <v>19202.3</v>
      </c>
      <c r="GT3" s="34" t="n">
        <v>18952</v>
      </c>
      <c r="GU3" s="34" t="n">
        <v>17258.2</v>
      </c>
      <c r="GV3" s="34" t="n">
        <v>18560.8</v>
      </c>
      <c r="GW3" s="34" t="n">
        <v>18767.8</v>
      </c>
      <c r="GX3" s="34" t="n">
        <v>19055.7</v>
      </c>
      <c r="GY3" s="34" t="n">
        <v>19368.3</v>
      </c>
      <c r="GZ3" s="34" t="n">
        <v>19478.9</v>
      </c>
      <c r="HA3" s="34" t="n">
        <v>19806.3</v>
      </c>
      <c r="HB3" t="n">
        <v>19735.9</v>
      </c>
    </row>
    <row r="4">
      <c r="A4" s="34" t="s">
        <v>1475</v>
      </c>
      <c r="B4" s="34" t="n">
        <v>21.272</v>
      </c>
      <c r="C4" s="34" t="n">
        <v>21.579</v>
      </c>
      <c r="D4" s="34" t="n">
        <v>21.756</v>
      </c>
      <c r="E4" s="34" t="n">
        <v>22.041</v>
      </c>
      <c r="F4" s="34" t="n">
        <v>22.375</v>
      </c>
      <c r="G4" s="34" t="n">
        <v>22.674</v>
      </c>
      <c r="H4" s="34" t="n">
        <v>22.903</v>
      </c>
      <c r="I4" s="34" t="n">
        <v>23.092</v>
      </c>
      <c r="J4" s="34" t="n">
        <v>23.463</v>
      </c>
      <c r="K4" s="34" t="n">
        <v>23.606</v>
      </c>
      <c r="L4" s="34" t="n">
        <v>23.82</v>
      </c>
      <c r="M4" s="34" t="n">
        <v>24.09</v>
      </c>
      <c r="N4" s="34" t="n">
        <v>24.396</v>
      </c>
      <c r="O4" s="34" t="n">
        <v>24.8</v>
      </c>
      <c r="P4" s="34" t="n">
        <v>25.273</v>
      </c>
      <c r="Q4" s="34" t="n">
        <v>25.711</v>
      </c>
      <c r="R4" s="34" t="n">
        <v>26.232</v>
      </c>
      <c r="S4" s="34" t="n">
        <v>26.815</v>
      </c>
      <c r="T4" s="34" t="n">
        <v>27.641</v>
      </c>
      <c r="U4" s="34" t="n">
        <v>28.479</v>
      </c>
      <c r="V4" s="34" t="n">
        <v>29.124</v>
      </c>
      <c r="W4" s="34" t="n">
        <v>29.546</v>
      </c>
      <c r="X4" s="34" t="n">
        <v>30.068</v>
      </c>
      <c r="Y4" s="34" t="n">
        <v>30.57</v>
      </c>
      <c r="Z4" s="34" t="n">
        <v>30.905</v>
      </c>
      <c r="AA4" s="34" t="n">
        <v>31.213</v>
      </c>
      <c r="AB4" s="34" t="n">
        <v>31.611</v>
      </c>
      <c r="AC4" s="34" t="n">
        <v>32.148</v>
      </c>
      <c r="AD4" s="34" t="n">
        <v>32.668</v>
      </c>
      <c r="AE4" s="34" t="n">
        <v>33.184</v>
      </c>
      <c r="AF4" s="34" t="n">
        <v>33.641</v>
      </c>
      <c r="AG4" s="34" t="n">
        <v>34.203</v>
      </c>
      <c r="AH4" s="34" t="n">
        <v>34.763</v>
      </c>
      <c r="AI4" s="34" t="n">
        <v>35.457</v>
      </c>
      <c r="AJ4" s="34" t="n">
        <v>36.083</v>
      </c>
      <c r="AK4" s="34" t="n">
        <v>36.796</v>
      </c>
      <c r="AL4" s="34" t="n">
        <v>37.483</v>
      </c>
      <c r="AM4" s="34" t="n">
        <v>38.388</v>
      </c>
      <c r="AN4" s="34" t="n">
        <v>39.19</v>
      </c>
      <c r="AO4" s="34" t="n">
        <v>39.905</v>
      </c>
      <c r="AP4" s="34" t="n">
        <v>40.777</v>
      </c>
      <c r="AQ4" s="34" t="n">
        <v>41.745</v>
      </c>
      <c r="AR4" s="34" t="n">
        <v>42.676</v>
      </c>
      <c r="AS4" s="34" t="n">
        <v>43.807</v>
      </c>
      <c r="AT4" s="34" t="n">
        <v>44.968</v>
      </c>
      <c r="AU4" s="34" t="n">
        <v>45.813</v>
      </c>
      <c r="AV4" s="34" t="n">
        <v>46.703</v>
      </c>
      <c r="AW4" s="34" t="n">
        <v>47.475</v>
      </c>
      <c r="AX4" s="34" t="n">
        <v>48.155</v>
      </c>
      <c r="AY4" s="34" t="n">
        <v>48.795</v>
      </c>
      <c r="AZ4" s="34" t="n">
        <v>49.472</v>
      </c>
      <c r="BA4" s="34" t="n">
        <v>49.973</v>
      </c>
      <c r="BB4" s="34" t="n">
        <v>50.372</v>
      </c>
      <c r="BC4" s="34" t="n">
        <v>50.746</v>
      </c>
      <c r="BD4" s="34" t="n">
        <v>51.285</v>
      </c>
      <c r="BE4" s="34" t="n">
        <v>51.669</v>
      </c>
      <c r="BF4" s="34" t="n">
        <v>52.178</v>
      </c>
      <c r="BG4" s="34" t="n">
        <v>52.647</v>
      </c>
      <c r="BH4" s="34" t="n">
        <v>53.122</v>
      </c>
      <c r="BI4" s="34" t="n">
        <v>53.494</v>
      </c>
      <c r="BJ4" s="34" t="n">
        <v>54.041</v>
      </c>
      <c r="BK4" s="34" t="n">
        <v>54.361</v>
      </c>
      <c r="BL4" s="34" t="n">
        <v>54.722</v>
      </c>
      <c r="BM4" s="34" t="n">
        <v>55.006</v>
      </c>
      <c r="BN4" s="34" t="n">
        <v>55.278</v>
      </c>
      <c r="BO4" s="34" t="n">
        <v>55.472</v>
      </c>
      <c r="BP4" s="34" t="n">
        <v>55.735</v>
      </c>
      <c r="BQ4" s="34" t="n">
        <v>56.066</v>
      </c>
      <c r="BR4" s="34" t="n">
        <v>56.391</v>
      </c>
      <c r="BS4" s="34" t="n">
        <v>56.774</v>
      </c>
      <c r="BT4" s="34" t="n">
        <v>57.212</v>
      </c>
      <c r="BU4" s="34" t="n">
        <v>57.641</v>
      </c>
      <c r="BV4" s="34" t="n">
        <v>58.087</v>
      </c>
      <c r="BW4" s="34" t="n">
        <v>58.667</v>
      </c>
      <c r="BX4" s="34" t="n">
        <v>59.385</v>
      </c>
      <c r="BY4" s="34" t="n">
        <v>59.932</v>
      </c>
      <c r="BZ4" s="34" t="n">
        <v>60.508</v>
      </c>
      <c r="CA4" s="34" t="n">
        <v>61.163</v>
      </c>
      <c r="CB4" s="34" t="n">
        <v>61.617</v>
      </c>
      <c r="CC4" s="34" t="n">
        <v>62.037</v>
      </c>
      <c r="CD4" s="34" t="n">
        <v>62.713</v>
      </c>
      <c r="CE4" s="34" t="n">
        <v>63.415</v>
      </c>
      <c r="CF4" s="34" t="n">
        <v>63.963</v>
      </c>
      <c r="CG4" s="34" t="n">
        <v>64.452</v>
      </c>
      <c r="CH4" s="34" t="n">
        <v>65.078</v>
      </c>
      <c r="CI4" s="34" t="n">
        <v>65.547</v>
      </c>
      <c r="CJ4" s="34" t="n">
        <v>66.05</v>
      </c>
      <c r="CK4" s="34" t="n">
        <v>66.434</v>
      </c>
      <c r="CL4" s="34" t="n">
        <v>66.7</v>
      </c>
      <c r="CM4" s="34" t="n">
        <v>67.098</v>
      </c>
      <c r="CN4" s="34" t="n">
        <v>67.419</v>
      </c>
      <c r="CO4" s="34" t="n">
        <v>67.894</v>
      </c>
      <c r="CP4" s="34" t="n">
        <v>68.298</v>
      </c>
      <c r="CQ4" s="34" t="n">
        <v>68.701</v>
      </c>
      <c r="CR4" s="34" t="n">
        <v>69.046</v>
      </c>
      <c r="CS4" s="34" t="n">
        <v>69.452</v>
      </c>
      <c r="CT4" s="34" t="n">
        <v>69.807</v>
      </c>
      <c r="CU4" s="34" t="n">
        <v>70.14</v>
      </c>
      <c r="CV4" s="34" t="n">
        <v>70.514</v>
      </c>
      <c r="CW4" s="34" t="n">
        <v>70.907</v>
      </c>
      <c r="CX4" s="34" t="n">
        <v>71.311</v>
      </c>
      <c r="CY4" s="34" t="n">
        <v>71.661</v>
      </c>
      <c r="CZ4" s="34" t="n">
        <v>71.982</v>
      </c>
      <c r="DA4" s="34" t="n">
        <v>72.322</v>
      </c>
      <c r="DB4" s="34" t="n">
        <v>72.655</v>
      </c>
      <c r="DC4" s="34" t="n">
        <v>72.952</v>
      </c>
      <c r="DD4" s="34" t="n">
        <v>73.306</v>
      </c>
      <c r="DE4" s="34" t="n">
        <v>73.616</v>
      </c>
      <c r="DF4" s="34" t="n">
        <v>73.946</v>
      </c>
      <c r="DG4" s="34" t="n">
        <v>74.314</v>
      </c>
      <c r="DH4" s="34" t="n">
        <v>74.535</v>
      </c>
      <c r="DI4" s="34" t="n">
        <v>74.802</v>
      </c>
      <c r="DJ4" s="34" t="n">
        <v>74.878</v>
      </c>
      <c r="DK4" s="34" t="n">
        <v>75.072</v>
      </c>
      <c r="DL4" s="34" t="n">
        <v>75.363</v>
      </c>
      <c r="DM4" s="34" t="n">
        <v>75.565</v>
      </c>
      <c r="DN4" s="34" t="n">
        <v>75.769</v>
      </c>
      <c r="DO4" s="34" t="n">
        <v>76.112</v>
      </c>
      <c r="DP4" s="34" t="n">
        <v>76.404</v>
      </c>
      <c r="DQ4" s="34" t="n">
        <v>76.806</v>
      </c>
      <c r="DR4" s="34" t="n">
        <v>77.318</v>
      </c>
      <c r="DS4" s="34" t="n">
        <v>77.783</v>
      </c>
      <c r="DT4" s="34" t="n">
        <v>78.27</v>
      </c>
      <c r="DU4" s="34" t="n">
        <v>78.694</v>
      </c>
      <c r="DV4" s="34" t="n">
        <v>79.233</v>
      </c>
      <c r="DW4" s="34" t="n">
        <v>79.761</v>
      </c>
      <c r="DX4" s="34" t="n">
        <v>80.003</v>
      </c>
      <c r="DY4" s="34" t="n">
        <v>80.261</v>
      </c>
      <c r="DZ4" s="34" t="n">
        <v>80.475</v>
      </c>
      <c r="EA4" s="34" t="n">
        <v>80.794</v>
      </c>
      <c r="EB4" s="34" t="n">
        <v>81.155</v>
      </c>
      <c r="EC4" s="34" t="n">
        <v>81.627</v>
      </c>
      <c r="ED4" s="34" t="n">
        <v>82.068</v>
      </c>
      <c r="EE4" s="34" t="n">
        <v>82.349</v>
      </c>
      <c r="EF4" s="34" t="n">
        <v>82.822</v>
      </c>
      <c r="EG4" s="34" t="n">
        <v>83.302</v>
      </c>
      <c r="EH4" s="34" t="n">
        <v>83.899</v>
      </c>
      <c r="EI4" s="34" t="n">
        <v>84.58</v>
      </c>
      <c r="EJ4" s="34" t="n">
        <v>85.116</v>
      </c>
      <c r="EK4" s="34" t="n">
        <v>85.772</v>
      </c>
      <c r="EL4" s="34" t="n">
        <v>86.43</v>
      </c>
      <c r="EM4" s="34" t="n">
        <v>87.062</v>
      </c>
      <c r="EN4" s="34" t="n">
        <v>87.884</v>
      </c>
      <c r="EO4" s="34" t="n">
        <v>88.584</v>
      </c>
      <c r="EP4" s="34" t="n">
        <v>89.204</v>
      </c>
      <c r="EQ4" s="34" t="n">
        <v>89.993</v>
      </c>
      <c r="ER4" s="34" t="n">
        <v>90.652</v>
      </c>
      <c r="ES4" s="34" t="n">
        <v>90.997</v>
      </c>
      <c r="ET4" s="34" t="n">
        <v>91.908</v>
      </c>
      <c r="EU4" s="34" t="n">
        <v>92.491</v>
      </c>
      <c r="EV4" s="34" t="n">
        <v>92.882</v>
      </c>
      <c r="EW4" s="34" t="n">
        <v>93.332</v>
      </c>
      <c r="EX4" s="34" t="n">
        <v>93.735</v>
      </c>
      <c r="EY4" s="34" t="n">
        <v>94.075</v>
      </c>
      <c r="EZ4" s="34" t="n">
        <v>94.804</v>
      </c>
      <c r="FA4" s="34" t="n">
        <v>94.975</v>
      </c>
      <c r="FB4" s="34" t="n">
        <v>95.001</v>
      </c>
      <c r="FC4" s="34" t="n">
        <v>94.87</v>
      </c>
      <c r="FD4" s="34" t="n">
        <v>94.928</v>
      </c>
      <c r="FE4" s="34" t="n">
        <v>95.277</v>
      </c>
      <c r="FF4" s="34" t="n">
        <v>95.518</v>
      </c>
      <c r="FG4" s="34" t="n">
        <v>95.963</v>
      </c>
      <c r="FH4" s="34" t="n">
        <v>96.312</v>
      </c>
      <c r="FI4" s="34" t="n">
        <v>96.864</v>
      </c>
      <c r="FJ4" s="34" t="n">
        <v>97.339</v>
      </c>
      <c r="FK4" s="34" t="n">
        <v>98.042</v>
      </c>
      <c r="FL4" s="34" t="n">
        <v>98.561</v>
      </c>
      <c r="FM4" s="34" t="n">
        <v>98.687</v>
      </c>
      <c r="FN4" s="34" t="n">
        <v>99.277</v>
      </c>
      <c r="FO4" s="34" t="n">
        <v>99.69</v>
      </c>
      <c r="FP4" s="34" t="n">
        <v>100.304</v>
      </c>
      <c r="FQ4" s="34" t="n">
        <v>100.73</v>
      </c>
      <c r="FR4" s="34" t="n">
        <v>101.124</v>
      </c>
      <c r="FS4" s="34" t="n">
        <v>101.428</v>
      </c>
      <c r="FT4" s="34" t="n">
        <v>101.973</v>
      </c>
      <c r="FU4" s="34" t="n">
        <v>102.55</v>
      </c>
      <c r="FV4" s="34" t="n">
        <v>102.965</v>
      </c>
      <c r="FW4" s="34" t="n">
        <v>103.552</v>
      </c>
      <c r="FX4" s="34" t="n">
        <v>104.029</v>
      </c>
      <c r="FY4" s="34" t="n">
        <v>104.104</v>
      </c>
      <c r="FZ4" s="34" t="n">
        <v>104.092</v>
      </c>
      <c r="GA4" s="34" t="n">
        <v>104.683</v>
      </c>
      <c r="GB4" s="34" t="n">
        <v>104.939</v>
      </c>
      <c r="GC4" s="34" t="n">
        <v>104.932</v>
      </c>
      <c r="GD4" s="34" t="n">
        <v>104.873</v>
      </c>
      <c r="GE4" s="34" t="n">
        <v>105.576</v>
      </c>
      <c r="GF4" s="34" t="n">
        <v>105.894</v>
      </c>
      <c r="GG4" s="34" t="n">
        <v>106.47</v>
      </c>
      <c r="GH4" s="34" t="n">
        <v>107.007</v>
      </c>
      <c r="GI4" s="34" t="n">
        <v>107.361</v>
      </c>
      <c r="GJ4" s="34" t="n">
        <v>107.942</v>
      </c>
      <c r="GK4" s="34" t="n">
        <v>108.658</v>
      </c>
      <c r="GL4" s="34" t="n">
        <v>109.312</v>
      </c>
      <c r="GM4" s="34" t="n">
        <v>110.156</v>
      </c>
      <c r="GN4" s="34" t="n">
        <v>110.647</v>
      </c>
      <c r="GO4" s="34" t="n">
        <v>111.191</v>
      </c>
      <c r="GP4" s="34" t="n">
        <v>111.502</v>
      </c>
      <c r="GQ4" s="34" t="n">
        <v>112.142</v>
      </c>
      <c r="GR4" s="34" t="n">
        <v>112.524</v>
      </c>
      <c r="GS4" s="34" t="n">
        <v>112.947</v>
      </c>
      <c r="GT4" s="34" t="n">
        <v>113.397</v>
      </c>
      <c r="GU4" s="34" t="n">
        <v>112.969</v>
      </c>
      <c r="GV4" s="34" t="n">
        <v>113.984</v>
      </c>
      <c r="GW4" s="34" t="n">
        <v>114.611</v>
      </c>
      <c r="GX4" s="34" t="n">
        <v>115.826</v>
      </c>
      <c r="GY4" s="34" t="n">
        <v>117.546</v>
      </c>
      <c r="GZ4" s="34" t="n">
        <v>119.259</v>
      </c>
      <c r="HA4" s="34" t="n">
        <v>121.331</v>
      </c>
      <c r="HB4" t="n">
        <v>123.677</v>
      </c>
    </row>
    <row r="5">
      <c r="A5" s="34" t="s">
        <v>1476</v>
      </c>
      <c r="B5" s="34" t="n">
        <v>631.7</v>
      </c>
      <c r="C5" s="34" t="n">
        <v>641.6</v>
      </c>
      <c r="D5" s="34" t="n">
        <v>653.5</v>
      </c>
      <c r="E5" s="34" t="n">
        <v>660.2</v>
      </c>
      <c r="F5" s="34" t="n">
        <v>679.2</v>
      </c>
      <c r="G5" s="34" t="n">
        <v>693.2</v>
      </c>
      <c r="H5" s="34" t="n">
        <v>705.6</v>
      </c>
      <c r="I5" s="34" t="n">
        <v>721.7</v>
      </c>
      <c r="J5" s="34" t="n">
        <v>738.9</v>
      </c>
      <c r="K5" s="34" t="n">
        <v>757.4</v>
      </c>
      <c r="L5" s="34" t="n">
        <v>775.8</v>
      </c>
      <c r="M5" s="34" t="n">
        <v>800.5</v>
      </c>
      <c r="N5" s="34" t="n">
        <v>825</v>
      </c>
      <c r="O5" s="34" t="n">
        <v>840.5</v>
      </c>
      <c r="P5" s="34" t="n">
        <v>858.9</v>
      </c>
      <c r="Q5" s="34" t="n">
        <v>873.9</v>
      </c>
      <c r="R5" s="34" t="n">
        <v>891.9</v>
      </c>
      <c r="S5" s="34" t="n">
        <v>920.4</v>
      </c>
      <c r="T5" s="34" t="n">
        <v>949.3</v>
      </c>
      <c r="U5" s="34" t="n">
        <v>959.1</v>
      </c>
      <c r="V5" s="34" t="n">
        <v>985.2</v>
      </c>
      <c r="W5" s="34" t="n">
        <v>1013.6</v>
      </c>
      <c r="X5" s="34" t="n">
        <v>1047.2</v>
      </c>
      <c r="Y5" s="34" t="n">
        <v>1076.2</v>
      </c>
      <c r="Z5" s="34" t="n">
        <v>1109.9</v>
      </c>
      <c r="AA5" s="34" t="n">
        <v>1129.5</v>
      </c>
      <c r="AB5" s="34" t="n">
        <v>1158.8</v>
      </c>
      <c r="AC5" s="34" t="n">
        <v>1192.4</v>
      </c>
      <c r="AD5" s="34" t="n">
        <v>1228.2</v>
      </c>
      <c r="AE5" s="34" t="n">
        <v>1256</v>
      </c>
      <c r="AF5" s="34" t="n">
        <v>1286.9</v>
      </c>
      <c r="AG5" s="34" t="n">
        <v>1324.8</v>
      </c>
      <c r="AH5" s="34" t="n">
        <v>1354.1</v>
      </c>
      <c r="AI5" s="34" t="n">
        <v>1411.4</v>
      </c>
      <c r="AJ5" s="34" t="n">
        <v>1442.2</v>
      </c>
      <c r="AK5" s="34" t="n">
        <v>1481.4</v>
      </c>
      <c r="AL5" s="34" t="n">
        <v>1517.1</v>
      </c>
      <c r="AM5" s="34" t="n">
        <v>1557.6</v>
      </c>
      <c r="AN5" s="34" t="n">
        <v>1611.9</v>
      </c>
      <c r="AO5" s="34" t="n">
        <v>1655</v>
      </c>
      <c r="AP5" s="34" t="n">
        <v>1702.3</v>
      </c>
      <c r="AQ5" s="34" t="n">
        <v>1704.7</v>
      </c>
      <c r="AR5" s="34" t="n">
        <v>1763.8</v>
      </c>
      <c r="AS5" s="34" t="n">
        <v>1831.9</v>
      </c>
      <c r="AT5" s="34" t="n">
        <v>1885.7</v>
      </c>
      <c r="AU5" s="34" t="n">
        <v>1917.5</v>
      </c>
      <c r="AV5" s="34" t="n">
        <v>1958.1</v>
      </c>
      <c r="AW5" s="34" t="n">
        <v>1974.4</v>
      </c>
      <c r="AX5" s="34" t="n">
        <v>2014.2</v>
      </c>
      <c r="AY5" s="34" t="n">
        <v>2039.6</v>
      </c>
      <c r="AZ5" s="34" t="n">
        <v>2085.7</v>
      </c>
      <c r="BA5" s="34" t="n">
        <v>2145.6</v>
      </c>
      <c r="BB5" s="34" t="n">
        <v>2184.6</v>
      </c>
      <c r="BC5" s="34" t="n">
        <v>2249.4</v>
      </c>
      <c r="BD5" s="34" t="n">
        <v>2319.9</v>
      </c>
      <c r="BE5" s="34" t="n">
        <v>2372.5</v>
      </c>
      <c r="BF5" s="34" t="n">
        <v>2418.2</v>
      </c>
      <c r="BG5" s="34" t="n">
        <v>2475.9</v>
      </c>
      <c r="BH5" s="34" t="n">
        <v>2513.5</v>
      </c>
      <c r="BI5" s="34" t="n">
        <v>2561.8</v>
      </c>
      <c r="BJ5" s="34" t="n">
        <v>2636</v>
      </c>
      <c r="BK5" s="34" t="n">
        <v>2681.8</v>
      </c>
      <c r="BL5" s="34" t="n">
        <v>2754.1</v>
      </c>
      <c r="BM5" s="34" t="n">
        <v>2779.4</v>
      </c>
      <c r="BN5" s="34" t="n">
        <v>2823.6</v>
      </c>
      <c r="BO5" s="34" t="n">
        <v>2851.5</v>
      </c>
      <c r="BP5" s="34" t="n">
        <v>2917.2</v>
      </c>
      <c r="BQ5" s="34" t="n">
        <v>2952.8</v>
      </c>
      <c r="BR5" s="34" t="n">
        <v>2983.5</v>
      </c>
      <c r="BS5" s="34" t="n">
        <v>3053.3</v>
      </c>
      <c r="BT5" s="34" t="n">
        <v>3117.4</v>
      </c>
      <c r="BU5" s="34" t="n">
        <v>3150.9</v>
      </c>
      <c r="BV5" s="34" t="n">
        <v>3231.9</v>
      </c>
      <c r="BW5" s="34" t="n">
        <v>3291.7</v>
      </c>
      <c r="BX5" s="34" t="n">
        <v>3361.9</v>
      </c>
      <c r="BY5" s="34" t="n">
        <v>3434.5</v>
      </c>
      <c r="BZ5" s="34" t="n">
        <v>3490.2</v>
      </c>
      <c r="CA5" s="34" t="n">
        <v>3553.8</v>
      </c>
      <c r="CB5" s="34" t="n">
        <v>3609.4</v>
      </c>
      <c r="CC5" s="34" t="n">
        <v>3653.7</v>
      </c>
      <c r="CD5" s="34" t="n">
        <v>3737.9</v>
      </c>
      <c r="CE5" s="34" t="n">
        <v>3783.4</v>
      </c>
      <c r="CF5" s="34" t="n">
        <v>3846.7</v>
      </c>
      <c r="CG5" s="34" t="n">
        <v>3867.9</v>
      </c>
      <c r="CH5" s="34" t="n">
        <v>3873.6</v>
      </c>
      <c r="CI5" s="34" t="n">
        <v>3926.9</v>
      </c>
      <c r="CJ5" s="34" t="n">
        <v>3973.3</v>
      </c>
      <c r="CK5" s="34" t="n">
        <v>4000</v>
      </c>
      <c r="CL5" s="34" t="n">
        <v>4100.4</v>
      </c>
      <c r="CM5" s="34" t="n">
        <v>4155.7</v>
      </c>
      <c r="CN5" s="34" t="n">
        <v>4227</v>
      </c>
      <c r="CO5" s="34" t="n">
        <v>4307.2</v>
      </c>
      <c r="CP5" s="34" t="n">
        <v>4349.5</v>
      </c>
      <c r="CQ5" s="34" t="n">
        <v>4418.6</v>
      </c>
      <c r="CR5" s="34" t="n">
        <v>4487.2</v>
      </c>
      <c r="CS5" s="34" t="n">
        <v>4552.7</v>
      </c>
      <c r="CT5" s="34" t="n">
        <v>4621.2</v>
      </c>
      <c r="CU5" s="34" t="n">
        <v>4683.2</v>
      </c>
      <c r="CV5" s="34" t="n">
        <v>4752.8</v>
      </c>
      <c r="CW5" s="34" t="n">
        <v>4826.7</v>
      </c>
      <c r="CX5" s="34" t="n">
        <v>4862.4</v>
      </c>
      <c r="CY5" s="34" t="n">
        <v>4933.6</v>
      </c>
      <c r="CZ5" s="34" t="n">
        <v>4998.7</v>
      </c>
      <c r="DA5" s="34" t="n">
        <v>5055.7</v>
      </c>
      <c r="DB5" s="34" t="n">
        <v>5130.6</v>
      </c>
      <c r="DC5" s="34" t="n">
        <v>5220.5</v>
      </c>
      <c r="DD5" s="34" t="n">
        <v>5274.5</v>
      </c>
      <c r="DE5" s="34" t="n">
        <v>5352.8</v>
      </c>
      <c r="DF5" s="34" t="n">
        <v>5433.1</v>
      </c>
      <c r="DG5" s="34" t="n">
        <v>5471.3</v>
      </c>
      <c r="DH5" s="34" t="n">
        <v>5579.2</v>
      </c>
      <c r="DI5" s="34" t="n">
        <v>5663.6</v>
      </c>
      <c r="DJ5" s="34" t="n">
        <v>5721.3</v>
      </c>
      <c r="DK5" s="34" t="n">
        <v>5832.6</v>
      </c>
      <c r="DL5" s="34" t="n">
        <v>5926.8</v>
      </c>
      <c r="DM5" s="34" t="n">
        <v>6028.2</v>
      </c>
      <c r="DN5" s="34" t="n">
        <v>6102</v>
      </c>
      <c r="DO5" s="34" t="n">
        <v>6230.6</v>
      </c>
      <c r="DP5" s="34" t="n">
        <v>6335.3</v>
      </c>
      <c r="DQ5" s="34" t="n">
        <v>6467</v>
      </c>
      <c r="DR5" s="34" t="n">
        <v>6618.2</v>
      </c>
      <c r="DS5" s="34" t="n">
        <v>6711.9</v>
      </c>
      <c r="DT5" s="34" t="n">
        <v>6820</v>
      </c>
      <c r="DU5" s="34" t="n">
        <v>6918.6</v>
      </c>
      <c r="DV5" s="34" t="n">
        <v>6995.3</v>
      </c>
      <c r="DW5" s="34" t="n">
        <v>7042.3</v>
      </c>
      <c r="DX5" s="34" t="n">
        <v>7070.3</v>
      </c>
      <c r="DY5" s="34" t="n">
        <v>7187.3</v>
      </c>
      <c r="DZ5" s="34" t="n">
        <v>7217.7</v>
      </c>
      <c r="EA5" s="34" t="n">
        <v>7308</v>
      </c>
      <c r="EB5" s="34" t="n">
        <v>7397.1</v>
      </c>
      <c r="EC5" s="34" t="n">
        <v>7473</v>
      </c>
      <c r="ED5" s="34" t="n">
        <v>7567.2</v>
      </c>
      <c r="EE5" s="34" t="n">
        <v>7661.5</v>
      </c>
      <c r="EF5" s="34" t="n">
        <v>7820.9</v>
      </c>
      <c r="EG5" s="34" t="n">
        <v>7913.5</v>
      </c>
      <c r="EH5" s="34" t="n">
        <v>8048.8</v>
      </c>
      <c r="EI5" s="34" t="n">
        <v>8147.1</v>
      </c>
      <c r="EJ5" s="34" t="n">
        <v>8283.3</v>
      </c>
      <c r="EK5" s="34" t="n">
        <v>8448.6</v>
      </c>
      <c r="EL5" s="34" t="n">
        <v>8551.7</v>
      </c>
      <c r="EM5" s="34" t="n">
        <v>8701.1</v>
      </c>
      <c r="EN5" s="34" t="n">
        <v>8868.1</v>
      </c>
      <c r="EO5" s="34" t="n">
        <v>8955.3</v>
      </c>
      <c r="EP5" s="34" t="n">
        <v>9100.2</v>
      </c>
      <c r="EQ5" s="34" t="n">
        <v>9227.6</v>
      </c>
      <c r="ER5" s="34" t="n">
        <v>9353.8</v>
      </c>
      <c r="ES5" s="34" t="n">
        <v>9427.4</v>
      </c>
      <c r="ET5" s="34" t="n">
        <v>9572.1</v>
      </c>
      <c r="EU5" s="34" t="n">
        <v>9678.7</v>
      </c>
      <c r="EV5" s="34" t="n">
        <v>9798.4</v>
      </c>
      <c r="EW5" s="34" t="n">
        <v>9937.1</v>
      </c>
      <c r="EX5" s="34" t="n">
        <v>10004.4</v>
      </c>
      <c r="EY5" s="34" t="n">
        <v>10129.9</v>
      </c>
      <c r="EZ5" s="34" t="n">
        <v>10159.1</v>
      </c>
      <c r="FA5" s="34" t="n">
        <v>9906.9</v>
      </c>
      <c r="FB5" s="34" t="n">
        <v>9815</v>
      </c>
      <c r="FC5" s="34" t="n">
        <v>9805.5</v>
      </c>
      <c r="FD5" s="34" t="n">
        <v>9939.4</v>
      </c>
      <c r="FE5" s="34" t="n">
        <v>10005</v>
      </c>
      <c r="FF5" s="34" t="n">
        <v>10101.8</v>
      </c>
      <c r="FG5" s="34" t="n">
        <v>10208.1</v>
      </c>
      <c r="FH5" s="34" t="n">
        <v>10300.8</v>
      </c>
      <c r="FI5" s="34" t="n">
        <v>10430.3</v>
      </c>
      <c r="FJ5" s="34" t="n">
        <v>10558.2</v>
      </c>
      <c r="FK5" s="34" t="n">
        <v>10673</v>
      </c>
      <c r="FL5" s="34" t="n">
        <v>10755</v>
      </c>
      <c r="FM5" s="34" t="n">
        <v>10809.2</v>
      </c>
      <c r="FN5" s="34" t="n">
        <v>10959.3</v>
      </c>
      <c r="FO5" s="34" t="n">
        <v>11005.1</v>
      </c>
      <c r="FP5" s="34" t="n">
        <v>11059.4</v>
      </c>
      <c r="FQ5" s="34" t="n">
        <v>11165.7</v>
      </c>
      <c r="FR5" s="34" t="n">
        <v>11265.6</v>
      </c>
      <c r="FS5" s="34" t="n">
        <v>11291</v>
      </c>
      <c r="FT5" s="34" t="n">
        <v>11379.2</v>
      </c>
      <c r="FU5" s="34" t="n">
        <v>11518.4</v>
      </c>
      <c r="FV5" s="34" t="n">
        <v>11618.1</v>
      </c>
      <c r="FW5" s="34" t="n">
        <v>11784.7</v>
      </c>
      <c r="FX5" s="34" t="n">
        <v>11934.3</v>
      </c>
      <c r="FY5" s="34" t="n">
        <v>12053.8</v>
      </c>
      <c r="FZ5" s="34" t="n">
        <v>12083.9</v>
      </c>
      <c r="GA5" s="34" t="n">
        <v>12224.7</v>
      </c>
      <c r="GB5" s="34" t="n">
        <v>12347.8</v>
      </c>
      <c r="GC5" s="34" t="n">
        <v>12397.5</v>
      </c>
      <c r="GD5" s="34" t="n">
        <v>12495.1</v>
      </c>
      <c r="GE5" s="34" t="n">
        <v>12637.4</v>
      </c>
      <c r="GF5" s="34" t="n">
        <v>12759.1</v>
      </c>
      <c r="GG5" s="34" t="n">
        <v>12881.6</v>
      </c>
      <c r="GH5" s="34" t="n">
        <v>13046.4</v>
      </c>
      <c r="GI5" s="34" t="n">
        <v>13144.4</v>
      </c>
      <c r="GJ5" s="34" t="n">
        <v>13268.1</v>
      </c>
      <c r="GK5" s="34" t="n">
        <v>13497.5</v>
      </c>
      <c r="GL5" s="34" t="n">
        <v>13667.4</v>
      </c>
      <c r="GM5" s="34" t="n">
        <v>13864.8</v>
      </c>
      <c r="GN5" s="34" t="n">
        <v>14002.6</v>
      </c>
      <c r="GO5" s="34" t="n">
        <v>14119.3</v>
      </c>
      <c r="GP5" s="34" t="n">
        <v>14155.6</v>
      </c>
      <c r="GQ5" s="34" t="n">
        <v>14375.7</v>
      </c>
      <c r="GR5" s="34" t="n">
        <v>14529.5</v>
      </c>
      <c r="GS5" s="34" t="n">
        <v>14653.9</v>
      </c>
      <c r="GT5" s="34" t="n">
        <v>14439.1</v>
      </c>
      <c r="GU5" s="34" t="n">
        <v>12989.7</v>
      </c>
      <c r="GV5" s="34" t="n">
        <v>14293.8</v>
      </c>
      <c r="GW5" s="34" t="n">
        <v>14467.6</v>
      </c>
      <c r="GX5" s="34" t="n">
        <v>15005.4</v>
      </c>
      <c r="GY5" s="34" t="n">
        <v>15681.7</v>
      </c>
      <c r="GZ5" s="34" t="n">
        <v>15964.9</v>
      </c>
      <c r="HA5" s="34" t="n">
        <v>16314.2</v>
      </c>
      <c r="HB5" t="n">
        <v>16705.1</v>
      </c>
    </row>
    <row r="6">
      <c r="A6" s="34" t="s">
        <v>1477</v>
      </c>
      <c r="B6" s="34" t="n">
        <v>3071.1</v>
      </c>
      <c r="C6" s="34" t="n">
        <v>3085</v>
      </c>
      <c r="D6" s="34" t="n">
        <v>3112</v>
      </c>
      <c r="E6" s="34" t="n">
        <v>3103.6</v>
      </c>
      <c r="F6" s="34" t="n">
        <v>3163.1</v>
      </c>
      <c r="G6" s="34" t="n">
        <v>3192.2</v>
      </c>
      <c r="H6" s="34" t="n">
        <v>3217.7</v>
      </c>
      <c r="I6" s="34" t="n">
        <v>3271.1</v>
      </c>
      <c r="J6" s="34" t="n">
        <v>3314.2</v>
      </c>
      <c r="K6" s="34" t="n">
        <v>3377.3</v>
      </c>
      <c r="L6" s="34" t="n">
        <v>3429.4</v>
      </c>
      <c r="M6" s="34" t="n">
        <v>3509.8</v>
      </c>
      <c r="N6" s="34" t="n">
        <v>3573.9</v>
      </c>
      <c r="O6" s="34" t="n">
        <v>3572.3</v>
      </c>
      <c r="P6" s="34" t="n">
        <v>3584.9</v>
      </c>
      <c r="Q6" s="34" t="n">
        <v>3574.2</v>
      </c>
      <c r="R6" s="34" t="n">
        <v>3542.2</v>
      </c>
      <c r="S6" s="34" t="n">
        <v>3555</v>
      </c>
      <c r="T6" s="34" t="n">
        <v>3570.2</v>
      </c>
      <c r="U6" s="34" t="n">
        <v>3518.1</v>
      </c>
      <c r="V6" s="34" t="n">
        <v>3547.6</v>
      </c>
      <c r="W6" s="34" t="n">
        <v>3605.9</v>
      </c>
      <c r="X6" s="34" t="n">
        <v>3657.2</v>
      </c>
      <c r="Y6" s="34" t="n">
        <v>3696.5</v>
      </c>
      <c r="Z6" s="34" t="n">
        <v>3770.4</v>
      </c>
      <c r="AA6" s="34" t="n">
        <v>3805.1</v>
      </c>
      <c r="AB6" s="34" t="n">
        <v>3845.1</v>
      </c>
      <c r="AC6" s="34" t="n">
        <v>3895</v>
      </c>
      <c r="AD6" s="34" t="n">
        <v>3940.9</v>
      </c>
      <c r="AE6" s="34" t="n">
        <v>3962.3</v>
      </c>
      <c r="AF6" s="34" t="n">
        <v>3999.8</v>
      </c>
      <c r="AG6" s="34" t="n">
        <v>4059.9</v>
      </c>
      <c r="AH6" s="34" t="n">
        <v>4082.7</v>
      </c>
      <c r="AI6" s="34" t="n">
        <v>4170</v>
      </c>
      <c r="AJ6" s="34" t="n">
        <v>4187.5</v>
      </c>
      <c r="AK6" s="34" t="n">
        <v>4221.3</v>
      </c>
      <c r="AL6" s="34" t="n">
        <v>4243.2</v>
      </c>
      <c r="AM6" s="34" t="n">
        <v>4240.4</v>
      </c>
      <c r="AN6" s="34" t="n">
        <v>4281.7</v>
      </c>
      <c r="AO6" s="34" t="n">
        <v>4292.3</v>
      </c>
      <c r="AP6" s="34" t="n">
        <v>4286.2</v>
      </c>
      <c r="AQ6" s="34" t="n">
        <v>4189.7</v>
      </c>
      <c r="AR6" s="34" t="n">
        <v>4235.6</v>
      </c>
      <c r="AS6" s="34" t="n">
        <v>4292.9</v>
      </c>
      <c r="AT6" s="34" t="n">
        <v>4307.2</v>
      </c>
      <c r="AU6" s="34" t="n">
        <v>4307.6</v>
      </c>
      <c r="AV6" s="34" t="n">
        <v>4327.5</v>
      </c>
      <c r="AW6" s="34" t="n">
        <v>4297.9</v>
      </c>
      <c r="AX6" s="34" t="n">
        <v>4329.5</v>
      </c>
      <c r="AY6" s="34" t="n">
        <v>4342.7</v>
      </c>
      <c r="AZ6" s="34" t="n">
        <v>4371.8</v>
      </c>
      <c r="BA6" s="34" t="n">
        <v>4448.4</v>
      </c>
      <c r="BB6" s="34" t="n">
        <v>4492.4</v>
      </c>
      <c r="BC6" s="34" t="n">
        <v>4583.9</v>
      </c>
      <c r="BD6" s="34" t="n">
        <v>4666.1</v>
      </c>
      <c r="BE6" s="34" t="n">
        <v>4740.4</v>
      </c>
      <c r="BF6" s="34" t="n">
        <v>4779.8</v>
      </c>
      <c r="BG6" s="34" t="n">
        <v>4846.7</v>
      </c>
      <c r="BH6" s="34" t="n">
        <v>4882.7</v>
      </c>
      <c r="BI6" s="34" t="n">
        <v>4945.9</v>
      </c>
      <c r="BJ6" s="34" t="n">
        <v>5030</v>
      </c>
      <c r="BK6" s="34" t="n">
        <v>5076.1</v>
      </c>
      <c r="BL6" s="34" t="n">
        <v>5172.6</v>
      </c>
      <c r="BM6" s="34" t="n">
        <v>5183.7</v>
      </c>
      <c r="BN6" s="34" t="n">
        <v>5229</v>
      </c>
      <c r="BO6" s="34" t="n">
        <v>5286</v>
      </c>
      <c r="BP6" s="34" t="n">
        <v>5379.5</v>
      </c>
      <c r="BQ6" s="34" t="n">
        <v>5412.5</v>
      </c>
      <c r="BR6" s="34" t="n">
        <v>5417.9</v>
      </c>
      <c r="BS6" s="34" t="n">
        <v>5491.8</v>
      </c>
      <c r="BT6" s="34" t="n">
        <v>5554.5</v>
      </c>
      <c r="BU6" s="34" t="n">
        <v>5566.3</v>
      </c>
      <c r="BV6" s="34" t="n">
        <v>5664.6</v>
      </c>
      <c r="BW6" s="34" t="n">
        <v>5706.4</v>
      </c>
      <c r="BX6" s="34" t="n">
        <v>5757.1</v>
      </c>
      <c r="BY6" s="34" t="n">
        <v>5822.6</v>
      </c>
      <c r="BZ6" s="34" t="n">
        <v>5849.6</v>
      </c>
      <c r="CA6" s="34" t="n">
        <v>5876.9</v>
      </c>
      <c r="CB6" s="34" t="n">
        <v>5933.8</v>
      </c>
      <c r="CC6" s="34" t="n">
        <v>5959.6</v>
      </c>
      <c r="CD6" s="34" t="n">
        <v>6009.7</v>
      </c>
      <c r="CE6" s="34" t="n">
        <v>6028</v>
      </c>
      <c r="CF6" s="34" t="n">
        <v>6051.9</v>
      </c>
      <c r="CG6" s="34" t="n">
        <v>6005.9</v>
      </c>
      <c r="CH6" s="34" t="n">
        <v>5983.3</v>
      </c>
      <c r="CI6" s="34" t="n">
        <v>6032.9</v>
      </c>
      <c r="CJ6" s="34" t="n">
        <v>6063</v>
      </c>
      <c r="CK6" s="34" t="n">
        <v>6059.9</v>
      </c>
      <c r="CL6" s="34" t="n">
        <v>6173.4</v>
      </c>
      <c r="CM6" s="34" t="n">
        <v>6215.3</v>
      </c>
      <c r="CN6" s="34" t="n">
        <v>6281.9</v>
      </c>
      <c r="CO6" s="34" t="n">
        <v>6356.8</v>
      </c>
      <c r="CP6" s="34" t="n">
        <v>6381.2</v>
      </c>
      <c r="CQ6" s="34" t="n">
        <v>6439.2</v>
      </c>
      <c r="CR6" s="34" t="n">
        <v>6510.9</v>
      </c>
      <c r="CS6" s="34" t="n">
        <v>6568</v>
      </c>
      <c r="CT6" s="34" t="n">
        <v>6643.2</v>
      </c>
      <c r="CU6" s="34" t="n">
        <v>6694.8</v>
      </c>
      <c r="CV6" s="34" t="n">
        <v>6745.9</v>
      </c>
      <c r="CW6" s="34" t="n">
        <v>6818.8</v>
      </c>
      <c r="CX6" s="34" t="n">
        <v>6835.8</v>
      </c>
      <c r="CY6" s="34" t="n">
        <v>6895.7</v>
      </c>
      <c r="CZ6" s="34" t="n">
        <v>6958.2</v>
      </c>
      <c r="DA6" s="34" t="n">
        <v>7006.7</v>
      </c>
      <c r="DB6" s="34" t="n">
        <v>7071.4</v>
      </c>
      <c r="DC6" s="34" t="n">
        <v>7147.4</v>
      </c>
      <c r="DD6" s="34" t="n">
        <v>7190.7</v>
      </c>
      <c r="DE6" s="34" t="n">
        <v>7248</v>
      </c>
      <c r="DF6" s="34" t="n">
        <v>7324.4</v>
      </c>
      <c r="DG6" s="34" t="n">
        <v>7357.4</v>
      </c>
      <c r="DH6" s="34" t="n">
        <v>7482.7</v>
      </c>
      <c r="DI6" s="34" t="n">
        <v>7572.1</v>
      </c>
      <c r="DJ6" s="34" t="n">
        <v>7648.7</v>
      </c>
      <c r="DK6" s="34" t="n">
        <v>7783.4</v>
      </c>
      <c r="DL6" s="34" t="n">
        <v>7884.9</v>
      </c>
      <c r="DM6" s="34" t="n">
        <v>7998.8</v>
      </c>
      <c r="DN6" s="34" t="n">
        <v>8081</v>
      </c>
      <c r="DO6" s="34" t="n">
        <v>8204.8</v>
      </c>
      <c r="DP6" s="34" t="n">
        <v>8297</v>
      </c>
      <c r="DQ6" s="34" t="n">
        <v>8418.3</v>
      </c>
      <c r="DR6" s="34" t="n">
        <v>8545.6</v>
      </c>
      <c r="DS6" s="34" t="n">
        <v>8625.4</v>
      </c>
      <c r="DT6" s="34" t="n">
        <v>8708.1</v>
      </c>
      <c r="DU6" s="34" t="n">
        <v>8784.2</v>
      </c>
      <c r="DV6" s="34" t="n">
        <v>8816</v>
      </c>
      <c r="DW6" s="34" t="n">
        <v>8833.7</v>
      </c>
      <c r="DX6" s="34" t="n">
        <v>8864.5</v>
      </c>
      <c r="DY6" s="34" t="n">
        <v>9007.5</v>
      </c>
      <c r="DZ6" s="34" t="n">
        <v>9027.5</v>
      </c>
      <c r="EA6" s="34" t="n">
        <v>9073.2</v>
      </c>
      <c r="EB6" s="34" t="n">
        <v>9136.7</v>
      </c>
      <c r="EC6" s="34" t="n">
        <v>9187.5</v>
      </c>
      <c r="ED6" s="34" t="n">
        <v>9232.8</v>
      </c>
      <c r="EE6" s="34" t="n">
        <v>9338.5</v>
      </c>
      <c r="EF6" s="34" t="n">
        <v>9470.5</v>
      </c>
      <c r="EG6" s="34" t="n">
        <v>9535.7</v>
      </c>
      <c r="EH6" s="34" t="n">
        <v>9624.6</v>
      </c>
      <c r="EI6" s="34" t="n">
        <v>9677.2</v>
      </c>
      <c r="EJ6" s="34" t="n">
        <v>9790.8</v>
      </c>
      <c r="EK6" s="34" t="n">
        <v>9901.6</v>
      </c>
      <c r="EL6" s="34" t="n">
        <v>9964.5</v>
      </c>
      <c r="EM6" s="34" t="n">
        <v>10074.9</v>
      </c>
      <c r="EN6" s="34" t="n">
        <v>10158.5</v>
      </c>
      <c r="EO6" s="34" t="n">
        <v>10177.2</v>
      </c>
      <c r="EP6" s="34" t="n">
        <v>10288.2</v>
      </c>
      <c r="EQ6" s="34" t="n">
        <v>10341.6</v>
      </c>
      <c r="ER6" s="34" t="n">
        <v>10408</v>
      </c>
      <c r="ES6" s="34" t="n">
        <v>10507.2</v>
      </c>
      <c r="ET6" s="34" t="n">
        <v>10572.1</v>
      </c>
      <c r="EU6" s="34" t="n">
        <v>10599.8</v>
      </c>
      <c r="EV6" s="34" t="n">
        <v>10670.5</v>
      </c>
      <c r="EW6" s="34" t="n">
        <v>10712.6</v>
      </c>
      <c r="EX6" s="34" t="n">
        <v>10697.9</v>
      </c>
      <c r="EY6" s="34" t="n">
        <v>10727.3</v>
      </c>
      <c r="EZ6" s="34" t="n">
        <v>10644.7</v>
      </c>
      <c r="FA6" s="34" t="n">
        <v>10548.9</v>
      </c>
      <c r="FB6" s="34" t="n">
        <v>10522.1</v>
      </c>
      <c r="FC6" s="34" t="n">
        <v>10470.4</v>
      </c>
      <c r="FD6" s="34" t="n">
        <v>10540.8</v>
      </c>
      <c r="FE6" s="34" t="n">
        <v>10529.2</v>
      </c>
      <c r="FF6" s="34" t="n">
        <v>10590.2</v>
      </c>
      <c r="FG6" s="34" t="n">
        <v>10685.1</v>
      </c>
      <c r="FH6" s="34" t="n">
        <v>10761.4</v>
      </c>
      <c r="FI6" s="34" t="n">
        <v>10827.3</v>
      </c>
      <c r="FJ6" s="34" t="n">
        <v>10868.7</v>
      </c>
      <c r="FK6" s="34" t="n">
        <v>10879.9</v>
      </c>
      <c r="FL6" s="34" t="n">
        <v>10913</v>
      </c>
      <c r="FM6" s="34" t="n">
        <v>10931.8</v>
      </c>
      <c r="FN6" s="34" t="n">
        <v>11010.7</v>
      </c>
      <c r="FO6" s="34" t="n">
        <v>11030</v>
      </c>
      <c r="FP6" s="34" t="n">
        <v>11052.4</v>
      </c>
      <c r="FQ6" s="34" t="n">
        <v>11096.4</v>
      </c>
      <c r="FR6" s="34" t="n">
        <v>11155.5</v>
      </c>
      <c r="FS6" s="34" t="n">
        <v>11172.6</v>
      </c>
      <c r="FT6" s="34" t="n">
        <v>11214.4</v>
      </c>
      <c r="FU6" s="34" t="n">
        <v>11304.3</v>
      </c>
      <c r="FV6" s="34" t="n">
        <v>11347.6</v>
      </c>
      <c r="FW6" s="34" t="n">
        <v>11453</v>
      </c>
      <c r="FX6" s="34" t="n">
        <v>11565.7</v>
      </c>
      <c r="FY6" s="34" t="n">
        <v>11694.9</v>
      </c>
      <c r="FZ6" s="34" t="n">
        <v>11772.9</v>
      </c>
      <c r="GA6" s="34" t="n">
        <v>11852.7</v>
      </c>
      <c r="GB6" s="34" t="n">
        <v>11943</v>
      </c>
      <c r="GC6" s="34" t="n">
        <v>12003.1</v>
      </c>
      <c r="GD6" s="34" t="n">
        <v>12091.2</v>
      </c>
      <c r="GE6" s="34" t="n">
        <v>12152.6</v>
      </c>
      <c r="GF6" s="34" t="n">
        <v>12223.8</v>
      </c>
      <c r="GG6" s="34" t="n">
        <v>12283.1</v>
      </c>
      <c r="GH6" s="34" t="n">
        <v>12372.2</v>
      </c>
      <c r="GI6" s="34" t="n">
        <v>12430.1</v>
      </c>
      <c r="GJ6" s="34" t="n">
        <v>12500.4</v>
      </c>
      <c r="GK6" s="34" t="n">
        <v>12632</v>
      </c>
      <c r="GL6" s="34" t="n">
        <v>12707.6</v>
      </c>
      <c r="GM6" s="34" t="n">
        <v>12816.4</v>
      </c>
      <c r="GN6" s="34" t="n">
        <v>12900.6</v>
      </c>
      <c r="GO6" s="34" t="n">
        <v>12955.5</v>
      </c>
      <c r="GP6" s="34" t="n">
        <v>12975.1</v>
      </c>
      <c r="GQ6" s="34" t="n">
        <v>13088.8</v>
      </c>
      <c r="GR6" s="34" t="n">
        <v>13192.3</v>
      </c>
      <c r="GS6" s="34" t="n">
        <v>13249</v>
      </c>
      <c r="GT6" s="34" t="n">
        <v>13014.5</v>
      </c>
      <c r="GU6" s="34" t="n">
        <v>11756.4</v>
      </c>
      <c r="GV6" s="34" t="n">
        <v>12820.8</v>
      </c>
      <c r="GW6" s="34" t="n">
        <v>12927.9</v>
      </c>
      <c r="GX6" s="34" t="n">
        <v>13282.7</v>
      </c>
      <c r="GY6" s="34" t="n">
        <v>13665.6</v>
      </c>
      <c r="GZ6" s="34" t="n">
        <v>13732.4</v>
      </c>
      <c r="HA6" s="34" t="n">
        <v>13818.4</v>
      </c>
      <c r="HB6" t="n">
        <v>13911.5</v>
      </c>
    </row>
    <row r="7">
      <c r="A7" s="34" t="s">
        <v>1478</v>
      </c>
      <c r="B7" s="34" t="n">
        <v>20.57</v>
      </c>
      <c r="C7" s="34" t="n">
        <v>20.798</v>
      </c>
      <c r="D7" s="34" t="n">
        <v>21</v>
      </c>
      <c r="E7" s="34" t="n">
        <v>21.272</v>
      </c>
      <c r="F7" s="34" t="n">
        <v>21.474</v>
      </c>
      <c r="G7" s="34" t="n">
        <v>21.718</v>
      </c>
      <c r="H7" s="34" t="n">
        <v>21.932</v>
      </c>
      <c r="I7" s="34" t="n">
        <v>22.068</v>
      </c>
      <c r="J7" s="34" t="n">
        <v>22.301</v>
      </c>
      <c r="K7" s="34" t="n">
        <v>22.429</v>
      </c>
      <c r="L7" s="34" t="n">
        <v>22.626</v>
      </c>
      <c r="M7" s="34" t="n">
        <v>22.811</v>
      </c>
      <c r="N7" s="34" t="n">
        <v>23.086</v>
      </c>
      <c r="O7" s="34" t="n">
        <v>23.53</v>
      </c>
      <c r="P7" s="34" t="n">
        <v>23.958</v>
      </c>
      <c r="Q7" s="34" t="n">
        <v>24.448</v>
      </c>
      <c r="R7" s="34" t="n">
        <v>25.176</v>
      </c>
      <c r="S7" s="34" t="n">
        <v>25.889</v>
      </c>
      <c r="T7" s="34" t="n">
        <v>26.587</v>
      </c>
      <c r="U7" s="34" t="n">
        <v>27.263</v>
      </c>
      <c r="V7" s="34" t="n">
        <v>27.776</v>
      </c>
      <c r="W7" s="34" t="n">
        <v>28.117</v>
      </c>
      <c r="X7" s="34" t="n">
        <v>28.643</v>
      </c>
      <c r="Y7" s="34" t="n">
        <v>29.124</v>
      </c>
      <c r="Z7" s="34" t="n">
        <v>29.444</v>
      </c>
      <c r="AA7" s="34" t="n">
        <v>29.691</v>
      </c>
      <c r="AB7" s="34" t="n">
        <v>30.142</v>
      </c>
      <c r="AC7" s="34" t="n">
        <v>30.618</v>
      </c>
      <c r="AD7" s="34" t="n">
        <v>31.17</v>
      </c>
      <c r="AE7" s="34" t="n">
        <v>31.704</v>
      </c>
      <c r="AF7" s="34" t="n">
        <v>32.181</v>
      </c>
      <c r="AG7" s="34" t="n">
        <v>32.638</v>
      </c>
      <c r="AH7" s="34" t="n">
        <v>33.174</v>
      </c>
      <c r="AI7" s="34" t="n">
        <v>33.855</v>
      </c>
      <c r="AJ7" s="34" t="n">
        <v>34.449</v>
      </c>
      <c r="AK7" s="34" t="n">
        <v>35.1</v>
      </c>
      <c r="AL7" s="34" t="n">
        <v>35.762</v>
      </c>
      <c r="AM7" s="34" t="n">
        <v>36.739</v>
      </c>
      <c r="AN7" s="34" t="n">
        <v>37.65</v>
      </c>
      <c r="AO7" s="34" t="n">
        <v>38.562</v>
      </c>
      <c r="AP7" s="34" t="n">
        <v>39.719</v>
      </c>
      <c r="AQ7" s="34" t="n">
        <v>40.691</v>
      </c>
      <c r="AR7" s="34" t="n">
        <v>41.643</v>
      </c>
      <c r="AS7" s="34" t="n">
        <v>42.673</v>
      </c>
      <c r="AT7" s="34" t="n">
        <v>43.78</v>
      </c>
      <c r="AU7" s="34" t="n">
        <v>44.515</v>
      </c>
      <c r="AV7" s="34" t="n">
        <v>45.248</v>
      </c>
      <c r="AW7" s="34" t="n">
        <v>45.941</v>
      </c>
      <c r="AX7" s="34" t="n">
        <v>46.525</v>
      </c>
      <c r="AY7" s="34" t="n">
        <v>46.973</v>
      </c>
      <c r="AZ7" s="34" t="n">
        <v>47.715</v>
      </c>
      <c r="BA7" s="34" t="n">
        <v>48.241</v>
      </c>
      <c r="BB7" s="34" t="n">
        <v>48.64</v>
      </c>
      <c r="BC7" s="34" t="n">
        <v>49.085</v>
      </c>
      <c r="BD7" s="34" t="n">
        <v>49.73</v>
      </c>
      <c r="BE7" s="34" t="n">
        <v>50.058</v>
      </c>
      <c r="BF7" s="34" t="n">
        <v>50.599</v>
      </c>
      <c r="BG7" s="34" t="n">
        <v>51.089</v>
      </c>
      <c r="BH7" s="34" t="n">
        <v>51.483</v>
      </c>
      <c r="BI7" s="34" t="n">
        <v>51.801</v>
      </c>
      <c r="BJ7" s="34" t="n">
        <v>52.412</v>
      </c>
      <c r="BK7" s="34" t="n">
        <v>52.837</v>
      </c>
      <c r="BL7" s="34" t="n">
        <v>53.251</v>
      </c>
      <c r="BM7" s="34" t="n">
        <v>53.623</v>
      </c>
      <c r="BN7" s="34" t="n">
        <v>54.003</v>
      </c>
      <c r="BO7" s="34" t="n">
        <v>53.946</v>
      </c>
      <c r="BP7" s="34" t="n">
        <v>54.23</v>
      </c>
      <c r="BQ7" s="34" t="n">
        <v>54.558</v>
      </c>
      <c r="BR7" s="34" t="n">
        <v>55.072</v>
      </c>
      <c r="BS7" s="34" t="n">
        <v>55.603</v>
      </c>
      <c r="BT7" s="34" t="n">
        <v>56.13</v>
      </c>
      <c r="BU7" s="34" t="n">
        <v>56.615</v>
      </c>
      <c r="BV7" s="34" t="n">
        <v>57.062</v>
      </c>
      <c r="BW7" s="34" t="n">
        <v>57.692</v>
      </c>
      <c r="BX7" s="34" t="n">
        <v>58.403</v>
      </c>
      <c r="BY7" s="34" t="n">
        <v>58.993</v>
      </c>
      <c r="BZ7" s="34" t="n">
        <v>59.671</v>
      </c>
      <c r="CA7" s="34" t="n">
        <v>60.475</v>
      </c>
      <c r="CB7" s="34" t="n">
        <v>60.832</v>
      </c>
      <c r="CC7" s="34" t="n">
        <v>61.31</v>
      </c>
      <c r="CD7" s="34" t="n">
        <v>62.199</v>
      </c>
      <c r="CE7" s="34" t="n">
        <v>62.764</v>
      </c>
      <c r="CF7" s="34" t="n">
        <v>63.561</v>
      </c>
      <c r="CG7" s="34" t="n">
        <v>64.402</v>
      </c>
      <c r="CH7" s="34" t="n">
        <v>64.74</v>
      </c>
      <c r="CI7" s="34" t="n">
        <v>65.094</v>
      </c>
      <c r="CJ7" s="34" t="n">
        <v>65.536</v>
      </c>
      <c r="CK7" s="34" t="n">
        <v>66.012</v>
      </c>
      <c r="CL7" s="34" t="n">
        <v>66.425</v>
      </c>
      <c r="CM7" s="34" t="n">
        <v>66.867</v>
      </c>
      <c r="CN7" s="34" t="n">
        <v>67.294</v>
      </c>
      <c r="CO7" s="34" t="n">
        <v>67.763</v>
      </c>
      <c r="CP7" s="34" t="n">
        <v>68.167</v>
      </c>
      <c r="CQ7" s="34" t="n">
        <v>68.624</v>
      </c>
      <c r="CR7" s="34" t="n">
        <v>68.923</v>
      </c>
      <c r="CS7" s="34" t="n">
        <v>69.32</v>
      </c>
      <c r="CT7" s="34" t="n">
        <v>69.568</v>
      </c>
      <c r="CU7" s="34" t="n">
        <v>69.956</v>
      </c>
      <c r="CV7" s="34" t="n">
        <v>70.459</v>
      </c>
      <c r="CW7" s="34" t="n">
        <v>70.789</v>
      </c>
      <c r="CX7" s="34" t="n">
        <v>71.136</v>
      </c>
      <c r="CY7" s="34" t="n">
        <v>71.549</v>
      </c>
      <c r="CZ7" s="34" t="n">
        <v>71.842</v>
      </c>
      <c r="DA7" s="34" t="n">
        <v>72.158</v>
      </c>
      <c r="DB7" s="34" t="n">
        <v>72.559</v>
      </c>
      <c r="DC7" s="34" t="n">
        <v>73.044</v>
      </c>
      <c r="DD7" s="34" t="n">
        <v>73.356</v>
      </c>
      <c r="DE7" s="34" t="n">
        <v>73.856</v>
      </c>
      <c r="DF7" s="34" t="n">
        <v>74.182</v>
      </c>
      <c r="DG7" s="34" t="n">
        <v>74.368</v>
      </c>
      <c r="DH7" s="34" t="n">
        <v>74.564</v>
      </c>
      <c r="DI7" s="34" t="n">
        <v>74.798</v>
      </c>
      <c r="DJ7" s="34" t="n">
        <v>74.804</v>
      </c>
      <c r="DK7" s="34" t="n">
        <v>74.939</v>
      </c>
      <c r="DL7" s="34" t="n">
        <v>75.17</v>
      </c>
      <c r="DM7" s="34" t="n">
        <v>75.369</v>
      </c>
      <c r="DN7" s="34" t="n">
        <v>75.517</v>
      </c>
      <c r="DO7" s="34" t="n">
        <v>75.947</v>
      </c>
      <c r="DP7" s="34" t="n">
        <v>76.365</v>
      </c>
      <c r="DQ7" s="34" t="n">
        <v>76.828</v>
      </c>
      <c r="DR7" s="34" t="n">
        <v>77.452</v>
      </c>
      <c r="DS7" s="34" t="n">
        <v>77.821</v>
      </c>
      <c r="DT7" s="34" t="n">
        <v>78.323</v>
      </c>
      <c r="DU7" s="34" t="n">
        <v>78.766</v>
      </c>
      <c r="DV7" s="34" t="n">
        <v>79.349</v>
      </c>
      <c r="DW7" s="34" t="n">
        <v>79.721</v>
      </c>
      <c r="DX7" s="34" t="n">
        <v>79.761</v>
      </c>
      <c r="DY7" s="34" t="n">
        <v>79.794</v>
      </c>
      <c r="DZ7" s="34" t="n">
        <v>79.954</v>
      </c>
      <c r="EA7" s="34" t="n">
        <v>80.547</v>
      </c>
      <c r="EB7" s="34" t="n">
        <v>80.964</v>
      </c>
      <c r="EC7" s="34" t="n">
        <v>81.342</v>
      </c>
      <c r="ED7" s="34" t="n">
        <v>81.964</v>
      </c>
      <c r="EE7" s="34" t="n">
        <v>82.046</v>
      </c>
      <c r="EF7" s="34" t="n">
        <v>82.587</v>
      </c>
      <c r="EG7" s="34" t="n">
        <v>82.993</v>
      </c>
      <c r="EH7" s="34" t="n">
        <v>83.633</v>
      </c>
      <c r="EI7" s="34" t="n">
        <v>84.196</v>
      </c>
      <c r="EJ7" s="34" t="n">
        <v>84.61</v>
      </c>
      <c r="EK7" s="34" t="n">
        <v>85.333</v>
      </c>
      <c r="EL7" s="34" t="n">
        <v>85.829</v>
      </c>
      <c r="EM7" s="34" t="n">
        <v>86.371</v>
      </c>
      <c r="EN7" s="34" t="n">
        <v>87.304</v>
      </c>
      <c r="EO7" s="34" t="n">
        <v>87.999</v>
      </c>
      <c r="EP7" s="34" t="n">
        <v>88.456</v>
      </c>
      <c r="EQ7" s="34" t="n">
        <v>89.232</v>
      </c>
      <c r="ER7" s="34" t="n">
        <v>89.874</v>
      </c>
      <c r="ES7" s="34" t="n">
        <v>89.726</v>
      </c>
      <c r="ET7" s="34" t="n">
        <v>90.546</v>
      </c>
      <c r="EU7" s="34" t="n">
        <v>91.315</v>
      </c>
      <c r="EV7" s="34" t="n">
        <v>91.831</v>
      </c>
      <c r="EW7" s="34" t="n">
        <v>92.765</v>
      </c>
      <c r="EX7" s="34" t="n">
        <v>93.52</v>
      </c>
      <c r="EY7" s="34" t="n">
        <v>94.43</v>
      </c>
      <c r="EZ7" s="34" t="n">
        <v>95.438</v>
      </c>
      <c r="FA7" s="34" t="n">
        <v>93.914</v>
      </c>
      <c r="FB7" s="34" t="n">
        <v>93.28</v>
      </c>
      <c r="FC7" s="34" t="n">
        <v>93.651</v>
      </c>
      <c r="FD7" s="34" t="n">
        <v>94.296</v>
      </c>
      <c r="FE7" s="34" t="n">
        <v>95.024</v>
      </c>
      <c r="FF7" s="34" t="n">
        <v>95.391</v>
      </c>
      <c r="FG7" s="34" t="n">
        <v>95.539</v>
      </c>
      <c r="FH7" s="34" t="n">
        <v>95.723</v>
      </c>
      <c r="FI7" s="34" t="n">
        <v>96.336</v>
      </c>
      <c r="FJ7" s="34" t="n">
        <v>97.145</v>
      </c>
      <c r="FK7" s="34" t="n">
        <v>98.1</v>
      </c>
      <c r="FL7" s="34" t="n">
        <v>98.554</v>
      </c>
      <c r="FM7" s="34" t="n">
        <v>98.879</v>
      </c>
      <c r="FN7" s="34" t="n">
        <v>99.534</v>
      </c>
      <c r="FO7" s="34" t="n">
        <v>99.775</v>
      </c>
      <c r="FP7" s="34" t="n">
        <v>100.065</v>
      </c>
      <c r="FQ7" s="34" t="n">
        <v>100.626</v>
      </c>
      <c r="FR7" s="34" t="n">
        <v>100.989</v>
      </c>
      <c r="FS7" s="34" t="n">
        <v>101.061</v>
      </c>
      <c r="FT7" s="34" t="n">
        <v>101.471</v>
      </c>
      <c r="FU7" s="34" t="n">
        <v>101.896</v>
      </c>
      <c r="FV7" s="34" t="n">
        <v>102.386</v>
      </c>
      <c r="FW7" s="34" t="n">
        <v>102.899</v>
      </c>
      <c r="FX7" s="34" t="n">
        <v>103.19</v>
      </c>
      <c r="FY7" s="34" t="n">
        <v>103.071</v>
      </c>
      <c r="FZ7" s="34" t="n">
        <v>102.643</v>
      </c>
      <c r="GA7" s="34" t="n">
        <v>103.141</v>
      </c>
      <c r="GB7" s="34" t="n">
        <v>103.39</v>
      </c>
      <c r="GC7" s="34" t="n">
        <v>103.288</v>
      </c>
      <c r="GD7" s="34" t="n">
        <v>103.343</v>
      </c>
      <c r="GE7" s="34" t="n">
        <v>103.992</v>
      </c>
      <c r="GF7" s="34" t="n">
        <v>104.382</v>
      </c>
      <c r="GG7" s="34" t="n">
        <v>104.876</v>
      </c>
      <c r="GH7" s="34" t="n">
        <v>105.453</v>
      </c>
      <c r="GI7" s="34" t="n">
        <v>105.751</v>
      </c>
      <c r="GJ7" s="34" t="n">
        <v>106.146</v>
      </c>
      <c r="GK7" s="34" t="n">
        <v>106.856</v>
      </c>
      <c r="GL7" s="34" t="n">
        <v>107.557</v>
      </c>
      <c r="GM7" s="34" t="n">
        <v>108.184</v>
      </c>
      <c r="GN7" s="34" t="n">
        <v>108.546</v>
      </c>
      <c r="GO7" s="34" t="n">
        <v>108.986</v>
      </c>
      <c r="GP7" s="34" t="n">
        <v>109.1</v>
      </c>
      <c r="GQ7" s="34" t="n">
        <v>109.835</v>
      </c>
      <c r="GR7" s="34" t="n">
        <v>110.141</v>
      </c>
      <c r="GS7" s="34" t="n">
        <v>110.612</v>
      </c>
      <c r="GT7" s="34" t="n">
        <v>110.958</v>
      </c>
      <c r="GU7" s="34" t="n">
        <v>110.505</v>
      </c>
      <c r="GV7" s="34" t="n">
        <v>111.507</v>
      </c>
      <c r="GW7" s="34" t="n">
        <v>111.928</v>
      </c>
      <c r="GX7" s="34" t="n">
        <v>112.989</v>
      </c>
      <c r="GY7" s="34" t="n">
        <v>114.772</v>
      </c>
      <c r="GZ7" s="34" t="n">
        <v>116.277</v>
      </c>
      <c r="HA7" s="34" t="n">
        <v>118.081</v>
      </c>
      <c r="HB7" t="n">
        <v>120.101</v>
      </c>
    </row>
    <row r="8">
      <c r="A8" s="34" t="s">
        <v>1479</v>
      </c>
      <c r="B8" s="34" t="n">
        <v>18.704</v>
      </c>
      <c r="C8" s="34" t="n">
        <v>18.951</v>
      </c>
      <c r="D8" s="34" t="n">
        <v>19.274</v>
      </c>
      <c r="E8" s="34" t="n">
        <v>19.519</v>
      </c>
      <c r="F8" s="34" t="n">
        <v>20.137</v>
      </c>
      <c r="G8" s="34" t="n">
        <v>20.513</v>
      </c>
      <c r="H8" s="34" t="n">
        <v>20.81</v>
      </c>
      <c r="I8" s="34" t="n">
        <v>21.233</v>
      </c>
      <c r="J8" s="34" t="n">
        <v>22.107</v>
      </c>
      <c r="K8" s="34" t="n">
        <v>22.33</v>
      </c>
      <c r="L8" s="34" t="n">
        <v>22.513</v>
      </c>
      <c r="M8" s="34" t="n">
        <v>23.003</v>
      </c>
      <c r="N8" s="34" t="n">
        <v>23.373</v>
      </c>
      <c r="O8" s="34" t="n">
        <v>23.78</v>
      </c>
      <c r="P8" s="34" t="n">
        <v>24.272</v>
      </c>
      <c r="Q8" s="34" t="n">
        <v>24.791</v>
      </c>
      <c r="R8" s="34" t="n">
        <v>25.045</v>
      </c>
      <c r="S8" s="34" t="n">
        <v>25.498</v>
      </c>
      <c r="T8" s="34" t="n">
        <v>26.242</v>
      </c>
      <c r="U8" s="34" t="n">
        <v>27.114</v>
      </c>
      <c r="V8" s="34" t="n">
        <v>27.607</v>
      </c>
      <c r="W8" s="34" t="n">
        <v>28.006</v>
      </c>
      <c r="X8" s="34" t="n">
        <v>28.384</v>
      </c>
      <c r="Y8" s="34" t="n">
        <v>29.036</v>
      </c>
      <c r="Z8" s="34" t="n">
        <v>29.46</v>
      </c>
      <c r="AA8" s="34" t="n">
        <v>29.707</v>
      </c>
      <c r="AB8" s="34" t="n">
        <v>30.047</v>
      </c>
      <c r="AC8" s="34" t="n">
        <v>30.851</v>
      </c>
      <c r="AD8" s="34" t="n">
        <v>31.287</v>
      </c>
      <c r="AE8" s="34" t="n">
        <v>31.643</v>
      </c>
      <c r="AF8" s="34" t="n">
        <v>31.799</v>
      </c>
      <c r="AG8" s="34" t="n">
        <v>32.721</v>
      </c>
      <c r="AH8" s="34" t="n">
        <v>33.095</v>
      </c>
      <c r="AI8" s="34" t="n">
        <v>33.745</v>
      </c>
      <c r="AJ8" s="34" t="n">
        <v>34.309</v>
      </c>
      <c r="AK8" s="34" t="n">
        <v>34.901</v>
      </c>
      <c r="AL8" s="34" t="n">
        <v>35.544</v>
      </c>
      <c r="AM8" s="34" t="n">
        <v>36.081</v>
      </c>
      <c r="AN8" s="34" t="n">
        <v>36.923</v>
      </c>
      <c r="AO8" s="34" t="n">
        <v>37.736</v>
      </c>
      <c r="AP8" s="34" t="n">
        <v>38.482</v>
      </c>
      <c r="AQ8" s="34" t="n">
        <v>39.97</v>
      </c>
      <c r="AR8" s="34" t="n">
        <v>40.375</v>
      </c>
      <c r="AS8" s="34" t="n">
        <v>41.59</v>
      </c>
      <c r="AT8" s="34" t="n">
        <v>42.421</v>
      </c>
      <c r="AU8" s="34" t="n">
        <v>43.407</v>
      </c>
      <c r="AV8" s="34" t="n">
        <v>44.36</v>
      </c>
      <c r="AW8" s="34" t="n">
        <v>45.209</v>
      </c>
      <c r="AX8" s="34" t="n">
        <v>45.932</v>
      </c>
      <c r="AY8" s="34" t="n">
        <v>46.841</v>
      </c>
      <c r="AZ8" s="34" t="n">
        <v>47.235</v>
      </c>
      <c r="BA8" s="34" t="n">
        <v>47.792</v>
      </c>
      <c r="BB8" s="34" t="n">
        <v>47.882</v>
      </c>
      <c r="BC8" s="34" t="n">
        <v>48.252</v>
      </c>
      <c r="BD8" s="34" t="n">
        <v>48.786</v>
      </c>
      <c r="BE8" s="34" t="n">
        <v>49.105</v>
      </c>
      <c r="BF8" s="34" t="n">
        <v>49.741</v>
      </c>
      <c r="BG8" s="34" t="n">
        <v>50.237</v>
      </c>
      <c r="BH8" s="34" t="n">
        <v>50.984</v>
      </c>
      <c r="BI8" s="34" t="n">
        <v>51.612</v>
      </c>
      <c r="BJ8" s="34" t="n">
        <v>51.406</v>
      </c>
      <c r="BK8" s="34" t="n">
        <v>51.527</v>
      </c>
      <c r="BL8" s="34" t="n">
        <v>51.802</v>
      </c>
      <c r="BM8" s="34" t="n">
        <v>52.142</v>
      </c>
      <c r="BN8" s="34" t="n">
        <v>52.01</v>
      </c>
      <c r="BO8" s="34" t="n">
        <v>51.881</v>
      </c>
      <c r="BP8" s="34" t="n">
        <v>51.954</v>
      </c>
      <c r="BQ8" s="34" t="n">
        <v>52.013</v>
      </c>
      <c r="BR8" s="34" t="n">
        <v>51.924</v>
      </c>
      <c r="BS8" s="34" t="n">
        <v>52.171</v>
      </c>
      <c r="BT8" s="34" t="n">
        <v>52.548</v>
      </c>
      <c r="BU8" s="34" t="n">
        <v>52.658</v>
      </c>
      <c r="BV8" s="34" t="n">
        <v>53.376</v>
      </c>
      <c r="BW8" s="34" t="n">
        <v>53.901</v>
      </c>
      <c r="BX8" s="34" t="n">
        <v>54.209</v>
      </c>
      <c r="BY8" s="34" t="n">
        <v>54.645</v>
      </c>
      <c r="BZ8" s="34" t="n">
        <v>55.051</v>
      </c>
      <c r="CA8" s="34" t="n">
        <v>55.455</v>
      </c>
      <c r="CB8" s="34" t="n">
        <v>55.731</v>
      </c>
      <c r="CC8" s="34" t="n">
        <v>55.931</v>
      </c>
      <c r="CD8" s="34" t="n">
        <v>56.323</v>
      </c>
      <c r="CE8" s="34" t="n">
        <v>57.29</v>
      </c>
      <c r="CF8" s="34" t="n">
        <v>57.367</v>
      </c>
      <c r="CG8" s="34" t="n">
        <v>58.05</v>
      </c>
      <c r="CH8" s="34" t="n">
        <v>58.571</v>
      </c>
      <c r="CI8" s="34" t="n">
        <v>58.86</v>
      </c>
      <c r="CJ8" s="34" t="n">
        <v>59.616</v>
      </c>
      <c r="CK8" s="34" t="n">
        <v>60.219</v>
      </c>
      <c r="CL8" s="34" t="n">
        <v>60.307</v>
      </c>
      <c r="CM8" s="34" t="n">
        <v>60.527</v>
      </c>
      <c r="CN8" s="34" t="n">
        <v>61.055</v>
      </c>
      <c r="CO8" s="34" t="n">
        <v>61.439</v>
      </c>
      <c r="CP8" s="34" t="n">
        <v>61.592</v>
      </c>
      <c r="CQ8" s="34" t="n">
        <v>61.863</v>
      </c>
      <c r="CR8" s="34" t="n">
        <v>62.311</v>
      </c>
      <c r="CS8" s="34" t="n">
        <v>62.87</v>
      </c>
      <c r="CT8" s="34" t="n">
        <v>63.158</v>
      </c>
      <c r="CU8" s="34" t="n">
        <v>63.688</v>
      </c>
      <c r="CV8" s="34" t="n">
        <v>64.054</v>
      </c>
      <c r="CW8" s="34" t="n">
        <v>64.58</v>
      </c>
      <c r="CX8" s="34" t="n">
        <v>65.124</v>
      </c>
      <c r="CY8" s="34" t="n">
        <v>65.558</v>
      </c>
      <c r="CZ8" s="34" t="n">
        <v>65.897</v>
      </c>
      <c r="DA8" s="34" t="n">
        <v>66.807</v>
      </c>
      <c r="DB8" s="34" t="n">
        <v>66.964</v>
      </c>
      <c r="DC8" s="34" t="n">
        <v>66.605</v>
      </c>
      <c r="DD8" s="34" t="n">
        <v>66.992</v>
      </c>
      <c r="DE8" s="34" t="n">
        <v>67.222</v>
      </c>
      <c r="DF8" s="34" t="n">
        <v>67.451</v>
      </c>
      <c r="DG8" s="34" t="n">
        <v>67.895</v>
      </c>
      <c r="DH8" s="34" t="n">
        <v>68.051</v>
      </c>
      <c r="DI8" s="34" t="n">
        <v>68.528</v>
      </c>
      <c r="DJ8" s="34" t="n">
        <v>68.241</v>
      </c>
      <c r="DK8" s="34" t="n">
        <v>68.68</v>
      </c>
      <c r="DL8" s="34" t="n">
        <v>69.129</v>
      </c>
      <c r="DM8" s="34" t="n">
        <v>69.351</v>
      </c>
      <c r="DN8" s="34" t="n">
        <v>69.557</v>
      </c>
      <c r="DO8" s="34" t="n">
        <v>70.142</v>
      </c>
      <c r="DP8" s="34" t="n">
        <v>70.779</v>
      </c>
      <c r="DQ8" s="34" t="n">
        <v>71.649</v>
      </c>
      <c r="DR8" s="34" t="n">
        <v>72.347</v>
      </c>
      <c r="DS8" s="34" t="n">
        <v>72.625</v>
      </c>
      <c r="DT8" s="34" t="n">
        <v>73.145</v>
      </c>
      <c r="DU8" s="34" t="n">
        <v>73.476</v>
      </c>
      <c r="DV8" s="34" t="n">
        <v>73.601</v>
      </c>
      <c r="DW8" s="34" t="n">
        <v>73.988</v>
      </c>
      <c r="DX8" s="34" t="n">
        <v>74.462</v>
      </c>
      <c r="DY8" s="34" t="n">
        <v>74.944</v>
      </c>
      <c r="DZ8" s="34" t="n">
        <v>75.43</v>
      </c>
      <c r="EA8" s="34" t="n">
        <v>76.143</v>
      </c>
      <c r="EB8" s="34" t="n">
        <v>76.797</v>
      </c>
      <c r="EC8" s="34" t="n">
        <v>78.22</v>
      </c>
      <c r="ED8" s="34" t="n">
        <v>79.092</v>
      </c>
      <c r="EE8" s="34" t="n">
        <v>79.654</v>
      </c>
      <c r="EF8" s="34" t="n">
        <v>80.375</v>
      </c>
      <c r="EG8" s="34" t="n">
        <v>80.977</v>
      </c>
      <c r="EH8" s="34" t="n">
        <v>81.666</v>
      </c>
      <c r="EI8" s="34" t="n">
        <v>82.375</v>
      </c>
      <c r="EJ8" s="34" t="n">
        <v>83.129</v>
      </c>
      <c r="EK8" s="34" t="n">
        <v>83.938</v>
      </c>
      <c r="EL8" s="34" t="n">
        <v>85.043</v>
      </c>
      <c r="EM8" s="34" t="n">
        <v>85.81</v>
      </c>
      <c r="EN8" s="34" t="n">
        <v>86.706</v>
      </c>
      <c r="EO8" s="34" t="n">
        <v>87.329</v>
      </c>
      <c r="EP8" s="34" t="n">
        <v>88.064</v>
      </c>
      <c r="EQ8" s="34" t="n">
        <v>88.677</v>
      </c>
      <c r="ER8" s="34" t="n">
        <v>89.334</v>
      </c>
      <c r="ES8" s="34" t="n">
        <v>89.799</v>
      </c>
      <c r="ET8" s="34" t="n">
        <v>90.567</v>
      </c>
      <c r="EU8" s="34" t="n">
        <v>91.291</v>
      </c>
      <c r="EV8" s="34" t="n">
        <v>91.92</v>
      </c>
      <c r="EW8" s="34" t="n">
        <v>92.657</v>
      </c>
      <c r="EX8" s="34" t="n">
        <v>93.438</v>
      </c>
      <c r="EY8" s="34" t="n">
        <v>94.395</v>
      </c>
      <c r="EZ8" s="34" t="n">
        <v>95.103</v>
      </c>
      <c r="FA8" s="34" t="n">
        <v>94.65</v>
      </c>
      <c r="FB8" s="34" t="n">
        <v>93.856</v>
      </c>
      <c r="FC8" s="34" t="n">
        <v>93.873</v>
      </c>
      <c r="FD8" s="34" t="n">
        <v>94.16</v>
      </c>
      <c r="FE8" s="34" t="n">
        <v>94.884</v>
      </c>
      <c r="FF8" s="34" t="n">
        <v>95.488</v>
      </c>
      <c r="FG8" s="34" t="n">
        <v>96.22</v>
      </c>
      <c r="FH8" s="34" t="n">
        <v>96.602</v>
      </c>
      <c r="FI8" s="34" t="n">
        <v>97.388</v>
      </c>
      <c r="FJ8" s="34" t="n">
        <v>98.263</v>
      </c>
      <c r="FK8" s="34" t="n">
        <v>99.152</v>
      </c>
      <c r="FL8" s="34" t="n">
        <v>99.497</v>
      </c>
      <c r="FM8" s="34" t="n">
        <v>99.364</v>
      </c>
      <c r="FN8" s="34" t="n">
        <v>99.708</v>
      </c>
      <c r="FO8" s="34" t="n">
        <v>99.928</v>
      </c>
      <c r="FP8" s="34" t="n">
        <v>100.12</v>
      </c>
      <c r="FQ8" s="34" t="n">
        <v>100.244</v>
      </c>
      <c r="FR8" s="34" t="n">
        <v>100.239</v>
      </c>
      <c r="FS8" s="34" t="n">
        <v>100.437</v>
      </c>
      <c r="FT8" s="34" t="n">
        <v>100.762</v>
      </c>
      <c r="FU8" s="34" t="n">
        <v>102.295</v>
      </c>
      <c r="FV8" s="34" t="n">
        <v>102.031</v>
      </c>
      <c r="FW8" s="34" t="n">
        <v>102.482</v>
      </c>
      <c r="FX8" s="34" t="n">
        <v>102.961</v>
      </c>
      <c r="FY8" s="34" t="n">
        <v>103.099</v>
      </c>
      <c r="FZ8" s="34" t="n">
        <v>102.933</v>
      </c>
      <c r="GA8" s="34" t="n">
        <v>103.135</v>
      </c>
      <c r="GB8" s="34" t="n">
        <v>103.293</v>
      </c>
      <c r="GC8" s="34" t="n">
        <v>103.211</v>
      </c>
      <c r="GD8" s="34" t="n">
        <v>102.953</v>
      </c>
      <c r="GE8" s="34" t="n">
        <v>103.507</v>
      </c>
      <c r="GF8" s="34" t="n">
        <v>103.909</v>
      </c>
      <c r="GG8" s="34" t="n">
        <v>104.41</v>
      </c>
      <c r="GH8" s="34" t="n">
        <v>104.958</v>
      </c>
      <c r="GI8" s="34" t="n">
        <v>105.356</v>
      </c>
      <c r="GJ8" s="34" t="n">
        <v>105.86</v>
      </c>
      <c r="GK8" s="34" t="n">
        <v>106.633</v>
      </c>
      <c r="GL8" s="34" t="n">
        <v>107.655</v>
      </c>
      <c r="GM8" s="34" t="n">
        <v>108.447</v>
      </c>
      <c r="GN8" s="34" t="n">
        <v>109.073</v>
      </c>
      <c r="GO8" s="34" t="n">
        <v>109.928</v>
      </c>
      <c r="GP8" s="34" t="n">
        <v>111.078</v>
      </c>
      <c r="GQ8" s="34" t="n">
        <v>110.303</v>
      </c>
      <c r="GR8" s="34" t="n">
        <v>110.673</v>
      </c>
      <c r="GS8" s="34" t="n">
        <v>111.068</v>
      </c>
      <c r="GT8" s="34" t="n">
        <v>111.4</v>
      </c>
      <c r="GU8" s="34" t="n">
        <v>111.444</v>
      </c>
      <c r="GV8" s="34" t="n">
        <v>112.269</v>
      </c>
      <c r="GW8" s="34" t="n">
        <v>112.959</v>
      </c>
      <c r="GX8" s="34" t="n">
        <v>114.065</v>
      </c>
      <c r="GY8" s="34" t="n">
        <v>115.228</v>
      </c>
      <c r="GZ8" s="34" t="n">
        <v>116.643</v>
      </c>
      <c r="HA8" s="34" t="n">
        <v>118.261</v>
      </c>
      <c r="HB8" t="n">
        <v>120.29</v>
      </c>
    </row>
    <row r="9">
      <c r="A9" s="34" t="s">
        <v>1480</v>
      </c>
      <c r="B9" s="34" t="n">
        <v>13.706</v>
      </c>
      <c r="C9" s="34" t="n">
        <v>13.997</v>
      </c>
      <c r="D9" s="34" t="n">
        <v>14.25</v>
      </c>
      <c r="E9" s="34" t="n">
        <v>14.52</v>
      </c>
      <c r="F9" s="34" t="n">
        <v>14.849</v>
      </c>
      <c r="G9" s="34" t="n">
        <v>15.118</v>
      </c>
      <c r="H9" s="34" t="n">
        <v>15.331</v>
      </c>
      <c r="I9" s="34" t="n">
        <v>15.498</v>
      </c>
      <c r="J9" s="34" t="n">
        <v>15.845</v>
      </c>
      <c r="K9" s="34" t="n">
        <v>16.032</v>
      </c>
      <c r="L9" s="34" t="n">
        <v>16.276</v>
      </c>
      <c r="M9" s="34" t="n">
        <v>16.5</v>
      </c>
      <c r="N9" s="34" t="n">
        <v>16.825</v>
      </c>
      <c r="O9" s="34" t="n">
        <v>17.124</v>
      </c>
      <c r="P9" s="34" t="n">
        <v>17.354</v>
      </c>
      <c r="Q9" s="34" t="n">
        <v>17.683</v>
      </c>
      <c r="R9" s="34" t="n">
        <v>18.196</v>
      </c>
      <c r="S9" s="34" t="n">
        <v>18.829</v>
      </c>
      <c r="T9" s="34" t="n">
        <v>19.516</v>
      </c>
      <c r="U9" s="34" t="n">
        <v>20.09</v>
      </c>
      <c r="V9" s="34" t="n">
        <v>20.494</v>
      </c>
      <c r="W9" s="34" t="n">
        <v>20.9</v>
      </c>
      <c r="X9" s="34" t="n">
        <v>21.167</v>
      </c>
      <c r="Y9" s="34" t="n">
        <v>21.438</v>
      </c>
      <c r="Z9" s="34" t="n">
        <v>21.68</v>
      </c>
      <c r="AA9" s="34" t="n">
        <v>21.943</v>
      </c>
      <c r="AB9" s="34" t="n">
        <v>22.106</v>
      </c>
      <c r="AC9" s="34" t="n">
        <v>22.37</v>
      </c>
      <c r="AD9" s="34" t="n">
        <v>22.792</v>
      </c>
      <c r="AE9" s="34" t="n">
        <v>23.2</v>
      </c>
      <c r="AF9" s="34" t="n">
        <v>23.595</v>
      </c>
      <c r="AG9" s="34" t="n">
        <v>23.993</v>
      </c>
      <c r="AH9" s="34" t="n">
        <v>24.332</v>
      </c>
      <c r="AI9" s="34" t="n">
        <v>24.738</v>
      </c>
      <c r="AJ9" s="34" t="n">
        <v>25.115</v>
      </c>
      <c r="AK9" s="34" t="n">
        <v>25.475</v>
      </c>
      <c r="AL9" s="34" t="n">
        <v>26.081</v>
      </c>
      <c r="AM9" s="34" t="n">
        <v>26.678</v>
      </c>
      <c r="AN9" s="34" t="n">
        <v>27.582</v>
      </c>
      <c r="AO9" s="34" t="n">
        <v>28.121</v>
      </c>
      <c r="AP9" s="34" t="n">
        <v>28.853</v>
      </c>
      <c r="AQ9" s="34" t="n">
        <v>29.645</v>
      </c>
      <c r="AR9" s="34" t="n">
        <v>30.5</v>
      </c>
      <c r="AS9" s="34" t="n">
        <v>31.33</v>
      </c>
      <c r="AT9" s="34" t="n">
        <v>32.349</v>
      </c>
      <c r="AU9" s="34" t="n">
        <v>33.045</v>
      </c>
      <c r="AV9" s="34" t="n">
        <v>33.494</v>
      </c>
      <c r="AW9" s="34" t="n">
        <v>34.023</v>
      </c>
      <c r="AX9" s="34" t="n">
        <v>34.596</v>
      </c>
      <c r="AY9" s="34" t="n">
        <v>35.152</v>
      </c>
      <c r="AZ9" s="34" t="n">
        <v>35.704</v>
      </c>
      <c r="BA9" s="34" t="n">
        <v>36.158</v>
      </c>
      <c r="BB9" s="34" t="n">
        <v>36.418</v>
      </c>
      <c r="BC9" s="34" t="n">
        <v>36.817</v>
      </c>
      <c r="BD9" s="34" t="n">
        <v>37.173</v>
      </c>
      <c r="BE9" s="34" t="n">
        <v>37.456</v>
      </c>
      <c r="BF9" s="34" t="n">
        <v>37.999</v>
      </c>
      <c r="BG9" s="34" t="n">
        <v>38.361</v>
      </c>
      <c r="BH9" s="34" t="n">
        <v>38.719</v>
      </c>
      <c r="BI9" s="34" t="n">
        <v>39.103</v>
      </c>
      <c r="BJ9" s="34" t="n">
        <v>39.564</v>
      </c>
      <c r="BK9" s="34" t="n">
        <v>39.954</v>
      </c>
      <c r="BL9" s="34" t="n">
        <v>40.285</v>
      </c>
      <c r="BM9" s="34" t="n">
        <v>40.658</v>
      </c>
      <c r="BN9" s="34" t="n">
        <v>40.827</v>
      </c>
      <c r="BO9" s="34" t="n">
        <v>41.007</v>
      </c>
      <c r="BP9" s="34" t="n">
        <v>41.362</v>
      </c>
      <c r="BQ9" s="34" t="n">
        <v>41.888</v>
      </c>
      <c r="BR9" s="34" t="n">
        <v>42.487</v>
      </c>
      <c r="BS9" s="34" t="n">
        <v>43.006</v>
      </c>
      <c r="BT9" s="34" t="n">
        <v>43.521</v>
      </c>
      <c r="BU9" s="34" t="n">
        <v>43.78</v>
      </c>
      <c r="BV9" s="34" t="n">
        <v>44.005</v>
      </c>
      <c r="BW9" s="34" t="n">
        <v>44.434</v>
      </c>
      <c r="BX9" s="34" t="n">
        <v>44.808</v>
      </c>
      <c r="BY9" s="34" t="n">
        <v>45.321</v>
      </c>
      <c r="BZ9" s="34" t="n">
        <v>45.917</v>
      </c>
      <c r="CA9" s="34" t="n">
        <v>46.54</v>
      </c>
      <c r="CB9" s="34" t="n">
        <v>46.976</v>
      </c>
      <c r="CC9" s="34" t="n">
        <v>47.583</v>
      </c>
      <c r="CD9" s="34" t="n">
        <v>48.256</v>
      </c>
      <c r="CE9" s="34" t="n">
        <v>48.754</v>
      </c>
      <c r="CF9" s="34" t="n">
        <v>49.417</v>
      </c>
      <c r="CG9" s="34" t="n">
        <v>50.195</v>
      </c>
      <c r="CH9" s="34" t="n">
        <v>50.406</v>
      </c>
      <c r="CI9" s="34" t="n">
        <v>50.711</v>
      </c>
      <c r="CJ9" s="34" t="n">
        <v>51.129</v>
      </c>
      <c r="CK9" s="34" t="n">
        <v>51.575</v>
      </c>
      <c r="CL9" s="34" t="n">
        <v>51.943</v>
      </c>
      <c r="CM9" s="34" t="n">
        <v>52.563</v>
      </c>
      <c r="CN9" s="34" t="n">
        <v>52.951</v>
      </c>
      <c r="CO9" s="34" t="n">
        <v>53.312</v>
      </c>
      <c r="CP9" s="34" t="n">
        <v>53.622</v>
      </c>
      <c r="CQ9" s="34" t="n">
        <v>53.938</v>
      </c>
      <c r="CR9" s="34" t="n">
        <v>54.092</v>
      </c>
      <c r="CS9" s="34" t="n">
        <v>54.365</v>
      </c>
      <c r="CT9" s="34" t="n">
        <v>54.809</v>
      </c>
      <c r="CU9" s="34" t="n">
        <v>55.114</v>
      </c>
      <c r="CV9" s="34" t="n">
        <v>55.596</v>
      </c>
      <c r="CW9" s="34" t="n">
        <v>56.068</v>
      </c>
      <c r="CX9" s="34" t="n">
        <v>56.381</v>
      </c>
      <c r="CY9" s="34" t="n">
        <v>56.809</v>
      </c>
      <c r="CZ9" s="34" t="n">
        <v>57.043</v>
      </c>
      <c r="DA9" s="34" t="n">
        <v>57.261</v>
      </c>
      <c r="DB9" s="34" t="n">
        <v>57.833</v>
      </c>
      <c r="DC9" s="34" t="n">
        <v>57.912</v>
      </c>
      <c r="DD9" s="34" t="n">
        <v>58.278</v>
      </c>
      <c r="DE9" s="34" t="n">
        <v>58.696</v>
      </c>
      <c r="DF9" s="34" t="n">
        <v>59.085</v>
      </c>
      <c r="DG9" s="34" t="n">
        <v>59.276</v>
      </c>
      <c r="DH9" s="34" t="n">
        <v>59.534</v>
      </c>
      <c r="DI9" s="34" t="n">
        <v>60</v>
      </c>
      <c r="DJ9" s="34" t="n">
        <v>60.081</v>
      </c>
      <c r="DK9" s="34" t="n">
        <v>60.347</v>
      </c>
      <c r="DL9" s="34" t="n">
        <v>60.799</v>
      </c>
      <c r="DM9" s="34" t="n">
        <v>61.307</v>
      </c>
      <c r="DN9" s="34" t="n">
        <v>61.778</v>
      </c>
      <c r="DO9" s="34" t="n">
        <v>62.614</v>
      </c>
      <c r="DP9" s="34" t="n">
        <v>63.366</v>
      </c>
      <c r="DQ9" s="34" t="n">
        <v>64.094</v>
      </c>
      <c r="DR9" s="34" t="n">
        <v>64.913</v>
      </c>
      <c r="DS9" s="34" t="n">
        <v>65.602</v>
      </c>
      <c r="DT9" s="34" t="n">
        <v>66.306</v>
      </c>
      <c r="DU9" s="34" t="n">
        <v>67.134</v>
      </c>
      <c r="DV9" s="34" t="n">
        <v>67.936</v>
      </c>
      <c r="DW9" s="34" t="n">
        <v>68.202</v>
      </c>
      <c r="DX9" s="34" t="n">
        <v>68.381</v>
      </c>
      <c r="DY9" s="34" t="n">
        <v>68.514</v>
      </c>
      <c r="DZ9" s="34" t="n">
        <v>68.931</v>
      </c>
      <c r="EA9" s="34" t="n">
        <v>69.551</v>
      </c>
      <c r="EB9" s="34" t="n">
        <v>70.051</v>
      </c>
      <c r="EC9" s="34" t="n">
        <v>70.636</v>
      </c>
      <c r="ED9" s="34" t="n">
        <v>71.642</v>
      </c>
      <c r="EE9" s="34" t="n">
        <v>71.694</v>
      </c>
      <c r="EF9" s="34" t="n">
        <v>72.175</v>
      </c>
      <c r="EG9" s="34" t="n">
        <v>72.741</v>
      </c>
      <c r="EH9" s="34" t="n">
        <v>73.661</v>
      </c>
      <c r="EI9" s="34" t="n">
        <v>74.713</v>
      </c>
      <c r="EJ9" s="34" t="n">
        <v>75.923</v>
      </c>
      <c r="EK9" s="34" t="n">
        <v>77.231</v>
      </c>
      <c r="EL9" s="34" t="n">
        <v>77.925</v>
      </c>
      <c r="EM9" s="34" t="n">
        <v>78.922</v>
      </c>
      <c r="EN9" s="34" t="n">
        <v>80.183</v>
      </c>
      <c r="EO9" s="34" t="n">
        <v>81.493</v>
      </c>
      <c r="EP9" s="34" t="n">
        <v>82.073</v>
      </c>
      <c r="EQ9" s="34" t="n">
        <v>83.333</v>
      </c>
      <c r="ER9" s="34" t="n">
        <v>84.169</v>
      </c>
      <c r="ES9" s="34" t="n">
        <v>85.059</v>
      </c>
      <c r="ET9" s="34" t="n">
        <v>86.683</v>
      </c>
      <c r="EU9" s="34" t="n">
        <v>87.617</v>
      </c>
      <c r="EV9" s="34" t="n">
        <v>88.57</v>
      </c>
      <c r="EW9" s="34" t="n">
        <v>89.855</v>
      </c>
      <c r="EX9" s="34" t="n">
        <v>91.295</v>
      </c>
      <c r="EY9" s="34" t="n">
        <v>92.566</v>
      </c>
      <c r="EZ9" s="34" t="n">
        <v>93.808</v>
      </c>
      <c r="FA9" s="34" t="n">
        <v>92.692</v>
      </c>
      <c r="FB9" s="34" t="n">
        <v>91.491</v>
      </c>
      <c r="FC9" s="34" t="n">
        <v>91.692</v>
      </c>
      <c r="FD9" s="34" t="n">
        <v>92.161</v>
      </c>
      <c r="FE9" s="34" t="n">
        <v>92.838</v>
      </c>
      <c r="FF9" s="34" t="n">
        <v>93.758</v>
      </c>
      <c r="FG9" s="34" t="n">
        <v>94.383</v>
      </c>
      <c r="FH9" s="34" t="n">
        <v>94.877</v>
      </c>
      <c r="FI9" s="34" t="n">
        <v>95.678</v>
      </c>
      <c r="FJ9" s="34" t="n">
        <v>96.65</v>
      </c>
      <c r="FK9" s="34" t="n">
        <v>97.814</v>
      </c>
      <c r="FL9" s="34" t="n">
        <v>98.319</v>
      </c>
      <c r="FM9" s="34" t="n">
        <v>98.204</v>
      </c>
      <c r="FN9" s="34" t="n">
        <v>99.401</v>
      </c>
      <c r="FO9" s="34" t="n">
        <v>99.402</v>
      </c>
      <c r="FP9" s="34" t="n">
        <v>99.99</v>
      </c>
      <c r="FQ9" s="34" t="n">
        <v>101.208</v>
      </c>
      <c r="FR9" s="34" t="n">
        <v>102.371</v>
      </c>
      <c r="FS9" s="34" t="n">
        <v>102.912</v>
      </c>
      <c r="FT9" s="34" t="n">
        <v>103.727</v>
      </c>
      <c r="FU9" s="34" t="n">
        <v>104.318</v>
      </c>
      <c r="FV9" s="34" t="n">
        <v>105.145</v>
      </c>
      <c r="FW9" s="34" t="n">
        <v>105.502</v>
      </c>
      <c r="FX9" s="34" t="n">
        <v>106.09</v>
      </c>
      <c r="FY9" s="34" t="n">
        <v>106.054</v>
      </c>
      <c r="FZ9" s="34" t="n">
        <v>105.176</v>
      </c>
      <c r="GA9" s="34" t="n">
        <v>105.863</v>
      </c>
      <c r="GB9" s="34" t="n">
        <v>105.969</v>
      </c>
      <c r="GC9" s="34" t="n">
        <v>105.615</v>
      </c>
      <c r="GD9" s="34" t="n">
        <v>104.83</v>
      </c>
      <c r="GE9" s="34" t="n">
        <v>105.637</v>
      </c>
      <c r="GF9" s="34" t="n">
        <v>105.985</v>
      </c>
      <c r="GG9" s="34" t="n">
        <v>106.504</v>
      </c>
      <c r="GH9" s="34" t="n">
        <v>107.471</v>
      </c>
      <c r="GI9" s="34" t="n">
        <v>107.785</v>
      </c>
      <c r="GJ9" s="34" t="n">
        <v>108.765</v>
      </c>
      <c r="GK9" s="34" t="n">
        <v>110.076</v>
      </c>
      <c r="GL9" s="34" t="n">
        <v>111.383</v>
      </c>
      <c r="GM9" s="34" t="n">
        <v>112.615</v>
      </c>
      <c r="GN9" s="34" t="n">
        <v>113.632</v>
      </c>
      <c r="GO9" s="34" t="n">
        <v>114.307</v>
      </c>
      <c r="GP9" s="34" t="n">
        <v>114.014</v>
      </c>
      <c r="GQ9" s="34" t="n">
        <v>114.878</v>
      </c>
      <c r="GR9" s="34" t="n">
        <v>115.114</v>
      </c>
      <c r="GS9" s="34" t="n">
        <v>115.447</v>
      </c>
      <c r="GT9" s="34" t="n">
        <v>116.536</v>
      </c>
      <c r="GU9" s="34" t="n">
        <v>116.093</v>
      </c>
      <c r="GV9" s="34" t="n">
        <v>116.659</v>
      </c>
      <c r="GW9" s="34" t="n">
        <v>117.611</v>
      </c>
      <c r="GX9" s="34" t="n">
        <v>119.416</v>
      </c>
      <c r="GY9" s="34" t="n">
        <v>121.544</v>
      </c>
      <c r="GZ9" s="34" t="n">
        <v>123.541</v>
      </c>
      <c r="HA9" s="34" t="n">
        <v>126.189</v>
      </c>
      <c r="HB9" t="n">
        <v>129.329</v>
      </c>
    </row>
    <row r="10">
      <c r="A10" s="34" t="s">
        <v>1481</v>
      </c>
      <c r="B10" s="34" t="n">
        <v>13.107</v>
      </c>
      <c r="C10" s="34" t="n">
        <v>13.368</v>
      </c>
      <c r="D10" s="34" t="n">
        <v>13.604</v>
      </c>
      <c r="E10" s="34" t="n">
        <v>13.833</v>
      </c>
      <c r="F10" s="34" t="n">
        <v>14.174</v>
      </c>
      <c r="G10" s="34" t="n">
        <v>14.439</v>
      </c>
      <c r="H10" s="34" t="n">
        <v>14.657</v>
      </c>
      <c r="I10" s="34" t="n">
        <v>14.79</v>
      </c>
      <c r="J10" s="34" t="n">
        <v>15.162</v>
      </c>
      <c r="K10" s="34" t="n">
        <v>15.361</v>
      </c>
      <c r="L10" s="34" t="n">
        <v>15.6</v>
      </c>
      <c r="M10" s="34" t="n">
        <v>15.794</v>
      </c>
      <c r="N10" s="34" t="n">
        <v>16.106</v>
      </c>
      <c r="O10" s="34" t="n">
        <v>16.378</v>
      </c>
      <c r="P10" s="34" t="n">
        <v>16.568</v>
      </c>
      <c r="Q10" s="34" t="n">
        <v>16.846</v>
      </c>
      <c r="R10" s="34" t="n">
        <v>17.255</v>
      </c>
      <c r="S10" s="34" t="n">
        <v>17.719</v>
      </c>
      <c r="T10" s="34" t="n">
        <v>18.228</v>
      </c>
      <c r="U10" s="34" t="n">
        <v>18.704</v>
      </c>
      <c r="V10" s="34" t="n">
        <v>19.078</v>
      </c>
      <c r="W10" s="34" t="n">
        <v>19.538</v>
      </c>
      <c r="X10" s="34" t="n">
        <v>19.838</v>
      </c>
      <c r="Y10" s="34" t="n">
        <v>20.127</v>
      </c>
      <c r="Z10" s="34" t="n">
        <v>20.389</v>
      </c>
      <c r="AA10" s="34" t="n">
        <v>20.655</v>
      </c>
      <c r="AB10" s="34" t="n">
        <v>20.836</v>
      </c>
      <c r="AC10" s="34" t="n">
        <v>21.111</v>
      </c>
      <c r="AD10" s="34" t="n">
        <v>21.54</v>
      </c>
      <c r="AE10" s="34" t="n">
        <v>21.968</v>
      </c>
      <c r="AF10" s="34" t="n">
        <v>22.361</v>
      </c>
      <c r="AG10" s="34" t="n">
        <v>22.771</v>
      </c>
      <c r="AH10" s="34" t="n">
        <v>23.102</v>
      </c>
      <c r="AI10" s="34" t="n">
        <v>23.472</v>
      </c>
      <c r="AJ10" s="34" t="n">
        <v>23.808</v>
      </c>
      <c r="AK10" s="34" t="n">
        <v>24.127</v>
      </c>
      <c r="AL10" s="34" t="n">
        <v>24.719</v>
      </c>
      <c r="AM10" s="34" t="n">
        <v>25.259</v>
      </c>
      <c r="AN10" s="34" t="n">
        <v>26.146</v>
      </c>
      <c r="AO10" s="34" t="n">
        <v>26.596</v>
      </c>
      <c r="AP10" s="34" t="n">
        <v>27.28</v>
      </c>
      <c r="AQ10" s="34" t="n">
        <v>28.02</v>
      </c>
      <c r="AR10" s="34" t="n">
        <v>28.799</v>
      </c>
      <c r="AS10" s="34" t="n">
        <v>29.565</v>
      </c>
      <c r="AT10" s="34" t="n">
        <v>30.556</v>
      </c>
      <c r="AU10" s="34" t="n">
        <v>31.195</v>
      </c>
      <c r="AV10" s="34" t="n">
        <v>31.568</v>
      </c>
      <c r="AW10" s="34" t="n">
        <v>32.052</v>
      </c>
      <c r="AX10" s="34" t="n">
        <v>32.614</v>
      </c>
      <c r="AY10" s="34" t="n">
        <v>33.134</v>
      </c>
      <c r="AZ10" s="34" t="n">
        <v>33.684</v>
      </c>
      <c r="BA10" s="34" t="n">
        <v>34.19</v>
      </c>
      <c r="BB10" s="34" t="n">
        <v>34.483</v>
      </c>
      <c r="BC10" s="34" t="n">
        <v>34.954</v>
      </c>
      <c r="BD10" s="34" t="n">
        <v>35.363</v>
      </c>
      <c r="BE10" s="34" t="n">
        <v>35.694</v>
      </c>
      <c r="BF10" s="34" t="n">
        <v>36.32</v>
      </c>
      <c r="BG10" s="34" t="n">
        <v>36.716</v>
      </c>
      <c r="BH10" s="34" t="n">
        <v>37.11</v>
      </c>
      <c r="BI10" s="34" t="n">
        <v>37.548</v>
      </c>
      <c r="BJ10" s="34" t="n">
        <v>38.044</v>
      </c>
      <c r="BK10" s="34" t="n">
        <v>38.479</v>
      </c>
      <c r="BL10" s="34" t="n">
        <v>38.836</v>
      </c>
      <c r="BM10" s="34" t="n">
        <v>39.227</v>
      </c>
      <c r="BN10" s="34" t="n">
        <v>39.371</v>
      </c>
      <c r="BO10" s="34" t="n">
        <v>39.489</v>
      </c>
      <c r="BP10" s="34" t="n">
        <v>39.827</v>
      </c>
      <c r="BQ10" s="34" t="n">
        <v>40.352</v>
      </c>
      <c r="BR10" s="34" t="n">
        <v>41.005</v>
      </c>
      <c r="BS10" s="34" t="n">
        <v>41.545</v>
      </c>
      <c r="BT10" s="34" t="n">
        <v>42.072</v>
      </c>
      <c r="BU10" s="34" t="n">
        <v>42.329</v>
      </c>
      <c r="BV10" s="34" t="n">
        <v>42.517</v>
      </c>
      <c r="BW10" s="34" t="n">
        <v>42.975</v>
      </c>
      <c r="BX10" s="34" t="n">
        <v>43.357</v>
      </c>
      <c r="BY10" s="34" t="n">
        <v>43.919</v>
      </c>
      <c r="BZ10" s="34" t="n">
        <v>44.585</v>
      </c>
      <c r="CA10" s="34" t="n">
        <v>45.248</v>
      </c>
      <c r="CB10" s="34" t="n">
        <v>45.693</v>
      </c>
      <c r="CC10" s="34" t="n">
        <v>46.364</v>
      </c>
      <c r="CD10" s="34" t="n">
        <v>47.099</v>
      </c>
      <c r="CE10" s="34" t="n">
        <v>47.602</v>
      </c>
      <c r="CF10" s="34" t="n">
        <v>48.294</v>
      </c>
      <c r="CG10" s="34" t="n">
        <v>49.208</v>
      </c>
      <c r="CH10" s="34" t="n">
        <v>49.442</v>
      </c>
      <c r="CI10" s="34" t="n">
        <v>49.752</v>
      </c>
      <c r="CJ10" s="34" t="n">
        <v>50.227</v>
      </c>
      <c r="CK10" s="34" t="n">
        <v>50.798</v>
      </c>
      <c r="CL10" s="34" t="n">
        <v>51.278</v>
      </c>
      <c r="CM10" s="34" t="n">
        <v>51.975</v>
      </c>
      <c r="CN10" s="34" t="n">
        <v>52.42</v>
      </c>
      <c r="CO10" s="34" t="n">
        <v>52.803</v>
      </c>
      <c r="CP10" s="34" t="n">
        <v>53.092</v>
      </c>
      <c r="CQ10" s="34" t="n">
        <v>53.406</v>
      </c>
      <c r="CR10" s="34" t="n">
        <v>53.58</v>
      </c>
      <c r="CS10" s="34" t="n">
        <v>53.854</v>
      </c>
      <c r="CT10" s="34" t="n">
        <v>54.305</v>
      </c>
      <c r="CU10" s="34" t="n">
        <v>54.621</v>
      </c>
      <c r="CV10" s="34" t="n">
        <v>55.098</v>
      </c>
      <c r="CW10" s="34" t="n">
        <v>55.569</v>
      </c>
      <c r="CX10" s="34" t="n">
        <v>55.825</v>
      </c>
      <c r="CY10" s="34" t="n">
        <v>56.254</v>
      </c>
      <c r="CZ10" s="34" t="n">
        <v>56.468</v>
      </c>
      <c r="DA10" s="34" t="n">
        <v>56.66</v>
      </c>
      <c r="DB10" s="34" t="n">
        <v>57.284</v>
      </c>
      <c r="DC10" s="34" t="n">
        <v>57.366</v>
      </c>
      <c r="DD10" s="34" t="n">
        <v>57.746</v>
      </c>
      <c r="DE10" s="34" t="n">
        <v>58.214</v>
      </c>
      <c r="DF10" s="34" t="n">
        <v>58.613</v>
      </c>
      <c r="DG10" s="34" t="n">
        <v>58.753</v>
      </c>
      <c r="DH10" s="34" t="n">
        <v>59.034</v>
      </c>
      <c r="DI10" s="34" t="n">
        <v>59.516</v>
      </c>
      <c r="DJ10" s="34" t="n">
        <v>59.61</v>
      </c>
      <c r="DK10" s="34" t="n">
        <v>59.927</v>
      </c>
      <c r="DL10" s="34" t="n">
        <v>60.395</v>
      </c>
      <c r="DM10" s="34" t="n">
        <v>60.939</v>
      </c>
      <c r="DN10" s="34" t="n">
        <v>61.46</v>
      </c>
      <c r="DO10" s="34" t="n">
        <v>62.382</v>
      </c>
      <c r="DP10" s="34" t="n">
        <v>63.246</v>
      </c>
      <c r="DQ10" s="34" t="n">
        <v>64.018</v>
      </c>
      <c r="DR10" s="34" t="n">
        <v>64.912</v>
      </c>
      <c r="DS10" s="34" t="n">
        <v>65.59</v>
      </c>
      <c r="DT10" s="34" t="n">
        <v>66.359</v>
      </c>
      <c r="DU10" s="34" t="n">
        <v>67.293</v>
      </c>
      <c r="DV10" s="34" t="n">
        <v>68.191</v>
      </c>
      <c r="DW10" s="34" t="n">
        <v>68.48</v>
      </c>
      <c r="DX10" s="34" t="n">
        <v>68.652</v>
      </c>
      <c r="DY10" s="34" t="n">
        <v>68.729</v>
      </c>
      <c r="DZ10" s="34" t="n">
        <v>69.175</v>
      </c>
      <c r="EA10" s="34" t="n">
        <v>69.856</v>
      </c>
      <c r="EB10" s="34" t="n">
        <v>70.428</v>
      </c>
      <c r="EC10" s="34" t="n">
        <v>71.129</v>
      </c>
      <c r="ED10" s="34" t="n">
        <v>72.244</v>
      </c>
      <c r="EE10" s="34" t="n">
        <v>72.291</v>
      </c>
      <c r="EF10" s="34" t="n">
        <v>72.872</v>
      </c>
      <c r="EG10" s="34" t="n">
        <v>73.532</v>
      </c>
      <c r="EH10" s="34" t="n">
        <v>74.57</v>
      </c>
      <c r="EI10" s="34" t="n">
        <v>75.561</v>
      </c>
      <c r="EJ10" s="34" t="n">
        <v>76.592</v>
      </c>
      <c r="EK10" s="34" t="n">
        <v>77.79</v>
      </c>
      <c r="EL10" s="34" t="n">
        <v>78.498</v>
      </c>
      <c r="EM10" s="34" t="n">
        <v>79.393</v>
      </c>
      <c r="EN10" s="34" t="n">
        <v>80.545</v>
      </c>
      <c r="EO10" s="34" t="n">
        <v>81.906</v>
      </c>
      <c r="EP10" s="34" t="n">
        <v>82.508</v>
      </c>
      <c r="EQ10" s="34" t="n">
        <v>83.642</v>
      </c>
      <c r="ER10" s="34" t="n">
        <v>84.402</v>
      </c>
      <c r="ES10" s="34" t="n">
        <v>85.035</v>
      </c>
      <c r="ET10" s="34" t="n">
        <v>86.532</v>
      </c>
      <c r="EU10" s="34" t="n">
        <v>87.469</v>
      </c>
      <c r="EV10" s="34" t="n">
        <v>88.447</v>
      </c>
      <c r="EW10" s="34" t="n">
        <v>89.788</v>
      </c>
      <c r="EX10" s="34" t="n">
        <v>91.369</v>
      </c>
      <c r="EY10" s="34" t="n">
        <v>92.781</v>
      </c>
      <c r="EZ10" s="34" t="n">
        <v>94.036</v>
      </c>
      <c r="FA10" s="34" t="n">
        <v>92.242</v>
      </c>
      <c r="FB10" s="34" t="n">
        <v>90.621</v>
      </c>
      <c r="FC10" s="34" t="n">
        <v>91.067</v>
      </c>
      <c r="FD10" s="34" t="n">
        <v>91.849</v>
      </c>
      <c r="FE10" s="34" t="n">
        <v>92.701</v>
      </c>
      <c r="FF10" s="34" t="n">
        <v>93.771</v>
      </c>
      <c r="FG10" s="34" t="n">
        <v>94.445</v>
      </c>
      <c r="FH10" s="34" t="n">
        <v>94.985</v>
      </c>
      <c r="FI10" s="34" t="n">
        <v>95.872</v>
      </c>
      <c r="FJ10" s="34" t="n">
        <v>96.936</v>
      </c>
      <c r="FK10" s="34" t="n">
        <v>98.145</v>
      </c>
      <c r="FL10" s="34" t="n">
        <v>98.517</v>
      </c>
      <c r="FM10" s="34" t="n">
        <v>98.168</v>
      </c>
      <c r="FN10" s="34" t="n">
        <v>99.47</v>
      </c>
      <c r="FO10" s="34" t="n">
        <v>99.296</v>
      </c>
      <c r="FP10" s="34" t="n">
        <v>99.897</v>
      </c>
      <c r="FQ10" s="34" t="n">
        <v>101.337</v>
      </c>
      <c r="FR10" s="34" t="n">
        <v>102.663</v>
      </c>
      <c r="FS10" s="34" t="n">
        <v>103.21</v>
      </c>
      <c r="FT10" s="34" t="n">
        <v>104.082</v>
      </c>
      <c r="FU10" s="34" t="n">
        <v>104.636</v>
      </c>
      <c r="FV10" s="34" t="n">
        <v>105.515</v>
      </c>
      <c r="FW10" s="34" t="n">
        <v>105.848</v>
      </c>
      <c r="FX10" s="34" t="n">
        <v>106.454</v>
      </c>
      <c r="FY10" s="34" t="n">
        <v>106.371</v>
      </c>
      <c r="FZ10" s="34" t="n">
        <v>105.31</v>
      </c>
      <c r="GA10" s="34" t="n">
        <v>106.047</v>
      </c>
      <c r="GB10" s="34" t="n">
        <v>106.111</v>
      </c>
      <c r="GC10" s="34" t="n">
        <v>105.693</v>
      </c>
      <c r="GD10" s="34" t="n">
        <v>104.792</v>
      </c>
      <c r="GE10" s="34" t="n">
        <v>105.589</v>
      </c>
      <c r="GF10" s="34" t="n">
        <v>105.995</v>
      </c>
      <c r="GG10" s="34" t="n">
        <v>106.516</v>
      </c>
      <c r="GH10" s="34" t="n">
        <v>107.534</v>
      </c>
      <c r="GI10" s="34" t="n">
        <v>107.802</v>
      </c>
      <c r="GJ10" s="34" t="n">
        <v>108.785</v>
      </c>
      <c r="GK10" s="34" t="n">
        <v>110.252</v>
      </c>
      <c r="GL10" s="34" t="n">
        <v>111.627</v>
      </c>
      <c r="GM10" s="34" t="n">
        <v>112.811</v>
      </c>
      <c r="GN10" s="34" t="n">
        <v>113.875</v>
      </c>
      <c r="GO10" s="34" t="n">
        <v>114.439</v>
      </c>
      <c r="GP10" s="34" t="n">
        <v>113.98</v>
      </c>
      <c r="GQ10" s="34" t="n">
        <v>114.758</v>
      </c>
      <c r="GR10" s="34" t="n">
        <v>114.919</v>
      </c>
      <c r="GS10" s="34" t="n">
        <v>115.285</v>
      </c>
      <c r="GT10" s="34" t="n">
        <v>116.546</v>
      </c>
      <c r="GU10" s="34" t="n">
        <v>116.072</v>
      </c>
      <c r="GV10" s="34" t="n">
        <v>116.519</v>
      </c>
      <c r="GW10" s="34" t="n">
        <v>117.593</v>
      </c>
      <c r="GX10" s="34" t="n">
        <v>119.419</v>
      </c>
      <c r="GY10" s="34" t="n">
        <v>121.425</v>
      </c>
      <c r="GZ10" s="34" t="n">
        <v>123.291</v>
      </c>
      <c r="HA10" s="34" t="n">
        <v>125.712</v>
      </c>
      <c r="HB10" t="n">
        <v>128.727</v>
      </c>
    </row>
    <row r="11">
      <c r="A11" s="34" t="s">
        <v>1482</v>
      </c>
      <c r="B11" s="34" t="n">
        <v>16.825</v>
      </c>
      <c r="C11" s="34" t="n">
        <v>17.248</v>
      </c>
      <c r="D11" s="34" t="n">
        <v>17.582</v>
      </c>
      <c r="E11" s="34" t="n">
        <v>18.028</v>
      </c>
      <c r="F11" s="34" t="n">
        <v>18.332</v>
      </c>
      <c r="G11" s="34" t="n">
        <v>18.625</v>
      </c>
      <c r="H11" s="34" t="n">
        <v>18.828</v>
      </c>
      <c r="I11" s="34" t="n">
        <v>19.153</v>
      </c>
      <c r="J11" s="34" t="n">
        <v>19.398</v>
      </c>
      <c r="K11" s="34" t="n">
        <v>19.534</v>
      </c>
      <c r="L11" s="34" t="n">
        <v>19.805</v>
      </c>
      <c r="M11" s="34" t="n">
        <v>20.175</v>
      </c>
      <c r="N11" s="34" t="n">
        <v>20.564</v>
      </c>
      <c r="O11" s="34" t="n">
        <v>20.997</v>
      </c>
      <c r="P11" s="34" t="n">
        <v>21.425</v>
      </c>
      <c r="Q11" s="34" t="n">
        <v>22</v>
      </c>
      <c r="R11" s="34" t="n">
        <v>23.02</v>
      </c>
      <c r="S11" s="34" t="n">
        <v>24.467</v>
      </c>
      <c r="T11" s="34" t="n">
        <v>26.031</v>
      </c>
      <c r="U11" s="34" t="n">
        <v>27.113</v>
      </c>
      <c r="V11" s="34" t="n">
        <v>27.689</v>
      </c>
      <c r="W11" s="34" t="n">
        <v>27.826</v>
      </c>
      <c r="X11" s="34" t="n">
        <v>27.914</v>
      </c>
      <c r="Y11" s="34" t="n">
        <v>28.084</v>
      </c>
      <c r="Z11" s="34" t="n">
        <v>28.222</v>
      </c>
      <c r="AA11" s="34" t="n">
        <v>28.464</v>
      </c>
      <c r="AB11" s="34" t="n">
        <v>28.526</v>
      </c>
      <c r="AC11" s="34" t="n">
        <v>28.72</v>
      </c>
      <c r="AD11" s="34" t="n">
        <v>29.092</v>
      </c>
      <c r="AE11" s="34" t="n">
        <v>29.379</v>
      </c>
      <c r="AF11" s="34" t="n">
        <v>29.774</v>
      </c>
      <c r="AG11" s="34" t="n">
        <v>30.092</v>
      </c>
      <c r="AH11" s="34" t="n">
        <v>30.465</v>
      </c>
      <c r="AI11" s="34" t="n">
        <v>31.064</v>
      </c>
      <c r="AJ11" s="34" t="n">
        <v>31.658</v>
      </c>
      <c r="AK11" s="34" t="n">
        <v>32.224</v>
      </c>
      <c r="AL11" s="34" t="n">
        <v>32.889</v>
      </c>
      <c r="AM11" s="34" t="n">
        <v>33.782</v>
      </c>
      <c r="AN11" s="34" t="n">
        <v>34.768</v>
      </c>
      <c r="AO11" s="34" t="n">
        <v>35.754</v>
      </c>
      <c r="AP11" s="34" t="n">
        <v>36.731</v>
      </c>
      <c r="AQ11" s="34" t="n">
        <v>37.785</v>
      </c>
      <c r="AR11" s="34" t="n">
        <v>39.027</v>
      </c>
      <c r="AS11" s="34" t="n">
        <v>40.182</v>
      </c>
      <c r="AT11" s="34" t="n">
        <v>41.32</v>
      </c>
      <c r="AU11" s="34" t="n">
        <v>42.308</v>
      </c>
      <c r="AV11" s="34" t="n">
        <v>43.175</v>
      </c>
      <c r="AW11" s="34" t="n">
        <v>43.944</v>
      </c>
      <c r="AX11" s="34" t="n">
        <v>44.56</v>
      </c>
      <c r="AY11" s="34" t="n">
        <v>45.305</v>
      </c>
      <c r="AZ11" s="34" t="n">
        <v>45.84</v>
      </c>
      <c r="BA11" s="34" t="n">
        <v>45.956</v>
      </c>
      <c r="BB11" s="34" t="n">
        <v>45.999</v>
      </c>
      <c r="BC11" s="34" t="n">
        <v>45.937</v>
      </c>
      <c r="BD11" s="34" t="n">
        <v>45.963</v>
      </c>
      <c r="BE11" s="34" t="n">
        <v>45.95</v>
      </c>
      <c r="BF11" s="34" t="n">
        <v>46</v>
      </c>
      <c r="BG11" s="34" t="n">
        <v>46.163</v>
      </c>
      <c r="BH11" s="34" t="n">
        <v>46.312</v>
      </c>
      <c r="BI11" s="34" t="n">
        <v>46.406</v>
      </c>
      <c r="BJ11" s="34" t="n">
        <v>46.664</v>
      </c>
      <c r="BK11" s="34" t="n">
        <v>46.808</v>
      </c>
      <c r="BL11" s="34" t="n">
        <v>47</v>
      </c>
      <c r="BM11" s="34" t="n">
        <v>47.28</v>
      </c>
      <c r="BN11" s="34" t="n">
        <v>47.574</v>
      </c>
      <c r="BO11" s="34" t="n">
        <v>48.063</v>
      </c>
      <c r="BP11" s="34" t="n">
        <v>48.501</v>
      </c>
      <c r="BQ11" s="34" t="n">
        <v>49.026</v>
      </c>
      <c r="BR11" s="34" t="n">
        <v>49.34</v>
      </c>
      <c r="BS11" s="34" t="n">
        <v>49.755</v>
      </c>
      <c r="BT11" s="34" t="n">
        <v>50.198</v>
      </c>
      <c r="BU11" s="34" t="n">
        <v>50.464</v>
      </c>
      <c r="BV11" s="34" t="n">
        <v>50.87</v>
      </c>
      <c r="BW11" s="34" t="n">
        <v>51.151</v>
      </c>
      <c r="BX11" s="34" t="n">
        <v>51.481</v>
      </c>
      <c r="BY11" s="34" t="n">
        <v>51.753</v>
      </c>
      <c r="BZ11" s="34" t="n">
        <v>52.003</v>
      </c>
      <c r="CA11" s="34" t="n">
        <v>52.425</v>
      </c>
      <c r="CB11" s="34" t="n">
        <v>52.814</v>
      </c>
      <c r="CC11" s="34" t="n">
        <v>53.105</v>
      </c>
      <c r="CD11" s="34" t="n">
        <v>53.487</v>
      </c>
      <c r="CE11" s="34" t="n">
        <v>53.959</v>
      </c>
      <c r="CF11" s="34" t="n">
        <v>54.483</v>
      </c>
      <c r="CG11" s="34" t="n">
        <v>54.628</v>
      </c>
      <c r="CH11" s="34" t="n">
        <v>54.736</v>
      </c>
      <c r="CI11" s="34" t="n">
        <v>55.018</v>
      </c>
      <c r="CJ11" s="34" t="n">
        <v>55.164</v>
      </c>
      <c r="CK11" s="34" t="n">
        <v>55.026</v>
      </c>
      <c r="CL11" s="34" t="n">
        <v>54.882</v>
      </c>
      <c r="CM11" s="34" t="n">
        <v>55.142</v>
      </c>
      <c r="CN11" s="34" t="n">
        <v>55.254</v>
      </c>
      <c r="CO11" s="34" t="n">
        <v>55.506</v>
      </c>
      <c r="CP11" s="34" t="n">
        <v>55.919</v>
      </c>
      <c r="CQ11" s="34" t="n">
        <v>56.245</v>
      </c>
      <c r="CR11" s="34" t="n">
        <v>56.302</v>
      </c>
      <c r="CS11" s="34" t="n">
        <v>56.565</v>
      </c>
      <c r="CT11" s="34" t="n">
        <v>56.978</v>
      </c>
      <c r="CU11" s="34" t="n">
        <v>57.225</v>
      </c>
      <c r="CV11" s="34" t="n">
        <v>57.726</v>
      </c>
      <c r="CW11" s="34" t="n">
        <v>58.207</v>
      </c>
      <c r="CX11" s="34" t="n">
        <v>58.788</v>
      </c>
      <c r="CY11" s="34" t="n">
        <v>59.208</v>
      </c>
      <c r="CZ11" s="34" t="n">
        <v>59.535</v>
      </c>
      <c r="DA11" s="34" t="n">
        <v>59.878</v>
      </c>
      <c r="DB11" s="34" t="n">
        <v>60.199</v>
      </c>
      <c r="DC11" s="34" t="n">
        <v>60.266</v>
      </c>
      <c r="DD11" s="34" t="n">
        <v>60.565</v>
      </c>
      <c r="DE11" s="34" t="n">
        <v>60.761</v>
      </c>
      <c r="DF11" s="34" t="n">
        <v>61.104</v>
      </c>
      <c r="DG11" s="34" t="n">
        <v>61.521</v>
      </c>
      <c r="DH11" s="34" t="n">
        <v>61.677</v>
      </c>
      <c r="DI11" s="34" t="n">
        <v>62.074</v>
      </c>
      <c r="DJ11" s="34" t="n">
        <v>62.095</v>
      </c>
      <c r="DK11" s="34" t="n">
        <v>62.134</v>
      </c>
      <c r="DL11" s="34" t="n">
        <v>62.517</v>
      </c>
      <c r="DM11" s="34" t="n">
        <v>62.87</v>
      </c>
      <c r="DN11" s="34" t="n">
        <v>63.122</v>
      </c>
      <c r="DO11" s="34" t="n">
        <v>63.59</v>
      </c>
      <c r="DP11" s="34" t="n">
        <v>63.858</v>
      </c>
      <c r="DQ11" s="34" t="n">
        <v>64.402</v>
      </c>
      <c r="DR11" s="34" t="n">
        <v>64.912</v>
      </c>
      <c r="DS11" s="34" t="n">
        <v>65.651</v>
      </c>
      <c r="DT11" s="34" t="n">
        <v>66.081</v>
      </c>
      <c r="DU11" s="34" t="n">
        <v>66.47</v>
      </c>
      <c r="DV11" s="34" t="n">
        <v>66.88</v>
      </c>
      <c r="DW11" s="34" t="n">
        <v>67.052</v>
      </c>
      <c r="DX11" s="34" t="n">
        <v>67.262</v>
      </c>
      <c r="DY11" s="34" t="n">
        <v>67.623</v>
      </c>
      <c r="DZ11" s="34" t="n">
        <v>67.921</v>
      </c>
      <c r="EA11" s="34" t="n">
        <v>68.29</v>
      </c>
      <c r="EB11" s="34" t="n">
        <v>68.5</v>
      </c>
      <c r="EC11" s="34" t="n">
        <v>68.618</v>
      </c>
      <c r="ED11" s="34" t="n">
        <v>69.187</v>
      </c>
      <c r="EE11" s="34" t="n">
        <v>69.259</v>
      </c>
      <c r="EF11" s="34" t="n">
        <v>69.347</v>
      </c>
      <c r="EG11" s="34" t="n">
        <v>69.539</v>
      </c>
      <c r="EH11" s="34" t="n">
        <v>69.992</v>
      </c>
      <c r="EI11" s="34" t="n">
        <v>71.278</v>
      </c>
      <c r="EJ11" s="34" t="n">
        <v>73.197</v>
      </c>
      <c r="EK11" s="34" t="n">
        <v>74.955</v>
      </c>
      <c r="EL11" s="34" t="n">
        <v>75.588</v>
      </c>
      <c r="EM11" s="34" t="n">
        <v>77.01</v>
      </c>
      <c r="EN11" s="34" t="n">
        <v>78.725</v>
      </c>
      <c r="EO11" s="34" t="n">
        <v>79.823</v>
      </c>
      <c r="EP11" s="34" t="n">
        <v>80.319</v>
      </c>
      <c r="EQ11" s="34" t="n">
        <v>82.089</v>
      </c>
      <c r="ER11" s="34" t="n">
        <v>83.232</v>
      </c>
      <c r="ES11" s="34" t="n">
        <v>85.185</v>
      </c>
      <c r="ET11" s="34" t="n">
        <v>87.334</v>
      </c>
      <c r="EU11" s="34" t="n">
        <v>88.247</v>
      </c>
      <c r="EV11" s="34" t="n">
        <v>89.097</v>
      </c>
      <c r="EW11" s="34" t="n">
        <v>90.145</v>
      </c>
      <c r="EX11" s="34" t="n">
        <v>90.999</v>
      </c>
      <c r="EY11" s="34" t="n">
        <v>91.699</v>
      </c>
      <c r="EZ11" s="34" t="n">
        <v>92.884</v>
      </c>
      <c r="FA11" s="34" t="n">
        <v>94.586</v>
      </c>
      <c r="FB11" s="34" t="n">
        <v>95.176</v>
      </c>
      <c r="FC11" s="34" t="n">
        <v>94.34</v>
      </c>
      <c r="FD11" s="34" t="n">
        <v>93.49</v>
      </c>
      <c r="FE11" s="34" t="n">
        <v>93.418</v>
      </c>
      <c r="FF11" s="34" t="n">
        <v>93.683</v>
      </c>
      <c r="FG11" s="34" t="n">
        <v>94.09</v>
      </c>
      <c r="FH11" s="34" t="n">
        <v>94.386</v>
      </c>
      <c r="FI11" s="34" t="n">
        <v>94.81</v>
      </c>
      <c r="FJ11" s="34" t="n">
        <v>95.383</v>
      </c>
      <c r="FK11" s="34" t="n">
        <v>96.347</v>
      </c>
      <c r="FL11" s="34" t="n">
        <v>97.436</v>
      </c>
      <c r="FM11" s="34" t="n">
        <v>98.352</v>
      </c>
      <c r="FN11" s="34" t="n">
        <v>99.089</v>
      </c>
      <c r="FO11" s="34" t="n">
        <v>99.879</v>
      </c>
      <c r="FP11" s="34" t="n">
        <v>100.417</v>
      </c>
      <c r="FQ11" s="34" t="n">
        <v>100.615</v>
      </c>
      <c r="FR11" s="34" t="n">
        <v>101.023</v>
      </c>
      <c r="FS11" s="34" t="n">
        <v>101.538</v>
      </c>
      <c r="FT11" s="34" t="n">
        <v>102.085</v>
      </c>
      <c r="FU11" s="34" t="n">
        <v>102.856</v>
      </c>
      <c r="FV11" s="34" t="n">
        <v>103.435</v>
      </c>
      <c r="FW11" s="34" t="n">
        <v>103.907</v>
      </c>
      <c r="FX11" s="34" t="n">
        <v>104.409</v>
      </c>
      <c r="FY11" s="34" t="n">
        <v>104.593</v>
      </c>
      <c r="FZ11" s="34" t="n">
        <v>104.562</v>
      </c>
      <c r="GA11" s="34" t="n">
        <v>105.021</v>
      </c>
      <c r="GB11" s="34" t="n">
        <v>105.319</v>
      </c>
      <c r="GC11" s="34" t="n">
        <v>105.261</v>
      </c>
      <c r="GD11" s="34" t="n">
        <v>105.006</v>
      </c>
      <c r="GE11" s="34" t="n">
        <v>105.862</v>
      </c>
      <c r="GF11" s="34" t="n">
        <v>105.942</v>
      </c>
      <c r="GG11" s="34" t="n">
        <v>106.454</v>
      </c>
      <c r="GH11" s="34" t="n">
        <v>107.188</v>
      </c>
      <c r="GI11" s="34" t="n">
        <v>107.712</v>
      </c>
      <c r="GJ11" s="34" t="n">
        <v>108.676</v>
      </c>
      <c r="GK11" s="34" t="n">
        <v>109.285</v>
      </c>
      <c r="GL11" s="34" t="n">
        <v>110.291</v>
      </c>
      <c r="GM11" s="34" t="n">
        <v>111.736</v>
      </c>
      <c r="GN11" s="34" t="n">
        <v>112.542</v>
      </c>
      <c r="GO11" s="34" t="n">
        <v>113.715</v>
      </c>
      <c r="GP11" s="34" t="n">
        <v>114.175</v>
      </c>
      <c r="GQ11" s="34" t="n">
        <v>115.418</v>
      </c>
      <c r="GR11" s="34" t="n">
        <v>115.982</v>
      </c>
      <c r="GS11" s="34" t="n">
        <v>116.167</v>
      </c>
      <c r="GT11" s="34" t="n">
        <v>116.5</v>
      </c>
      <c r="GU11" s="34" t="n">
        <v>116.195</v>
      </c>
      <c r="GV11" s="34" t="n">
        <v>117.285</v>
      </c>
      <c r="GW11" s="34" t="n">
        <v>117.706</v>
      </c>
      <c r="GX11" s="34" t="n">
        <v>119.416</v>
      </c>
      <c r="GY11" s="34" t="n">
        <v>122.101</v>
      </c>
      <c r="GZ11" s="34" t="n">
        <v>124.71</v>
      </c>
      <c r="HA11" s="34" t="n">
        <v>128.449</v>
      </c>
      <c r="HB11" t="n">
        <v>132.199</v>
      </c>
    </row>
    <row r="12">
      <c r="A12" s="34" t="s">
        <v>1483</v>
      </c>
      <c r="B12" s="34" t="n">
        <v>7</v>
      </c>
      <c r="C12" s="34" t="n">
        <v>7.2</v>
      </c>
      <c r="D12" s="34" t="n">
        <v>7.3</v>
      </c>
      <c r="E12" s="34" t="n">
        <v>7.5</v>
      </c>
      <c r="F12" s="34" t="n">
        <v>7.8</v>
      </c>
      <c r="G12" s="34" t="n">
        <v>8</v>
      </c>
      <c r="H12" s="34" t="n">
        <v>8.1</v>
      </c>
      <c r="I12" s="34" t="n">
        <v>8.3</v>
      </c>
      <c r="J12" s="34" t="n">
        <v>8.5</v>
      </c>
      <c r="K12" s="34" t="n">
        <v>8.7</v>
      </c>
      <c r="L12" s="34" t="n">
        <v>8.9</v>
      </c>
      <c r="M12" s="34" t="n">
        <v>9.2</v>
      </c>
      <c r="N12" s="34" t="n">
        <v>9.5</v>
      </c>
      <c r="O12" s="34" t="n">
        <v>10</v>
      </c>
      <c r="P12" s="34" t="n">
        <v>10.5</v>
      </c>
      <c r="Q12" s="34" t="n">
        <v>11</v>
      </c>
      <c r="R12" s="34" t="n">
        <v>11.7</v>
      </c>
      <c r="S12" s="34" t="n">
        <v>12.4</v>
      </c>
      <c r="T12" s="34" t="n">
        <v>13.1</v>
      </c>
      <c r="U12" s="34" t="n">
        <v>13.8</v>
      </c>
      <c r="V12" s="34" t="n">
        <v>14.5</v>
      </c>
      <c r="W12" s="34" t="n">
        <v>15.2</v>
      </c>
      <c r="X12" s="34" t="n">
        <v>16</v>
      </c>
      <c r="Y12" s="34" t="n">
        <v>16.8</v>
      </c>
      <c r="Z12" s="34" t="n">
        <v>17.6</v>
      </c>
      <c r="AA12" s="34" t="n">
        <v>18.4</v>
      </c>
      <c r="AB12" s="34" t="n">
        <v>19.2</v>
      </c>
      <c r="AC12" s="34" t="n">
        <v>20</v>
      </c>
      <c r="AD12" s="34" t="n">
        <v>20.9</v>
      </c>
      <c r="AE12" s="34" t="n">
        <v>21.7</v>
      </c>
      <c r="AF12" s="34" t="n">
        <v>22.5</v>
      </c>
      <c r="AG12" s="34" t="n">
        <v>23.3</v>
      </c>
      <c r="AH12" s="34" t="n">
        <v>24.2</v>
      </c>
      <c r="AI12" s="34" t="n">
        <v>25</v>
      </c>
      <c r="AJ12" s="34" t="n">
        <v>26</v>
      </c>
      <c r="AK12" s="34" t="n">
        <v>27</v>
      </c>
      <c r="AL12" s="34" t="n">
        <v>28</v>
      </c>
      <c r="AM12" s="34" t="n">
        <v>29.2</v>
      </c>
      <c r="AN12" s="34" t="n">
        <v>30.5</v>
      </c>
      <c r="AO12" s="34" t="n">
        <v>32</v>
      </c>
      <c r="AP12" s="34" t="n">
        <v>33.6</v>
      </c>
      <c r="AQ12" s="34" t="n">
        <v>35.3</v>
      </c>
      <c r="AR12" s="34" t="n">
        <v>37</v>
      </c>
      <c r="AS12" s="34" t="n">
        <v>38.8</v>
      </c>
      <c r="AT12" s="34" t="n">
        <v>40.7</v>
      </c>
      <c r="AU12" s="34" t="n">
        <v>42.6</v>
      </c>
      <c r="AV12" s="34" t="n">
        <v>44.4</v>
      </c>
      <c r="AW12" s="34" t="n">
        <v>46.3</v>
      </c>
      <c r="AX12" s="34" t="n">
        <v>48.2</v>
      </c>
      <c r="AY12" s="34" t="n">
        <v>50.1</v>
      </c>
      <c r="AZ12" s="34" t="n">
        <v>51.8</v>
      </c>
      <c r="BA12" s="34" t="n">
        <v>53.6</v>
      </c>
      <c r="BB12" s="34" t="n">
        <v>55.2</v>
      </c>
      <c r="BC12" s="34" t="n">
        <v>56.9</v>
      </c>
      <c r="BD12" s="34" t="n">
        <v>58.7</v>
      </c>
      <c r="BE12" s="34" t="n">
        <v>60.4</v>
      </c>
      <c r="BF12" s="34" t="n">
        <v>62.5</v>
      </c>
      <c r="BG12" s="34" t="n">
        <v>64.1</v>
      </c>
      <c r="BH12" s="34" t="n">
        <v>65.6</v>
      </c>
      <c r="BI12" s="34" t="n">
        <v>66.9</v>
      </c>
      <c r="BJ12" s="34" t="n">
        <v>67.9</v>
      </c>
      <c r="BK12" s="34" t="n">
        <v>69.1</v>
      </c>
      <c r="BL12" s="34" t="n">
        <v>70.3</v>
      </c>
      <c r="BM12" s="34" t="n">
        <v>71.6</v>
      </c>
      <c r="BN12" s="34" t="n">
        <v>73</v>
      </c>
      <c r="BO12" s="34" t="n">
        <v>74.5</v>
      </c>
      <c r="BP12" s="34" t="n">
        <v>76</v>
      </c>
      <c r="BQ12" s="34" t="n">
        <v>77.6</v>
      </c>
      <c r="BR12" s="34" t="n">
        <v>79.6</v>
      </c>
      <c r="BS12" s="34" t="n">
        <v>81.1</v>
      </c>
      <c r="BT12" s="34" t="n">
        <v>82.3</v>
      </c>
      <c r="BU12" s="34" t="n">
        <v>83.3</v>
      </c>
      <c r="BV12" s="34" t="n">
        <v>83.4</v>
      </c>
      <c r="BW12" s="34" t="n">
        <v>85</v>
      </c>
      <c r="BX12" s="34" t="n">
        <v>87</v>
      </c>
      <c r="BY12" s="34" t="n">
        <v>89.7</v>
      </c>
      <c r="BZ12" s="34" t="n">
        <v>93.8</v>
      </c>
      <c r="CA12" s="34" t="n">
        <v>96.9</v>
      </c>
      <c r="CB12" s="34" t="n">
        <v>99.7</v>
      </c>
      <c r="CC12" s="34" t="n">
        <v>102.3</v>
      </c>
      <c r="CD12" s="34" t="n">
        <v>104.3</v>
      </c>
      <c r="CE12" s="34" t="n">
        <v>106.5</v>
      </c>
      <c r="CF12" s="34" t="n">
        <v>108.7</v>
      </c>
      <c r="CG12" s="34" t="n">
        <v>111</v>
      </c>
      <c r="CH12" s="34" t="n">
        <v>112.9</v>
      </c>
      <c r="CI12" s="34" t="n">
        <v>115.7</v>
      </c>
      <c r="CJ12" s="34" t="n">
        <v>118.9</v>
      </c>
      <c r="CK12" s="34" t="n">
        <v>122.5</v>
      </c>
      <c r="CL12" s="34" t="n">
        <v>127.2</v>
      </c>
      <c r="CM12" s="34" t="n">
        <v>131</v>
      </c>
      <c r="CN12" s="34" t="n">
        <v>134.5</v>
      </c>
      <c r="CO12" s="34" t="n">
        <v>137.7</v>
      </c>
      <c r="CP12" s="34" t="n">
        <v>143.4</v>
      </c>
      <c r="CQ12" s="34" t="n">
        <v>144.7</v>
      </c>
      <c r="CR12" s="34" t="n">
        <v>147.5</v>
      </c>
      <c r="CS12" s="34" t="n">
        <v>151.6</v>
      </c>
      <c r="CT12" s="34" t="n">
        <v>156.9</v>
      </c>
      <c r="CU12" s="34" t="n">
        <v>162.2</v>
      </c>
      <c r="CV12" s="34" t="n">
        <v>167.1</v>
      </c>
      <c r="CW12" s="34" t="n">
        <v>171.6</v>
      </c>
      <c r="CX12" s="34" t="n">
        <v>175.7</v>
      </c>
      <c r="CY12" s="34" t="n">
        <v>179.6</v>
      </c>
      <c r="CZ12" s="34" t="n">
        <v>183.2</v>
      </c>
      <c r="DA12" s="34" t="n">
        <v>186.5</v>
      </c>
      <c r="DB12" s="34" t="n">
        <v>189.6</v>
      </c>
      <c r="DC12" s="34" t="n">
        <v>192.9</v>
      </c>
      <c r="DD12" s="34" t="n">
        <v>196.5</v>
      </c>
      <c r="DE12" s="34" t="n">
        <v>200.4</v>
      </c>
      <c r="DF12" s="34" t="n">
        <v>204.4</v>
      </c>
      <c r="DG12" s="34" t="n">
        <v>207.1</v>
      </c>
      <c r="DH12" s="34" t="n">
        <v>208.3</v>
      </c>
      <c r="DI12" s="34" t="n">
        <v>207.9</v>
      </c>
      <c r="DJ12" s="34" t="n">
        <v>206.4</v>
      </c>
      <c r="DK12" s="34" t="n">
        <v>205.3</v>
      </c>
      <c r="DL12" s="34" t="n">
        <v>205</v>
      </c>
      <c r="DM12" s="34" t="n">
        <v>205.5</v>
      </c>
      <c r="DN12" s="34" t="n">
        <v>206.6</v>
      </c>
      <c r="DO12" s="34" t="n">
        <v>207.9</v>
      </c>
      <c r="DP12" s="34" t="n">
        <v>209.4</v>
      </c>
      <c r="DQ12" s="34" t="n">
        <v>211</v>
      </c>
      <c r="DR12" s="34" t="n">
        <v>213</v>
      </c>
      <c r="DS12" s="34" t="n">
        <v>216.1</v>
      </c>
      <c r="DT12" s="34" t="n">
        <v>220.7</v>
      </c>
      <c r="DU12" s="34" t="n">
        <v>226.7</v>
      </c>
      <c r="DV12" s="34" t="n">
        <v>233.8</v>
      </c>
      <c r="DW12" s="34" t="n">
        <v>240.4</v>
      </c>
      <c r="DX12" s="34" t="n">
        <v>245.8</v>
      </c>
      <c r="DY12" s="34" t="n">
        <v>250.3</v>
      </c>
      <c r="DZ12" s="34" t="n">
        <v>254.1</v>
      </c>
      <c r="EA12" s="34" t="n">
        <v>257.9</v>
      </c>
      <c r="EB12" s="34" t="n">
        <v>261.6</v>
      </c>
      <c r="EC12" s="34" t="n">
        <v>265.2</v>
      </c>
      <c r="ED12" s="34" t="n">
        <v>268.9</v>
      </c>
      <c r="EE12" s="34" t="n">
        <v>273.4</v>
      </c>
      <c r="EF12" s="34" t="n">
        <v>279</v>
      </c>
      <c r="EG12" s="34" t="n">
        <v>285.5</v>
      </c>
      <c r="EH12" s="34" t="n">
        <v>293</v>
      </c>
      <c r="EI12" s="34" t="n">
        <v>300.4</v>
      </c>
      <c r="EJ12" s="34" t="n">
        <v>308.6</v>
      </c>
      <c r="EK12" s="34" t="n">
        <v>315.4</v>
      </c>
      <c r="EL12" s="34" t="n">
        <v>323.2</v>
      </c>
      <c r="EM12" s="34" t="n">
        <v>329.2</v>
      </c>
      <c r="EN12" s="34" t="n">
        <v>335.1</v>
      </c>
      <c r="EO12" s="34" t="n">
        <v>341</v>
      </c>
      <c r="EP12" s="34" t="n">
        <v>389.6</v>
      </c>
      <c r="EQ12" s="34" t="n">
        <v>395.6</v>
      </c>
      <c r="ER12" s="34" t="n">
        <v>402.1</v>
      </c>
      <c r="ES12" s="34" t="n">
        <v>409.1</v>
      </c>
      <c r="ET12" s="34" t="n">
        <v>416.4</v>
      </c>
      <c r="EU12" s="34" t="n">
        <v>424.1</v>
      </c>
      <c r="EV12" s="34" t="n">
        <v>432</v>
      </c>
      <c r="EW12" s="34" t="n">
        <v>440.3</v>
      </c>
      <c r="EX12" s="34" t="n">
        <v>448.8</v>
      </c>
      <c r="EY12" s="34" t="n">
        <v>457.3</v>
      </c>
      <c r="EZ12" s="34" t="n">
        <v>465.9</v>
      </c>
      <c r="FA12" s="34" t="n">
        <v>474.5</v>
      </c>
      <c r="FB12" s="34" t="n">
        <v>482.9</v>
      </c>
      <c r="FC12" s="34" t="n">
        <v>490.4</v>
      </c>
      <c r="FD12" s="34" t="n">
        <v>496.7</v>
      </c>
      <c r="FE12" s="34" t="n">
        <v>501.8</v>
      </c>
      <c r="FF12" s="34" t="n">
        <v>506</v>
      </c>
      <c r="FG12" s="34" t="n">
        <v>510.5</v>
      </c>
      <c r="FH12" s="34" t="n">
        <v>515.7</v>
      </c>
      <c r="FI12" s="34" t="n">
        <v>521.4</v>
      </c>
      <c r="FJ12" s="34" t="n">
        <v>527.6</v>
      </c>
      <c r="FK12" s="34" t="n">
        <v>533.4</v>
      </c>
      <c r="FL12" s="34" t="n">
        <v>538.5</v>
      </c>
      <c r="FM12" s="34" t="n">
        <v>542.9</v>
      </c>
      <c r="FN12" s="34" t="n">
        <v>547</v>
      </c>
      <c r="FO12" s="34" t="n">
        <v>551.6</v>
      </c>
      <c r="FP12" s="34" t="n">
        <v>557.1</v>
      </c>
      <c r="FQ12" s="34" t="n">
        <v>563.4</v>
      </c>
      <c r="FR12" s="34" t="n">
        <v>570.3</v>
      </c>
      <c r="FS12" s="34" t="n">
        <v>567.1</v>
      </c>
      <c r="FT12" s="34" t="n">
        <v>573.7</v>
      </c>
      <c r="FU12" s="34" t="n">
        <v>580.2</v>
      </c>
      <c r="FV12" s="34" t="n">
        <v>587.5</v>
      </c>
      <c r="FW12" s="34" t="n">
        <v>595.6</v>
      </c>
      <c r="FX12" s="34" t="n">
        <v>604</v>
      </c>
      <c r="FY12" s="34" t="n">
        <v>612.8</v>
      </c>
      <c r="FZ12" s="34" t="n">
        <v>622.4</v>
      </c>
      <c r="GA12" s="34" t="n">
        <v>631.5</v>
      </c>
      <c r="GB12" s="34" t="n">
        <v>639.5</v>
      </c>
      <c r="GC12" s="34" t="n">
        <v>646.4</v>
      </c>
      <c r="GD12" s="34" t="n">
        <v>652.4</v>
      </c>
      <c r="GE12" s="34" t="n">
        <v>658.6</v>
      </c>
      <c r="GF12" s="34" t="n">
        <v>665.2</v>
      </c>
      <c r="GG12" s="34" t="n">
        <v>672.2</v>
      </c>
      <c r="GH12" s="34" t="n">
        <v>679.6</v>
      </c>
      <c r="GI12" s="34" t="n">
        <v>687.7</v>
      </c>
      <c r="GJ12" s="34" t="n">
        <v>696.6</v>
      </c>
      <c r="GK12" s="34" t="n">
        <v>706.3</v>
      </c>
      <c r="GL12" s="34" t="n">
        <v>716.7</v>
      </c>
      <c r="GM12" s="34" t="n">
        <v>728.2</v>
      </c>
      <c r="GN12" s="34" t="n">
        <v>740.6</v>
      </c>
      <c r="GO12" s="34" t="n">
        <v>754.2</v>
      </c>
      <c r="GP12" s="34" t="n">
        <v>768.3</v>
      </c>
      <c r="GQ12" s="34" t="n">
        <v>781.1</v>
      </c>
      <c r="GR12" s="34" t="n">
        <v>792.1</v>
      </c>
      <c r="GS12" s="34" t="n">
        <v>801.3</v>
      </c>
      <c r="GT12" s="34" t="n">
        <v>808.5</v>
      </c>
      <c r="GU12" s="34" t="n">
        <v>821.6</v>
      </c>
      <c r="GV12" s="34" t="n">
        <v>825.8</v>
      </c>
      <c r="GW12" s="34" t="n">
        <v>821</v>
      </c>
      <c r="GX12" s="34" t="n">
        <v>814.1</v>
      </c>
      <c r="GY12" s="34" t="n">
        <v>815.3</v>
      </c>
      <c r="GZ12" s="34" t="n">
        <v>826.5</v>
      </c>
      <c r="HA12" s="34" t="n">
        <v>847.9</v>
      </c>
      <c r="HB12" t="n">
        <v>875</v>
      </c>
    </row>
    <row r="13">
      <c r="A13" s="34" t="s">
        <v>1484</v>
      </c>
      <c r="B13" s="34" t="n">
        <v>5</v>
      </c>
      <c r="C13" s="34" t="n">
        <v>5.3</v>
      </c>
      <c r="D13" s="34" t="n">
        <v>5.6</v>
      </c>
      <c r="E13" s="34" t="n">
        <v>5.9</v>
      </c>
      <c r="F13" s="34" t="n">
        <v>6.2</v>
      </c>
      <c r="G13" s="34" t="n">
        <v>6.6</v>
      </c>
      <c r="H13" s="34" t="n">
        <v>6.9</v>
      </c>
      <c r="I13" s="34" t="n">
        <v>7.3</v>
      </c>
      <c r="J13" s="34" t="n">
        <v>7.8</v>
      </c>
      <c r="K13" s="34" t="n">
        <v>8</v>
      </c>
      <c r="L13" s="34" t="n">
        <v>8.6</v>
      </c>
      <c r="M13" s="34" t="n">
        <v>8.5</v>
      </c>
      <c r="N13" s="34" t="n">
        <v>9</v>
      </c>
      <c r="O13" s="34" t="n">
        <v>9.6</v>
      </c>
      <c r="P13" s="34" t="n">
        <v>9.7</v>
      </c>
      <c r="Q13" s="34" t="n">
        <v>10.1</v>
      </c>
      <c r="R13" s="34" t="n">
        <v>10.2</v>
      </c>
      <c r="S13" s="34" t="n">
        <v>11.1</v>
      </c>
      <c r="T13" s="34" t="n">
        <v>11.4</v>
      </c>
      <c r="U13" s="34" t="n">
        <v>12</v>
      </c>
      <c r="V13" s="34" t="n">
        <v>13.3</v>
      </c>
      <c r="W13" s="34" t="n">
        <v>13.8</v>
      </c>
      <c r="X13" s="34" t="n">
        <v>13.8</v>
      </c>
      <c r="Y13" s="34" t="n">
        <v>14.6</v>
      </c>
      <c r="Z13" s="34" t="n">
        <v>15.2</v>
      </c>
      <c r="AA13" s="34" t="n">
        <v>14.9</v>
      </c>
      <c r="AB13" s="34" t="n">
        <v>15.9</v>
      </c>
      <c r="AC13" s="34" t="n">
        <v>15.9</v>
      </c>
      <c r="AD13" s="34" t="n">
        <v>16.2</v>
      </c>
      <c r="AE13" s="34" t="n">
        <v>17.5</v>
      </c>
      <c r="AF13" s="34" t="n">
        <v>16.7</v>
      </c>
      <c r="AG13" s="34" t="n">
        <v>16.5</v>
      </c>
      <c r="AH13" s="34" t="n">
        <v>17.5</v>
      </c>
      <c r="AI13" s="34" t="n">
        <v>18.6</v>
      </c>
      <c r="AJ13" s="34" t="n">
        <v>18.9</v>
      </c>
      <c r="AK13" s="34" t="n">
        <v>19.5</v>
      </c>
      <c r="AL13" s="34" t="n">
        <v>20</v>
      </c>
      <c r="AM13" s="34" t="n">
        <v>20.8</v>
      </c>
      <c r="AN13" s="34" t="n">
        <v>21.1</v>
      </c>
      <c r="AO13" s="34" t="n">
        <v>22.4</v>
      </c>
      <c r="AP13" s="34" t="n">
        <v>23.4</v>
      </c>
      <c r="AQ13" s="34" t="n">
        <v>22.2</v>
      </c>
      <c r="AR13" s="34" t="n">
        <v>24.2</v>
      </c>
      <c r="AS13" s="34" t="n">
        <v>25.6</v>
      </c>
      <c r="AT13" s="34" t="n">
        <v>26.5</v>
      </c>
      <c r="AU13" s="34" t="n">
        <v>28.1</v>
      </c>
      <c r="AV13" s="34" t="n">
        <v>28.3</v>
      </c>
      <c r="AW13" s="34" t="n">
        <v>28</v>
      </c>
      <c r="AX13" s="34" t="n">
        <v>28.8</v>
      </c>
      <c r="AY13" s="34" t="n">
        <v>30.2</v>
      </c>
      <c r="AZ13" s="34" t="n">
        <v>30.8</v>
      </c>
      <c r="BA13" s="34" t="n">
        <v>30.8</v>
      </c>
      <c r="BB13" s="34" t="n">
        <v>33.2</v>
      </c>
      <c r="BC13" s="34" t="n">
        <v>33.4</v>
      </c>
      <c r="BD13" s="34" t="n">
        <v>34</v>
      </c>
      <c r="BE13" s="34" t="n">
        <v>34.9</v>
      </c>
      <c r="BF13" s="34" t="n">
        <v>35.7</v>
      </c>
      <c r="BG13" s="34" t="n">
        <v>36.2</v>
      </c>
      <c r="BH13" s="34" t="n">
        <v>36.8</v>
      </c>
      <c r="BI13" s="34" t="n">
        <v>37.6</v>
      </c>
      <c r="BJ13" s="34" t="n">
        <v>38.4</v>
      </c>
      <c r="BK13" s="34" t="n">
        <v>39.2</v>
      </c>
      <c r="BL13" s="34" t="n">
        <v>40.1</v>
      </c>
      <c r="BM13" s="34" t="n">
        <v>41.1</v>
      </c>
      <c r="BN13" s="34" t="n">
        <v>42.1</v>
      </c>
      <c r="BO13" s="34" t="n">
        <v>43.1</v>
      </c>
      <c r="BP13" s="34" t="n">
        <v>44.1</v>
      </c>
      <c r="BQ13" s="34" t="n">
        <v>45.2</v>
      </c>
      <c r="BR13" s="34" t="n">
        <v>46.2</v>
      </c>
      <c r="BS13" s="34" t="n">
        <v>47.3</v>
      </c>
      <c r="BT13" s="34" t="n">
        <v>48.4</v>
      </c>
      <c r="BU13" s="34" t="n">
        <v>49.4</v>
      </c>
      <c r="BV13" s="34" t="n">
        <v>50.9</v>
      </c>
      <c r="BW13" s="34" t="n">
        <v>52.2</v>
      </c>
      <c r="BX13" s="34" t="n">
        <v>53.7</v>
      </c>
      <c r="BY13" s="34" t="n">
        <v>55.4</v>
      </c>
      <c r="BZ13" s="34" t="n">
        <v>57.4</v>
      </c>
      <c r="CA13" s="34" t="n">
        <v>59.6</v>
      </c>
      <c r="CB13" s="34" t="n">
        <v>61.9</v>
      </c>
      <c r="CC13" s="34" t="n">
        <v>64.4</v>
      </c>
      <c r="CD13" s="34" t="n">
        <v>66.6</v>
      </c>
      <c r="CE13" s="34" t="n">
        <v>70.3</v>
      </c>
      <c r="CF13" s="34" t="n">
        <v>74.9</v>
      </c>
      <c r="CG13" s="34" t="n">
        <v>80.7</v>
      </c>
      <c r="CH13" s="34" t="n">
        <v>83.7</v>
      </c>
      <c r="CI13" s="34" t="n">
        <v>93.1</v>
      </c>
      <c r="CJ13" s="34" t="n">
        <v>98.4</v>
      </c>
      <c r="CK13" s="34" t="n">
        <v>112.5</v>
      </c>
      <c r="CL13" s="34" t="n">
        <v>108.3</v>
      </c>
      <c r="CM13" s="34" t="n">
        <v>115.4</v>
      </c>
      <c r="CN13" s="34" t="n">
        <v>120.6</v>
      </c>
      <c r="CO13" s="34" t="n">
        <v>120.8</v>
      </c>
      <c r="CP13" s="34" t="n">
        <v>124.4</v>
      </c>
      <c r="CQ13" s="34" t="n">
        <v>124.8</v>
      </c>
      <c r="CR13" s="34" t="n">
        <v>135.2</v>
      </c>
      <c r="CS13" s="34" t="n">
        <v>136</v>
      </c>
      <c r="CT13" s="34" t="n">
        <v>136.6</v>
      </c>
      <c r="CU13" s="34" t="n">
        <v>137.1</v>
      </c>
      <c r="CV13" s="34" t="n">
        <v>136.2</v>
      </c>
      <c r="CW13" s="34" t="n">
        <v>147.8</v>
      </c>
      <c r="CX13" s="34" t="n">
        <v>152.5</v>
      </c>
      <c r="CY13" s="34" t="n">
        <v>152.5</v>
      </c>
      <c r="CZ13" s="34" t="n">
        <v>152.7</v>
      </c>
      <c r="DA13" s="34" t="n">
        <v>140.7</v>
      </c>
      <c r="DB13" s="34" t="n">
        <v>151.3</v>
      </c>
      <c r="DC13" s="34" t="n">
        <v>165.8</v>
      </c>
      <c r="DD13" s="34" t="n">
        <v>158.8</v>
      </c>
      <c r="DE13" s="34" t="n">
        <v>156.9</v>
      </c>
      <c r="DF13" s="34" t="n">
        <v>161.4</v>
      </c>
      <c r="DG13" s="34" t="n">
        <v>159.4</v>
      </c>
      <c r="DH13" s="34" t="n">
        <v>163.7</v>
      </c>
      <c r="DI13" s="34" t="n">
        <v>168</v>
      </c>
      <c r="DJ13" s="34" t="n">
        <v>167.2</v>
      </c>
      <c r="DK13" s="34" t="n">
        <v>170</v>
      </c>
      <c r="DL13" s="34" t="n">
        <v>168.1</v>
      </c>
      <c r="DM13" s="34" t="n">
        <v>175.4</v>
      </c>
      <c r="DN13" s="34" t="n">
        <v>181.1</v>
      </c>
      <c r="DO13" s="34" t="n">
        <v>179.1</v>
      </c>
      <c r="DP13" s="34" t="n">
        <v>186.7</v>
      </c>
      <c r="DQ13" s="34" t="n">
        <v>191.3</v>
      </c>
      <c r="DR13" s="34" t="n">
        <v>190.2</v>
      </c>
      <c r="DS13" s="34" t="n">
        <v>198.3</v>
      </c>
      <c r="DT13" s="34" t="n">
        <v>204.8</v>
      </c>
      <c r="DU13" s="34" t="n">
        <v>204.8</v>
      </c>
      <c r="DV13" s="34" t="n">
        <v>215</v>
      </c>
      <c r="DW13" s="34" t="n">
        <v>230.1</v>
      </c>
      <c r="DX13" s="34" t="n">
        <v>217.4</v>
      </c>
      <c r="DY13" s="34" t="n">
        <v>246.5</v>
      </c>
      <c r="DZ13" s="34" t="n">
        <v>244.9</v>
      </c>
      <c r="EA13" s="34" t="n">
        <v>243.8</v>
      </c>
      <c r="EB13" s="34" t="n">
        <v>251.1</v>
      </c>
      <c r="EC13" s="34" t="n">
        <v>260.3</v>
      </c>
      <c r="ED13" s="34" t="n">
        <v>260.7</v>
      </c>
      <c r="EE13" s="34" t="n">
        <v>260.1</v>
      </c>
      <c r="EF13" s="34" t="n">
        <v>271.7</v>
      </c>
      <c r="EG13" s="34" t="n">
        <v>265.7</v>
      </c>
      <c r="EH13" s="34" t="n">
        <v>283.4</v>
      </c>
      <c r="EI13" s="34" t="n">
        <v>293</v>
      </c>
      <c r="EJ13" s="34" t="n">
        <v>288.3</v>
      </c>
      <c r="EK13" s="34" t="n">
        <v>294.5</v>
      </c>
      <c r="EL13" s="34" t="n">
        <v>301.3</v>
      </c>
      <c r="EM13" s="34" t="n">
        <v>310.8</v>
      </c>
      <c r="EN13" s="34" t="n">
        <v>300.1</v>
      </c>
      <c r="EO13" s="34" t="n">
        <v>305.4</v>
      </c>
      <c r="EP13" s="34" t="n">
        <v>291.3</v>
      </c>
      <c r="EQ13" s="34" t="n">
        <v>294.9</v>
      </c>
      <c r="ER13" s="34" t="n">
        <v>308.7</v>
      </c>
      <c r="ES13" s="34" t="n">
        <v>301.4</v>
      </c>
      <c r="ET13" s="34" t="n">
        <v>332.5</v>
      </c>
      <c r="EU13" s="34" t="n">
        <v>314.7</v>
      </c>
      <c r="EV13" s="34" t="n">
        <v>319.6</v>
      </c>
      <c r="EW13" s="34" t="n">
        <v>329.9</v>
      </c>
      <c r="EX13" s="34" t="n">
        <v>331.6</v>
      </c>
      <c r="EY13" s="34" t="n">
        <v>339.2</v>
      </c>
      <c r="EZ13" s="34" t="n">
        <v>340.8</v>
      </c>
      <c r="FA13" s="34" t="n">
        <v>341.8</v>
      </c>
      <c r="FB13" s="34" t="n">
        <v>358.4</v>
      </c>
      <c r="FC13" s="34" t="n">
        <v>368.9</v>
      </c>
      <c r="FD13" s="34" t="n">
        <v>378.2</v>
      </c>
      <c r="FE13" s="34" t="n">
        <v>372.8</v>
      </c>
      <c r="FF13" s="34" t="n">
        <v>382.1</v>
      </c>
      <c r="FG13" s="34" t="n">
        <v>385.7</v>
      </c>
      <c r="FH13" s="34" t="n">
        <v>405.6</v>
      </c>
      <c r="FI13" s="34" t="n">
        <v>414.1</v>
      </c>
      <c r="FJ13" s="34" t="n">
        <v>418.8</v>
      </c>
      <c r="FK13" s="34" t="n">
        <v>409.7</v>
      </c>
      <c r="FL13" s="34" t="n">
        <v>396.4</v>
      </c>
      <c r="FM13" s="34" t="n">
        <v>399.3</v>
      </c>
      <c r="FN13" s="34" t="n">
        <v>400.6</v>
      </c>
      <c r="FO13" s="34" t="n">
        <v>421.7</v>
      </c>
      <c r="FP13" s="34" t="n">
        <v>419</v>
      </c>
      <c r="FQ13" s="34" t="n">
        <v>428.9</v>
      </c>
      <c r="FR13" s="34" t="n">
        <v>424.8</v>
      </c>
      <c r="FS13" s="34" t="n">
        <v>438.4</v>
      </c>
      <c r="FT13" s="34" t="n">
        <v>448.2</v>
      </c>
      <c r="FU13" s="34" t="n">
        <v>448.6</v>
      </c>
      <c r="FV13" s="34" t="n">
        <v>459.5</v>
      </c>
      <c r="FW13" s="34" t="n">
        <v>481.5</v>
      </c>
      <c r="FX13" s="34" t="n">
        <v>507.2</v>
      </c>
      <c r="FY13" s="34" t="n">
        <v>515.3</v>
      </c>
      <c r="FZ13" s="34" t="n">
        <v>523.6</v>
      </c>
      <c r="GA13" s="34" t="n">
        <v>537.9</v>
      </c>
      <c r="GB13" s="34" t="n">
        <v>540.4</v>
      </c>
      <c r="GC13" s="34" t="n">
        <v>541.8</v>
      </c>
      <c r="GD13" s="34" t="n">
        <v>550.5</v>
      </c>
      <c r="GE13" s="34" t="n">
        <v>558.8</v>
      </c>
      <c r="GF13" s="34" t="n">
        <v>566.5</v>
      </c>
      <c r="GG13" s="34" t="n">
        <v>575.3</v>
      </c>
      <c r="GH13" s="34" t="n">
        <v>572.4</v>
      </c>
      <c r="GI13" s="34" t="n">
        <v>567.9</v>
      </c>
      <c r="GJ13" s="34" t="n">
        <v>578.9</v>
      </c>
      <c r="GK13" s="34" t="n">
        <v>575.8</v>
      </c>
      <c r="GL13" s="34" t="n">
        <v>581.9</v>
      </c>
      <c r="GM13" s="34" t="n">
        <v>592.6</v>
      </c>
      <c r="GN13" s="34" t="n">
        <v>595.1</v>
      </c>
      <c r="GO13" s="34" t="n">
        <v>589.5</v>
      </c>
      <c r="GP13" s="34" t="n">
        <v>598.8</v>
      </c>
      <c r="GQ13" s="34" t="n">
        <v>614.5</v>
      </c>
      <c r="GR13" s="34" t="n">
        <v>622.4</v>
      </c>
      <c r="GS13" s="34" t="n">
        <v>620.5</v>
      </c>
      <c r="GT13" s="34" t="n">
        <v>606.2</v>
      </c>
      <c r="GU13" s="34" t="n">
        <v>654.2</v>
      </c>
      <c r="GV13" s="34" t="n">
        <v>690.4</v>
      </c>
      <c r="GW13" s="34" t="n">
        <v>678.3</v>
      </c>
      <c r="GX13" s="34" t="n">
        <v>695.9</v>
      </c>
      <c r="GY13" s="34" t="n">
        <v>730.5</v>
      </c>
      <c r="GZ13" s="34" t="n">
        <v>775</v>
      </c>
      <c r="HA13" s="34" t="n">
        <v>782.9</v>
      </c>
      <c r="HB13" t="n">
        <v>810.4</v>
      </c>
    </row>
    <row r="14">
      <c r="A14" s="34" t="s">
        <v>1485</v>
      </c>
      <c r="B14" s="34" t="n">
        <v>2.9</v>
      </c>
      <c r="C14" s="34" t="n">
        <v>3.9</v>
      </c>
      <c r="D14" s="34" t="n">
        <v>4.6</v>
      </c>
      <c r="E14" s="34" t="n">
        <v>5.4</v>
      </c>
      <c r="F14" s="34" t="n">
        <v>5.7</v>
      </c>
      <c r="G14" s="34" t="n">
        <v>6.3</v>
      </c>
      <c r="H14" s="34" t="n">
        <v>6.3</v>
      </c>
      <c r="I14" s="34" t="n">
        <v>6.3</v>
      </c>
      <c r="J14" s="34" t="n">
        <v>6.5</v>
      </c>
      <c r="K14" s="34" t="n">
        <v>6.9</v>
      </c>
      <c r="L14" s="34" t="n">
        <v>5.8</v>
      </c>
      <c r="M14" s="34" t="n">
        <v>5</v>
      </c>
      <c r="N14" s="34" t="n">
        <v>4.6</v>
      </c>
      <c r="O14" s="34" t="n">
        <v>4.5</v>
      </c>
      <c r="P14" s="34" t="n">
        <v>4.5</v>
      </c>
      <c r="Q14" s="34" t="n">
        <v>4.7</v>
      </c>
      <c r="R14" s="34" t="n">
        <v>5.8</v>
      </c>
      <c r="S14" s="34" t="n">
        <v>6.7</v>
      </c>
      <c r="T14" s="34" t="n">
        <v>6.9</v>
      </c>
      <c r="U14" s="34" t="n">
        <v>8.6</v>
      </c>
      <c r="V14" s="34" t="n">
        <v>14.2</v>
      </c>
      <c r="W14" s="34" t="n">
        <v>19.4</v>
      </c>
      <c r="X14" s="34" t="n">
        <v>20.2</v>
      </c>
      <c r="Y14" s="34" t="n">
        <v>18.8</v>
      </c>
      <c r="Z14" s="34" t="n">
        <v>17.7</v>
      </c>
      <c r="AA14" s="34" t="n">
        <v>16.3</v>
      </c>
      <c r="AB14" s="34" t="n">
        <v>16.1</v>
      </c>
      <c r="AC14" s="34" t="n">
        <v>15.5</v>
      </c>
      <c r="AD14" s="34" t="n">
        <v>15.5</v>
      </c>
      <c r="AE14" s="34" t="n">
        <v>13.3</v>
      </c>
      <c r="AF14" s="34" t="n">
        <v>11.9</v>
      </c>
      <c r="AG14" s="34" t="n">
        <v>11.8</v>
      </c>
      <c r="AH14" s="34" t="n">
        <v>10.8</v>
      </c>
      <c r="AI14" s="34" t="n">
        <v>9.4</v>
      </c>
      <c r="AJ14" s="34" t="n">
        <v>9</v>
      </c>
      <c r="AK14" s="34" t="n">
        <v>8.5</v>
      </c>
      <c r="AL14" s="34" t="n">
        <v>9.4</v>
      </c>
      <c r="AM14" s="34" t="n">
        <v>9.2</v>
      </c>
      <c r="AN14" s="34" t="n">
        <v>9.6</v>
      </c>
      <c r="AO14" s="34" t="n">
        <v>10.6</v>
      </c>
      <c r="AP14" s="34" t="n">
        <v>12</v>
      </c>
      <c r="AQ14" s="34" t="n">
        <v>15.7</v>
      </c>
      <c r="AR14" s="34" t="n">
        <v>19</v>
      </c>
      <c r="AS14" s="34" t="n">
        <v>17.8</v>
      </c>
      <c r="AT14" s="34" t="n">
        <v>16.4</v>
      </c>
      <c r="AU14" s="34" t="n">
        <v>15.5</v>
      </c>
      <c r="AV14" s="34" t="n">
        <v>15</v>
      </c>
      <c r="AW14" s="34" t="n">
        <v>16.6</v>
      </c>
      <c r="AX14" s="34" t="n">
        <v>19.1</v>
      </c>
      <c r="AY14" s="34" t="n">
        <v>23.9</v>
      </c>
      <c r="AZ14" s="34" t="n">
        <v>26.1</v>
      </c>
      <c r="BA14" s="34" t="n">
        <v>31.8</v>
      </c>
      <c r="BB14" s="34" t="n">
        <v>30.3</v>
      </c>
      <c r="BC14" s="34" t="n">
        <v>32.1</v>
      </c>
      <c r="BD14" s="34" t="n">
        <v>23.3</v>
      </c>
      <c r="BE14" s="34" t="n">
        <v>20</v>
      </c>
      <c r="BF14" s="34" t="n">
        <v>17.3</v>
      </c>
      <c r="BG14" s="34" t="n">
        <v>15.7</v>
      </c>
      <c r="BH14" s="34" t="n">
        <v>15.1</v>
      </c>
      <c r="BI14" s="34" t="n">
        <v>15.9</v>
      </c>
      <c r="BJ14" s="34" t="n">
        <v>16.9</v>
      </c>
      <c r="BK14" s="34" t="n">
        <v>16</v>
      </c>
      <c r="BL14" s="34" t="n">
        <v>15</v>
      </c>
      <c r="BM14" s="34" t="n">
        <v>15.6</v>
      </c>
      <c r="BN14" s="34" t="n">
        <v>15.6</v>
      </c>
      <c r="BO14" s="34" t="n">
        <v>16.4</v>
      </c>
      <c r="BP14" s="34" t="n">
        <v>17</v>
      </c>
      <c r="BQ14" s="34" t="n">
        <v>16.9</v>
      </c>
      <c r="BR14" s="34" t="n">
        <v>15.5</v>
      </c>
      <c r="BS14" s="34" t="n">
        <v>15.1</v>
      </c>
      <c r="BT14" s="34" t="n">
        <v>14.4</v>
      </c>
      <c r="BU14" s="34" t="n">
        <v>13.5</v>
      </c>
      <c r="BV14" s="34" t="n">
        <v>13.9</v>
      </c>
      <c r="BW14" s="34" t="n">
        <v>13.2</v>
      </c>
      <c r="BX14" s="34" t="n">
        <v>13.2</v>
      </c>
      <c r="BY14" s="34" t="n">
        <v>13</v>
      </c>
      <c r="BZ14" s="34" t="n">
        <v>13.6</v>
      </c>
      <c r="CA14" s="34" t="n">
        <v>13.7</v>
      </c>
      <c r="CB14" s="34" t="n">
        <v>14.6</v>
      </c>
      <c r="CC14" s="34" t="n">
        <v>15.8</v>
      </c>
      <c r="CD14" s="34" t="n">
        <v>16.4</v>
      </c>
      <c r="CE14" s="34" t="n">
        <v>17.1</v>
      </c>
      <c r="CF14" s="34" t="n">
        <v>18.2</v>
      </c>
      <c r="CG14" s="34" t="n">
        <v>21</v>
      </c>
      <c r="CH14" s="34" t="n">
        <v>24.3</v>
      </c>
      <c r="CI14" s="34" t="n">
        <v>27.5</v>
      </c>
      <c r="CJ14" s="34" t="n">
        <v>25.9</v>
      </c>
      <c r="CK14" s="34" t="n">
        <v>29.4</v>
      </c>
      <c r="CL14" s="34" t="n">
        <v>39.7</v>
      </c>
      <c r="CM14" s="34" t="n">
        <v>41.2</v>
      </c>
      <c r="CN14" s="34" t="n">
        <v>39.6</v>
      </c>
      <c r="CO14" s="34" t="n">
        <v>38</v>
      </c>
      <c r="CP14" s="34" t="n">
        <v>35.1</v>
      </c>
      <c r="CQ14" s="34" t="n">
        <v>35.5</v>
      </c>
      <c r="CR14" s="34" t="n">
        <v>35.5</v>
      </c>
      <c r="CS14" s="34" t="n">
        <v>33.2</v>
      </c>
      <c r="CT14" s="34" t="n">
        <v>28</v>
      </c>
      <c r="CU14" s="34" t="n">
        <v>24.4</v>
      </c>
      <c r="CV14" s="34" t="n">
        <v>22.1</v>
      </c>
      <c r="CW14" s="34" t="n">
        <v>21.3</v>
      </c>
      <c r="CX14" s="34" t="n">
        <v>20.9</v>
      </c>
      <c r="CY14" s="34" t="n">
        <v>21.6</v>
      </c>
      <c r="CZ14" s="34" t="n">
        <v>22</v>
      </c>
      <c r="DA14" s="34" t="n">
        <v>22.5</v>
      </c>
      <c r="DB14" s="34" t="n">
        <v>23</v>
      </c>
      <c r="DC14" s="34" t="n">
        <v>22.7</v>
      </c>
      <c r="DD14" s="34" t="n">
        <v>21.6</v>
      </c>
      <c r="DE14" s="34" t="n">
        <v>21.7</v>
      </c>
      <c r="DF14" s="34" t="n">
        <v>21</v>
      </c>
      <c r="DG14" s="34" t="n">
        <v>20.4</v>
      </c>
      <c r="DH14" s="34" t="n">
        <v>19.6</v>
      </c>
      <c r="DI14" s="34" t="n">
        <v>19.4</v>
      </c>
      <c r="DJ14" s="34" t="n">
        <v>19.4</v>
      </c>
      <c r="DK14" s="34" t="n">
        <v>19.3</v>
      </c>
      <c r="DL14" s="34" t="n">
        <v>20.3</v>
      </c>
      <c r="DM14" s="34" t="n">
        <v>19.8</v>
      </c>
      <c r="DN14" s="34" t="n">
        <v>20.8</v>
      </c>
      <c r="DO14" s="34" t="n">
        <v>20.9</v>
      </c>
      <c r="DP14" s="34" t="n">
        <v>20.3</v>
      </c>
      <c r="DQ14" s="34" t="n">
        <v>20</v>
      </c>
      <c r="DR14" s="34" t="n">
        <v>20.5</v>
      </c>
      <c r="DS14" s="34" t="n">
        <v>20</v>
      </c>
      <c r="DT14" s="34" t="n">
        <v>20.6</v>
      </c>
      <c r="DU14" s="34" t="n">
        <v>21.9</v>
      </c>
      <c r="DV14" s="34" t="n">
        <v>25.5</v>
      </c>
      <c r="DW14" s="34" t="n">
        <v>28.4</v>
      </c>
      <c r="DX14" s="34" t="n">
        <v>33.1</v>
      </c>
      <c r="DY14" s="34" t="n">
        <v>40.6</v>
      </c>
      <c r="DZ14" s="34" t="n">
        <v>42.8</v>
      </c>
      <c r="EA14" s="34" t="n">
        <v>60.5</v>
      </c>
      <c r="EB14" s="34" t="n">
        <v>56.9</v>
      </c>
      <c r="EC14" s="34" t="n">
        <v>53.7</v>
      </c>
      <c r="ED14" s="34" t="n">
        <v>51.8</v>
      </c>
      <c r="EE14" s="34" t="n">
        <v>55.2</v>
      </c>
      <c r="EF14" s="34" t="n">
        <v>54.2</v>
      </c>
      <c r="EG14" s="34" t="n">
        <v>51.5</v>
      </c>
      <c r="EH14" s="34" t="n">
        <v>42.3</v>
      </c>
      <c r="EI14" s="34" t="n">
        <v>35.9</v>
      </c>
      <c r="EJ14" s="34" t="n">
        <v>34.7</v>
      </c>
      <c r="EK14" s="34" t="n">
        <v>32.9</v>
      </c>
      <c r="EL14" s="34" t="n">
        <v>32.1</v>
      </c>
      <c r="EM14" s="34" t="n">
        <v>30.9</v>
      </c>
      <c r="EN14" s="34" t="n">
        <v>31.6</v>
      </c>
      <c r="EO14" s="34" t="n">
        <v>32.5</v>
      </c>
      <c r="EP14" s="34" t="n">
        <v>30.3</v>
      </c>
      <c r="EQ14" s="34" t="n">
        <v>29.5</v>
      </c>
      <c r="ER14" s="34" t="n">
        <v>30.6</v>
      </c>
      <c r="ES14" s="34" t="n">
        <v>31.1</v>
      </c>
      <c r="ET14" s="34" t="n">
        <v>32.3</v>
      </c>
      <c r="EU14" s="34" t="n">
        <v>31.8</v>
      </c>
      <c r="EV14" s="34" t="n">
        <v>32.8</v>
      </c>
      <c r="EW14" s="34" t="n">
        <v>34</v>
      </c>
      <c r="EX14" s="34" t="n">
        <v>36.3</v>
      </c>
      <c r="EY14" s="34" t="n">
        <v>38.2</v>
      </c>
      <c r="EZ14" s="34" t="n">
        <v>58.2</v>
      </c>
      <c r="FA14" s="34" t="n">
        <v>71.9</v>
      </c>
      <c r="FB14" s="34" t="n">
        <v>101.6</v>
      </c>
      <c r="FC14" s="34" t="n">
        <v>130.3</v>
      </c>
      <c r="FD14" s="34" t="n">
        <v>144.4</v>
      </c>
      <c r="FE14" s="34" t="n">
        <v>148.6</v>
      </c>
      <c r="FF14" s="34" t="n">
        <v>159.3</v>
      </c>
      <c r="FG14" s="34" t="n">
        <v>141.2</v>
      </c>
      <c r="FH14" s="34" t="n">
        <v>131</v>
      </c>
      <c r="FI14" s="34" t="n">
        <v>123.9</v>
      </c>
      <c r="FJ14" s="34" t="n">
        <v>116.7</v>
      </c>
      <c r="FK14" s="34" t="n">
        <v>109.3</v>
      </c>
      <c r="FL14" s="34" t="n">
        <v>102.9</v>
      </c>
      <c r="FM14" s="34" t="n">
        <v>99.8</v>
      </c>
      <c r="FN14" s="34" t="n">
        <v>94.6</v>
      </c>
      <c r="FO14" s="34" t="n">
        <v>86.3</v>
      </c>
      <c r="FP14" s="34" t="n">
        <v>78.4</v>
      </c>
      <c r="FQ14" s="34" t="n">
        <v>75.1</v>
      </c>
      <c r="FR14" s="34" t="n">
        <v>69</v>
      </c>
      <c r="FS14" s="34" t="n">
        <v>64.8</v>
      </c>
      <c r="FT14" s="34" t="n">
        <v>59.1</v>
      </c>
      <c r="FU14" s="34" t="n">
        <v>57.1</v>
      </c>
      <c r="FV14" s="34" t="n">
        <v>39</v>
      </c>
      <c r="FW14" s="34" t="n">
        <v>35.8</v>
      </c>
      <c r="FX14" s="34" t="n">
        <v>34</v>
      </c>
      <c r="FY14" s="34" t="n">
        <v>33</v>
      </c>
      <c r="FZ14" s="34" t="n">
        <v>32.9</v>
      </c>
      <c r="GA14" s="34" t="n">
        <v>32.4</v>
      </c>
      <c r="GB14" s="34" t="n">
        <v>32.5</v>
      </c>
      <c r="GC14" s="34" t="n">
        <v>32.4</v>
      </c>
      <c r="GD14" s="34" t="n">
        <v>32.4</v>
      </c>
      <c r="GE14" s="34" t="n">
        <v>32.3</v>
      </c>
      <c r="GF14" s="34" t="n">
        <v>32.1</v>
      </c>
      <c r="GG14" s="34" t="n">
        <v>31.3</v>
      </c>
      <c r="GH14" s="34" t="n">
        <v>30.8</v>
      </c>
      <c r="GI14" s="34" t="n">
        <v>30.1</v>
      </c>
      <c r="GJ14" s="34" t="n">
        <v>30.2</v>
      </c>
      <c r="GK14" s="34" t="n">
        <v>29.7</v>
      </c>
      <c r="GL14" s="34" t="n">
        <v>29</v>
      </c>
      <c r="GM14" s="34" t="n">
        <v>27.6</v>
      </c>
      <c r="GN14" s="34" t="n">
        <v>27.2</v>
      </c>
      <c r="GO14" s="34" t="n">
        <v>27.1</v>
      </c>
      <c r="GP14" s="34" t="n">
        <v>28.4</v>
      </c>
      <c r="GQ14" s="34" t="n">
        <v>27.8</v>
      </c>
      <c r="GR14" s="34" t="n">
        <v>27.4</v>
      </c>
      <c r="GS14" s="34" t="n">
        <v>26.8</v>
      </c>
      <c r="GT14" s="34" t="n">
        <v>39.5</v>
      </c>
      <c r="GU14" s="34" t="n">
        <v>1039.4</v>
      </c>
      <c r="GV14" s="34" t="n">
        <v>767.8</v>
      </c>
      <c r="GW14" s="34" t="n">
        <v>299.9</v>
      </c>
      <c r="GX14" s="34" t="n">
        <v>565.8</v>
      </c>
      <c r="GY14" s="34" t="n">
        <v>480.4</v>
      </c>
      <c r="GZ14" s="34" t="n">
        <v>272.3</v>
      </c>
      <c r="HA14" s="34" t="n">
        <v>37.7</v>
      </c>
      <c r="HB14" t="n">
        <v>25.1</v>
      </c>
    </row>
    <row r="15">
      <c r="A15" s="34" t="s">
        <v>1486</v>
      </c>
      <c r="B15" s="34" t="n">
        <v>63</v>
      </c>
      <c r="C15" s="34" t="n">
        <v>73.1</v>
      </c>
      <c r="D15" s="34" t="n">
        <v>73.5</v>
      </c>
      <c r="E15" s="34" t="n">
        <v>77.4</v>
      </c>
      <c r="F15" s="34" t="n">
        <v>79.3</v>
      </c>
      <c r="G15" s="34" t="n">
        <v>86.9</v>
      </c>
      <c r="H15" s="34" t="n">
        <v>86.9</v>
      </c>
      <c r="I15" s="34" t="n">
        <v>88.5</v>
      </c>
      <c r="J15" s="34" t="n">
        <v>91.4</v>
      </c>
      <c r="K15" s="34" t="n">
        <v>91.9</v>
      </c>
      <c r="L15" s="34" t="n">
        <v>92.9</v>
      </c>
      <c r="M15" s="34" t="n">
        <v>103.1</v>
      </c>
      <c r="N15" s="34" t="n">
        <v>105.4</v>
      </c>
      <c r="O15" s="34" t="n">
        <v>107.6</v>
      </c>
      <c r="P15" s="34" t="n">
        <v>109.2</v>
      </c>
      <c r="Q15" s="34" t="n">
        <v>112.3</v>
      </c>
      <c r="R15" s="34" t="n">
        <v>117.5</v>
      </c>
      <c r="S15" s="34" t="n">
        <v>125.4</v>
      </c>
      <c r="T15" s="34" t="n">
        <v>132.2</v>
      </c>
      <c r="U15" s="34" t="n">
        <v>139.1</v>
      </c>
      <c r="V15" s="34" t="n">
        <v>149.8</v>
      </c>
      <c r="W15" s="34" t="n">
        <v>164.6</v>
      </c>
      <c r="X15" s="34" t="n">
        <v>167.7</v>
      </c>
      <c r="Y15" s="34" t="n">
        <v>170.4</v>
      </c>
      <c r="Z15" s="34" t="n">
        <v>174.7</v>
      </c>
      <c r="AA15" s="34" t="n">
        <v>173.1</v>
      </c>
      <c r="AB15" s="34" t="n">
        <v>180.1</v>
      </c>
      <c r="AC15" s="34" t="n">
        <v>182.7</v>
      </c>
      <c r="AD15" s="34" t="n">
        <v>185.5</v>
      </c>
      <c r="AE15" s="34" t="n">
        <v>186.4</v>
      </c>
      <c r="AF15" s="34" t="n">
        <v>191.7</v>
      </c>
      <c r="AG15" s="34" t="n">
        <v>194.3</v>
      </c>
      <c r="AH15" s="34" t="n">
        <v>197.7</v>
      </c>
      <c r="AI15" s="34" t="n">
        <v>199</v>
      </c>
      <c r="AJ15" s="34" t="n">
        <v>207.1</v>
      </c>
      <c r="AK15" s="34" t="n">
        <v>209.9</v>
      </c>
      <c r="AL15" s="34" t="n">
        <v>214.9</v>
      </c>
      <c r="AM15" s="34" t="n">
        <v>219.2</v>
      </c>
      <c r="AN15" s="34" t="n">
        <v>234.6</v>
      </c>
      <c r="AO15" s="34" t="n">
        <v>240.7</v>
      </c>
      <c r="AP15" s="34" t="n">
        <v>251.2</v>
      </c>
      <c r="AQ15" s="34" t="n">
        <v>256.2</v>
      </c>
      <c r="AR15" s="34" t="n">
        <v>287.9</v>
      </c>
      <c r="AS15" s="34" t="n">
        <v>290.7</v>
      </c>
      <c r="AT15" s="34" t="n">
        <v>296.1</v>
      </c>
      <c r="AU15" s="34" t="n">
        <v>299</v>
      </c>
      <c r="AV15" s="34" t="n">
        <v>317</v>
      </c>
      <c r="AW15" s="34" t="n">
        <v>319.2</v>
      </c>
      <c r="AX15" s="34" t="n">
        <v>324.3</v>
      </c>
      <c r="AY15" s="34" t="n">
        <v>333.2</v>
      </c>
      <c r="AZ15" s="34" t="n">
        <v>349.7</v>
      </c>
      <c r="BA15" s="34" t="n">
        <v>365.2</v>
      </c>
      <c r="BB15" s="34" t="n">
        <v>368</v>
      </c>
      <c r="BC15" s="34" t="n">
        <v>373.7</v>
      </c>
      <c r="BD15" s="34" t="n">
        <v>368.5</v>
      </c>
      <c r="BE15" s="34" t="n">
        <v>371.8</v>
      </c>
      <c r="BF15" s="34" t="n">
        <v>376.3</v>
      </c>
      <c r="BG15" s="34" t="n">
        <v>379</v>
      </c>
      <c r="BH15" s="34" t="n">
        <v>380.4</v>
      </c>
      <c r="BI15" s="34" t="n">
        <v>387.9</v>
      </c>
      <c r="BJ15" s="34" t="n">
        <v>398.1</v>
      </c>
      <c r="BK15" s="34" t="n">
        <v>400.5</v>
      </c>
      <c r="BL15" s="34" t="n">
        <v>405.6</v>
      </c>
      <c r="BM15" s="34" t="n">
        <v>408.3</v>
      </c>
      <c r="BN15" s="34" t="n">
        <v>419.9</v>
      </c>
      <c r="BO15" s="34" t="n">
        <v>425.6</v>
      </c>
      <c r="BP15" s="34" t="n">
        <v>433.1</v>
      </c>
      <c r="BQ15" s="34" t="n">
        <v>435.8</v>
      </c>
      <c r="BR15" s="34" t="n">
        <v>441.9</v>
      </c>
      <c r="BS15" s="34" t="n">
        <v>447.5</v>
      </c>
      <c r="BT15" s="34" t="n">
        <v>449.4</v>
      </c>
      <c r="BU15" s="34" t="n">
        <v>452.8</v>
      </c>
      <c r="BV15" s="34" t="n">
        <v>470.3</v>
      </c>
      <c r="BW15" s="34" t="n">
        <v>473.4</v>
      </c>
      <c r="BX15" s="34" t="n">
        <v>478.8</v>
      </c>
      <c r="BY15" s="34" t="n">
        <v>484.9</v>
      </c>
      <c r="BZ15" s="34" t="n">
        <v>508.2</v>
      </c>
      <c r="CA15" s="34" t="n">
        <v>515.7</v>
      </c>
      <c r="CB15" s="34" t="n">
        <v>524.7</v>
      </c>
      <c r="CC15" s="34" t="n">
        <v>535.8</v>
      </c>
      <c r="CD15" s="34" t="n">
        <v>556.2</v>
      </c>
      <c r="CE15" s="34" t="n">
        <v>567.5</v>
      </c>
      <c r="CF15" s="34" t="n">
        <v>578.1</v>
      </c>
      <c r="CG15" s="34" t="n">
        <v>596.8</v>
      </c>
      <c r="CH15" s="34" t="n">
        <v>622.5</v>
      </c>
      <c r="CI15" s="34" t="n">
        <v>643.5</v>
      </c>
      <c r="CJ15" s="34" t="n">
        <v>653.8</v>
      </c>
      <c r="CK15" s="34" t="n">
        <v>682.3</v>
      </c>
      <c r="CL15" s="34" t="n">
        <v>710.5</v>
      </c>
      <c r="CM15" s="34" t="n">
        <v>729.1</v>
      </c>
      <c r="CN15" s="34" t="n">
        <v>741.3</v>
      </c>
      <c r="CO15" s="34" t="n">
        <v>746</v>
      </c>
      <c r="CP15" s="34" t="n">
        <v>766.5</v>
      </c>
      <c r="CQ15" s="34" t="n">
        <v>771.7</v>
      </c>
      <c r="CR15" s="34" t="n">
        <v>786.3</v>
      </c>
      <c r="CS15" s="34" t="n">
        <v>791.3</v>
      </c>
      <c r="CT15" s="34" t="n">
        <v>805.3</v>
      </c>
      <c r="CU15" s="34" t="n">
        <v>810.1</v>
      </c>
      <c r="CV15" s="34" t="n">
        <v>813.6</v>
      </c>
      <c r="CW15" s="34" t="n">
        <v>833.8</v>
      </c>
      <c r="CX15" s="34" t="n">
        <v>857.9</v>
      </c>
      <c r="CY15" s="34" t="n">
        <v>865.6</v>
      </c>
      <c r="CZ15" s="34" t="n">
        <v>870.7</v>
      </c>
      <c r="DA15" s="34" t="n">
        <v>864.6</v>
      </c>
      <c r="DB15" s="34" t="n">
        <v>893.2</v>
      </c>
      <c r="DC15" s="34" t="n">
        <v>912.9</v>
      </c>
      <c r="DD15" s="34" t="n">
        <v>908.5</v>
      </c>
      <c r="DE15" s="34" t="n">
        <v>910.7</v>
      </c>
      <c r="DF15" s="34" t="n">
        <v>930.5</v>
      </c>
      <c r="DG15" s="34" t="n">
        <v>931.3</v>
      </c>
      <c r="DH15" s="34" t="n">
        <v>937.2</v>
      </c>
      <c r="DI15" s="34" t="n">
        <v>942.7</v>
      </c>
      <c r="DJ15" s="34" t="n">
        <v>951.8</v>
      </c>
      <c r="DK15" s="34" t="n">
        <v>956</v>
      </c>
      <c r="DL15" s="34" t="n">
        <v>957.4</v>
      </c>
      <c r="DM15" s="34" t="n">
        <v>966.4</v>
      </c>
      <c r="DN15" s="34" t="n">
        <v>983.4</v>
      </c>
      <c r="DO15" s="34" t="n">
        <v>985</v>
      </c>
      <c r="DP15" s="34" t="n">
        <v>996.1</v>
      </c>
      <c r="DQ15" s="34" t="n">
        <v>1004.3</v>
      </c>
      <c r="DR15" s="34" t="n">
        <v>1016.9</v>
      </c>
      <c r="DS15" s="34" t="n">
        <v>1042.3</v>
      </c>
      <c r="DT15" s="34" t="n">
        <v>1054.7</v>
      </c>
      <c r="DU15" s="34" t="n">
        <v>1065.6</v>
      </c>
      <c r="DV15" s="34" t="n">
        <v>1107.8</v>
      </c>
      <c r="DW15" s="34" t="n">
        <v>1139.1</v>
      </c>
      <c r="DX15" s="34" t="n">
        <v>1145.2</v>
      </c>
      <c r="DY15" s="34" t="n">
        <v>1191.2</v>
      </c>
      <c r="DZ15" s="34" t="n">
        <v>1221</v>
      </c>
      <c r="EA15" s="34" t="n">
        <v>1247.1</v>
      </c>
      <c r="EB15" s="34" t="n">
        <v>1259.9</v>
      </c>
      <c r="EC15" s="34" t="n">
        <v>1276.2</v>
      </c>
      <c r="ED15" s="34" t="n">
        <v>1294.6</v>
      </c>
      <c r="EE15" s="34" t="n">
        <v>1312.6</v>
      </c>
      <c r="EF15" s="34" t="n">
        <v>1335.5</v>
      </c>
      <c r="EG15" s="34" t="n">
        <v>1341.2</v>
      </c>
      <c r="EH15" s="34" t="n">
        <v>1379.6</v>
      </c>
      <c r="EI15" s="34" t="n">
        <v>1400.6</v>
      </c>
      <c r="EJ15" s="34" t="n">
        <v>1409.8</v>
      </c>
      <c r="EK15" s="34" t="n">
        <v>1427.9</v>
      </c>
      <c r="EL15" s="34" t="n">
        <v>1464.4</v>
      </c>
      <c r="EM15" s="34" t="n">
        <v>1486</v>
      </c>
      <c r="EN15" s="34" t="n">
        <v>1501</v>
      </c>
      <c r="EO15" s="34" t="n">
        <v>1512.3</v>
      </c>
      <c r="EP15" s="34" t="n">
        <v>1566.7</v>
      </c>
      <c r="EQ15" s="34" t="n">
        <v>1583.2</v>
      </c>
      <c r="ER15" s="34" t="n">
        <v>1608.5</v>
      </c>
      <c r="ES15" s="34" t="n">
        <v>1613.8</v>
      </c>
      <c r="ET15" s="34" t="n">
        <v>1680.2</v>
      </c>
      <c r="EU15" s="34" t="n">
        <v>1680.4</v>
      </c>
      <c r="EV15" s="34" t="n">
        <v>1700.2</v>
      </c>
      <c r="EW15" s="34" t="n">
        <v>1728.6</v>
      </c>
      <c r="EX15" s="34" t="n">
        <v>1768.2</v>
      </c>
      <c r="EY15" s="34" t="n">
        <v>2113</v>
      </c>
      <c r="EZ15" s="34" t="n">
        <v>1905.3</v>
      </c>
      <c r="FA15" s="34" t="n">
        <v>1890.8</v>
      </c>
      <c r="FB15" s="34" t="n">
        <v>2001.9</v>
      </c>
      <c r="FC15" s="34" t="n">
        <v>2140</v>
      </c>
      <c r="FD15" s="34" t="n">
        <v>2136.9</v>
      </c>
      <c r="FE15" s="34" t="n">
        <v>2152.1</v>
      </c>
      <c r="FF15" s="34" t="n">
        <v>2262.2</v>
      </c>
      <c r="FG15" s="34" t="n">
        <v>2268.7</v>
      </c>
      <c r="FH15" s="34" t="n">
        <v>2292</v>
      </c>
      <c r="FI15" s="34" t="n">
        <v>2302.7</v>
      </c>
      <c r="FJ15" s="34" t="n">
        <v>2313</v>
      </c>
      <c r="FK15" s="34" t="n">
        <v>2312.1</v>
      </c>
      <c r="FL15" s="34" t="n">
        <v>2303.2</v>
      </c>
      <c r="FM15" s="34" t="n">
        <v>2312.2</v>
      </c>
      <c r="FN15" s="34" t="n">
        <v>2296.8</v>
      </c>
      <c r="FO15" s="34" t="n">
        <v>2321.8</v>
      </c>
      <c r="FP15" s="34" t="n">
        <v>2325.6</v>
      </c>
      <c r="FQ15" s="34" t="n">
        <v>2346.1</v>
      </c>
      <c r="FR15" s="34" t="n">
        <v>2365.7</v>
      </c>
      <c r="FS15" s="34" t="n">
        <v>2378.3</v>
      </c>
      <c r="FT15" s="34" t="n">
        <v>2396</v>
      </c>
      <c r="FU15" s="34" t="n">
        <v>2403.7</v>
      </c>
      <c r="FV15" s="34" t="n">
        <v>2433.2</v>
      </c>
      <c r="FW15" s="34" t="n">
        <v>2484.5</v>
      </c>
      <c r="FX15" s="34" t="n">
        <v>2524.6</v>
      </c>
      <c r="FY15" s="34" t="n">
        <v>2552.1</v>
      </c>
      <c r="FZ15" s="34" t="n">
        <v>2597.7</v>
      </c>
      <c r="GA15" s="34" t="n">
        <v>2633.9</v>
      </c>
      <c r="GB15" s="34" t="n">
        <v>2647.8</v>
      </c>
      <c r="GC15" s="34" t="n">
        <v>2661.2</v>
      </c>
      <c r="GD15" s="34" t="n">
        <v>2686.2</v>
      </c>
      <c r="GE15" s="34" t="n">
        <v>2706.5</v>
      </c>
      <c r="GF15" s="34" t="n">
        <v>2726.3</v>
      </c>
      <c r="GG15" s="34" t="n">
        <v>2750.1</v>
      </c>
      <c r="GH15" s="34" t="n">
        <v>2779.6</v>
      </c>
      <c r="GI15" s="34" t="n">
        <v>2790</v>
      </c>
      <c r="GJ15" s="34" t="n">
        <v>2823.8</v>
      </c>
      <c r="GK15" s="34" t="n">
        <v>2837</v>
      </c>
      <c r="GL15" s="34" t="n">
        <v>2892.6</v>
      </c>
      <c r="GM15" s="34" t="n">
        <v>2918.5</v>
      </c>
      <c r="GN15" s="34" t="n">
        <v>2939.4</v>
      </c>
      <c r="GO15" s="34" t="n">
        <v>2954</v>
      </c>
      <c r="GP15" s="34" t="n">
        <v>3039.6</v>
      </c>
      <c r="GQ15" s="34" t="n">
        <v>3074.1</v>
      </c>
      <c r="GR15" s="34" t="n">
        <v>3101</v>
      </c>
      <c r="GS15" s="34" t="n">
        <v>3117.9</v>
      </c>
      <c r="GT15" s="34" t="n">
        <v>3173.8</v>
      </c>
      <c r="GU15" s="34" t="n">
        <v>5570.5</v>
      </c>
      <c r="GV15" s="34" t="n">
        <v>4310.5</v>
      </c>
      <c r="GW15" s="34" t="n">
        <v>3670.2</v>
      </c>
      <c r="GX15" s="34" t="n">
        <v>5920.6</v>
      </c>
      <c r="GY15" s="34" t="n">
        <v>4257.8</v>
      </c>
      <c r="GZ15" s="34" t="n">
        <v>4069.6</v>
      </c>
      <c r="HA15" s="34" t="n">
        <v>3875.5</v>
      </c>
      <c r="HB15" t="n">
        <v>3856.7</v>
      </c>
    </row>
    <row r="16">
      <c r="A16" s="34" t="s">
        <v>1487</v>
      </c>
      <c r="B16" s="34" t="n">
        <v>1.2</v>
      </c>
      <c r="C16" s="34" t="n">
        <v>1.3</v>
      </c>
      <c r="D16" s="34" t="n">
        <v>1.3</v>
      </c>
      <c r="E16" s="34" t="n">
        <v>1.3</v>
      </c>
      <c r="F16" s="34" t="n">
        <v>1.4</v>
      </c>
      <c r="G16" s="34" t="n">
        <v>1.4</v>
      </c>
      <c r="H16" s="34" t="n">
        <v>1.5</v>
      </c>
      <c r="I16" s="34" t="n">
        <v>1.5</v>
      </c>
      <c r="J16" s="34" t="n">
        <v>1.7</v>
      </c>
      <c r="K16" s="34" t="n">
        <v>1.8</v>
      </c>
      <c r="L16" s="34" t="n">
        <v>1.8</v>
      </c>
      <c r="M16" s="34" t="n">
        <v>1.9</v>
      </c>
      <c r="N16" s="34" t="n">
        <v>1.8</v>
      </c>
      <c r="O16" s="34" t="n">
        <v>1.8</v>
      </c>
      <c r="P16" s="34" t="n">
        <v>1.8</v>
      </c>
      <c r="Q16" s="34" t="n">
        <v>1.9</v>
      </c>
      <c r="R16" s="34" t="n">
        <v>1.9</v>
      </c>
      <c r="S16" s="34" t="n">
        <v>2</v>
      </c>
      <c r="T16" s="34" t="n">
        <v>2.1</v>
      </c>
      <c r="U16" s="34" t="n">
        <v>2.2</v>
      </c>
      <c r="V16" s="34" t="n">
        <v>2.3</v>
      </c>
      <c r="W16" s="34" t="n">
        <v>2.4</v>
      </c>
      <c r="X16" s="34" t="n">
        <v>2.6</v>
      </c>
      <c r="Y16" s="34" t="n">
        <v>2.7</v>
      </c>
      <c r="Z16" s="34" t="n">
        <v>2.8</v>
      </c>
      <c r="AA16" s="34" t="n">
        <v>3</v>
      </c>
      <c r="AB16" s="34" t="n">
        <v>3.1</v>
      </c>
      <c r="AC16" s="34" t="n">
        <v>3.2</v>
      </c>
      <c r="AD16" s="34" t="n">
        <v>3.3</v>
      </c>
      <c r="AE16" s="34" t="n">
        <v>3.4</v>
      </c>
      <c r="AF16" s="34" t="n">
        <v>3.5</v>
      </c>
      <c r="AG16" s="34" t="n">
        <v>3.6</v>
      </c>
      <c r="AH16" s="34" t="n">
        <v>3.7</v>
      </c>
      <c r="AI16" s="34" t="n">
        <v>3.8</v>
      </c>
      <c r="AJ16" s="34" t="n">
        <v>3.9</v>
      </c>
      <c r="AK16" s="34" t="n">
        <v>4</v>
      </c>
      <c r="AL16" s="34" t="n">
        <v>4.1</v>
      </c>
      <c r="AM16" s="34" t="n">
        <v>4.3</v>
      </c>
      <c r="AN16" s="34" t="n">
        <v>4.4</v>
      </c>
      <c r="AO16" s="34" t="n">
        <v>4.5</v>
      </c>
      <c r="AP16" s="34" t="n">
        <v>4.6</v>
      </c>
      <c r="AQ16" s="34" t="n">
        <v>4.8</v>
      </c>
      <c r="AR16" s="34" t="n">
        <v>5</v>
      </c>
      <c r="AS16" s="34" t="n">
        <v>5.3</v>
      </c>
      <c r="AT16" s="34" t="n">
        <v>5.6</v>
      </c>
      <c r="AU16" s="34" t="n">
        <v>5.9</v>
      </c>
      <c r="AV16" s="34" t="n">
        <v>6.1</v>
      </c>
      <c r="AW16" s="34" t="n">
        <v>6.3</v>
      </c>
      <c r="AX16" s="34" t="n">
        <v>6.7</v>
      </c>
      <c r="AY16" s="34" t="n">
        <v>6.9</v>
      </c>
      <c r="AZ16" s="34" t="n">
        <v>7.2</v>
      </c>
      <c r="BA16" s="34" t="n">
        <v>7.5</v>
      </c>
      <c r="BB16" s="34" t="n">
        <v>7.7</v>
      </c>
      <c r="BC16" s="34" t="n">
        <v>8</v>
      </c>
      <c r="BD16" s="34" t="n">
        <v>8.3</v>
      </c>
      <c r="BE16" s="34" t="n">
        <v>8.5</v>
      </c>
      <c r="BF16" s="34" t="n">
        <v>8.8</v>
      </c>
      <c r="BG16" s="34" t="n">
        <v>9.1</v>
      </c>
      <c r="BH16" s="34" t="n">
        <v>9.3</v>
      </c>
      <c r="BI16" s="34" t="n">
        <v>9.5</v>
      </c>
      <c r="BJ16" s="34" t="n">
        <v>9.9</v>
      </c>
      <c r="BK16" s="34" t="n">
        <v>10.2</v>
      </c>
      <c r="BL16" s="34" t="n">
        <v>10.6</v>
      </c>
      <c r="BM16" s="34" t="n">
        <v>11</v>
      </c>
      <c r="BN16" s="34" t="n">
        <v>11.3</v>
      </c>
      <c r="BO16" s="34" t="n">
        <v>11.7</v>
      </c>
      <c r="BP16" s="34" t="n">
        <v>12.1</v>
      </c>
      <c r="BQ16" s="34" t="n">
        <v>12.7</v>
      </c>
      <c r="BR16" s="34" t="n">
        <v>12.7</v>
      </c>
      <c r="BS16" s="34" t="n">
        <v>12.9</v>
      </c>
      <c r="BT16" s="34" t="n">
        <v>13.5</v>
      </c>
      <c r="BU16" s="34" t="n">
        <v>13.7</v>
      </c>
      <c r="BV16" s="34" t="n">
        <v>14.2</v>
      </c>
      <c r="BW16" s="34" t="n">
        <v>14.8</v>
      </c>
      <c r="BX16" s="34" t="n">
        <v>15.1</v>
      </c>
      <c r="BY16" s="34" t="n">
        <v>15.4</v>
      </c>
      <c r="BZ16" s="34" t="n">
        <v>15.9</v>
      </c>
      <c r="CA16" s="34" t="n">
        <v>16.3</v>
      </c>
      <c r="CB16" s="34" t="n">
        <v>16.7</v>
      </c>
      <c r="CC16" s="34" t="n">
        <v>17.1</v>
      </c>
      <c r="CD16" s="34" t="n">
        <v>17.3</v>
      </c>
      <c r="CE16" s="34" t="n">
        <v>17.9</v>
      </c>
      <c r="CF16" s="34" t="n">
        <v>18.7</v>
      </c>
      <c r="CG16" s="34" t="n">
        <v>19.6</v>
      </c>
      <c r="CH16" s="34" t="n">
        <v>20.9</v>
      </c>
      <c r="CI16" s="34" t="n">
        <v>22.1</v>
      </c>
      <c r="CJ16" s="34" t="n">
        <v>23.1</v>
      </c>
      <c r="CK16" s="34" t="n">
        <v>24.2</v>
      </c>
      <c r="CL16" s="34" t="n">
        <v>25</v>
      </c>
      <c r="CM16" s="34" t="n">
        <v>25.8</v>
      </c>
      <c r="CN16" s="34" t="n">
        <v>26.4</v>
      </c>
      <c r="CO16" s="34" t="n">
        <v>26.8</v>
      </c>
      <c r="CP16" s="34" t="n">
        <v>28</v>
      </c>
      <c r="CQ16" s="34" t="n">
        <v>28.3</v>
      </c>
      <c r="CR16" s="34" t="n">
        <v>28.7</v>
      </c>
      <c r="CS16" s="34" t="n">
        <v>29.2</v>
      </c>
      <c r="CT16" s="34" t="n">
        <v>30.1</v>
      </c>
      <c r="CU16" s="34" t="n">
        <v>30.7</v>
      </c>
      <c r="CV16" s="34" t="n">
        <v>31.2</v>
      </c>
      <c r="CW16" s="34" t="n">
        <v>31.6</v>
      </c>
      <c r="CX16" s="34" t="n">
        <v>31.9</v>
      </c>
      <c r="CY16" s="34" t="n">
        <v>32.3</v>
      </c>
      <c r="CZ16" s="34" t="n">
        <v>32.9</v>
      </c>
      <c r="DA16" s="34" t="n">
        <v>33.5</v>
      </c>
      <c r="DB16" s="34" t="n">
        <v>34</v>
      </c>
      <c r="DC16" s="34" t="n">
        <v>34.6</v>
      </c>
      <c r="DD16" s="34" t="n">
        <v>35.2</v>
      </c>
      <c r="DE16" s="34" t="n">
        <v>35.8</v>
      </c>
      <c r="DF16" s="34" t="n">
        <v>37.2</v>
      </c>
      <c r="DG16" s="34" t="n">
        <v>38</v>
      </c>
      <c r="DH16" s="34" t="n">
        <v>38.6</v>
      </c>
      <c r="DI16" s="34" t="n">
        <v>39</v>
      </c>
      <c r="DJ16" s="34" t="n">
        <v>39.1</v>
      </c>
      <c r="DK16" s="34" t="n">
        <v>39.3</v>
      </c>
      <c r="DL16" s="34" t="n">
        <v>40</v>
      </c>
      <c r="DM16" s="34" t="n">
        <v>41.1</v>
      </c>
      <c r="DN16" s="34" t="n">
        <v>42.3</v>
      </c>
      <c r="DO16" s="34" t="n">
        <v>43.5</v>
      </c>
      <c r="DP16" s="34" t="n">
        <v>44.7</v>
      </c>
      <c r="DQ16" s="34" t="n">
        <v>45.8</v>
      </c>
      <c r="DR16" s="34" t="n">
        <v>46.9</v>
      </c>
      <c r="DS16" s="34" t="n">
        <v>48.1</v>
      </c>
      <c r="DT16" s="34" t="n">
        <v>49.3</v>
      </c>
      <c r="DU16" s="34" t="n">
        <v>50.6</v>
      </c>
      <c r="DV16" s="34" t="n">
        <v>51.5</v>
      </c>
      <c r="DW16" s="34" t="n">
        <v>52.5</v>
      </c>
      <c r="DX16" s="34" t="n">
        <v>53.4</v>
      </c>
      <c r="DY16" s="34" t="n">
        <v>54.3</v>
      </c>
      <c r="DZ16" s="34" t="n">
        <v>55.2</v>
      </c>
      <c r="EA16" s="34" t="n">
        <v>56</v>
      </c>
      <c r="EB16" s="34" t="n">
        <v>56.8</v>
      </c>
      <c r="EC16" s="34" t="n">
        <v>57.6</v>
      </c>
      <c r="ED16" s="34" t="n">
        <v>58.5</v>
      </c>
      <c r="EE16" s="34" t="n">
        <v>59.7</v>
      </c>
      <c r="EF16" s="34" t="n">
        <v>61.1</v>
      </c>
      <c r="EG16" s="34" t="n">
        <v>62.7</v>
      </c>
      <c r="EH16" s="34" t="n">
        <v>64.8</v>
      </c>
      <c r="EI16" s="34" t="n">
        <v>66.4</v>
      </c>
      <c r="EJ16" s="34" t="n">
        <v>67.7</v>
      </c>
      <c r="EK16" s="34" t="n">
        <v>68.7</v>
      </c>
      <c r="EL16" s="34" t="n">
        <v>70.3</v>
      </c>
      <c r="EM16" s="34" t="n">
        <v>71.2</v>
      </c>
      <c r="EN16" s="34" t="n">
        <v>72.1</v>
      </c>
      <c r="EO16" s="34" t="n">
        <v>73</v>
      </c>
      <c r="EP16" s="34" t="n">
        <v>74.4</v>
      </c>
      <c r="EQ16" s="34" t="n">
        <v>74.9</v>
      </c>
      <c r="ER16" s="34" t="n">
        <v>75.5</v>
      </c>
      <c r="ES16" s="34" t="n">
        <v>76.3</v>
      </c>
      <c r="ET16" s="34" t="n">
        <v>78</v>
      </c>
      <c r="EU16" s="34" t="n">
        <v>78.8</v>
      </c>
      <c r="EV16" s="34" t="n">
        <v>79.6</v>
      </c>
      <c r="EW16" s="34" t="n">
        <v>80.3</v>
      </c>
      <c r="EX16" s="34" t="n">
        <v>80.5</v>
      </c>
      <c r="EY16" s="34" t="n">
        <v>81</v>
      </c>
      <c r="EZ16" s="34" t="n">
        <v>81.2</v>
      </c>
      <c r="FA16" s="34" t="n">
        <v>81.2</v>
      </c>
      <c r="FB16" s="34" t="n">
        <v>80.6</v>
      </c>
      <c r="FC16" s="34" t="n">
        <v>80.3</v>
      </c>
      <c r="FD16" s="34" t="n">
        <v>79.9</v>
      </c>
      <c r="FE16" s="34" t="n">
        <v>79.5</v>
      </c>
      <c r="FF16" s="34" t="n">
        <v>79.5</v>
      </c>
      <c r="FG16" s="34" t="n">
        <v>79.3</v>
      </c>
      <c r="FH16" s="34" t="n">
        <v>79.3</v>
      </c>
      <c r="FI16" s="34" t="n">
        <v>79.5</v>
      </c>
      <c r="FJ16" s="34" t="n">
        <v>80.4</v>
      </c>
      <c r="FK16" s="34" t="n">
        <v>81.5</v>
      </c>
      <c r="FL16" s="34" t="n">
        <v>82.7</v>
      </c>
      <c r="FM16" s="34" t="n">
        <v>84.1</v>
      </c>
      <c r="FN16" s="34" t="n">
        <v>85.2</v>
      </c>
      <c r="FO16" s="34" t="n">
        <v>86.3</v>
      </c>
      <c r="FP16" s="34" t="n">
        <v>86.9</v>
      </c>
      <c r="FQ16" s="34" t="n">
        <v>86.8</v>
      </c>
      <c r="FR16" s="34" t="n">
        <v>86.6</v>
      </c>
      <c r="FS16" s="34" t="n">
        <v>86.8</v>
      </c>
      <c r="FT16" s="34" t="n">
        <v>87.5</v>
      </c>
      <c r="FU16" s="34" t="n">
        <v>88.9</v>
      </c>
      <c r="FV16" s="34" t="n">
        <v>90.9</v>
      </c>
      <c r="FW16" s="34" t="n">
        <v>92.6</v>
      </c>
      <c r="FX16" s="34" t="n">
        <v>94.2</v>
      </c>
      <c r="FY16" s="34" t="n">
        <v>95.7</v>
      </c>
      <c r="FZ16" s="34" t="n">
        <v>99.4</v>
      </c>
      <c r="GA16" s="34" t="n">
        <v>100.7</v>
      </c>
      <c r="GB16" s="34" t="n">
        <v>101.6</v>
      </c>
      <c r="GC16" s="34" t="n">
        <v>101.9</v>
      </c>
      <c r="GD16" s="34" t="n">
        <v>103</v>
      </c>
      <c r="GE16" s="34" t="n">
        <v>103.1</v>
      </c>
      <c r="GF16" s="34" t="n">
        <v>103.4</v>
      </c>
      <c r="GG16" s="34" t="n">
        <v>104</v>
      </c>
      <c r="GH16" s="34" t="n">
        <v>105.8</v>
      </c>
      <c r="GI16" s="34" t="n">
        <v>106.8</v>
      </c>
      <c r="GJ16" s="34" t="n">
        <v>108</v>
      </c>
      <c r="GK16" s="34" t="n">
        <v>109.3</v>
      </c>
      <c r="GL16" s="34" t="n">
        <v>111.5</v>
      </c>
      <c r="GM16" s="34" t="n">
        <v>113.1</v>
      </c>
      <c r="GN16" s="34" t="n">
        <v>114.7</v>
      </c>
      <c r="GO16" s="34" t="n">
        <v>116.4</v>
      </c>
      <c r="GP16" s="34" t="n">
        <v>117.6</v>
      </c>
      <c r="GQ16" s="34" t="n">
        <v>118.7</v>
      </c>
      <c r="GR16" s="34" t="n">
        <v>119.1</v>
      </c>
      <c r="GS16" s="34" t="n">
        <v>118.8</v>
      </c>
      <c r="GT16" s="34" t="n">
        <v>114.9</v>
      </c>
      <c r="GU16" s="34" t="n">
        <v>114.4</v>
      </c>
      <c r="GV16" s="34" t="n">
        <v>114.3</v>
      </c>
      <c r="GW16" s="34" t="n">
        <v>114.8</v>
      </c>
      <c r="GX16" s="34" t="n">
        <v>115.3</v>
      </c>
      <c r="GY16" s="34" t="n">
        <v>116</v>
      </c>
      <c r="GZ16" s="34" t="n">
        <v>116.8</v>
      </c>
      <c r="HA16" s="34" t="n">
        <v>117.5</v>
      </c>
      <c r="HB16" t="n">
        <v>118.2</v>
      </c>
    </row>
    <row r="17">
      <c r="A17" s="34" t="s">
        <v>1488</v>
      </c>
      <c r="B17" s="34" t="n">
        <v>104.6</v>
      </c>
      <c r="C17" s="34" t="n">
        <v>105.5</v>
      </c>
      <c r="D17" s="34" t="n">
        <v>100.7</v>
      </c>
      <c r="E17" s="34" t="n">
        <v>101.5</v>
      </c>
      <c r="F17" s="34" t="n">
        <v>98.3</v>
      </c>
      <c r="G17" s="34" t="n">
        <v>100.7</v>
      </c>
      <c r="H17" s="34" t="n">
        <v>102.3</v>
      </c>
      <c r="I17" s="34" t="n">
        <v>105.5</v>
      </c>
      <c r="J17" s="34" t="n">
        <v>119.8</v>
      </c>
      <c r="K17" s="34" t="n">
        <v>123.4</v>
      </c>
      <c r="L17" s="34" t="n">
        <v>124.3</v>
      </c>
      <c r="M17" s="34" t="n">
        <v>127.1</v>
      </c>
      <c r="N17" s="34" t="n">
        <v>126.4</v>
      </c>
      <c r="O17" s="34" t="n">
        <v>129.2</v>
      </c>
      <c r="P17" s="34" t="n">
        <v>134.1</v>
      </c>
      <c r="Q17" s="34" t="n">
        <v>140</v>
      </c>
      <c r="R17" s="34" t="n">
        <v>142.8</v>
      </c>
      <c r="S17" s="34" t="n">
        <v>148.9</v>
      </c>
      <c r="T17" s="34" t="n">
        <v>154.9</v>
      </c>
      <c r="U17" s="34" t="n">
        <v>157.6</v>
      </c>
      <c r="V17" s="34" t="n">
        <v>158</v>
      </c>
      <c r="W17" s="34" t="n">
        <v>121.1</v>
      </c>
      <c r="X17" s="34" t="n">
        <v>152.8</v>
      </c>
      <c r="Y17" s="34" t="n">
        <v>158.5</v>
      </c>
      <c r="Z17" s="34" t="n">
        <v>162.5</v>
      </c>
      <c r="AA17" s="34" t="n">
        <v>169.3</v>
      </c>
      <c r="AB17" s="34" t="n">
        <v>176.1</v>
      </c>
      <c r="AC17" s="34" t="n">
        <v>182.7</v>
      </c>
      <c r="AD17" s="34" t="n">
        <v>188.8</v>
      </c>
      <c r="AE17" s="34" t="n">
        <v>195.7</v>
      </c>
      <c r="AF17" s="34" t="n">
        <v>198.6</v>
      </c>
      <c r="AG17" s="34" t="n">
        <v>208.5</v>
      </c>
      <c r="AH17" s="34" t="n">
        <v>212</v>
      </c>
      <c r="AI17" s="34" t="n">
        <v>223.1</v>
      </c>
      <c r="AJ17" s="34" t="n">
        <v>236.3</v>
      </c>
      <c r="AK17" s="34" t="n">
        <v>247.2</v>
      </c>
      <c r="AL17" s="34" t="n">
        <v>253.6</v>
      </c>
      <c r="AM17" s="34" t="n">
        <v>262</v>
      </c>
      <c r="AN17" s="34" t="n">
        <v>274.8</v>
      </c>
      <c r="AO17" s="34" t="n">
        <v>285.2</v>
      </c>
      <c r="AP17" s="34" t="n">
        <v>284.8</v>
      </c>
      <c r="AQ17" s="34" t="n">
        <v>292.2</v>
      </c>
      <c r="AR17" s="34" t="n">
        <v>302.2</v>
      </c>
      <c r="AS17" s="34" t="n">
        <v>318.9</v>
      </c>
      <c r="AT17" s="34" t="n">
        <v>330.9</v>
      </c>
      <c r="AU17" s="34" t="n">
        <v>342.7</v>
      </c>
      <c r="AV17" s="34" t="n">
        <v>356.9</v>
      </c>
      <c r="AW17" s="34" t="n">
        <v>352.7</v>
      </c>
      <c r="AX17" s="34" t="n">
        <v>352.5</v>
      </c>
      <c r="AY17" s="34" t="n">
        <v>359.7</v>
      </c>
      <c r="AZ17" s="34" t="n">
        <v>350.1</v>
      </c>
      <c r="BA17" s="34" t="n">
        <v>356.6</v>
      </c>
      <c r="BB17" s="34" t="n">
        <v>350.9</v>
      </c>
      <c r="BC17" s="34" t="n">
        <v>359.6</v>
      </c>
      <c r="BD17" s="34" t="n">
        <v>345.4</v>
      </c>
      <c r="BE17" s="34" t="n">
        <v>355.7</v>
      </c>
      <c r="BF17" s="34" t="n">
        <v>361.2</v>
      </c>
      <c r="BG17" s="34" t="n">
        <v>370.4</v>
      </c>
      <c r="BH17" s="34" t="n">
        <v>384.1</v>
      </c>
      <c r="BI17" s="34" t="n">
        <v>395.9</v>
      </c>
      <c r="BJ17" s="34" t="n">
        <v>432.3</v>
      </c>
      <c r="BK17" s="34" t="n">
        <v>388.5</v>
      </c>
      <c r="BL17" s="34" t="n">
        <v>421.5</v>
      </c>
      <c r="BM17" s="34" t="n">
        <v>428.9</v>
      </c>
      <c r="BN17" s="34" t="n">
        <v>426.3</v>
      </c>
      <c r="BO17" s="34" t="n">
        <v>429.4</v>
      </c>
      <c r="BP17" s="34" t="n">
        <v>439.5</v>
      </c>
      <c r="BQ17" s="34" t="n">
        <v>456</v>
      </c>
      <c r="BR17" s="34" t="n">
        <v>450.7</v>
      </c>
      <c r="BS17" s="34" t="n">
        <v>511.7</v>
      </c>
      <c r="BT17" s="34" t="n">
        <v>489</v>
      </c>
      <c r="BU17" s="34" t="n">
        <v>507</v>
      </c>
      <c r="BV17" s="34" t="n">
        <v>502.1</v>
      </c>
      <c r="BW17" s="34" t="n">
        <v>497.8</v>
      </c>
      <c r="BX17" s="34" t="n">
        <v>506.7</v>
      </c>
      <c r="BY17" s="34" t="n">
        <v>517.2</v>
      </c>
      <c r="BZ17" s="34" t="n">
        <v>552.9</v>
      </c>
      <c r="CA17" s="34" t="n">
        <v>566.7</v>
      </c>
      <c r="CB17" s="34" t="n">
        <v>571.6</v>
      </c>
      <c r="CC17" s="34" t="n">
        <v>579.8</v>
      </c>
      <c r="CD17" s="34" t="n">
        <v>582.5</v>
      </c>
      <c r="CE17" s="34" t="n">
        <v>594.6</v>
      </c>
      <c r="CF17" s="34" t="n">
        <v>600.7</v>
      </c>
      <c r="CG17" s="34" t="n">
        <v>600.8</v>
      </c>
      <c r="CH17" s="34" t="n">
        <v>580.8</v>
      </c>
      <c r="CI17" s="34" t="n">
        <v>585.9</v>
      </c>
      <c r="CJ17" s="34" t="n">
        <v>590.2</v>
      </c>
      <c r="CK17" s="34" t="n">
        <v>598.7</v>
      </c>
      <c r="CL17" s="34" t="n">
        <v>588.9</v>
      </c>
      <c r="CM17" s="34" t="n">
        <v>607.2</v>
      </c>
      <c r="CN17" s="34" t="n">
        <v>616.2</v>
      </c>
      <c r="CO17" s="34" t="n">
        <v>638.9</v>
      </c>
      <c r="CP17" s="34" t="n">
        <v>617</v>
      </c>
      <c r="CQ17" s="34" t="n">
        <v>643.5</v>
      </c>
      <c r="CR17" s="34" t="n">
        <v>659.2</v>
      </c>
      <c r="CS17" s="34" t="n">
        <v>675.3</v>
      </c>
      <c r="CT17" s="34" t="n">
        <v>673.7</v>
      </c>
      <c r="CU17" s="34" t="n">
        <v>697.8</v>
      </c>
      <c r="CV17" s="34" t="n">
        <v>695.4</v>
      </c>
      <c r="CW17" s="34" t="n">
        <v>705.4</v>
      </c>
      <c r="CX17" s="34" t="n">
        <v>724.6</v>
      </c>
      <c r="CY17" s="34" t="n">
        <v>746.8</v>
      </c>
      <c r="CZ17" s="34" t="n">
        <v>752.2</v>
      </c>
      <c r="DA17" s="34" t="n">
        <v>770</v>
      </c>
      <c r="DB17" s="34" t="n">
        <v>801.7</v>
      </c>
      <c r="DC17" s="34" t="n">
        <v>839.6</v>
      </c>
      <c r="DD17" s="34" t="n">
        <v>843.5</v>
      </c>
      <c r="DE17" s="34" t="n">
        <v>863.5</v>
      </c>
      <c r="DF17" s="34" t="n">
        <v>902.1</v>
      </c>
      <c r="DG17" s="34" t="n">
        <v>916.2</v>
      </c>
      <c r="DH17" s="34" t="n">
        <v>941.1</v>
      </c>
      <c r="DI17" s="34" t="n">
        <v>967.8</v>
      </c>
      <c r="DJ17" s="34" t="n">
        <v>996.1</v>
      </c>
      <c r="DK17" s="34" t="n">
        <v>1022.4</v>
      </c>
      <c r="DL17" s="34" t="n">
        <v>1043.2</v>
      </c>
      <c r="DM17" s="34" t="n">
        <v>1068</v>
      </c>
      <c r="DN17" s="34" t="n">
        <v>1077.9</v>
      </c>
      <c r="DO17" s="34" t="n">
        <v>1095.2</v>
      </c>
      <c r="DP17" s="34" t="n">
        <v>1120.6</v>
      </c>
      <c r="DQ17" s="34" t="n">
        <v>1154</v>
      </c>
      <c r="DR17" s="34" t="n">
        <v>1208.8</v>
      </c>
      <c r="DS17" s="34" t="n">
        <v>1230.2</v>
      </c>
      <c r="DT17" s="34" t="n">
        <v>1247.7</v>
      </c>
      <c r="DU17" s="34" t="n">
        <v>1258.7</v>
      </c>
      <c r="DV17" s="34" t="n">
        <v>1301.9</v>
      </c>
      <c r="DW17" s="34" t="n">
        <v>1308.9</v>
      </c>
      <c r="DX17" s="34" t="n">
        <v>1113.6</v>
      </c>
      <c r="DY17" s="34" t="n">
        <v>1231.8</v>
      </c>
      <c r="DZ17" s="34" t="n">
        <v>1075.2</v>
      </c>
      <c r="EA17" s="34" t="n">
        <v>1051</v>
      </c>
      <c r="EB17" s="34" t="n">
        <v>1044.1</v>
      </c>
      <c r="EC17" s="34" t="n">
        <v>1038.4</v>
      </c>
      <c r="ED17" s="34" t="n">
        <v>1021.3</v>
      </c>
      <c r="EE17" s="34" t="n">
        <v>1020.8</v>
      </c>
      <c r="EF17" s="34" t="n">
        <v>950.7</v>
      </c>
      <c r="EG17" s="34" t="n">
        <v>1021.3</v>
      </c>
      <c r="EH17" s="34" t="n">
        <v>1012.3</v>
      </c>
      <c r="EI17" s="34" t="n">
        <v>1026.8</v>
      </c>
      <c r="EJ17" s="34" t="n">
        <v>1064.4</v>
      </c>
      <c r="EK17" s="34" t="n">
        <v>1091.6</v>
      </c>
      <c r="EL17" s="34" t="n">
        <v>1172.3</v>
      </c>
      <c r="EM17" s="34" t="n">
        <v>1196.3</v>
      </c>
      <c r="EN17" s="34" t="n">
        <v>1225.5</v>
      </c>
      <c r="EO17" s="34" t="n">
        <v>1255.8</v>
      </c>
      <c r="EP17" s="34" t="n">
        <v>1320.5</v>
      </c>
      <c r="EQ17" s="34" t="n">
        <v>1351.3</v>
      </c>
      <c r="ER17" s="34" t="n">
        <v>1358.6</v>
      </c>
      <c r="ES17" s="34" t="n">
        <v>1397.5</v>
      </c>
      <c r="ET17" s="34" t="n">
        <v>1466.5</v>
      </c>
      <c r="EU17" s="34" t="n">
        <v>1495.9</v>
      </c>
      <c r="EV17" s="34" t="n">
        <v>1498.9</v>
      </c>
      <c r="EW17" s="34" t="n">
        <v>1508.6</v>
      </c>
      <c r="EX17" s="34" t="n">
        <v>1535.1</v>
      </c>
      <c r="EY17" s="34" t="n">
        <v>1552.5</v>
      </c>
      <c r="EZ17" s="34" t="n">
        <v>1497.5</v>
      </c>
      <c r="FA17" s="34" t="n">
        <v>1444.9</v>
      </c>
      <c r="FB17" s="34" t="n">
        <v>1202.4</v>
      </c>
      <c r="FC17" s="34" t="n">
        <v>1131.1</v>
      </c>
      <c r="FD17" s="34" t="n">
        <v>1135.3</v>
      </c>
      <c r="FE17" s="34" t="n">
        <v>1140.7</v>
      </c>
      <c r="FF17" s="34" t="n">
        <v>1191.8</v>
      </c>
      <c r="FG17" s="34" t="n">
        <v>1213.2</v>
      </c>
      <c r="FH17" s="34" t="n">
        <v>1256.3</v>
      </c>
      <c r="FI17" s="34" t="n">
        <v>1289.1</v>
      </c>
      <c r="FJ17" s="34" t="n">
        <v>1426.6</v>
      </c>
      <c r="FK17" s="34" t="n">
        <v>1445.9</v>
      </c>
      <c r="FL17" s="34" t="n">
        <v>1471.4</v>
      </c>
      <c r="FM17" s="34" t="n">
        <v>1470.9</v>
      </c>
      <c r="FN17" s="34" t="n">
        <v>1468.3</v>
      </c>
      <c r="FO17" s="34" t="n">
        <v>1487.7</v>
      </c>
      <c r="FP17" s="34" t="n">
        <v>1510</v>
      </c>
      <c r="FQ17" s="34" t="n">
        <v>1572</v>
      </c>
      <c r="FR17" s="34" t="n">
        <v>1650</v>
      </c>
      <c r="FS17" s="34" t="n">
        <v>1682.5</v>
      </c>
      <c r="FT17" s="34" t="n">
        <v>1674.9</v>
      </c>
      <c r="FU17" s="34" t="n">
        <v>1698.1</v>
      </c>
      <c r="FV17" s="34" t="n">
        <v>1744.8</v>
      </c>
      <c r="FW17" s="34" t="n">
        <v>1758.4</v>
      </c>
      <c r="FX17" s="34" t="n">
        <v>1798.6</v>
      </c>
      <c r="FY17" s="34" t="n">
        <v>1836.5</v>
      </c>
      <c r="FZ17" s="34" t="n">
        <v>1904.6</v>
      </c>
      <c r="GA17" s="34" t="n">
        <v>1943</v>
      </c>
      <c r="GB17" s="34" t="n">
        <v>1947.3</v>
      </c>
      <c r="GC17" s="34" t="n">
        <v>1964.9</v>
      </c>
      <c r="GD17" s="34" t="n">
        <v>1924.6</v>
      </c>
      <c r="GE17" s="34" t="n">
        <v>1943.4</v>
      </c>
      <c r="GF17" s="34" t="n">
        <v>1972</v>
      </c>
      <c r="GG17" s="34" t="n">
        <v>1992.9</v>
      </c>
      <c r="GH17" s="34" t="n">
        <v>2005</v>
      </c>
      <c r="GI17" s="34" t="n">
        <v>2007.2</v>
      </c>
      <c r="GJ17" s="34" t="n">
        <v>2056.1</v>
      </c>
      <c r="GK17" s="34" t="n">
        <v>2127.6</v>
      </c>
      <c r="GL17" s="34" t="n">
        <v>2076.2</v>
      </c>
      <c r="GM17" s="34" t="n">
        <v>2049.8</v>
      </c>
      <c r="GN17" s="34" t="n">
        <v>2091.3</v>
      </c>
      <c r="GO17" s="34" t="n">
        <v>2087.7</v>
      </c>
      <c r="GP17" s="34" t="n">
        <v>2169.3</v>
      </c>
      <c r="GQ17" s="34" t="n">
        <v>2222.8</v>
      </c>
      <c r="GR17" s="34" t="n">
        <v>2205.2</v>
      </c>
      <c r="GS17" s="34" t="n">
        <v>2223.2</v>
      </c>
      <c r="GT17" s="34" t="n">
        <v>2241.6</v>
      </c>
      <c r="GU17" s="34" t="n">
        <v>2099</v>
      </c>
      <c r="GV17" s="34" t="n">
        <v>2181.8</v>
      </c>
      <c r="GW17" s="34" t="n">
        <v>2259.8</v>
      </c>
      <c r="GX17" s="34" t="n">
        <v>2412.1</v>
      </c>
      <c r="GY17" s="34" t="n">
        <v>2532.5</v>
      </c>
      <c r="GZ17" s="34" t="n">
        <v>2641.1</v>
      </c>
      <c r="HA17" s="34" t="n">
        <v>2744.9</v>
      </c>
      <c r="HB17" t="n">
        <v>2796.2</v>
      </c>
    </row>
    <row r="18">
      <c r="A18" s="34" t="s">
        <v>1489</v>
      </c>
      <c r="B18" s="34" t="n">
        <v>88.5</v>
      </c>
      <c r="C18" s="34" t="n">
        <v>90.5</v>
      </c>
      <c r="D18" s="34" t="n">
        <v>92.5</v>
      </c>
      <c r="E18" s="34" t="n">
        <v>94.1</v>
      </c>
      <c r="F18" s="34" t="n">
        <v>97.7</v>
      </c>
      <c r="G18" s="34" t="n">
        <v>98.9</v>
      </c>
      <c r="H18" s="34" t="n">
        <v>101.7</v>
      </c>
      <c r="I18" s="34" t="n">
        <v>103.7</v>
      </c>
      <c r="J18" s="34" t="n">
        <v>104.6</v>
      </c>
      <c r="K18" s="34" t="n">
        <v>106.8</v>
      </c>
      <c r="L18" s="34" t="n">
        <v>108.9</v>
      </c>
      <c r="M18" s="34" t="n">
        <v>111.5</v>
      </c>
      <c r="N18" s="34" t="n">
        <v>114.6</v>
      </c>
      <c r="O18" s="34" t="n">
        <v>116.2</v>
      </c>
      <c r="P18" s="34" t="n">
        <v>118.4</v>
      </c>
      <c r="Q18" s="34" t="n">
        <v>119.7</v>
      </c>
      <c r="R18" s="34" t="n">
        <v>120.8</v>
      </c>
      <c r="S18" s="34" t="n">
        <v>124.1</v>
      </c>
      <c r="T18" s="34" t="n">
        <v>127.1</v>
      </c>
      <c r="U18" s="34" t="n">
        <v>127.7</v>
      </c>
      <c r="V18" s="34" t="n">
        <v>128.8</v>
      </c>
      <c r="W18" s="34" t="n">
        <v>133</v>
      </c>
      <c r="X18" s="34" t="n">
        <v>138.2</v>
      </c>
      <c r="Y18" s="34" t="n">
        <v>141.1</v>
      </c>
      <c r="Z18" s="34" t="n">
        <v>141.7</v>
      </c>
      <c r="AA18" s="34" t="n">
        <v>144.9</v>
      </c>
      <c r="AB18" s="34" t="n">
        <v>147.7</v>
      </c>
      <c r="AC18" s="34" t="n">
        <v>151.3</v>
      </c>
      <c r="AD18" s="34" t="n">
        <v>154.8</v>
      </c>
      <c r="AE18" s="34" t="n">
        <v>158</v>
      </c>
      <c r="AF18" s="34" t="n">
        <v>161.5</v>
      </c>
      <c r="AG18" s="34" t="n">
        <v>164.3</v>
      </c>
      <c r="AH18" s="34" t="n">
        <v>166.9</v>
      </c>
      <c r="AI18" s="34" t="n">
        <v>173.1</v>
      </c>
      <c r="AJ18" s="34" t="n">
        <v>169.7</v>
      </c>
      <c r="AK18" s="34" t="n">
        <v>173.9</v>
      </c>
      <c r="AL18" s="34" t="n">
        <v>176.4</v>
      </c>
      <c r="AM18" s="34" t="n">
        <v>178.5</v>
      </c>
      <c r="AN18" s="34" t="n">
        <v>180.9</v>
      </c>
      <c r="AO18" s="34" t="n">
        <v>184.6</v>
      </c>
      <c r="AP18" s="34" t="n">
        <v>189.5</v>
      </c>
      <c r="AQ18" s="34" t="n">
        <v>196.9</v>
      </c>
      <c r="AR18" s="34" t="n">
        <v>204.3</v>
      </c>
      <c r="AS18" s="34" t="n">
        <v>210.6</v>
      </c>
      <c r="AT18" s="34" t="n">
        <v>230.8</v>
      </c>
      <c r="AU18" s="34" t="n">
        <v>235.5</v>
      </c>
      <c r="AV18" s="34" t="n">
        <v>237.5</v>
      </c>
      <c r="AW18" s="34" t="n">
        <v>238.8</v>
      </c>
      <c r="AX18" s="34" t="n">
        <v>237.4</v>
      </c>
      <c r="AY18" s="34" t="n">
        <v>238.3</v>
      </c>
      <c r="AZ18" s="34" t="n">
        <v>241.8</v>
      </c>
      <c r="BA18" s="34" t="n">
        <v>246.3</v>
      </c>
      <c r="BB18" s="34" t="n">
        <v>250.7</v>
      </c>
      <c r="BC18" s="34" t="n">
        <v>261.2</v>
      </c>
      <c r="BD18" s="34" t="n">
        <v>267.5</v>
      </c>
      <c r="BE18" s="34" t="n">
        <v>273.7</v>
      </c>
      <c r="BF18" s="34" t="n">
        <v>281.6</v>
      </c>
      <c r="BG18" s="34" t="n">
        <v>287.7</v>
      </c>
      <c r="BH18" s="34" t="n">
        <v>292.2</v>
      </c>
      <c r="BI18" s="34" t="n">
        <v>297.5</v>
      </c>
      <c r="BJ18" s="34" t="n">
        <v>301</v>
      </c>
      <c r="BK18" s="34" t="n">
        <v>305.7</v>
      </c>
      <c r="BL18" s="34" t="n">
        <v>311.9</v>
      </c>
      <c r="BM18" s="34" t="n">
        <v>313.9</v>
      </c>
      <c r="BN18" s="34" t="n">
        <v>317.5</v>
      </c>
      <c r="BO18" s="34" t="n">
        <v>319.5</v>
      </c>
      <c r="BP18" s="34" t="n">
        <v>326.2</v>
      </c>
      <c r="BQ18" s="34" t="n">
        <v>330.4</v>
      </c>
      <c r="BR18" s="34" t="n">
        <v>336</v>
      </c>
      <c r="BS18" s="34" t="n">
        <v>344.4</v>
      </c>
      <c r="BT18" s="34" t="n">
        <v>352.4</v>
      </c>
      <c r="BU18" s="34" t="n">
        <v>357.4</v>
      </c>
      <c r="BV18" s="34" t="n">
        <v>365.2</v>
      </c>
      <c r="BW18" s="34" t="n">
        <v>372.5</v>
      </c>
      <c r="BX18" s="34" t="n">
        <v>377.5</v>
      </c>
      <c r="BY18" s="34" t="n">
        <v>382.6</v>
      </c>
      <c r="BZ18" s="34" t="n">
        <v>391</v>
      </c>
      <c r="CA18" s="34" t="n">
        <v>397.5</v>
      </c>
      <c r="CB18" s="34" t="n">
        <v>403.9</v>
      </c>
      <c r="CC18" s="34" t="n">
        <v>403</v>
      </c>
      <c r="CD18" s="34" t="n">
        <v>419.5</v>
      </c>
      <c r="CE18" s="34" t="n">
        <v>419.5</v>
      </c>
      <c r="CF18" s="34" t="n">
        <v>426.8</v>
      </c>
      <c r="CG18" s="34" t="n">
        <v>434.2</v>
      </c>
      <c r="CH18" s="34" t="n">
        <v>444</v>
      </c>
      <c r="CI18" s="34" t="n">
        <v>451.6</v>
      </c>
      <c r="CJ18" s="34" t="n">
        <v>461.3</v>
      </c>
      <c r="CK18" s="34" t="n">
        <v>471.5</v>
      </c>
      <c r="CL18" s="34" t="n">
        <v>476.4</v>
      </c>
      <c r="CM18" s="34" t="n">
        <v>481.2</v>
      </c>
      <c r="CN18" s="34" t="n">
        <v>486</v>
      </c>
      <c r="CO18" s="34" t="n">
        <v>489.9</v>
      </c>
      <c r="CP18" s="34" t="n">
        <v>489.7</v>
      </c>
      <c r="CQ18" s="34" t="n">
        <v>497.6</v>
      </c>
      <c r="CR18" s="34" t="n">
        <v>504.9</v>
      </c>
      <c r="CS18" s="34" t="n">
        <v>520.3</v>
      </c>
      <c r="CT18" s="34" t="n">
        <v>531.5</v>
      </c>
      <c r="CU18" s="34" t="n">
        <v>544.4</v>
      </c>
      <c r="CV18" s="34" t="n">
        <v>550.5</v>
      </c>
      <c r="CW18" s="34" t="n">
        <v>554.6</v>
      </c>
      <c r="CX18" s="34" t="n">
        <v>555.3</v>
      </c>
      <c r="CY18" s="34" t="n">
        <v>553.6</v>
      </c>
      <c r="CZ18" s="34" t="n">
        <v>558.9</v>
      </c>
      <c r="DA18" s="34" t="n">
        <v>563.8</v>
      </c>
      <c r="DB18" s="34" t="n">
        <v>570.4</v>
      </c>
      <c r="DC18" s="34" t="n">
        <v>577.7</v>
      </c>
      <c r="DD18" s="34" t="n">
        <v>581.8</v>
      </c>
      <c r="DE18" s="34" t="n">
        <v>593.2</v>
      </c>
      <c r="DF18" s="34" t="n">
        <v>595.7</v>
      </c>
      <c r="DG18" s="34" t="n">
        <v>610.4</v>
      </c>
      <c r="DH18" s="34" t="n">
        <v>616.6</v>
      </c>
      <c r="DI18" s="34" t="n">
        <v>623.8</v>
      </c>
      <c r="DJ18" s="34" t="n">
        <v>629.1</v>
      </c>
      <c r="DK18" s="34" t="n">
        <v>635.5</v>
      </c>
      <c r="DL18" s="34" t="n">
        <v>643</v>
      </c>
      <c r="DM18" s="34" t="n">
        <v>650.3</v>
      </c>
      <c r="DN18" s="34" t="n">
        <v>657.5</v>
      </c>
      <c r="DO18" s="34" t="n">
        <v>667.1</v>
      </c>
      <c r="DP18" s="34" t="n">
        <v>679</v>
      </c>
      <c r="DQ18" s="34" t="n">
        <v>690.7</v>
      </c>
      <c r="DR18" s="34" t="n">
        <v>698.6</v>
      </c>
      <c r="DS18" s="34" t="n">
        <v>707.3</v>
      </c>
      <c r="DT18" s="34" t="n">
        <v>711.3</v>
      </c>
      <c r="DU18" s="34" t="n">
        <v>717.1</v>
      </c>
      <c r="DV18" s="34" t="n">
        <v>724.2</v>
      </c>
      <c r="DW18" s="34" t="n">
        <v>724.1</v>
      </c>
      <c r="DX18" s="34" t="n">
        <v>725.3</v>
      </c>
      <c r="DY18" s="34" t="n">
        <v>737.1</v>
      </c>
      <c r="DZ18" s="34" t="n">
        <v>744</v>
      </c>
      <c r="EA18" s="34" t="n">
        <v>751.3</v>
      </c>
      <c r="EB18" s="34" t="n">
        <v>768.5</v>
      </c>
      <c r="EC18" s="34" t="n">
        <v>776.3</v>
      </c>
      <c r="ED18" s="34" t="n">
        <v>788.6</v>
      </c>
      <c r="EE18" s="34" t="n">
        <v>800</v>
      </c>
      <c r="EF18" s="34" t="n">
        <v>813</v>
      </c>
      <c r="EG18" s="34" t="n">
        <v>820.9</v>
      </c>
      <c r="EH18" s="34" t="n">
        <v>847.3</v>
      </c>
      <c r="EI18" s="34" t="n">
        <v>859.9</v>
      </c>
      <c r="EJ18" s="34" t="n">
        <v>871.3</v>
      </c>
      <c r="EK18" s="34" t="n">
        <v>893.8</v>
      </c>
      <c r="EL18" s="34" t="n">
        <v>915.1</v>
      </c>
      <c r="EM18" s="34" t="n">
        <v>937.3</v>
      </c>
      <c r="EN18" s="34" t="n">
        <v>952.1</v>
      </c>
      <c r="EO18" s="34" t="n">
        <v>965.3</v>
      </c>
      <c r="EP18" s="34" t="n">
        <v>981.8</v>
      </c>
      <c r="EQ18" s="34" t="n">
        <v>991.7</v>
      </c>
      <c r="ER18" s="34" t="n">
        <v>1004.1</v>
      </c>
      <c r="ES18" s="34" t="n">
        <v>1010.5</v>
      </c>
      <c r="ET18" s="34" t="n">
        <v>1025.9</v>
      </c>
      <c r="EU18" s="34" t="n">
        <v>1033.1</v>
      </c>
      <c r="EV18" s="34" t="n">
        <v>1035.8</v>
      </c>
      <c r="EW18" s="34" t="n">
        <v>1052.6</v>
      </c>
      <c r="EX18" s="34" t="n">
        <v>1045.7</v>
      </c>
      <c r="EY18" s="34" t="n">
        <v>1054.7</v>
      </c>
      <c r="EZ18" s="34" t="n">
        <v>1058.5</v>
      </c>
      <c r="FA18" s="34" t="n">
        <v>1040</v>
      </c>
      <c r="FB18" s="34" t="n">
        <v>1015.9</v>
      </c>
      <c r="FC18" s="34" t="n">
        <v>1017.3</v>
      </c>
      <c r="FD18" s="34" t="n">
        <v>1028.8</v>
      </c>
      <c r="FE18" s="34" t="n">
        <v>1045.3</v>
      </c>
      <c r="FF18" s="34" t="n">
        <v>1044.6</v>
      </c>
      <c r="FG18" s="34" t="n">
        <v>1062.1</v>
      </c>
      <c r="FH18" s="34" t="n">
        <v>1069.1</v>
      </c>
      <c r="FI18" s="34" t="n">
        <v>1076.4</v>
      </c>
      <c r="FJ18" s="34" t="n">
        <v>1091.5</v>
      </c>
      <c r="FK18" s="34" t="n">
        <v>1105.5</v>
      </c>
      <c r="FL18" s="34" t="n">
        <v>1103.9</v>
      </c>
      <c r="FM18" s="34" t="n">
        <v>1114</v>
      </c>
      <c r="FN18" s="34" t="n">
        <v>1130.9</v>
      </c>
      <c r="FO18" s="34" t="n">
        <v>1133.9</v>
      </c>
      <c r="FP18" s="34" t="n">
        <v>1131.3</v>
      </c>
      <c r="FQ18" s="34" t="n">
        <v>1148.4</v>
      </c>
      <c r="FR18" s="34" t="n">
        <v>1174.6</v>
      </c>
      <c r="FS18" s="34" t="n">
        <v>1180.8</v>
      </c>
      <c r="FT18" s="34" t="n">
        <v>1195</v>
      </c>
      <c r="FU18" s="34" t="n">
        <v>1204.1</v>
      </c>
      <c r="FV18" s="34" t="n">
        <v>1220.5</v>
      </c>
      <c r="FW18" s="34" t="n">
        <v>1237.5</v>
      </c>
      <c r="FX18" s="34" t="n">
        <v>1248.4</v>
      </c>
      <c r="FY18" s="34" t="n">
        <v>1257</v>
      </c>
      <c r="FZ18" s="34" t="n">
        <v>1262.2</v>
      </c>
      <c r="GA18" s="34" t="n">
        <v>1273.1</v>
      </c>
      <c r="GB18" s="34" t="n">
        <v>1275.5</v>
      </c>
      <c r="GC18" s="34" t="n">
        <v>1289.9</v>
      </c>
      <c r="GD18" s="34" t="n">
        <v>1295.9</v>
      </c>
      <c r="GE18" s="34" t="n">
        <v>1301</v>
      </c>
      <c r="GF18" s="34" t="n">
        <v>1320.8</v>
      </c>
      <c r="GG18" s="34" t="n">
        <v>1328.9</v>
      </c>
      <c r="GH18" s="34" t="n">
        <v>1339.4</v>
      </c>
      <c r="GI18" s="34" t="n">
        <v>1359.4</v>
      </c>
      <c r="GJ18" s="34" t="n">
        <v>1372.1</v>
      </c>
      <c r="GK18" s="34" t="n">
        <v>1394.4</v>
      </c>
      <c r="GL18" s="34" t="n">
        <v>1427.2</v>
      </c>
      <c r="GM18" s="34" t="n">
        <v>1448.6</v>
      </c>
      <c r="GN18" s="34" t="n">
        <v>1468.9</v>
      </c>
      <c r="GO18" s="34" t="n">
        <v>1502.2</v>
      </c>
      <c r="GP18" s="34" t="n">
        <v>1504.8</v>
      </c>
      <c r="GQ18" s="34" t="n">
        <v>1520.9</v>
      </c>
      <c r="GR18" s="34" t="n">
        <v>1547.4</v>
      </c>
      <c r="GS18" s="34" t="n">
        <v>1556.3</v>
      </c>
      <c r="GT18" s="34" t="n">
        <v>1577.1</v>
      </c>
      <c r="GU18" s="34" t="n">
        <v>1460.5</v>
      </c>
      <c r="GV18" s="34" t="n">
        <v>1544</v>
      </c>
      <c r="GW18" s="34" t="n">
        <v>1557</v>
      </c>
      <c r="GX18" s="34" t="n">
        <v>1580.1</v>
      </c>
      <c r="GY18" s="34" t="n">
        <v>1636.3</v>
      </c>
      <c r="GZ18" s="34" t="n">
        <v>1654.7</v>
      </c>
      <c r="HA18" s="34" t="n">
        <v>1693.4</v>
      </c>
      <c r="HB18" t="n">
        <v>1734.1</v>
      </c>
    </row>
    <row r="19">
      <c r="A19" s="34" t="s">
        <v>1490</v>
      </c>
      <c r="B19" s="34" t="n">
        <v>30.7</v>
      </c>
      <c r="C19" s="34" t="n">
        <v>30.8</v>
      </c>
      <c r="D19" s="34" t="n">
        <v>31.7</v>
      </c>
      <c r="E19" s="34" t="n">
        <v>30.2</v>
      </c>
      <c r="F19" s="34" t="n">
        <v>34</v>
      </c>
      <c r="G19" s="34" t="n">
        <v>34.9</v>
      </c>
      <c r="H19" s="34" t="n">
        <v>34.1</v>
      </c>
      <c r="I19" s="34" t="n">
        <v>34.6</v>
      </c>
      <c r="J19" s="34" t="n">
        <v>36.8</v>
      </c>
      <c r="K19" s="34" t="n">
        <v>37.1</v>
      </c>
      <c r="L19" s="34" t="n">
        <v>38.3</v>
      </c>
      <c r="M19" s="34" t="n">
        <v>42.4</v>
      </c>
      <c r="N19" s="34" t="n">
        <v>45.3</v>
      </c>
      <c r="O19" s="34" t="n">
        <v>45.4</v>
      </c>
      <c r="P19" s="34" t="n">
        <v>43.4</v>
      </c>
      <c r="Q19" s="34" t="n">
        <v>45.6</v>
      </c>
      <c r="R19" s="34" t="n">
        <v>43.7</v>
      </c>
      <c r="S19" s="34" t="n">
        <v>45.9</v>
      </c>
      <c r="T19" s="34" t="n">
        <v>50.8</v>
      </c>
      <c r="U19" s="34" t="n">
        <v>44.6</v>
      </c>
      <c r="V19" s="34" t="n">
        <v>37.6</v>
      </c>
      <c r="W19" s="34" t="n">
        <v>40.8</v>
      </c>
      <c r="X19" s="34" t="n">
        <v>51.4</v>
      </c>
      <c r="Y19" s="34" t="n">
        <v>52.3</v>
      </c>
      <c r="Z19" s="34" t="n">
        <v>59.6</v>
      </c>
      <c r="AA19" s="34" t="n">
        <v>58.6</v>
      </c>
      <c r="AB19" s="34" t="n">
        <v>58.1</v>
      </c>
      <c r="AC19" s="34" t="n">
        <v>57.1</v>
      </c>
      <c r="AD19" s="34" t="n">
        <v>61.5</v>
      </c>
      <c r="AE19" s="34" t="n">
        <v>67.1</v>
      </c>
      <c r="AF19" s="34" t="n">
        <v>69.7</v>
      </c>
      <c r="AG19" s="34" t="n">
        <v>70.1</v>
      </c>
      <c r="AH19" s="34" t="n">
        <v>65</v>
      </c>
      <c r="AI19" s="34" t="n">
        <v>78.6</v>
      </c>
      <c r="AJ19" s="34" t="n">
        <v>79.1</v>
      </c>
      <c r="AK19" s="34" t="n">
        <v>83.3</v>
      </c>
      <c r="AL19" s="34" t="n">
        <v>80.3</v>
      </c>
      <c r="AM19" s="34" t="n">
        <v>80.3</v>
      </c>
      <c r="AN19" s="34" t="n">
        <v>78.9</v>
      </c>
      <c r="AO19" s="34" t="n">
        <v>75.3</v>
      </c>
      <c r="AP19" s="34" t="n">
        <v>83.1</v>
      </c>
      <c r="AQ19" s="34" t="n">
        <v>62.6</v>
      </c>
      <c r="AR19" s="34" t="n">
        <v>69.9</v>
      </c>
      <c r="AS19" s="34" t="n">
        <v>76.8</v>
      </c>
      <c r="AT19" s="34" t="n">
        <v>75.4</v>
      </c>
      <c r="AU19" s="34" t="n">
        <v>65.9</v>
      </c>
      <c r="AV19" s="34" t="n">
        <v>68.4</v>
      </c>
      <c r="AW19" s="34" t="n">
        <v>58.9</v>
      </c>
      <c r="AX19" s="34" t="n">
        <v>47.6</v>
      </c>
      <c r="AY19" s="34" t="n">
        <v>49</v>
      </c>
      <c r="AZ19" s="34" t="n">
        <v>49.8</v>
      </c>
      <c r="BA19" s="34" t="n">
        <v>45.1</v>
      </c>
      <c r="BB19" s="34" t="n">
        <v>47.1</v>
      </c>
      <c r="BC19" s="34" t="n">
        <v>61.9</v>
      </c>
      <c r="BD19" s="34" t="n">
        <v>70.7</v>
      </c>
      <c r="BE19" s="34" t="n">
        <v>72.4</v>
      </c>
      <c r="BF19" s="34" t="n">
        <v>84.9</v>
      </c>
      <c r="BG19" s="34" t="n">
        <v>83.7</v>
      </c>
      <c r="BH19" s="34" t="n">
        <v>71.3</v>
      </c>
      <c r="BI19" s="34" t="n">
        <v>72.1</v>
      </c>
      <c r="BJ19" s="34" t="n">
        <v>77.7</v>
      </c>
      <c r="BK19" s="34" t="n">
        <v>76</v>
      </c>
      <c r="BL19" s="34" t="n">
        <v>81.7</v>
      </c>
      <c r="BM19" s="34" t="n">
        <v>79.5</v>
      </c>
      <c r="BN19" s="34" t="n">
        <v>84.4</v>
      </c>
      <c r="BO19" s="34" t="n">
        <v>85.5</v>
      </c>
      <c r="BP19" s="34" t="n">
        <v>86.9</v>
      </c>
      <c r="BQ19" s="34" t="n">
        <v>97.9</v>
      </c>
      <c r="BR19" s="34" t="n">
        <v>98.7</v>
      </c>
      <c r="BS19" s="34" t="n">
        <v>111.8</v>
      </c>
      <c r="BT19" s="34" t="n">
        <v>116.2</v>
      </c>
      <c r="BU19" s="34" t="n">
        <v>110.7</v>
      </c>
      <c r="BV19" s="34" t="n">
        <v>108</v>
      </c>
      <c r="BW19" s="34" t="n">
        <v>115.3</v>
      </c>
      <c r="BX19" s="34" t="n">
        <v>125.1</v>
      </c>
      <c r="BY19" s="34" t="n">
        <v>130.9</v>
      </c>
      <c r="BZ19" s="34" t="n">
        <v>132.7</v>
      </c>
      <c r="CA19" s="34" t="n">
        <v>118.7</v>
      </c>
      <c r="CB19" s="34" t="n">
        <v>114.4</v>
      </c>
      <c r="CC19" s="34" t="n">
        <v>113.5</v>
      </c>
      <c r="CD19" s="34" t="n">
        <v>112.5</v>
      </c>
      <c r="CE19" s="34" t="n">
        <v>116.8</v>
      </c>
      <c r="CF19" s="34" t="n">
        <v>119.9</v>
      </c>
      <c r="CG19" s="34" t="n">
        <v>118.8</v>
      </c>
      <c r="CH19" s="34" t="n">
        <v>115.3</v>
      </c>
      <c r="CI19" s="34" t="n">
        <v>110.9</v>
      </c>
      <c r="CJ19" s="34" t="n">
        <v>111.9</v>
      </c>
      <c r="CK19" s="34" t="n">
        <v>113.1</v>
      </c>
      <c r="CL19" s="34" t="n">
        <v>125</v>
      </c>
      <c r="CM19" s="34" t="n">
        <v>126.8</v>
      </c>
      <c r="CN19" s="34" t="n">
        <v>122.1</v>
      </c>
      <c r="CO19" s="34" t="n">
        <v>131.6</v>
      </c>
      <c r="CP19" s="34" t="n">
        <v>136.4</v>
      </c>
      <c r="CQ19" s="34" t="n">
        <v>148.7</v>
      </c>
      <c r="CR19" s="34" t="n">
        <v>140.7</v>
      </c>
      <c r="CS19" s="34" t="n">
        <v>171.9</v>
      </c>
      <c r="CT19" s="34" t="n">
        <v>149.5</v>
      </c>
      <c r="CU19" s="34" t="n">
        <v>158</v>
      </c>
      <c r="CV19" s="34" t="n">
        <v>173.8</v>
      </c>
      <c r="CW19" s="34" t="n">
        <v>183.6</v>
      </c>
      <c r="CX19" s="34" t="n">
        <v>187.8</v>
      </c>
      <c r="CY19" s="34" t="n">
        <v>184.4</v>
      </c>
      <c r="CZ19" s="34" t="n">
        <v>191</v>
      </c>
      <c r="DA19" s="34" t="n">
        <v>187.1</v>
      </c>
      <c r="DB19" s="34" t="n">
        <v>194.3</v>
      </c>
      <c r="DC19" s="34" t="n">
        <v>205.5</v>
      </c>
      <c r="DD19" s="34" t="n">
        <v>205.9</v>
      </c>
      <c r="DE19" s="34" t="n">
        <v>208.6</v>
      </c>
      <c r="DF19" s="34" t="n">
        <v>210</v>
      </c>
      <c r="DG19" s="34" t="n">
        <v>214</v>
      </c>
      <c r="DH19" s="34" t="n">
        <v>226</v>
      </c>
      <c r="DI19" s="34" t="n">
        <v>215.9</v>
      </c>
      <c r="DJ19" s="34" t="n">
        <v>213.5</v>
      </c>
      <c r="DK19" s="34" t="n">
        <v>209.9</v>
      </c>
      <c r="DL19" s="34" t="n">
        <v>215.8</v>
      </c>
      <c r="DM19" s="34" t="n">
        <v>211.3</v>
      </c>
      <c r="DN19" s="34" t="n">
        <v>222.3</v>
      </c>
      <c r="DO19" s="34" t="n">
        <v>219.9</v>
      </c>
      <c r="DP19" s="34" t="n">
        <v>223.3</v>
      </c>
      <c r="DQ19" s="34" t="n">
        <v>228</v>
      </c>
      <c r="DR19" s="34" t="n">
        <v>239.4</v>
      </c>
      <c r="DS19" s="34" t="n">
        <v>237.6</v>
      </c>
      <c r="DT19" s="34" t="n">
        <v>219</v>
      </c>
      <c r="DU19" s="34" t="n">
        <v>221.3</v>
      </c>
      <c r="DV19" s="34" t="n">
        <v>185.1</v>
      </c>
      <c r="DW19" s="34" t="n">
        <v>179</v>
      </c>
      <c r="DX19" s="34" t="n">
        <v>159.3</v>
      </c>
      <c r="DY19" s="34" t="n">
        <v>142.4</v>
      </c>
      <c r="DZ19" s="34" t="n">
        <v>143.8</v>
      </c>
      <c r="EA19" s="34" t="n">
        <v>150</v>
      </c>
      <c r="EB19" s="34" t="n">
        <v>158</v>
      </c>
      <c r="EC19" s="34" t="n">
        <v>175.5</v>
      </c>
      <c r="ED19" s="34" t="n">
        <v>196.1</v>
      </c>
      <c r="EE19" s="34" t="n">
        <v>192.6</v>
      </c>
      <c r="EF19" s="34" t="n">
        <v>213.9</v>
      </c>
      <c r="EG19" s="34" t="n">
        <v>236.6</v>
      </c>
      <c r="EH19" s="34" t="n">
        <v>247</v>
      </c>
      <c r="EI19" s="34" t="n">
        <v>266.8</v>
      </c>
      <c r="EJ19" s="34" t="n">
        <v>288.3</v>
      </c>
      <c r="EK19" s="34" t="n">
        <v>293.6</v>
      </c>
      <c r="EL19" s="34" t="n">
        <v>370.6</v>
      </c>
      <c r="EM19" s="34" t="n">
        <v>359</v>
      </c>
      <c r="EN19" s="34" t="n">
        <v>365.2</v>
      </c>
      <c r="EO19" s="34" t="n">
        <v>402.9</v>
      </c>
      <c r="EP19" s="34" t="n">
        <v>416.9</v>
      </c>
      <c r="EQ19" s="34" t="n">
        <v>427.6</v>
      </c>
      <c r="ER19" s="34" t="n">
        <v>446.6</v>
      </c>
      <c r="ES19" s="34" t="n">
        <v>409.8</v>
      </c>
      <c r="ET19" s="34" t="n">
        <v>413.6</v>
      </c>
      <c r="EU19" s="34" t="n">
        <v>407.2</v>
      </c>
      <c r="EV19" s="34" t="n">
        <v>370.9</v>
      </c>
      <c r="EW19" s="34" t="n">
        <v>352.7</v>
      </c>
      <c r="EX19" s="34" t="n">
        <v>291.9</v>
      </c>
      <c r="EY19" s="34" t="n">
        <v>278.7</v>
      </c>
      <c r="EZ19" s="34" t="n">
        <v>264.4</v>
      </c>
      <c r="FA19" s="34" t="n">
        <v>162.6</v>
      </c>
      <c r="FB19" s="34" t="n">
        <v>166.5</v>
      </c>
      <c r="FC19" s="34" t="n">
        <v>188.6</v>
      </c>
      <c r="FD19" s="34" t="n">
        <v>200.7</v>
      </c>
      <c r="FE19" s="34" t="n">
        <v>234.2</v>
      </c>
      <c r="FF19" s="34" t="n">
        <v>249.8</v>
      </c>
      <c r="FG19" s="34" t="n">
        <v>255.6</v>
      </c>
      <c r="FH19" s="34" t="n">
        <v>272.6</v>
      </c>
      <c r="FI19" s="34" t="n">
        <v>284</v>
      </c>
      <c r="FJ19" s="34" t="n">
        <v>277.3</v>
      </c>
      <c r="FK19" s="34" t="n">
        <v>276.9</v>
      </c>
      <c r="FL19" s="34" t="n">
        <v>248.2</v>
      </c>
      <c r="FM19" s="34" t="n">
        <v>287</v>
      </c>
      <c r="FN19" s="34" t="n">
        <v>310.7</v>
      </c>
      <c r="FO19" s="34" t="n">
        <v>325</v>
      </c>
      <c r="FP19" s="34" t="n">
        <v>332.9</v>
      </c>
      <c r="FQ19" s="34" t="n">
        <v>332.8</v>
      </c>
      <c r="FR19" s="34" t="n">
        <v>350.8</v>
      </c>
      <c r="FS19" s="34" t="n">
        <v>347.3</v>
      </c>
      <c r="FT19" s="34" t="n">
        <v>354.3</v>
      </c>
      <c r="FU19" s="34" t="n">
        <v>356.9</v>
      </c>
      <c r="FV19" s="34" t="n">
        <v>392.8</v>
      </c>
      <c r="FW19" s="34" t="n">
        <v>415.1</v>
      </c>
      <c r="FX19" s="34" t="n">
        <v>387.1</v>
      </c>
      <c r="FY19" s="34" t="n">
        <v>389.8</v>
      </c>
      <c r="FZ19" s="34" t="n">
        <v>403.5</v>
      </c>
      <c r="GA19" s="34" t="n">
        <v>408.5</v>
      </c>
      <c r="GB19" s="34" t="n">
        <v>379.6</v>
      </c>
      <c r="GC19" s="34" t="n">
        <v>349.7</v>
      </c>
      <c r="GD19" s="34" t="n">
        <v>364.6</v>
      </c>
      <c r="GE19" s="34" t="n">
        <v>367.7</v>
      </c>
      <c r="GF19" s="34" t="n">
        <v>374.8</v>
      </c>
      <c r="GG19" s="34" t="n">
        <v>353.8</v>
      </c>
      <c r="GH19" s="34" t="n">
        <v>288.6</v>
      </c>
      <c r="GI19" s="34" t="n">
        <v>295.2</v>
      </c>
      <c r="GJ19" s="34" t="n">
        <v>309.8</v>
      </c>
      <c r="GK19" s="34" t="n">
        <v>306.4</v>
      </c>
      <c r="GL19" s="34" t="n">
        <v>244.8</v>
      </c>
      <c r="GM19" s="34" t="n">
        <v>270.5</v>
      </c>
      <c r="GN19" s="34" t="n">
        <v>275</v>
      </c>
      <c r="GO19" s="34" t="n">
        <v>286.8</v>
      </c>
      <c r="GP19" s="34" t="n">
        <v>284.4</v>
      </c>
      <c r="GQ19" s="34" t="n">
        <v>291.7</v>
      </c>
      <c r="GR19" s="34" t="n">
        <v>279.6</v>
      </c>
      <c r="GS19" s="34" t="n">
        <v>303.9</v>
      </c>
      <c r="GT19" s="34" t="n">
        <v>233.3</v>
      </c>
      <c r="GU19" s="34" t="n">
        <v>229.3</v>
      </c>
      <c r="GV19" s="34" t="n">
        <v>288.5</v>
      </c>
      <c r="GW19" s="34" t="n">
        <v>304</v>
      </c>
      <c r="GX19" s="34" t="n">
        <v>331.9</v>
      </c>
      <c r="GY19" s="34" t="n">
        <v>366.9</v>
      </c>
      <c r="GZ19" s="34" t="n">
        <v>381.2</v>
      </c>
      <c r="HA19" s="34" t="n">
        <v>396.6</v>
      </c>
      <c r="HB19"/>
    </row>
    <row r="20">
      <c r="A20" s="34" t="s">
        <v>1491</v>
      </c>
      <c r="B20" s="34" t="n">
        <v>247.9</v>
      </c>
      <c r="C20" s="34" t="n">
        <v>249.1</v>
      </c>
      <c r="D20" s="34" t="n">
        <v>254.6</v>
      </c>
      <c r="E20" s="34" t="n">
        <v>258.7</v>
      </c>
      <c r="F20" s="34" t="n">
        <v>261.9</v>
      </c>
      <c r="G20" s="34" t="n">
        <v>266.1</v>
      </c>
      <c r="H20" s="34" t="n">
        <v>269.8</v>
      </c>
      <c r="I20" s="34" t="n">
        <v>272.1</v>
      </c>
      <c r="J20" s="34" t="n">
        <v>282.2</v>
      </c>
      <c r="K20" s="34" t="n">
        <v>286.5</v>
      </c>
      <c r="L20" s="34" t="n">
        <v>284.3</v>
      </c>
      <c r="M20" s="34" t="n">
        <v>291.7</v>
      </c>
      <c r="N20" s="34" t="n">
        <v>299.6</v>
      </c>
      <c r="O20" s="34" t="n">
        <v>302.7</v>
      </c>
      <c r="P20" s="34" t="n">
        <v>304.2</v>
      </c>
      <c r="Q20" s="34" t="n">
        <v>312.6</v>
      </c>
      <c r="R20" s="34" t="n">
        <v>324.6</v>
      </c>
      <c r="S20" s="34" t="n">
        <v>335</v>
      </c>
      <c r="T20" s="34" t="n">
        <v>346.7</v>
      </c>
      <c r="U20" s="34" t="n">
        <v>359.2</v>
      </c>
      <c r="V20" s="34" t="n">
        <v>370.1</v>
      </c>
      <c r="W20" s="34" t="n">
        <v>373.4</v>
      </c>
      <c r="X20" s="34" t="n">
        <v>385.4</v>
      </c>
      <c r="Y20" s="34" t="n">
        <v>395.6</v>
      </c>
      <c r="Z20" s="34" t="n">
        <v>401.3</v>
      </c>
      <c r="AA20" s="34" t="n">
        <v>401</v>
      </c>
      <c r="AB20" s="34" t="n">
        <v>403.5</v>
      </c>
      <c r="AC20" s="34" t="n">
        <v>410.8</v>
      </c>
      <c r="AD20" s="34" t="n">
        <v>421.2</v>
      </c>
      <c r="AE20" s="34" t="n">
        <v>431.4</v>
      </c>
      <c r="AF20" s="34" t="n">
        <v>438</v>
      </c>
      <c r="AG20" s="34" t="n">
        <v>446.7</v>
      </c>
      <c r="AH20" s="34" t="n">
        <v>452.6</v>
      </c>
      <c r="AI20" s="34" t="n">
        <v>472.3</v>
      </c>
      <c r="AJ20" s="34" t="n">
        <v>484.2</v>
      </c>
      <c r="AK20" s="34" t="n">
        <v>496.2</v>
      </c>
      <c r="AL20" s="34" t="n">
        <v>501.8</v>
      </c>
      <c r="AM20" s="34" t="n">
        <v>516.5</v>
      </c>
      <c r="AN20" s="34" t="n">
        <v>533.1</v>
      </c>
      <c r="AO20" s="34" t="n">
        <v>547.8</v>
      </c>
      <c r="AP20" s="34" t="n">
        <v>568.8</v>
      </c>
      <c r="AQ20" s="34" t="n">
        <v>588.5</v>
      </c>
      <c r="AR20" s="34" t="n">
        <v>592.2</v>
      </c>
      <c r="AS20" s="34" t="n">
        <v>608.9</v>
      </c>
      <c r="AT20" s="34" t="n">
        <v>633.4</v>
      </c>
      <c r="AU20" s="34" t="n">
        <v>648.7</v>
      </c>
      <c r="AV20" s="34" t="n">
        <v>657.8</v>
      </c>
      <c r="AW20" s="34" t="n">
        <v>677.7</v>
      </c>
      <c r="AX20" s="34" t="n">
        <v>688.1</v>
      </c>
      <c r="AY20" s="34" t="n">
        <v>703.1</v>
      </c>
      <c r="AZ20" s="34" t="n">
        <v>717.3</v>
      </c>
      <c r="BA20" s="34" t="n">
        <v>737.4</v>
      </c>
      <c r="BB20" s="34" t="n">
        <v>747.9</v>
      </c>
      <c r="BC20" s="34" t="n">
        <v>761.1</v>
      </c>
      <c r="BD20" s="34" t="n">
        <v>782.2</v>
      </c>
      <c r="BE20" s="34" t="n">
        <v>775.1</v>
      </c>
      <c r="BF20" s="34" t="n">
        <v>794</v>
      </c>
      <c r="BG20" s="34" t="n">
        <v>819.1</v>
      </c>
      <c r="BH20" s="34" t="n">
        <v>835.7</v>
      </c>
      <c r="BI20" s="34" t="n">
        <v>862.8</v>
      </c>
      <c r="BJ20" s="34" t="n">
        <v>875.6</v>
      </c>
      <c r="BK20" s="34" t="n">
        <v>900.5</v>
      </c>
      <c r="BL20" s="34" t="n">
        <v>927.4</v>
      </c>
      <c r="BM20" s="34" t="n">
        <v>938.6</v>
      </c>
      <c r="BN20" s="34" t="n">
        <v>946.8</v>
      </c>
      <c r="BO20" s="34" t="n">
        <v>967.5</v>
      </c>
      <c r="BP20" s="34" t="n">
        <v>993.6</v>
      </c>
      <c r="BQ20" s="34" t="n">
        <v>996.4</v>
      </c>
      <c r="BR20" s="34" t="n">
        <v>1008.7</v>
      </c>
      <c r="BS20" s="34" t="n">
        <v>1025.2</v>
      </c>
      <c r="BT20" s="34" t="n">
        <v>1036.2</v>
      </c>
      <c r="BU20" s="34" t="n">
        <v>1056</v>
      </c>
      <c r="BV20" s="34" t="n">
        <v>1056.9</v>
      </c>
      <c r="BW20" s="34" t="n">
        <v>1070.4</v>
      </c>
      <c r="BX20" s="34" t="n">
        <v>1078.2</v>
      </c>
      <c r="BY20" s="34" t="n">
        <v>1109.9</v>
      </c>
      <c r="BZ20" s="34" t="n">
        <v>1116.6</v>
      </c>
      <c r="CA20" s="34" t="n">
        <v>1145.8</v>
      </c>
      <c r="CB20" s="34" t="n">
        <v>1164.6</v>
      </c>
      <c r="CC20" s="34" t="n">
        <v>1180.5</v>
      </c>
      <c r="CD20" s="34" t="n">
        <v>1212.5</v>
      </c>
      <c r="CE20" s="34" t="n">
        <v>1230.7</v>
      </c>
      <c r="CF20" s="34" t="n">
        <v>1242.6</v>
      </c>
      <c r="CG20" s="34" t="n">
        <v>1268.5</v>
      </c>
      <c r="CH20" s="34" t="n">
        <v>1284.2</v>
      </c>
      <c r="CI20" s="34" t="n">
        <v>1296.6</v>
      </c>
      <c r="CJ20" s="34" t="n">
        <v>1306.3</v>
      </c>
      <c r="CK20" s="34" t="n">
        <v>1308.8</v>
      </c>
      <c r="CL20" s="34" t="n">
        <v>1326.4</v>
      </c>
      <c r="CM20" s="34" t="n">
        <v>1334.8</v>
      </c>
      <c r="CN20" s="34" t="n">
        <v>1354</v>
      </c>
      <c r="CO20" s="34" t="n">
        <v>1362.8</v>
      </c>
      <c r="CP20" s="34" t="n">
        <v>1351.8</v>
      </c>
      <c r="CQ20" s="34" t="n">
        <v>1359.1</v>
      </c>
      <c r="CR20" s="34" t="n">
        <v>1367.4</v>
      </c>
      <c r="CS20" s="34" t="n">
        <v>1381.4</v>
      </c>
      <c r="CT20" s="34" t="n">
        <v>1373.4</v>
      </c>
      <c r="CU20" s="34" t="n">
        <v>1389.4</v>
      </c>
      <c r="CV20" s="34" t="n">
        <v>1423.4</v>
      </c>
      <c r="CW20" s="34" t="n">
        <v>1422.9</v>
      </c>
      <c r="CX20" s="34" t="n">
        <v>1437.6</v>
      </c>
      <c r="CY20" s="34" t="n">
        <v>1452.9</v>
      </c>
      <c r="CZ20" s="34" t="n">
        <v>1455.7</v>
      </c>
      <c r="DA20" s="34" t="n">
        <v>1451.6</v>
      </c>
      <c r="DB20" s="34" t="n">
        <v>1471.3</v>
      </c>
      <c r="DC20" s="34" t="n">
        <v>1487.7</v>
      </c>
      <c r="DD20" s="34" t="n">
        <v>1496.7</v>
      </c>
      <c r="DE20" s="34" t="n">
        <v>1515.7</v>
      </c>
      <c r="DF20" s="34" t="n">
        <v>1516</v>
      </c>
      <c r="DG20" s="34" t="n">
        <v>1542.5</v>
      </c>
      <c r="DH20" s="34" t="n">
        <v>1555.2</v>
      </c>
      <c r="DI20" s="34" t="n">
        <v>1574.8</v>
      </c>
      <c r="DJ20" s="34" t="n">
        <v>1568</v>
      </c>
      <c r="DK20" s="34" t="n">
        <v>1603.7</v>
      </c>
      <c r="DL20" s="34" t="n">
        <v>1627.3</v>
      </c>
      <c r="DM20" s="34" t="n">
        <v>1647.5</v>
      </c>
      <c r="DN20" s="34" t="n">
        <v>1669.1</v>
      </c>
      <c r="DO20" s="34" t="n">
        <v>1694.8</v>
      </c>
      <c r="DP20" s="34" t="n">
        <v>1734</v>
      </c>
      <c r="DQ20" s="34" t="n">
        <v>1781.7</v>
      </c>
      <c r="DR20" s="34" t="n">
        <v>1789.9</v>
      </c>
      <c r="DS20" s="34" t="n">
        <v>1822.5</v>
      </c>
      <c r="DT20" s="34" t="n">
        <v>1832.1</v>
      </c>
      <c r="DU20" s="34" t="n">
        <v>1861.3</v>
      </c>
      <c r="DV20" s="34" t="n">
        <v>1906.3</v>
      </c>
      <c r="DW20" s="34" t="n">
        <v>1947.7</v>
      </c>
      <c r="DX20" s="34" t="n">
        <v>1953.4</v>
      </c>
      <c r="DY20" s="34" t="n">
        <v>1992.7</v>
      </c>
      <c r="DZ20" s="34" t="n">
        <v>2040</v>
      </c>
      <c r="EA20" s="34" t="n">
        <v>2074.5</v>
      </c>
      <c r="EB20" s="34" t="n">
        <v>2101.3</v>
      </c>
      <c r="EC20" s="34" t="n">
        <v>2142.2</v>
      </c>
      <c r="ED20" s="34" t="n">
        <v>2172</v>
      </c>
      <c r="EE20" s="34" t="n">
        <v>2198.8</v>
      </c>
      <c r="EF20" s="34" t="n">
        <v>2220.4</v>
      </c>
      <c r="EG20" s="34" t="n">
        <v>2251.2</v>
      </c>
      <c r="EH20" s="34" t="n">
        <v>2286.6</v>
      </c>
      <c r="EI20" s="34" t="n">
        <v>2320.7</v>
      </c>
      <c r="EJ20" s="34" t="n">
        <v>2356.4</v>
      </c>
      <c r="EK20" s="34" t="n">
        <v>2388.8</v>
      </c>
      <c r="EL20" s="34" t="n">
        <v>2426.1</v>
      </c>
      <c r="EM20" s="34" t="n">
        <v>2452.2</v>
      </c>
      <c r="EN20" s="34" t="n">
        <v>2494.4</v>
      </c>
      <c r="EO20" s="34" t="n">
        <v>2528.4</v>
      </c>
      <c r="EP20" s="34" t="n">
        <v>2580.1</v>
      </c>
      <c r="EQ20" s="34" t="n">
        <v>2610.6</v>
      </c>
      <c r="ER20" s="34" t="n">
        <v>2630.3</v>
      </c>
      <c r="ES20" s="34" t="n">
        <v>2674.5</v>
      </c>
      <c r="ET20" s="34" t="n">
        <v>2718.5</v>
      </c>
      <c r="EU20" s="34" t="n">
        <v>2770</v>
      </c>
      <c r="EV20" s="34" t="n">
        <v>2808.7</v>
      </c>
      <c r="EW20" s="34" t="n">
        <v>2865.1</v>
      </c>
      <c r="EX20" s="34" t="n">
        <v>2909.6</v>
      </c>
      <c r="EY20" s="34" t="n">
        <v>2971.6</v>
      </c>
      <c r="EZ20" s="34" t="n">
        <v>3029</v>
      </c>
      <c r="FA20" s="34" t="n">
        <v>3021.8</v>
      </c>
      <c r="FB20" s="34" t="n">
        <v>3022</v>
      </c>
      <c r="FC20" s="34" t="n">
        <v>3070.5</v>
      </c>
      <c r="FD20" s="34" t="n">
        <v>3092.1</v>
      </c>
      <c r="FE20" s="34" t="n">
        <v>3120.8</v>
      </c>
      <c r="FF20" s="34" t="n">
        <v>3133.8</v>
      </c>
      <c r="FG20" s="34" t="n">
        <v>3165.8</v>
      </c>
      <c r="FH20" s="34" t="n">
        <v>3158.3</v>
      </c>
      <c r="FI20" s="34" t="n">
        <v>3164.3</v>
      </c>
      <c r="FJ20" s="34" t="n">
        <v>3155.8</v>
      </c>
      <c r="FK20" s="34" t="n">
        <v>3168.3</v>
      </c>
      <c r="FL20" s="34" t="n">
        <v>3136.9</v>
      </c>
      <c r="FM20" s="34" t="n">
        <v>3130.8</v>
      </c>
      <c r="FN20" s="34" t="n">
        <v>3144</v>
      </c>
      <c r="FO20" s="34" t="n">
        <v>3130.5</v>
      </c>
      <c r="FP20" s="34" t="n">
        <v>3139.1</v>
      </c>
      <c r="FQ20" s="34" t="n">
        <v>3132.3</v>
      </c>
      <c r="FR20" s="34" t="n">
        <v>3125.4</v>
      </c>
      <c r="FS20" s="34" t="n">
        <v>3132.6</v>
      </c>
      <c r="FT20" s="34" t="n">
        <v>3134.8</v>
      </c>
      <c r="FU20" s="34" t="n">
        <v>3139.3</v>
      </c>
      <c r="FV20" s="34" t="n">
        <v>3138.2</v>
      </c>
      <c r="FW20" s="34" t="n">
        <v>3154.1</v>
      </c>
      <c r="FX20" s="34" t="n">
        <v>3191.8</v>
      </c>
      <c r="FY20" s="34" t="n">
        <v>3191.2</v>
      </c>
      <c r="FZ20" s="34" t="n">
        <v>3189.3</v>
      </c>
      <c r="GA20" s="34" t="n">
        <v>3232</v>
      </c>
      <c r="GB20" s="34" t="n">
        <v>3250.6</v>
      </c>
      <c r="GC20" s="34" t="n">
        <v>3254.5</v>
      </c>
      <c r="GD20" s="34" t="n">
        <v>3270.2</v>
      </c>
      <c r="GE20" s="34" t="n">
        <v>3287.4</v>
      </c>
      <c r="GF20" s="34" t="n">
        <v>3315.8</v>
      </c>
      <c r="GG20" s="34" t="n">
        <v>3338.8</v>
      </c>
      <c r="GH20" s="34" t="n">
        <v>3357.3</v>
      </c>
      <c r="GI20" s="34" t="n">
        <v>3378.2</v>
      </c>
      <c r="GJ20" s="34" t="n">
        <v>3400.8</v>
      </c>
      <c r="GK20" s="34" t="n">
        <v>3459.9</v>
      </c>
      <c r="GL20" s="34" t="n">
        <v>3505.5</v>
      </c>
      <c r="GM20" s="34" t="n">
        <v>3564.3</v>
      </c>
      <c r="GN20" s="34" t="n">
        <v>3600.9</v>
      </c>
      <c r="GO20" s="34" t="n">
        <v>3617.4</v>
      </c>
      <c r="GP20" s="34" t="n">
        <v>3650.5</v>
      </c>
      <c r="GQ20" s="34" t="n">
        <v>3702.9</v>
      </c>
      <c r="GR20" s="34" t="n">
        <v>3731.3</v>
      </c>
      <c r="GS20" s="34" t="n">
        <v>3771</v>
      </c>
      <c r="GT20" s="34" t="n">
        <v>3831.6</v>
      </c>
      <c r="GU20" s="34" t="n">
        <v>3859.6</v>
      </c>
      <c r="GV20" s="34" t="n">
        <v>3861.7</v>
      </c>
      <c r="GW20" s="34" t="n">
        <v>3885.3</v>
      </c>
      <c r="GX20" s="34" t="n">
        <v>3977.3</v>
      </c>
      <c r="GY20" s="34" t="n">
        <v>4015.9</v>
      </c>
      <c r="GZ20" s="34" t="n">
        <v>4084.9</v>
      </c>
      <c r="HA20" s="34" t="n">
        <v>4132.9</v>
      </c>
      <c r="HB20" t="n">
        <v>4194.4</v>
      </c>
    </row>
    <row r="21">
      <c r="A21" s="34" t="s">
        <v>1492</v>
      </c>
      <c r="B21" s="34" t="n">
        <v>46.2</v>
      </c>
      <c r="C21" s="34" t="n">
        <v>46.5</v>
      </c>
      <c r="D21" s="34" t="n">
        <v>46.9</v>
      </c>
      <c r="E21" s="34" t="n">
        <v>46.7</v>
      </c>
      <c r="F21" s="34" t="n">
        <v>50.8</v>
      </c>
      <c r="G21" s="34" t="n">
        <v>51.4</v>
      </c>
      <c r="H21" s="34" t="n">
        <v>51.6</v>
      </c>
      <c r="I21" s="34" t="n">
        <v>52.2</v>
      </c>
      <c r="J21" s="34" t="n">
        <v>58.5</v>
      </c>
      <c r="K21" s="34" t="n">
        <v>59.2</v>
      </c>
      <c r="L21" s="34" t="n">
        <v>59.9</v>
      </c>
      <c r="M21" s="34" t="n">
        <v>60.8</v>
      </c>
      <c r="N21" s="34" t="n">
        <v>74.1</v>
      </c>
      <c r="O21" s="34" t="n">
        <v>75.3</v>
      </c>
      <c r="P21" s="34" t="n">
        <v>76.6</v>
      </c>
      <c r="Q21" s="34" t="n">
        <v>78.1</v>
      </c>
      <c r="R21" s="34" t="n">
        <v>83.7</v>
      </c>
      <c r="S21" s="34" t="n">
        <v>85.3</v>
      </c>
      <c r="T21" s="34" t="n">
        <v>86.9</v>
      </c>
      <c r="U21" s="34" t="n">
        <v>87.1</v>
      </c>
      <c r="V21" s="34" t="n">
        <v>88.2</v>
      </c>
      <c r="W21" s="34" t="n">
        <v>88.6</v>
      </c>
      <c r="X21" s="34" t="n">
        <v>90.3</v>
      </c>
      <c r="Y21" s="34" t="n">
        <v>92.4</v>
      </c>
      <c r="Z21" s="34" t="n">
        <v>99.6</v>
      </c>
      <c r="AA21" s="34" t="n">
        <v>101.1</v>
      </c>
      <c r="AB21" s="34" t="n">
        <v>102.8</v>
      </c>
      <c r="AC21" s="34" t="n">
        <v>104.4</v>
      </c>
      <c r="AD21" s="34" t="n">
        <v>110</v>
      </c>
      <c r="AE21" s="34" t="n">
        <v>112.8</v>
      </c>
      <c r="AF21" s="34" t="n">
        <v>115.1</v>
      </c>
      <c r="AG21" s="34" t="n">
        <v>117.5</v>
      </c>
      <c r="AH21" s="34" t="n">
        <v>124.7</v>
      </c>
      <c r="AI21" s="34" t="n">
        <v>129.9</v>
      </c>
      <c r="AJ21" s="34" t="n">
        <v>134.2</v>
      </c>
      <c r="AK21" s="34" t="n">
        <v>139.6</v>
      </c>
      <c r="AL21" s="34" t="n">
        <v>146.9</v>
      </c>
      <c r="AM21" s="34" t="n">
        <v>151.2</v>
      </c>
      <c r="AN21" s="34" t="n">
        <v>156.3</v>
      </c>
      <c r="AO21" s="34" t="n">
        <v>160.3</v>
      </c>
      <c r="AP21" s="34" t="n">
        <v>162.9</v>
      </c>
      <c r="AQ21" s="34" t="n">
        <v>163.9</v>
      </c>
      <c r="AR21" s="34" t="n">
        <v>168</v>
      </c>
      <c r="AS21" s="34" t="n">
        <v>174</v>
      </c>
      <c r="AT21" s="34" t="n">
        <v>191</v>
      </c>
      <c r="AU21" s="34" t="n">
        <v>194.8</v>
      </c>
      <c r="AV21" s="34" t="n">
        <v>199.5</v>
      </c>
      <c r="AW21" s="34" t="n">
        <v>202.2</v>
      </c>
      <c r="AX21" s="34" t="n">
        <v>207.2</v>
      </c>
      <c r="AY21" s="34" t="n">
        <v>209.2</v>
      </c>
      <c r="AZ21" s="34" t="n">
        <v>211.5</v>
      </c>
      <c r="BA21" s="34" t="n">
        <v>212.4</v>
      </c>
      <c r="BB21" s="34" t="n">
        <v>220.2</v>
      </c>
      <c r="BC21" s="34" t="n">
        <v>224.2</v>
      </c>
      <c r="BD21" s="34" t="n">
        <v>228.9</v>
      </c>
      <c r="BE21" s="34" t="n">
        <v>235.5</v>
      </c>
      <c r="BF21" s="34" t="n">
        <v>250.8</v>
      </c>
      <c r="BG21" s="34" t="n">
        <v>256.8</v>
      </c>
      <c r="BH21" s="34" t="n">
        <v>261.8</v>
      </c>
      <c r="BI21" s="34" t="n">
        <v>265.8</v>
      </c>
      <c r="BJ21" s="34" t="n">
        <v>275.7</v>
      </c>
      <c r="BK21" s="34" t="n">
        <v>279.8</v>
      </c>
      <c r="BL21" s="34" t="n">
        <v>284.6</v>
      </c>
      <c r="BM21" s="34" t="n">
        <v>291.1</v>
      </c>
      <c r="BN21" s="34" t="n">
        <v>298.2</v>
      </c>
      <c r="BO21" s="34" t="n">
        <v>301.9</v>
      </c>
      <c r="BP21" s="34" t="n">
        <v>306.9</v>
      </c>
      <c r="BQ21" s="34" t="n">
        <v>312.6</v>
      </c>
      <c r="BR21" s="34" t="n">
        <v>317.4</v>
      </c>
      <c r="BS21" s="34" t="n">
        <v>321.5</v>
      </c>
      <c r="BT21" s="34" t="n">
        <v>326.3</v>
      </c>
      <c r="BU21" s="34" t="n">
        <v>333.3</v>
      </c>
      <c r="BV21" s="34" t="n">
        <v>352.7</v>
      </c>
      <c r="BW21" s="34" t="n">
        <v>360</v>
      </c>
      <c r="BX21" s="34" t="n">
        <v>366.2</v>
      </c>
      <c r="BY21" s="34" t="n">
        <v>373.7</v>
      </c>
      <c r="BZ21" s="34" t="n">
        <v>379.7</v>
      </c>
      <c r="CA21" s="34" t="n">
        <v>384.3</v>
      </c>
      <c r="CB21" s="34" t="n">
        <v>388.9</v>
      </c>
      <c r="CC21" s="34" t="n">
        <v>394.9</v>
      </c>
      <c r="CD21" s="34" t="n">
        <v>403.5</v>
      </c>
      <c r="CE21" s="34" t="n">
        <v>408.8</v>
      </c>
      <c r="CF21" s="34" t="n">
        <v>416.6</v>
      </c>
      <c r="CG21" s="34" t="n">
        <v>419.4</v>
      </c>
      <c r="CH21" s="34" t="n">
        <v>423</v>
      </c>
      <c r="CI21" s="34" t="n">
        <v>429.7</v>
      </c>
      <c r="CJ21" s="34" t="n">
        <v>435.6</v>
      </c>
      <c r="CK21" s="34" t="n">
        <v>440.6</v>
      </c>
      <c r="CL21" s="34" t="n">
        <v>452.5</v>
      </c>
      <c r="CM21" s="34" t="n">
        <v>458.1</v>
      </c>
      <c r="CN21" s="34" t="n">
        <v>461.2</v>
      </c>
      <c r="CO21" s="34" t="n">
        <v>456.5</v>
      </c>
      <c r="CP21" s="34" t="n">
        <v>475.9</v>
      </c>
      <c r="CQ21" s="34" t="n">
        <v>476.4</v>
      </c>
      <c r="CR21" s="34" t="n">
        <v>481</v>
      </c>
      <c r="CS21" s="34" t="n">
        <v>485.2</v>
      </c>
      <c r="CT21" s="34" t="n">
        <v>500.4</v>
      </c>
      <c r="CU21" s="34" t="n">
        <v>507.6</v>
      </c>
      <c r="CV21" s="34" t="n">
        <v>513.6</v>
      </c>
      <c r="CW21" s="34" t="n">
        <v>521.1</v>
      </c>
      <c r="CX21" s="34" t="n">
        <v>528.2</v>
      </c>
      <c r="CY21" s="34" t="n">
        <v>532.7</v>
      </c>
      <c r="CZ21" s="34" t="n">
        <v>538.1</v>
      </c>
      <c r="DA21" s="34" t="n">
        <v>543.1</v>
      </c>
      <c r="DB21" s="34" t="n">
        <v>545.9</v>
      </c>
      <c r="DC21" s="34" t="n">
        <v>554.4</v>
      </c>
      <c r="DD21" s="34" t="n">
        <v>561.8</v>
      </c>
      <c r="DE21" s="34" t="n">
        <v>569.4</v>
      </c>
      <c r="DF21" s="34" t="n">
        <v>577.3</v>
      </c>
      <c r="DG21" s="34" t="n">
        <v>584.9</v>
      </c>
      <c r="DH21" s="34" t="n">
        <v>593.6</v>
      </c>
      <c r="DI21" s="34" t="n">
        <v>605.3</v>
      </c>
      <c r="DJ21" s="34" t="n">
        <v>613.3</v>
      </c>
      <c r="DK21" s="34" t="n">
        <v>622.8</v>
      </c>
      <c r="DL21" s="34" t="n">
        <v>632.6</v>
      </c>
      <c r="DM21" s="34" t="n">
        <v>642.4</v>
      </c>
      <c r="DN21" s="34" t="n">
        <v>653.3</v>
      </c>
      <c r="DO21" s="34" t="n">
        <v>659</v>
      </c>
      <c r="DP21" s="34" t="n">
        <v>666.4</v>
      </c>
      <c r="DQ21" s="34" t="n">
        <v>679.6</v>
      </c>
      <c r="DR21" s="34" t="n">
        <v>699.5</v>
      </c>
      <c r="DS21" s="34" t="n">
        <v>701.9</v>
      </c>
      <c r="DT21" s="34" t="n">
        <v>715.2</v>
      </c>
      <c r="DU21" s="34" t="n">
        <v>721</v>
      </c>
      <c r="DV21" s="34" t="n">
        <v>736.1</v>
      </c>
      <c r="DW21" s="34" t="n">
        <v>736.9</v>
      </c>
      <c r="DX21" s="34" t="n">
        <v>736.1</v>
      </c>
      <c r="DY21" s="34" t="n">
        <v>738.7</v>
      </c>
      <c r="DZ21" s="34" t="n">
        <v>746.9</v>
      </c>
      <c r="EA21" s="34" t="n">
        <v>755.3</v>
      </c>
      <c r="EB21" s="34" t="n">
        <v>758.1</v>
      </c>
      <c r="EC21" s="34" t="n">
        <v>760.8</v>
      </c>
      <c r="ED21" s="34" t="n">
        <v>767.1</v>
      </c>
      <c r="EE21" s="34" t="n">
        <v>777.8</v>
      </c>
      <c r="EF21" s="34" t="n">
        <v>787.7</v>
      </c>
      <c r="EG21" s="34" t="n">
        <v>800.1</v>
      </c>
      <c r="EH21" s="34" t="n">
        <v>813.4</v>
      </c>
      <c r="EI21" s="34" t="n">
        <v>828</v>
      </c>
      <c r="EJ21" s="34" t="n">
        <v>843.7</v>
      </c>
      <c r="EK21" s="34" t="n">
        <v>849.5</v>
      </c>
      <c r="EL21" s="34" t="n">
        <v>862.7</v>
      </c>
      <c r="EM21" s="34" t="n">
        <v>871</v>
      </c>
      <c r="EN21" s="34" t="n">
        <v>884.2</v>
      </c>
      <c r="EO21" s="34" t="n">
        <v>894.1</v>
      </c>
      <c r="EP21" s="34" t="n">
        <v>917.9</v>
      </c>
      <c r="EQ21" s="34" t="n">
        <v>922.7</v>
      </c>
      <c r="ER21" s="34" t="n">
        <v>927.2</v>
      </c>
      <c r="ES21" s="34" t="n">
        <v>940.8</v>
      </c>
      <c r="ET21" s="34" t="n">
        <v>960.4</v>
      </c>
      <c r="EU21" s="34" t="n">
        <v>962</v>
      </c>
      <c r="EV21" s="34" t="n">
        <v>965.3</v>
      </c>
      <c r="EW21" s="34" t="n">
        <v>976.9</v>
      </c>
      <c r="EX21" s="34" t="n">
        <v>988.8</v>
      </c>
      <c r="EY21" s="34" t="n">
        <v>991</v>
      </c>
      <c r="EZ21" s="34" t="n">
        <v>996.4</v>
      </c>
      <c r="FA21" s="34" t="n">
        <v>996.6</v>
      </c>
      <c r="FB21" s="34" t="n">
        <v>964.7</v>
      </c>
      <c r="FC21" s="34" t="n">
        <v>971.2</v>
      </c>
      <c r="FD21" s="34" t="n">
        <v>968.8</v>
      </c>
      <c r="FE21" s="34" t="n">
        <v>972.2</v>
      </c>
      <c r="FF21" s="34" t="n">
        <v>978.6</v>
      </c>
      <c r="FG21" s="34" t="n">
        <v>989.5</v>
      </c>
      <c r="FH21" s="34" t="n">
        <v>992.3</v>
      </c>
      <c r="FI21" s="34" t="n">
        <v>994.3</v>
      </c>
      <c r="FJ21" s="34" t="n">
        <v>916.2</v>
      </c>
      <c r="FK21" s="34" t="n">
        <v>918.9</v>
      </c>
      <c r="FL21" s="34" t="n">
        <v>927.3</v>
      </c>
      <c r="FM21" s="34" t="n">
        <v>921.9</v>
      </c>
      <c r="FN21" s="34" t="n">
        <v>944.9</v>
      </c>
      <c r="FO21" s="34" t="n">
        <v>949.4</v>
      </c>
      <c r="FP21" s="34" t="n">
        <v>952.3</v>
      </c>
      <c r="FQ21" s="34" t="n">
        <v>974.1</v>
      </c>
      <c r="FR21" s="34" t="n">
        <v>1095.9</v>
      </c>
      <c r="FS21" s="34" t="n">
        <v>1108.2</v>
      </c>
      <c r="FT21" s="34" t="n">
        <v>1111.4</v>
      </c>
      <c r="FU21" s="34" t="n">
        <v>1122.3</v>
      </c>
      <c r="FV21" s="34" t="n">
        <v>1145</v>
      </c>
      <c r="FW21" s="34" t="n">
        <v>1149.7</v>
      </c>
      <c r="FX21" s="34" t="n">
        <v>1161.4</v>
      </c>
      <c r="FY21" s="34" t="n">
        <v>1179.1</v>
      </c>
      <c r="FZ21" s="34" t="n">
        <v>1194.2</v>
      </c>
      <c r="GA21" s="34" t="n">
        <v>1206.1</v>
      </c>
      <c r="GB21" s="34" t="n">
        <v>1216.1</v>
      </c>
      <c r="GC21" s="34" t="n">
        <v>1223.6</v>
      </c>
      <c r="GD21" s="34" t="n">
        <v>1230.8</v>
      </c>
      <c r="GE21" s="34" t="n">
        <v>1237</v>
      </c>
      <c r="GF21" s="34" t="n">
        <v>1248.1</v>
      </c>
      <c r="GG21" s="34" t="n">
        <v>1261.5</v>
      </c>
      <c r="GH21" s="34" t="n">
        <v>1282.4</v>
      </c>
      <c r="GI21" s="34" t="n">
        <v>1294.8</v>
      </c>
      <c r="GJ21" s="34" t="n">
        <v>1310</v>
      </c>
      <c r="GK21" s="34" t="n">
        <v>1328.9</v>
      </c>
      <c r="GL21" s="34" t="n">
        <v>1348.7</v>
      </c>
      <c r="GM21" s="34" t="n">
        <v>1358.3</v>
      </c>
      <c r="GN21" s="34" t="n">
        <v>1374.5</v>
      </c>
      <c r="GO21" s="34" t="n">
        <v>1381.9</v>
      </c>
      <c r="GP21" s="34" t="n">
        <v>1413</v>
      </c>
      <c r="GQ21" s="34" t="n">
        <v>1419.8</v>
      </c>
      <c r="GR21" s="34" t="n">
        <v>1427.2</v>
      </c>
      <c r="GS21" s="34" t="n">
        <v>1446.5</v>
      </c>
      <c r="GT21" s="34" t="n">
        <v>1477.2</v>
      </c>
      <c r="GU21" s="34" t="n">
        <v>1410.8</v>
      </c>
      <c r="GV21" s="34" t="n">
        <v>1463.7</v>
      </c>
      <c r="GW21" s="34" t="n">
        <v>1506.5</v>
      </c>
      <c r="GX21" s="34" t="n">
        <v>1539.2</v>
      </c>
      <c r="GY21" s="34" t="n">
        <v>1577.7</v>
      </c>
      <c r="GZ21" s="34" t="n">
        <v>1616.9</v>
      </c>
      <c r="HA21" s="34" t="n">
        <v>1652.9</v>
      </c>
      <c r="HB21" t="n">
        <v>1692.6</v>
      </c>
    </row>
    <row r="22">
      <c r="A22" s="34" t="s">
        <v>1493</v>
      </c>
      <c r="B22" s="34" t="n">
        <v>20.569</v>
      </c>
      <c r="C22" s="34" t="n">
        <v>20.797</v>
      </c>
      <c r="D22" s="34" t="n">
        <v>20.999</v>
      </c>
      <c r="E22" s="34" t="n">
        <v>21.271</v>
      </c>
      <c r="F22" s="34" t="n">
        <v>21.472</v>
      </c>
      <c r="G22" s="34" t="n">
        <v>21.716</v>
      </c>
      <c r="H22" s="34" t="n">
        <v>21.929</v>
      </c>
      <c r="I22" s="34" t="n">
        <v>22.064</v>
      </c>
      <c r="J22" s="34" t="n">
        <v>22.296</v>
      </c>
      <c r="K22" s="34" t="n">
        <v>22.425</v>
      </c>
      <c r="L22" s="34" t="n">
        <v>22.622</v>
      </c>
      <c r="M22" s="34" t="n">
        <v>22.807</v>
      </c>
      <c r="N22" s="34" t="n">
        <v>23.084</v>
      </c>
      <c r="O22" s="34" t="n">
        <v>23.529</v>
      </c>
      <c r="P22" s="34" t="n">
        <v>23.958</v>
      </c>
      <c r="Q22" s="34" t="n">
        <v>24.45</v>
      </c>
      <c r="R22" s="34" t="n">
        <v>25.178</v>
      </c>
      <c r="S22" s="34" t="n">
        <v>25.891</v>
      </c>
      <c r="T22" s="34" t="n">
        <v>26.589</v>
      </c>
      <c r="U22" s="34" t="n">
        <v>27.262</v>
      </c>
      <c r="V22" s="34" t="n">
        <v>27.771</v>
      </c>
      <c r="W22" s="34" t="n">
        <v>28.109</v>
      </c>
      <c r="X22" s="34" t="n">
        <v>28.634</v>
      </c>
      <c r="Y22" s="34" t="n">
        <v>29.115</v>
      </c>
      <c r="Z22" s="34" t="n">
        <v>29.437</v>
      </c>
      <c r="AA22" s="34" t="n">
        <v>29.685</v>
      </c>
      <c r="AB22" s="34" t="n">
        <v>30.137</v>
      </c>
      <c r="AC22" s="34" t="n">
        <v>30.614</v>
      </c>
      <c r="AD22" s="34" t="n">
        <v>31.165</v>
      </c>
      <c r="AE22" s="34" t="n">
        <v>31.698</v>
      </c>
      <c r="AF22" s="34" t="n">
        <v>32.174</v>
      </c>
      <c r="AG22" s="34" t="n">
        <v>32.631</v>
      </c>
      <c r="AH22" s="34" t="n">
        <v>33.165</v>
      </c>
      <c r="AI22" s="34" t="n">
        <v>33.846</v>
      </c>
      <c r="AJ22" s="34" t="n">
        <v>34.441</v>
      </c>
      <c r="AK22" s="34" t="n">
        <v>35.092</v>
      </c>
      <c r="AL22" s="34" t="n">
        <v>35.755</v>
      </c>
      <c r="AM22" s="34" t="n">
        <v>36.733</v>
      </c>
      <c r="AN22" s="34" t="n">
        <v>37.646</v>
      </c>
      <c r="AO22" s="34" t="n">
        <v>38.558</v>
      </c>
      <c r="AP22" s="34" t="n">
        <v>39.716</v>
      </c>
      <c r="AQ22" s="34" t="n">
        <v>40.689</v>
      </c>
      <c r="AR22" s="34" t="n">
        <v>41.641</v>
      </c>
      <c r="AS22" s="34" t="n">
        <v>42.673</v>
      </c>
      <c r="AT22" s="34" t="n">
        <v>43.781</v>
      </c>
      <c r="AU22" s="34" t="n">
        <v>44.515</v>
      </c>
      <c r="AV22" s="34" t="n">
        <v>45.248</v>
      </c>
      <c r="AW22" s="34" t="n">
        <v>45.94</v>
      </c>
      <c r="AX22" s="34" t="n">
        <v>46.521</v>
      </c>
      <c r="AY22" s="34" t="n">
        <v>46.967</v>
      </c>
      <c r="AZ22" s="34" t="n">
        <v>47.707</v>
      </c>
      <c r="BA22" s="34" t="n">
        <v>48.232</v>
      </c>
      <c r="BB22" s="34" t="n">
        <v>48.629</v>
      </c>
      <c r="BC22" s="34" t="n">
        <v>49.073</v>
      </c>
      <c r="BD22" s="34" t="n">
        <v>49.718</v>
      </c>
      <c r="BE22" s="34" t="n">
        <v>50.048</v>
      </c>
      <c r="BF22" s="34" t="n">
        <v>50.592</v>
      </c>
      <c r="BG22" s="34" t="n">
        <v>51.083</v>
      </c>
      <c r="BH22" s="34" t="n">
        <v>51.478</v>
      </c>
      <c r="BI22" s="34" t="n">
        <v>51.796</v>
      </c>
      <c r="BJ22" s="34" t="n">
        <v>52.406</v>
      </c>
      <c r="BK22" s="34" t="n">
        <v>52.831</v>
      </c>
      <c r="BL22" s="34" t="n">
        <v>53.245</v>
      </c>
      <c r="BM22" s="34" t="n">
        <v>53.618</v>
      </c>
      <c r="BN22" s="34" t="n">
        <v>53.999</v>
      </c>
      <c r="BO22" s="34" t="n">
        <v>53.943</v>
      </c>
      <c r="BP22" s="34" t="n">
        <v>54.228</v>
      </c>
      <c r="BQ22" s="34" t="n">
        <v>54.555</v>
      </c>
      <c r="BR22" s="34" t="n">
        <v>55.068</v>
      </c>
      <c r="BS22" s="34" t="n">
        <v>55.598</v>
      </c>
      <c r="BT22" s="34" t="n">
        <v>56.123</v>
      </c>
      <c r="BU22" s="34" t="n">
        <v>56.607</v>
      </c>
      <c r="BV22" s="34" t="n">
        <v>57.054</v>
      </c>
      <c r="BW22" s="34" t="n">
        <v>57.684</v>
      </c>
      <c r="BX22" s="34" t="n">
        <v>58.395</v>
      </c>
      <c r="BY22" s="34" t="n">
        <v>58.987</v>
      </c>
      <c r="BZ22" s="34" t="n">
        <v>59.665</v>
      </c>
      <c r="CA22" s="34" t="n">
        <v>60.47</v>
      </c>
      <c r="CB22" s="34" t="n">
        <v>60.828</v>
      </c>
      <c r="CC22" s="34" t="n">
        <v>61.308</v>
      </c>
      <c r="CD22" s="34" t="n">
        <v>62.198</v>
      </c>
      <c r="CE22" s="34" t="n">
        <v>62.764</v>
      </c>
      <c r="CF22" s="34" t="n">
        <v>63.562</v>
      </c>
      <c r="CG22" s="34" t="n">
        <v>64.402</v>
      </c>
      <c r="CH22" s="34" t="n">
        <v>64.74</v>
      </c>
      <c r="CI22" s="34" t="n">
        <v>65.092</v>
      </c>
      <c r="CJ22" s="34" t="n">
        <v>65.533</v>
      </c>
      <c r="CK22" s="34" t="n">
        <v>66.008</v>
      </c>
      <c r="CL22" s="34" t="n">
        <v>66.421</v>
      </c>
      <c r="CM22" s="34" t="n">
        <v>66.862</v>
      </c>
      <c r="CN22" s="34" t="n">
        <v>67.288</v>
      </c>
      <c r="CO22" s="34" t="n">
        <v>67.757</v>
      </c>
      <c r="CP22" s="34" t="n">
        <v>68.162</v>
      </c>
      <c r="CQ22" s="34" t="n">
        <v>68.62</v>
      </c>
      <c r="CR22" s="34" t="n">
        <v>68.918</v>
      </c>
      <c r="CS22" s="34" t="n">
        <v>69.315</v>
      </c>
      <c r="CT22" s="34" t="n">
        <v>69.564</v>
      </c>
      <c r="CU22" s="34" t="n">
        <v>69.952</v>
      </c>
      <c r="CV22" s="34" t="n">
        <v>70.454</v>
      </c>
      <c r="CW22" s="34" t="n">
        <v>70.785</v>
      </c>
      <c r="CX22" s="34" t="n">
        <v>71.132</v>
      </c>
      <c r="CY22" s="34" t="n">
        <v>71.546</v>
      </c>
      <c r="CZ22" s="34" t="n">
        <v>71.838</v>
      </c>
      <c r="DA22" s="34" t="n">
        <v>72.154</v>
      </c>
      <c r="DB22" s="34" t="n">
        <v>72.555</v>
      </c>
      <c r="DC22" s="34" t="n">
        <v>73.04</v>
      </c>
      <c r="DD22" s="34" t="n">
        <v>73.352</v>
      </c>
      <c r="DE22" s="34" t="n">
        <v>73.852</v>
      </c>
      <c r="DF22" s="34" t="n">
        <v>74.178</v>
      </c>
      <c r="DG22" s="34" t="n">
        <v>74.365</v>
      </c>
      <c r="DH22" s="34" t="n">
        <v>74.561</v>
      </c>
      <c r="DI22" s="34" t="n">
        <v>74.795</v>
      </c>
      <c r="DJ22" s="34" t="n">
        <v>74.801</v>
      </c>
      <c r="DK22" s="34" t="n">
        <v>74.936</v>
      </c>
      <c r="DL22" s="34" t="n">
        <v>75.167</v>
      </c>
      <c r="DM22" s="34" t="n">
        <v>75.364</v>
      </c>
      <c r="DN22" s="34" t="n">
        <v>75.511</v>
      </c>
      <c r="DO22" s="34" t="n">
        <v>75.939</v>
      </c>
      <c r="DP22" s="34" t="n">
        <v>76.357</v>
      </c>
      <c r="DQ22" s="34" t="n">
        <v>76.821</v>
      </c>
      <c r="DR22" s="34" t="n">
        <v>77.446</v>
      </c>
      <c r="DS22" s="34" t="n">
        <v>77.815</v>
      </c>
      <c r="DT22" s="34" t="n">
        <v>78.318</v>
      </c>
      <c r="DU22" s="34" t="n">
        <v>78.762</v>
      </c>
      <c r="DV22" s="34" t="n">
        <v>79.348</v>
      </c>
      <c r="DW22" s="34" t="n">
        <v>79.72</v>
      </c>
      <c r="DX22" s="34" t="n">
        <v>79.76</v>
      </c>
      <c r="DY22" s="34" t="n">
        <v>79.793</v>
      </c>
      <c r="DZ22" s="34" t="n">
        <v>79.952</v>
      </c>
      <c r="EA22" s="34" t="n">
        <v>80.544</v>
      </c>
      <c r="EB22" s="34" t="n">
        <v>80.961</v>
      </c>
      <c r="EC22" s="34" t="n">
        <v>81.338</v>
      </c>
      <c r="ED22" s="34" t="n">
        <v>81.96</v>
      </c>
      <c r="EE22" s="34" t="n">
        <v>82.042</v>
      </c>
      <c r="EF22" s="34" t="n">
        <v>82.582</v>
      </c>
      <c r="EG22" s="34" t="n">
        <v>82.987</v>
      </c>
      <c r="EH22" s="34" t="n">
        <v>83.627</v>
      </c>
      <c r="EI22" s="34" t="n">
        <v>84.189</v>
      </c>
      <c r="EJ22" s="34" t="n">
        <v>84.603</v>
      </c>
      <c r="EK22" s="34" t="n">
        <v>85.326</v>
      </c>
      <c r="EL22" s="34" t="n">
        <v>85.822</v>
      </c>
      <c r="EM22" s="34" t="n">
        <v>86.364</v>
      </c>
      <c r="EN22" s="34" t="n">
        <v>87.297</v>
      </c>
      <c r="EO22" s="34" t="n">
        <v>87.993</v>
      </c>
      <c r="EP22" s="34" t="n">
        <v>88.452</v>
      </c>
      <c r="EQ22" s="34" t="n">
        <v>89.229</v>
      </c>
      <c r="ER22" s="34" t="n">
        <v>89.871</v>
      </c>
      <c r="ES22" s="34" t="n">
        <v>89.723</v>
      </c>
      <c r="ET22" s="34" t="n">
        <v>90.542</v>
      </c>
      <c r="EU22" s="34" t="n">
        <v>91.31</v>
      </c>
      <c r="EV22" s="34" t="n">
        <v>91.827</v>
      </c>
      <c r="EW22" s="34" t="n">
        <v>92.762</v>
      </c>
      <c r="EX22" s="34" t="n">
        <v>93.518</v>
      </c>
      <c r="EY22" s="34" t="n">
        <v>94.43</v>
      </c>
      <c r="EZ22" s="34" t="n">
        <v>95.438</v>
      </c>
      <c r="FA22" s="34" t="n">
        <v>93.915</v>
      </c>
      <c r="FB22" s="34" t="n">
        <v>93.28</v>
      </c>
      <c r="FC22" s="34" t="n">
        <v>93.65</v>
      </c>
      <c r="FD22" s="34" t="n">
        <v>94.295</v>
      </c>
      <c r="FE22" s="34" t="n">
        <v>95.022</v>
      </c>
      <c r="FF22" s="34" t="n">
        <v>95.389</v>
      </c>
      <c r="FG22" s="34" t="n">
        <v>95.536</v>
      </c>
      <c r="FH22" s="34" t="n">
        <v>95.72</v>
      </c>
      <c r="FI22" s="34" t="n">
        <v>96.333</v>
      </c>
      <c r="FJ22" s="34" t="n">
        <v>97.143</v>
      </c>
      <c r="FK22" s="34" t="n">
        <v>98.099</v>
      </c>
      <c r="FL22" s="34" t="n">
        <v>98.553</v>
      </c>
      <c r="FM22" s="34" t="n">
        <v>98.878</v>
      </c>
      <c r="FN22" s="34" t="n">
        <v>99.533</v>
      </c>
      <c r="FO22" s="34" t="n">
        <v>99.774</v>
      </c>
      <c r="FP22" s="34" t="n">
        <v>100.064</v>
      </c>
      <c r="FQ22" s="34" t="n">
        <v>100.625</v>
      </c>
      <c r="FR22" s="34" t="n">
        <v>100.987</v>
      </c>
      <c r="FS22" s="34" t="n">
        <v>101.059</v>
      </c>
      <c r="FT22" s="34" t="n">
        <v>101.469</v>
      </c>
      <c r="FU22" s="34" t="n">
        <v>101.894</v>
      </c>
      <c r="FV22" s="34" t="n">
        <v>102.384</v>
      </c>
      <c r="FW22" s="34" t="n">
        <v>102.896</v>
      </c>
      <c r="FX22" s="34" t="n">
        <v>103.187</v>
      </c>
      <c r="FY22" s="34" t="n">
        <v>103.069</v>
      </c>
      <c r="FZ22" s="34" t="n">
        <v>102.641</v>
      </c>
      <c r="GA22" s="34" t="n">
        <v>103.139</v>
      </c>
      <c r="GB22" s="34" t="n">
        <v>103.389</v>
      </c>
      <c r="GC22" s="34" t="n">
        <v>103.286</v>
      </c>
      <c r="GD22" s="34" t="n">
        <v>103.34</v>
      </c>
      <c r="GE22" s="34" t="n">
        <v>103.989</v>
      </c>
      <c r="GF22" s="34" t="n">
        <v>104.379</v>
      </c>
      <c r="GG22" s="34" t="n">
        <v>104.872</v>
      </c>
      <c r="GH22" s="34" t="n">
        <v>105.449</v>
      </c>
      <c r="GI22" s="34" t="n">
        <v>105.747</v>
      </c>
      <c r="GJ22" s="34" t="n">
        <v>106.142</v>
      </c>
      <c r="GK22" s="34" t="n">
        <v>106.851</v>
      </c>
      <c r="GL22" s="34" t="n">
        <v>107.553</v>
      </c>
      <c r="GM22" s="34" t="n">
        <v>108.18</v>
      </c>
      <c r="GN22" s="34" t="n">
        <v>108.542</v>
      </c>
      <c r="GO22" s="34" t="n">
        <v>108.983</v>
      </c>
      <c r="GP22" s="34" t="n">
        <v>109.097</v>
      </c>
      <c r="GQ22" s="34" t="n">
        <v>109.833</v>
      </c>
      <c r="GR22" s="34" t="n">
        <v>110.136</v>
      </c>
      <c r="GS22" s="34" t="n">
        <v>110.604</v>
      </c>
      <c r="GT22" s="34" t="n">
        <v>110.946</v>
      </c>
      <c r="GU22" s="34" t="n">
        <v>110.491</v>
      </c>
      <c r="GV22" s="34" t="n">
        <v>111.49</v>
      </c>
      <c r="GW22" s="34" t="n">
        <v>111.91</v>
      </c>
      <c r="GX22" s="34" t="n">
        <v>112.97</v>
      </c>
      <c r="GY22" s="34" t="n">
        <v>114.753</v>
      </c>
      <c r="GZ22" s="34" t="n">
        <v>116.257</v>
      </c>
      <c r="HA22" s="34" t="n">
        <v>118.062</v>
      </c>
      <c r="HB22" t="n">
        <v>120.081</v>
      </c>
    </row>
    <row r="23">
      <c r="A23" s="34" t="s">
        <v>1494</v>
      </c>
      <c r="B23" s="34" t="n">
        <v>133.6</v>
      </c>
      <c r="C23" s="34" t="n">
        <v>131.8</v>
      </c>
      <c r="D23" s="34" t="n">
        <v>132.4</v>
      </c>
      <c r="E23" s="34" t="n">
        <v>133.5</v>
      </c>
      <c r="F23" s="34" t="n">
        <v>133.3</v>
      </c>
      <c r="G23" s="34" t="n">
        <v>134.3</v>
      </c>
      <c r="H23" s="34" t="n">
        <v>135.6</v>
      </c>
      <c r="I23" s="34" t="n">
        <v>134.7</v>
      </c>
      <c r="J23" s="34" t="n">
        <v>141.4</v>
      </c>
      <c r="K23" s="34" t="n">
        <v>144.2</v>
      </c>
      <c r="L23" s="34" t="n">
        <v>138.8</v>
      </c>
      <c r="M23" s="34" t="n">
        <v>142.2</v>
      </c>
      <c r="N23" s="34" t="n">
        <v>146.4</v>
      </c>
      <c r="O23" s="34" t="n">
        <v>146.5</v>
      </c>
      <c r="P23" s="34" t="n">
        <v>144.2</v>
      </c>
      <c r="Q23" s="34" t="n">
        <v>147.6</v>
      </c>
      <c r="R23" s="34" t="n">
        <v>152.7</v>
      </c>
      <c r="S23" s="34" t="n">
        <v>154.9</v>
      </c>
      <c r="T23" s="34" t="n">
        <v>160.4</v>
      </c>
      <c r="U23" s="34" t="n">
        <v>167.4</v>
      </c>
      <c r="V23" s="34" t="n">
        <v>168.6</v>
      </c>
      <c r="W23" s="34" t="n">
        <v>169.4</v>
      </c>
      <c r="X23" s="34" t="n">
        <v>176.1</v>
      </c>
      <c r="Y23" s="34" t="n">
        <v>180.8</v>
      </c>
      <c r="Z23" s="34" t="n">
        <v>181.6</v>
      </c>
      <c r="AA23" s="34" t="n">
        <v>182.5</v>
      </c>
      <c r="AB23" s="34" t="n">
        <v>184.9</v>
      </c>
      <c r="AC23" s="34" t="n">
        <v>190.2</v>
      </c>
      <c r="AD23" s="34" t="n">
        <v>194.2</v>
      </c>
      <c r="AE23" s="34" t="n">
        <v>198.9</v>
      </c>
      <c r="AF23" s="34" t="n">
        <v>201.9</v>
      </c>
      <c r="AG23" s="34" t="n">
        <v>206.3</v>
      </c>
      <c r="AH23" s="34" t="n">
        <v>208.8</v>
      </c>
      <c r="AI23" s="34" t="n">
        <v>217</v>
      </c>
      <c r="AJ23" s="34" t="n">
        <v>222.1</v>
      </c>
      <c r="AK23" s="34" t="n">
        <v>227.8</v>
      </c>
      <c r="AL23" s="34" t="n">
        <v>231.7</v>
      </c>
      <c r="AM23" s="34" t="n">
        <v>237.6</v>
      </c>
      <c r="AN23" s="34" t="n">
        <v>243.7</v>
      </c>
      <c r="AO23" s="34" t="n">
        <v>249.3</v>
      </c>
      <c r="AP23" s="34" t="n">
        <v>261.1</v>
      </c>
      <c r="AQ23" s="34" t="n">
        <v>276.5</v>
      </c>
      <c r="AR23" s="34" t="n">
        <v>276.1</v>
      </c>
      <c r="AS23" s="34" t="n">
        <v>285.8</v>
      </c>
      <c r="AT23" s="34" t="n">
        <v>297.2</v>
      </c>
      <c r="AU23" s="34" t="n">
        <v>311.9</v>
      </c>
      <c r="AV23" s="34" t="n">
        <v>317.4</v>
      </c>
      <c r="AW23" s="34" t="n">
        <v>329.3</v>
      </c>
      <c r="AX23" s="34" t="n">
        <v>334.9</v>
      </c>
      <c r="AY23" s="34" t="n">
        <v>342.9</v>
      </c>
      <c r="AZ23" s="34" t="n">
        <v>351.5</v>
      </c>
      <c r="BA23" s="34" t="n">
        <v>364.1</v>
      </c>
      <c r="BB23" s="34" t="n">
        <v>370.5</v>
      </c>
      <c r="BC23" s="34" t="n">
        <v>380.3</v>
      </c>
      <c r="BD23" s="34" t="n">
        <v>394.4</v>
      </c>
      <c r="BE23" s="34" t="n">
        <v>384.2</v>
      </c>
      <c r="BF23" s="34" t="n">
        <v>392.4</v>
      </c>
      <c r="BG23" s="34" t="n">
        <v>408.3</v>
      </c>
      <c r="BH23" s="34" t="n">
        <v>414</v>
      </c>
      <c r="BI23" s="34" t="n">
        <v>432.5</v>
      </c>
      <c r="BJ23" s="34" t="n">
        <v>434.8</v>
      </c>
      <c r="BK23" s="34" t="n">
        <v>447.3</v>
      </c>
      <c r="BL23" s="34" t="n">
        <v>463.1</v>
      </c>
      <c r="BM23" s="34" t="n">
        <v>466.4</v>
      </c>
      <c r="BN23" s="34" t="n">
        <v>464</v>
      </c>
      <c r="BO23" s="34" t="n">
        <v>477.8</v>
      </c>
      <c r="BP23" s="34" t="n">
        <v>495.1</v>
      </c>
      <c r="BQ23" s="34" t="n">
        <v>489.8</v>
      </c>
      <c r="BR23" s="34" t="n">
        <v>492.1</v>
      </c>
      <c r="BS23" s="34" t="n">
        <v>501.2</v>
      </c>
      <c r="BT23" s="34" t="n">
        <v>504.1</v>
      </c>
      <c r="BU23" s="34" t="n">
        <v>513.7</v>
      </c>
      <c r="BV23" s="34" t="n">
        <v>505.8</v>
      </c>
      <c r="BW23" s="34" t="n">
        <v>506.9</v>
      </c>
      <c r="BX23" s="34" t="n">
        <v>507.4</v>
      </c>
      <c r="BY23" s="34" t="n">
        <v>525.6</v>
      </c>
      <c r="BZ23" s="34" t="n">
        <v>519.9</v>
      </c>
      <c r="CA23" s="34" t="n">
        <v>534.3</v>
      </c>
      <c r="CB23" s="34" t="n">
        <v>541.4</v>
      </c>
      <c r="CC23" s="34" t="n">
        <v>540.8</v>
      </c>
      <c r="CD23" s="34" t="n">
        <v>553.7</v>
      </c>
      <c r="CE23" s="34" t="n">
        <v>563.9</v>
      </c>
      <c r="CF23" s="34" t="n">
        <v>562.2</v>
      </c>
      <c r="CG23" s="34" t="n">
        <v>569.7</v>
      </c>
      <c r="CH23" s="34" t="n">
        <v>581.4</v>
      </c>
      <c r="CI23" s="34" t="n">
        <v>586.6</v>
      </c>
      <c r="CJ23" s="34" t="n">
        <v>586.3</v>
      </c>
      <c r="CK23" s="34" t="n">
        <v>577.4</v>
      </c>
      <c r="CL23" s="34" t="n">
        <v>580.3</v>
      </c>
      <c r="CM23" s="34" t="n">
        <v>580.9</v>
      </c>
      <c r="CN23" s="34" t="n">
        <v>594.2</v>
      </c>
      <c r="CO23" s="34" t="n">
        <v>598.4</v>
      </c>
      <c r="CP23" s="34" t="n">
        <v>580.3</v>
      </c>
      <c r="CQ23" s="34" t="n">
        <v>576.7</v>
      </c>
      <c r="CR23" s="34" t="n">
        <v>578.7</v>
      </c>
      <c r="CS23" s="34" t="n">
        <v>584.9</v>
      </c>
      <c r="CT23" s="34" t="n">
        <v>567</v>
      </c>
      <c r="CU23" s="34" t="n">
        <v>569.4</v>
      </c>
      <c r="CV23" s="34" t="n">
        <v>586.5</v>
      </c>
      <c r="CW23" s="34" t="n">
        <v>575.8</v>
      </c>
      <c r="CX23" s="34" t="n">
        <v>579.1</v>
      </c>
      <c r="CY23" s="34" t="n">
        <v>581</v>
      </c>
      <c r="CZ23" s="34" t="n">
        <v>579.3</v>
      </c>
      <c r="DA23" s="34" t="n">
        <v>567.3</v>
      </c>
      <c r="DB23" s="34" t="n">
        <v>579.8</v>
      </c>
      <c r="DC23" s="34" t="n">
        <v>582.1</v>
      </c>
      <c r="DD23" s="34" t="n">
        <v>577.8</v>
      </c>
      <c r="DE23" s="34" t="n">
        <v>576.9</v>
      </c>
      <c r="DF23" s="34" t="n">
        <v>570.7</v>
      </c>
      <c r="DG23" s="34" t="n">
        <v>587.2</v>
      </c>
      <c r="DH23" s="34" t="n">
        <v>586</v>
      </c>
      <c r="DI23" s="34" t="n">
        <v>589.2</v>
      </c>
      <c r="DJ23" s="34" t="n">
        <v>572.2</v>
      </c>
      <c r="DK23" s="34" t="n">
        <v>587.1</v>
      </c>
      <c r="DL23" s="34" t="n">
        <v>588.6</v>
      </c>
      <c r="DM23" s="34" t="n">
        <v>594.2</v>
      </c>
      <c r="DN23" s="34" t="n">
        <v>595.1</v>
      </c>
      <c r="DO23" s="34" t="n">
        <v>599.2</v>
      </c>
      <c r="DP23" s="34" t="n">
        <v>614.2</v>
      </c>
      <c r="DQ23" s="34" t="n">
        <v>634.3</v>
      </c>
      <c r="DR23" s="34" t="n">
        <v>619.4</v>
      </c>
      <c r="DS23" s="34" t="n">
        <v>641.2</v>
      </c>
      <c r="DT23" s="34" t="n">
        <v>633.6</v>
      </c>
      <c r="DU23" s="34" t="n">
        <v>638.2</v>
      </c>
      <c r="DV23" s="34" t="n">
        <v>653.3</v>
      </c>
      <c r="DW23" s="34" t="n">
        <v>666.2</v>
      </c>
      <c r="DX23" s="34" t="n">
        <v>674.4</v>
      </c>
      <c r="DY23" s="34" t="n">
        <v>686.9</v>
      </c>
      <c r="DZ23" s="34" t="n">
        <v>714</v>
      </c>
      <c r="EA23" s="34" t="n">
        <v>734.8</v>
      </c>
      <c r="EB23" s="34" t="n">
        <v>748.4</v>
      </c>
      <c r="EC23" s="34" t="n">
        <v>775.2</v>
      </c>
      <c r="ED23" s="34" t="n">
        <v>792.7</v>
      </c>
      <c r="EE23" s="34" t="n">
        <v>826</v>
      </c>
      <c r="EF23" s="34" t="n">
        <v>833.3</v>
      </c>
      <c r="EG23" s="34" t="n">
        <v>855.1</v>
      </c>
      <c r="EH23" s="34" t="n">
        <v>871.8</v>
      </c>
      <c r="EI23" s="34" t="n">
        <v>884.6</v>
      </c>
      <c r="EJ23" s="34" t="n">
        <v>902.5</v>
      </c>
      <c r="EK23" s="34" t="n">
        <v>909.6</v>
      </c>
      <c r="EL23" s="34" t="n">
        <v>931.8</v>
      </c>
      <c r="EM23" s="34" t="n">
        <v>939.3</v>
      </c>
      <c r="EN23" s="34" t="n">
        <v>956.4</v>
      </c>
      <c r="EO23" s="34" t="n">
        <v>963.7</v>
      </c>
      <c r="EP23" s="34" t="n">
        <v>997.1</v>
      </c>
      <c r="EQ23" s="34" t="n">
        <v>997.2</v>
      </c>
      <c r="ER23" s="34" t="n">
        <v>995.4</v>
      </c>
      <c r="ES23" s="34" t="n">
        <v>1015.1</v>
      </c>
      <c r="ET23" s="34" t="n">
        <v>1017.5</v>
      </c>
      <c r="EU23" s="34" t="n">
        <v>1042.5</v>
      </c>
      <c r="EV23" s="34" t="n">
        <v>1058.8</v>
      </c>
      <c r="EW23" s="34" t="n">
        <v>1085.3</v>
      </c>
      <c r="EX23" s="34" t="n">
        <v>1111.2</v>
      </c>
      <c r="EY23" s="34" t="n">
        <v>1146.6</v>
      </c>
      <c r="EZ23" s="34" t="n">
        <v>1170.2</v>
      </c>
      <c r="FA23" s="34" t="n">
        <v>1179.8</v>
      </c>
      <c r="FB23" s="34" t="n">
        <v>1185.2</v>
      </c>
      <c r="FC23" s="34" t="n">
        <v>1213.5</v>
      </c>
      <c r="FD23" s="34" t="n">
        <v>1228.3</v>
      </c>
      <c r="FE23" s="34" t="n">
        <v>1256.2</v>
      </c>
      <c r="FF23" s="34" t="n">
        <v>1278.4</v>
      </c>
      <c r="FG23" s="34" t="n">
        <v>1305.1</v>
      </c>
      <c r="FH23" s="34" t="n">
        <v>1304.3</v>
      </c>
      <c r="FI23" s="34" t="n">
        <v>1312.9</v>
      </c>
      <c r="FJ23" s="34" t="n">
        <v>1306</v>
      </c>
      <c r="FK23" s="34" t="n">
        <v>1312.7</v>
      </c>
      <c r="FL23" s="34" t="n">
        <v>1288.7</v>
      </c>
      <c r="FM23" s="34" t="n">
        <v>1291.7</v>
      </c>
      <c r="FN23" s="34" t="n">
        <v>1296.1</v>
      </c>
      <c r="FO23" s="34" t="n">
        <v>1288.6</v>
      </c>
      <c r="FP23" s="34" t="n">
        <v>1293.8</v>
      </c>
      <c r="FQ23" s="34" t="n">
        <v>1269.5</v>
      </c>
      <c r="FR23" s="34" t="n">
        <v>1240.5</v>
      </c>
      <c r="FS23" s="34" t="n">
        <v>1232.9</v>
      </c>
      <c r="FT23" s="34" t="n">
        <v>1219</v>
      </c>
      <c r="FU23" s="34" t="n">
        <v>1216.3</v>
      </c>
      <c r="FV23" s="34" t="n">
        <v>1211.8</v>
      </c>
      <c r="FW23" s="34" t="n">
        <v>1210</v>
      </c>
      <c r="FX23" s="34" t="n">
        <v>1229.3</v>
      </c>
      <c r="FY23" s="34" t="n">
        <v>1212.9</v>
      </c>
      <c r="FZ23" s="34" t="n">
        <v>1216</v>
      </c>
      <c r="GA23" s="34" t="n">
        <v>1220.6</v>
      </c>
      <c r="GB23" s="34" t="n">
        <v>1221.2</v>
      </c>
      <c r="GC23" s="34" t="n">
        <v>1229.3</v>
      </c>
      <c r="GD23" s="34" t="n">
        <v>1229.3</v>
      </c>
      <c r="GE23" s="34" t="n">
        <v>1225.8</v>
      </c>
      <c r="GF23" s="34" t="n">
        <v>1238.1</v>
      </c>
      <c r="GG23" s="34" t="n">
        <v>1244.8</v>
      </c>
      <c r="GH23" s="34" t="n">
        <v>1242.5</v>
      </c>
      <c r="GI23" s="34" t="n">
        <v>1257.6</v>
      </c>
      <c r="GJ23" s="34" t="n">
        <v>1263.3</v>
      </c>
      <c r="GK23" s="34" t="n">
        <v>1287.7</v>
      </c>
      <c r="GL23" s="34" t="n">
        <v>1305.8</v>
      </c>
      <c r="GM23" s="34" t="n">
        <v>1331.7</v>
      </c>
      <c r="GN23" s="34" t="n">
        <v>1350.8</v>
      </c>
      <c r="GO23" s="34" t="n">
        <v>1367.7</v>
      </c>
      <c r="GP23" s="34" t="n">
        <v>1387</v>
      </c>
      <c r="GQ23" s="34" t="n">
        <v>1406.9</v>
      </c>
      <c r="GR23" s="34" t="n">
        <v>1424.1</v>
      </c>
      <c r="GS23" s="34" t="n">
        <v>1441.7</v>
      </c>
      <c r="GT23" s="34" t="n">
        <v>1454.7</v>
      </c>
      <c r="GU23" s="34" t="n">
        <v>1525</v>
      </c>
      <c r="GV23" s="34" t="n">
        <v>1515.1</v>
      </c>
      <c r="GW23" s="34" t="n">
        <v>1512.3</v>
      </c>
      <c r="GX23" s="34" t="n">
        <v>1568.6</v>
      </c>
      <c r="GY23" s="34" t="n">
        <v>1563.3</v>
      </c>
      <c r="GZ23" s="34" t="n">
        <v>1562</v>
      </c>
      <c r="HA23" s="34" t="n">
        <v>1566.2</v>
      </c>
      <c r="HB23" t="n">
        <v>1568.9</v>
      </c>
    </row>
    <row r="24">
      <c r="A24" s="34" t="s">
        <v>1495</v>
      </c>
      <c r="B24" s="34" t="n">
        <v>114.3</v>
      </c>
      <c r="C24" s="34" t="n">
        <v>117.4</v>
      </c>
      <c r="D24" s="34" t="n">
        <v>122.2</v>
      </c>
      <c r="E24" s="34" t="n">
        <v>125.2</v>
      </c>
      <c r="F24" s="34" t="n">
        <v>128.6</v>
      </c>
      <c r="G24" s="34" t="n">
        <v>131.9</v>
      </c>
      <c r="H24" s="34" t="n">
        <v>134.2</v>
      </c>
      <c r="I24" s="34" t="n">
        <v>137.4</v>
      </c>
      <c r="J24" s="34" t="n">
        <v>140.8</v>
      </c>
      <c r="K24" s="34" t="n">
        <v>142.2</v>
      </c>
      <c r="L24" s="34" t="n">
        <v>145.6</v>
      </c>
      <c r="M24" s="34" t="n">
        <v>149.6</v>
      </c>
      <c r="N24" s="34" t="n">
        <v>153.2</v>
      </c>
      <c r="O24" s="34" t="n">
        <v>156.2</v>
      </c>
      <c r="P24" s="34" t="n">
        <v>159.9</v>
      </c>
      <c r="Q24" s="34" t="n">
        <v>165</v>
      </c>
      <c r="R24" s="34" t="n">
        <v>171.9</v>
      </c>
      <c r="S24" s="34" t="n">
        <v>180.1</v>
      </c>
      <c r="T24" s="34" t="n">
        <v>186.3</v>
      </c>
      <c r="U24" s="34" t="n">
        <v>191.9</v>
      </c>
      <c r="V24" s="34" t="n">
        <v>201.5</v>
      </c>
      <c r="W24" s="34" t="n">
        <v>204</v>
      </c>
      <c r="X24" s="34" t="n">
        <v>209.3</v>
      </c>
      <c r="Y24" s="34" t="n">
        <v>214.8</v>
      </c>
      <c r="Z24" s="34" t="n">
        <v>219.7</v>
      </c>
      <c r="AA24" s="34" t="n">
        <v>218.5</v>
      </c>
      <c r="AB24" s="34" t="n">
        <v>218.6</v>
      </c>
      <c r="AC24" s="34" t="n">
        <v>220.6</v>
      </c>
      <c r="AD24" s="34" t="n">
        <v>227</v>
      </c>
      <c r="AE24" s="34" t="n">
        <v>232.4</v>
      </c>
      <c r="AF24" s="34" t="n">
        <v>236.1</v>
      </c>
      <c r="AG24" s="34" t="n">
        <v>240.5</v>
      </c>
      <c r="AH24" s="34" t="n">
        <v>243.8</v>
      </c>
      <c r="AI24" s="34" t="n">
        <v>255.3</v>
      </c>
      <c r="AJ24" s="34" t="n">
        <v>262.2</v>
      </c>
      <c r="AK24" s="34" t="n">
        <v>268.4</v>
      </c>
      <c r="AL24" s="34" t="n">
        <v>270.1</v>
      </c>
      <c r="AM24" s="34" t="n">
        <v>278.9</v>
      </c>
      <c r="AN24" s="34" t="n">
        <v>289.4</v>
      </c>
      <c r="AO24" s="34" t="n">
        <v>298.4</v>
      </c>
      <c r="AP24" s="34" t="n">
        <v>307.7</v>
      </c>
      <c r="AQ24" s="34" t="n">
        <v>312</v>
      </c>
      <c r="AR24" s="34" t="n">
        <v>316.1</v>
      </c>
      <c r="AS24" s="34" t="n">
        <v>323.1</v>
      </c>
      <c r="AT24" s="34" t="n">
        <v>336.1</v>
      </c>
      <c r="AU24" s="34" t="n">
        <v>336.8</v>
      </c>
      <c r="AV24" s="34" t="n">
        <v>340.3</v>
      </c>
      <c r="AW24" s="34" t="n">
        <v>348.4</v>
      </c>
      <c r="AX24" s="34" t="n">
        <v>353.2</v>
      </c>
      <c r="AY24" s="34" t="n">
        <v>360.2</v>
      </c>
      <c r="AZ24" s="34" t="n">
        <v>365.8</v>
      </c>
      <c r="BA24" s="34" t="n">
        <v>373.3</v>
      </c>
      <c r="BB24" s="34" t="n">
        <v>377.4</v>
      </c>
      <c r="BC24" s="34" t="n">
        <v>380.7</v>
      </c>
      <c r="BD24" s="34" t="n">
        <v>387.8</v>
      </c>
      <c r="BE24" s="34" t="n">
        <v>390.9</v>
      </c>
      <c r="BF24" s="34" t="n">
        <v>401.6</v>
      </c>
      <c r="BG24" s="34" t="n">
        <v>410.8</v>
      </c>
      <c r="BH24" s="34" t="n">
        <v>421.7</v>
      </c>
      <c r="BI24" s="34" t="n">
        <v>430.2</v>
      </c>
      <c r="BJ24" s="34" t="n">
        <v>440.8</v>
      </c>
      <c r="BK24" s="34" t="n">
        <v>453.2</v>
      </c>
      <c r="BL24" s="34" t="n">
        <v>464.3</v>
      </c>
      <c r="BM24" s="34" t="n">
        <v>472.1</v>
      </c>
      <c r="BN24" s="34" t="n">
        <v>482.8</v>
      </c>
      <c r="BO24" s="34" t="n">
        <v>489.7</v>
      </c>
      <c r="BP24" s="34" t="n">
        <v>498.5</v>
      </c>
      <c r="BQ24" s="34" t="n">
        <v>506.6</v>
      </c>
      <c r="BR24" s="34" t="n">
        <v>516.5</v>
      </c>
      <c r="BS24" s="34" t="n">
        <v>524</v>
      </c>
      <c r="BT24" s="34" t="n">
        <v>532.1</v>
      </c>
      <c r="BU24" s="34" t="n">
        <v>542.3</v>
      </c>
      <c r="BV24" s="34" t="n">
        <v>551.1</v>
      </c>
      <c r="BW24" s="34" t="n">
        <v>563.5</v>
      </c>
      <c r="BX24" s="34" t="n">
        <v>570.8</v>
      </c>
      <c r="BY24" s="34" t="n">
        <v>584.3</v>
      </c>
      <c r="BZ24" s="34" t="n">
        <v>596.7</v>
      </c>
      <c r="CA24" s="34" t="n">
        <v>611.5</v>
      </c>
      <c r="CB24" s="34" t="n">
        <v>623.2</v>
      </c>
      <c r="CC24" s="34" t="n">
        <v>639.7</v>
      </c>
      <c r="CD24" s="34" t="n">
        <v>658.8</v>
      </c>
      <c r="CE24" s="34" t="n">
        <v>666.8</v>
      </c>
      <c r="CF24" s="34" t="n">
        <v>680.3</v>
      </c>
      <c r="CG24" s="34" t="n">
        <v>698.8</v>
      </c>
      <c r="CH24" s="34" t="n">
        <v>702.8</v>
      </c>
      <c r="CI24" s="34" t="n">
        <v>709.9</v>
      </c>
      <c r="CJ24" s="34" t="n">
        <v>719.9</v>
      </c>
      <c r="CK24" s="34" t="n">
        <v>731.4</v>
      </c>
      <c r="CL24" s="34" t="n">
        <v>746.1</v>
      </c>
      <c r="CM24" s="34" t="n">
        <v>753.9</v>
      </c>
      <c r="CN24" s="34" t="n">
        <v>759.8</v>
      </c>
      <c r="CO24" s="34" t="n">
        <v>764.4</v>
      </c>
      <c r="CP24" s="34" t="n">
        <v>771.5</v>
      </c>
      <c r="CQ24" s="34" t="n">
        <v>782.3</v>
      </c>
      <c r="CR24" s="34" t="n">
        <v>788.7</v>
      </c>
      <c r="CS24" s="34" t="n">
        <v>796.5</v>
      </c>
      <c r="CT24" s="34" t="n">
        <v>806.3</v>
      </c>
      <c r="CU24" s="34" t="n">
        <v>820</v>
      </c>
      <c r="CV24" s="34" t="n">
        <v>836.9</v>
      </c>
      <c r="CW24" s="34" t="n">
        <v>847.1</v>
      </c>
      <c r="CX24" s="34" t="n">
        <v>858.5</v>
      </c>
      <c r="CY24" s="34" t="n">
        <v>871.9</v>
      </c>
      <c r="CZ24" s="34" t="n">
        <v>876.3</v>
      </c>
      <c r="DA24" s="34" t="n">
        <v>884.3</v>
      </c>
      <c r="DB24" s="34" t="n">
        <v>891.5</v>
      </c>
      <c r="DC24" s="34" t="n">
        <v>905.5</v>
      </c>
      <c r="DD24" s="34" t="n">
        <v>919</v>
      </c>
      <c r="DE24" s="34" t="n">
        <v>938.8</v>
      </c>
      <c r="DF24" s="34" t="n">
        <v>945.3</v>
      </c>
      <c r="DG24" s="34" t="n">
        <v>955.4</v>
      </c>
      <c r="DH24" s="34" t="n">
        <v>969.2</v>
      </c>
      <c r="DI24" s="34" t="n">
        <v>985.6</v>
      </c>
      <c r="DJ24" s="34" t="n">
        <v>995.9</v>
      </c>
      <c r="DK24" s="34" t="n">
        <v>1016.6</v>
      </c>
      <c r="DL24" s="34" t="n">
        <v>1038.6</v>
      </c>
      <c r="DM24" s="34" t="n">
        <v>1053.2</v>
      </c>
      <c r="DN24" s="34" t="n">
        <v>1074</v>
      </c>
      <c r="DO24" s="34" t="n">
        <v>1095.5</v>
      </c>
      <c r="DP24" s="34" t="n">
        <v>1119.8</v>
      </c>
      <c r="DQ24" s="34" t="n">
        <v>1147.4</v>
      </c>
      <c r="DR24" s="34" t="n">
        <v>1170.5</v>
      </c>
      <c r="DS24" s="34" t="n">
        <v>1181.3</v>
      </c>
      <c r="DT24" s="34" t="n">
        <v>1198.5</v>
      </c>
      <c r="DU24" s="34" t="n">
        <v>1223.1</v>
      </c>
      <c r="DV24" s="34" t="n">
        <v>1253</v>
      </c>
      <c r="DW24" s="34" t="n">
        <v>1281.5</v>
      </c>
      <c r="DX24" s="34" t="n">
        <v>1279</v>
      </c>
      <c r="DY24" s="34" t="n">
        <v>1305.9</v>
      </c>
      <c r="DZ24" s="34" t="n">
        <v>1326</v>
      </c>
      <c r="EA24" s="34" t="n">
        <v>1339.7</v>
      </c>
      <c r="EB24" s="34" t="n">
        <v>1352.9</v>
      </c>
      <c r="EC24" s="34" t="n">
        <v>1367</v>
      </c>
      <c r="ED24" s="34" t="n">
        <v>1379.3</v>
      </c>
      <c r="EE24" s="34" t="n">
        <v>1372.8</v>
      </c>
      <c r="EF24" s="34" t="n">
        <v>1387.2</v>
      </c>
      <c r="EG24" s="34" t="n">
        <v>1396</v>
      </c>
      <c r="EH24" s="34" t="n">
        <v>1414.8</v>
      </c>
      <c r="EI24" s="34" t="n">
        <v>1436.1</v>
      </c>
      <c r="EJ24" s="34" t="n">
        <v>1453.9</v>
      </c>
      <c r="EK24" s="34" t="n">
        <v>1479.2</v>
      </c>
      <c r="EL24" s="34" t="n">
        <v>1494.3</v>
      </c>
      <c r="EM24" s="34" t="n">
        <v>1513</v>
      </c>
      <c r="EN24" s="34" t="n">
        <v>1538</v>
      </c>
      <c r="EO24" s="34" t="n">
        <v>1564.8</v>
      </c>
      <c r="EP24" s="34" t="n">
        <v>1583</v>
      </c>
      <c r="EQ24" s="34" t="n">
        <v>1613.4</v>
      </c>
      <c r="ER24" s="34" t="n">
        <v>1634.8</v>
      </c>
      <c r="ES24" s="34" t="n">
        <v>1659.4</v>
      </c>
      <c r="ET24" s="34" t="n">
        <v>1700.9</v>
      </c>
      <c r="EU24" s="34" t="n">
        <v>1727.5</v>
      </c>
      <c r="EV24" s="34" t="n">
        <v>1749.9</v>
      </c>
      <c r="EW24" s="34" t="n">
        <v>1779.8</v>
      </c>
      <c r="EX24" s="34" t="n">
        <v>1798.5</v>
      </c>
      <c r="EY24" s="34" t="n">
        <v>1825</v>
      </c>
      <c r="EZ24" s="34" t="n">
        <v>1858.8</v>
      </c>
      <c r="FA24" s="34" t="n">
        <v>1842</v>
      </c>
      <c r="FB24" s="34" t="n">
        <v>1836.8</v>
      </c>
      <c r="FC24" s="34" t="n">
        <v>1857</v>
      </c>
      <c r="FD24" s="34" t="n">
        <v>1863.8</v>
      </c>
      <c r="FE24" s="34" t="n">
        <v>1864.6</v>
      </c>
      <c r="FF24" s="34" t="n">
        <v>1855.5</v>
      </c>
      <c r="FG24" s="34" t="n">
        <v>1860.7</v>
      </c>
      <c r="FH24" s="34" t="n">
        <v>1854</v>
      </c>
      <c r="FI24" s="34" t="n">
        <v>1851.4</v>
      </c>
      <c r="FJ24" s="34" t="n">
        <v>1849.8</v>
      </c>
      <c r="FK24" s="34" t="n">
        <v>1855.5</v>
      </c>
      <c r="FL24" s="34" t="n">
        <v>1848.3</v>
      </c>
      <c r="FM24" s="34" t="n">
        <v>1839.1</v>
      </c>
      <c r="FN24" s="34" t="n">
        <v>1847.9</v>
      </c>
      <c r="FO24" s="34" t="n">
        <v>1841.8</v>
      </c>
      <c r="FP24" s="34" t="n">
        <v>1845.3</v>
      </c>
      <c r="FQ24" s="34" t="n">
        <v>1862.7</v>
      </c>
      <c r="FR24" s="34" t="n">
        <v>1884.9</v>
      </c>
      <c r="FS24" s="34" t="n">
        <v>1899.8</v>
      </c>
      <c r="FT24" s="34" t="n">
        <v>1915.8</v>
      </c>
      <c r="FU24" s="34" t="n">
        <v>1923</v>
      </c>
      <c r="FV24" s="34" t="n">
        <v>1926.4</v>
      </c>
      <c r="FW24" s="34" t="n">
        <v>1944.1</v>
      </c>
      <c r="FX24" s="34" t="n">
        <v>1962.5</v>
      </c>
      <c r="FY24" s="34" t="n">
        <v>1978.3</v>
      </c>
      <c r="FZ24" s="34" t="n">
        <v>1973.3</v>
      </c>
      <c r="GA24" s="34" t="n">
        <v>2011.4</v>
      </c>
      <c r="GB24" s="34" t="n">
        <v>2029.4</v>
      </c>
      <c r="GC24" s="34" t="n">
        <v>2025.2</v>
      </c>
      <c r="GD24" s="34" t="n">
        <v>2040.9</v>
      </c>
      <c r="GE24" s="34" t="n">
        <v>2061.6</v>
      </c>
      <c r="GF24" s="34" t="n">
        <v>2077.7</v>
      </c>
      <c r="GG24" s="34" t="n">
        <v>2094</v>
      </c>
      <c r="GH24" s="34" t="n">
        <v>2114.8</v>
      </c>
      <c r="GI24" s="34" t="n">
        <v>2120.6</v>
      </c>
      <c r="GJ24" s="34" t="n">
        <v>2137.5</v>
      </c>
      <c r="GK24" s="34" t="n">
        <v>2172.2</v>
      </c>
      <c r="GL24" s="34" t="n">
        <v>2199.7</v>
      </c>
      <c r="GM24" s="34" t="n">
        <v>2232.6</v>
      </c>
      <c r="GN24" s="34" t="n">
        <v>2250.1</v>
      </c>
      <c r="GO24" s="34" t="n">
        <v>2249.7</v>
      </c>
      <c r="GP24" s="34" t="n">
        <v>2263.5</v>
      </c>
      <c r="GQ24" s="34" t="n">
        <v>2296</v>
      </c>
      <c r="GR24" s="34" t="n">
        <v>2307.2</v>
      </c>
      <c r="GS24" s="34" t="n">
        <v>2329.2</v>
      </c>
      <c r="GT24" s="34" t="n">
        <v>2376.9</v>
      </c>
      <c r="GU24" s="34" t="n">
        <v>2334.6</v>
      </c>
      <c r="GV24" s="34" t="n">
        <v>2346.5</v>
      </c>
      <c r="GW24" s="34" t="n">
        <v>2373</v>
      </c>
      <c r="GX24" s="34" t="n">
        <v>2408.7</v>
      </c>
      <c r="GY24" s="34" t="n">
        <v>2452.6</v>
      </c>
      <c r="GZ24" s="34" t="n">
        <v>2522.9</v>
      </c>
      <c r="HA24" s="34" t="n">
        <v>2566.7</v>
      </c>
      <c r="HB24" t="n">
        <v>2625.5</v>
      </c>
    </row>
    <row r="25">
      <c r="A25" s="34" t="s">
        <v>1496</v>
      </c>
      <c r="B25" s="34" t="n">
        <v>714</v>
      </c>
      <c r="C25" s="34" t="n">
        <v>695.2</v>
      </c>
      <c r="D25" s="34" t="n">
        <v>686.7</v>
      </c>
      <c r="E25" s="34" t="n">
        <v>684.1</v>
      </c>
      <c r="F25" s="34" t="n">
        <v>662.1</v>
      </c>
      <c r="G25" s="34" t="n">
        <v>654.4</v>
      </c>
      <c r="H25" s="34" t="n">
        <v>651.5</v>
      </c>
      <c r="I25" s="34" t="n">
        <v>634.4</v>
      </c>
      <c r="J25" s="34" t="n">
        <v>639.7</v>
      </c>
      <c r="K25" s="34" t="n">
        <v>645.9</v>
      </c>
      <c r="L25" s="34" t="n">
        <v>616.3</v>
      </c>
      <c r="M25" s="34" t="n">
        <v>617.9</v>
      </c>
      <c r="N25" s="34" t="n">
        <v>625.9</v>
      </c>
      <c r="O25" s="34" t="n">
        <v>615.8</v>
      </c>
      <c r="P25" s="34" t="n">
        <v>594</v>
      </c>
      <c r="Q25" s="34" t="n">
        <v>595.4</v>
      </c>
      <c r="R25" s="34" t="n">
        <v>609.7</v>
      </c>
      <c r="S25" s="34" t="n">
        <v>607.6</v>
      </c>
      <c r="T25" s="34" t="n">
        <v>611.5</v>
      </c>
      <c r="U25" s="34" t="n">
        <v>617.6</v>
      </c>
      <c r="V25" s="34" t="n">
        <v>611.1</v>
      </c>
      <c r="W25" s="34" t="n">
        <v>605</v>
      </c>
      <c r="X25" s="34" t="n">
        <v>620.6</v>
      </c>
      <c r="Y25" s="34" t="n">
        <v>622.7</v>
      </c>
      <c r="Z25" s="34" t="n">
        <v>616.5</v>
      </c>
      <c r="AA25" s="34" t="n">
        <v>614.4</v>
      </c>
      <c r="AB25" s="34" t="n">
        <v>615.3</v>
      </c>
      <c r="AC25" s="34" t="n">
        <v>616.7</v>
      </c>
      <c r="AD25" s="34" t="n">
        <v>620.9</v>
      </c>
      <c r="AE25" s="34" t="n">
        <v>628.8</v>
      </c>
      <c r="AF25" s="34" t="n">
        <v>635.1</v>
      </c>
      <c r="AG25" s="34" t="n">
        <v>630.7</v>
      </c>
      <c r="AH25" s="34" t="n">
        <v>631.1</v>
      </c>
      <c r="AI25" s="34" t="n">
        <v>643.3</v>
      </c>
      <c r="AJ25" s="34" t="n">
        <v>647.5</v>
      </c>
      <c r="AK25" s="34" t="n">
        <v>653</v>
      </c>
      <c r="AL25" s="34" t="n">
        <v>652</v>
      </c>
      <c r="AM25" s="34" t="n">
        <v>658.6</v>
      </c>
      <c r="AN25" s="34" t="n">
        <v>660.2</v>
      </c>
      <c r="AO25" s="34" t="n">
        <v>660.9</v>
      </c>
      <c r="AP25" s="34" t="n">
        <v>678.5</v>
      </c>
      <c r="AQ25" s="34" t="n">
        <v>691.9</v>
      </c>
      <c r="AR25" s="34" t="n">
        <v>684</v>
      </c>
      <c r="AS25" s="34" t="n">
        <v>687.4</v>
      </c>
      <c r="AT25" s="34" t="n">
        <v>700.9</v>
      </c>
      <c r="AU25" s="34" t="n">
        <v>718.9</v>
      </c>
      <c r="AV25" s="34" t="n">
        <v>715.9</v>
      </c>
      <c r="AW25" s="34" t="n">
        <v>728.8</v>
      </c>
      <c r="AX25" s="34" t="n">
        <v>729.3</v>
      </c>
      <c r="AY25" s="34" t="n">
        <v>732.3</v>
      </c>
      <c r="AZ25" s="34" t="n">
        <v>744.3</v>
      </c>
      <c r="BA25" s="34" t="n">
        <v>761.9</v>
      </c>
      <c r="BB25" s="34" t="n">
        <v>773.9</v>
      </c>
      <c r="BC25" s="34" t="n">
        <v>788.3</v>
      </c>
      <c r="BD25" s="34" t="n">
        <v>808.7</v>
      </c>
      <c r="BE25" s="34" t="n">
        <v>782.5</v>
      </c>
      <c r="BF25" s="34" t="n">
        <v>789.2</v>
      </c>
      <c r="BG25" s="34" t="n">
        <v>813.1</v>
      </c>
      <c r="BH25" s="34" t="n">
        <v>812.3</v>
      </c>
      <c r="BI25" s="34" t="n">
        <v>838.4</v>
      </c>
      <c r="BJ25" s="34" t="n">
        <v>846</v>
      </c>
      <c r="BK25" s="34" t="n">
        <v>868.3</v>
      </c>
      <c r="BL25" s="34" t="n">
        <v>894.2</v>
      </c>
      <c r="BM25" s="34" t="n">
        <v>894.7</v>
      </c>
      <c r="BN25" s="34" t="n">
        <v>892.2</v>
      </c>
      <c r="BO25" s="34" t="n">
        <v>921.1</v>
      </c>
      <c r="BP25" s="34" t="n">
        <v>953</v>
      </c>
      <c r="BQ25" s="34" t="n">
        <v>941.8</v>
      </c>
      <c r="BR25" s="34" t="n">
        <v>947.9</v>
      </c>
      <c r="BS25" s="34" t="n">
        <v>960.8</v>
      </c>
      <c r="BT25" s="34" t="n">
        <v>959.5</v>
      </c>
      <c r="BU25" s="34" t="n">
        <v>975.7</v>
      </c>
      <c r="BV25" s="34" t="n">
        <v>947.7</v>
      </c>
      <c r="BW25" s="34" t="n">
        <v>940.6</v>
      </c>
      <c r="BX25" s="34" t="n">
        <v>936.1</v>
      </c>
      <c r="BY25" s="34" t="n">
        <v>962.1</v>
      </c>
      <c r="BZ25" s="34" t="n">
        <v>944.5</v>
      </c>
      <c r="CA25" s="34" t="n">
        <v>963.7</v>
      </c>
      <c r="CB25" s="34" t="n">
        <v>971.6</v>
      </c>
      <c r="CC25" s="34" t="n">
        <v>967.1</v>
      </c>
      <c r="CD25" s="34" t="n">
        <v>983.2</v>
      </c>
      <c r="CE25" s="34" t="n">
        <v>984.5</v>
      </c>
      <c r="CF25" s="34" t="n">
        <v>980.1</v>
      </c>
      <c r="CG25" s="34" t="n">
        <v>981.3</v>
      </c>
      <c r="CH25" s="34" t="n">
        <v>992.5</v>
      </c>
      <c r="CI25" s="34" t="n">
        <v>996.6</v>
      </c>
      <c r="CJ25" s="34" t="n">
        <v>983.4</v>
      </c>
      <c r="CK25" s="34" t="n">
        <v>958.8</v>
      </c>
      <c r="CL25" s="34" t="n">
        <v>962.4</v>
      </c>
      <c r="CM25" s="34" t="n">
        <v>959.9</v>
      </c>
      <c r="CN25" s="34" t="n">
        <v>973.4</v>
      </c>
      <c r="CO25" s="34" t="n">
        <v>974.1</v>
      </c>
      <c r="CP25" s="34" t="n">
        <v>942.2</v>
      </c>
      <c r="CQ25" s="34" t="n">
        <v>932.3</v>
      </c>
      <c r="CR25" s="34" t="n">
        <v>928.8</v>
      </c>
      <c r="CS25" s="34" t="n">
        <v>930.4</v>
      </c>
      <c r="CT25" s="34" t="n">
        <v>897.9</v>
      </c>
      <c r="CU25" s="34" t="n">
        <v>894.1</v>
      </c>
      <c r="CV25" s="34" t="n">
        <v>915.8</v>
      </c>
      <c r="CW25" s="34" t="n">
        <v>891.7</v>
      </c>
      <c r="CX25" s="34" t="n">
        <v>889.2</v>
      </c>
      <c r="CY25" s="34" t="n">
        <v>886.2</v>
      </c>
      <c r="CZ25" s="34" t="n">
        <v>879.1</v>
      </c>
      <c r="DA25" s="34" t="n">
        <v>849.1</v>
      </c>
      <c r="DB25" s="34" t="n">
        <v>865.9</v>
      </c>
      <c r="DC25" s="34" t="n">
        <v>874.1</v>
      </c>
      <c r="DD25" s="34" t="n">
        <v>862.5</v>
      </c>
      <c r="DE25" s="34" t="n">
        <v>858.3</v>
      </c>
      <c r="DF25" s="34" t="n">
        <v>846.2</v>
      </c>
      <c r="DG25" s="34" t="n">
        <v>865</v>
      </c>
      <c r="DH25" s="34" t="n">
        <v>861.3</v>
      </c>
      <c r="DI25" s="34" t="n">
        <v>859.9</v>
      </c>
      <c r="DJ25" s="34" t="n">
        <v>838.5</v>
      </c>
      <c r="DK25" s="34" t="n">
        <v>854.9</v>
      </c>
      <c r="DL25" s="34" t="n">
        <v>851.6</v>
      </c>
      <c r="DM25" s="34" t="n">
        <v>857</v>
      </c>
      <c r="DN25" s="34" t="n">
        <v>856.3</v>
      </c>
      <c r="DO25" s="34" t="n">
        <v>855.4</v>
      </c>
      <c r="DP25" s="34" t="n">
        <v>869</v>
      </c>
      <c r="DQ25" s="34" t="n">
        <v>886.8</v>
      </c>
      <c r="DR25" s="34" t="n">
        <v>857.6</v>
      </c>
      <c r="DS25" s="34" t="n">
        <v>884.1</v>
      </c>
      <c r="DT25" s="34" t="n">
        <v>867</v>
      </c>
      <c r="DU25" s="34" t="n">
        <v>868.9</v>
      </c>
      <c r="DV25" s="34" t="n">
        <v>887.5</v>
      </c>
      <c r="DW25" s="34" t="n">
        <v>900.4</v>
      </c>
      <c r="DX25" s="34" t="n">
        <v>905.8</v>
      </c>
      <c r="DY25" s="34" t="n">
        <v>916.6</v>
      </c>
      <c r="DZ25" s="34" t="n">
        <v>946.8</v>
      </c>
      <c r="EA25" s="34" t="n">
        <v>965.2</v>
      </c>
      <c r="EB25" s="34" t="n">
        <v>974.7</v>
      </c>
      <c r="EC25" s="34" t="n">
        <v>991.3</v>
      </c>
      <c r="ED25" s="34" t="n">
        <v>1002.5</v>
      </c>
      <c r="EE25" s="34" t="n">
        <v>1037.1</v>
      </c>
      <c r="EF25" s="34" t="n">
        <v>1036.8</v>
      </c>
      <c r="EG25" s="34" t="n">
        <v>1056.1</v>
      </c>
      <c r="EH25" s="34" t="n">
        <v>1067.6</v>
      </c>
      <c r="EI25" s="34" t="n">
        <v>1073.9</v>
      </c>
      <c r="EJ25" s="34" t="n">
        <v>1085.7</v>
      </c>
      <c r="EK25" s="34" t="n">
        <v>1083.7</v>
      </c>
      <c r="EL25" s="34" t="n">
        <v>1095.8</v>
      </c>
      <c r="EM25" s="34" t="n">
        <v>1094.6</v>
      </c>
      <c r="EN25" s="34" t="n">
        <v>1103.1</v>
      </c>
      <c r="EO25" s="34" t="n">
        <v>1103.5</v>
      </c>
      <c r="EP25" s="34" t="n">
        <v>1132.2</v>
      </c>
      <c r="EQ25" s="34" t="n">
        <v>1124.4</v>
      </c>
      <c r="ER25" s="34" t="n">
        <v>1114.3</v>
      </c>
      <c r="ES25" s="34" t="n">
        <v>1130.4</v>
      </c>
      <c r="ET25" s="34" t="n">
        <v>1123.7</v>
      </c>
      <c r="EU25" s="34" t="n">
        <v>1142.1</v>
      </c>
      <c r="EV25" s="34" t="n">
        <v>1152.1</v>
      </c>
      <c r="EW25" s="34" t="n">
        <v>1171.3</v>
      </c>
      <c r="EX25" s="34" t="n">
        <v>1189.1</v>
      </c>
      <c r="EY25" s="34" t="n">
        <v>1214.5</v>
      </c>
      <c r="EZ25" s="34" t="n">
        <v>1230.3</v>
      </c>
      <c r="FA25" s="34" t="n">
        <v>1246.3</v>
      </c>
      <c r="FB25" s="34" t="n">
        <v>1262.8</v>
      </c>
      <c r="FC25" s="34" t="n">
        <v>1292.8</v>
      </c>
      <c r="FD25" s="34" t="n">
        <v>1304.6</v>
      </c>
      <c r="FE25" s="34" t="n">
        <v>1324</v>
      </c>
      <c r="FF25" s="34" t="n">
        <v>1338.8</v>
      </c>
      <c r="FG25" s="34" t="n">
        <v>1356.4</v>
      </c>
      <c r="FH25" s="34" t="n">
        <v>1350.2</v>
      </c>
      <c r="FI25" s="34" t="n">
        <v>1348</v>
      </c>
      <c r="FJ25" s="34" t="n">
        <v>1329</v>
      </c>
      <c r="FK25" s="34" t="n">
        <v>1323.9</v>
      </c>
      <c r="FL25" s="34" t="n">
        <v>1295.1</v>
      </c>
      <c r="FM25" s="34" t="n">
        <v>1299.9</v>
      </c>
      <c r="FN25" s="34" t="n">
        <v>1299.9</v>
      </c>
      <c r="FO25" s="34" t="n">
        <v>1289.5</v>
      </c>
      <c r="FP25" s="34" t="n">
        <v>1292.2</v>
      </c>
      <c r="FQ25" s="34" t="n">
        <v>1266.4</v>
      </c>
      <c r="FR25" s="34" t="n">
        <v>1237.4</v>
      </c>
      <c r="FS25" s="34" t="n">
        <v>1227.4</v>
      </c>
      <c r="FT25" s="34" t="n">
        <v>1209.6</v>
      </c>
      <c r="FU25" s="34" t="n">
        <v>1188.9</v>
      </c>
      <c r="FV25" s="34" t="n">
        <v>1187.7</v>
      </c>
      <c r="FW25" s="34" t="n">
        <v>1180.7</v>
      </c>
      <c r="FX25" s="34" t="n">
        <v>1193.9</v>
      </c>
      <c r="FY25" s="34" t="n">
        <v>1176.5</v>
      </c>
      <c r="FZ25" s="34" t="n">
        <v>1181.3</v>
      </c>
      <c r="GA25" s="34" t="n">
        <v>1183.5</v>
      </c>
      <c r="GB25" s="34" t="n">
        <v>1182.3</v>
      </c>
      <c r="GC25" s="34" t="n">
        <v>1191.1</v>
      </c>
      <c r="GD25" s="34" t="n">
        <v>1194</v>
      </c>
      <c r="GE25" s="34" t="n">
        <v>1184.3</v>
      </c>
      <c r="GF25" s="34" t="n">
        <v>1191.5</v>
      </c>
      <c r="GG25" s="34" t="n">
        <v>1192.3</v>
      </c>
      <c r="GH25" s="34" t="n">
        <v>1183.8</v>
      </c>
      <c r="GI25" s="34" t="n">
        <v>1193.7</v>
      </c>
      <c r="GJ25" s="34" t="n">
        <v>1193.4</v>
      </c>
      <c r="GK25" s="34" t="n">
        <v>1207.7</v>
      </c>
      <c r="GL25" s="34" t="n">
        <v>1213</v>
      </c>
      <c r="GM25" s="34" t="n">
        <v>1228.1</v>
      </c>
      <c r="GN25" s="34" t="n">
        <v>1238.5</v>
      </c>
      <c r="GO25" s="34" t="n">
        <v>1244.2</v>
      </c>
      <c r="GP25" s="34" t="n">
        <v>1248.7</v>
      </c>
      <c r="GQ25" s="34" t="n">
        <v>1275.5</v>
      </c>
      <c r="GR25" s="34" t="n">
        <v>1286.8</v>
      </c>
      <c r="GS25" s="34" t="n">
        <v>1298</v>
      </c>
      <c r="GT25" s="34" t="n">
        <v>1305.8</v>
      </c>
      <c r="GU25" s="34" t="n">
        <v>1368.4</v>
      </c>
      <c r="GV25" s="34" t="n">
        <v>1349.6</v>
      </c>
      <c r="GW25" s="34" t="n">
        <v>1338.8</v>
      </c>
      <c r="GX25" s="34" t="n">
        <v>1375.2</v>
      </c>
      <c r="GY25" s="34" t="n">
        <v>1356.7</v>
      </c>
      <c r="GZ25" s="34" t="n">
        <v>1339.1</v>
      </c>
      <c r="HA25" s="34" t="n">
        <v>1324.3</v>
      </c>
      <c r="HB25" t="n">
        <v>1304.3</v>
      </c>
    </row>
    <row r="26">
      <c r="A26" s="34" t="s">
        <v>1497</v>
      </c>
      <c r="B26" s="34" t="n">
        <v>834.4</v>
      </c>
      <c r="C26" s="34" t="n">
        <v>838.9</v>
      </c>
      <c r="D26" s="34" t="n">
        <v>858.1</v>
      </c>
      <c r="E26" s="34" t="n">
        <v>862.4</v>
      </c>
      <c r="F26" s="34" t="n">
        <v>866</v>
      </c>
      <c r="G26" s="34" t="n">
        <v>872.4</v>
      </c>
      <c r="H26" s="34" t="n">
        <v>875.4</v>
      </c>
      <c r="I26" s="34" t="n">
        <v>886.4</v>
      </c>
      <c r="J26" s="34" t="n">
        <v>888.8</v>
      </c>
      <c r="K26" s="34" t="n">
        <v>887.3</v>
      </c>
      <c r="L26" s="34" t="n">
        <v>894.4</v>
      </c>
      <c r="M26" s="34" t="n">
        <v>906.7</v>
      </c>
      <c r="N26" s="34" t="n">
        <v>910.9</v>
      </c>
      <c r="O26" s="34" t="n">
        <v>912.4</v>
      </c>
      <c r="P26" s="34" t="n">
        <v>921.9</v>
      </c>
      <c r="Q26" s="34" t="n">
        <v>933.1</v>
      </c>
      <c r="R26" s="34" t="n">
        <v>944.9</v>
      </c>
      <c r="S26" s="34" t="n">
        <v>956.6</v>
      </c>
      <c r="T26" s="34" t="n">
        <v>954.8</v>
      </c>
      <c r="U26" s="34" t="n">
        <v>955.2</v>
      </c>
      <c r="V26" s="34" t="n">
        <v>983.4</v>
      </c>
      <c r="W26" s="34" t="n">
        <v>976.4</v>
      </c>
      <c r="X26" s="34" t="n">
        <v>988.9</v>
      </c>
      <c r="Y26" s="34" t="n">
        <v>1002.1</v>
      </c>
      <c r="Z26" s="34" t="n">
        <v>1013.3</v>
      </c>
      <c r="AA26" s="34" t="n">
        <v>995.6</v>
      </c>
      <c r="AB26" s="34" t="n">
        <v>989</v>
      </c>
      <c r="AC26" s="34" t="n">
        <v>986</v>
      </c>
      <c r="AD26" s="34" t="n">
        <v>995.8</v>
      </c>
      <c r="AE26" s="34" t="n">
        <v>1001.9</v>
      </c>
      <c r="AF26" s="34" t="n">
        <v>1000.8</v>
      </c>
      <c r="AG26" s="34" t="n">
        <v>1002.4</v>
      </c>
      <c r="AH26" s="34" t="n">
        <v>1002.2</v>
      </c>
      <c r="AI26" s="34" t="n">
        <v>1032.3</v>
      </c>
      <c r="AJ26" s="34" t="n">
        <v>1044.2</v>
      </c>
      <c r="AK26" s="34" t="n">
        <v>1054.1</v>
      </c>
      <c r="AL26" s="34" t="n">
        <v>1036.2</v>
      </c>
      <c r="AM26" s="34" t="n">
        <v>1046</v>
      </c>
      <c r="AN26" s="34" t="n">
        <v>1049.6</v>
      </c>
      <c r="AO26" s="34" t="n">
        <v>1061.4</v>
      </c>
      <c r="AP26" s="34" t="n">
        <v>1066.3</v>
      </c>
      <c r="AQ26" s="34" t="n">
        <v>1052.2</v>
      </c>
      <c r="AR26" s="34" t="n">
        <v>1035.9</v>
      </c>
      <c r="AS26" s="34" t="n">
        <v>1030.8</v>
      </c>
      <c r="AT26" s="34" t="n">
        <v>1038.9</v>
      </c>
      <c r="AU26" s="34" t="n">
        <v>1019</v>
      </c>
      <c r="AV26" s="34" t="n">
        <v>1016.1</v>
      </c>
      <c r="AW26" s="34" t="n">
        <v>1024</v>
      </c>
      <c r="AX26" s="34" t="n">
        <v>1021.2</v>
      </c>
      <c r="AY26" s="34" t="n">
        <v>1024.8</v>
      </c>
      <c r="AZ26" s="34" t="n">
        <v>1024.8</v>
      </c>
      <c r="BA26" s="34" t="n">
        <v>1032.5</v>
      </c>
      <c r="BB26" s="34" t="n">
        <v>1036.3</v>
      </c>
      <c r="BC26" s="34" t="n">
        <v>1034.2</v>
      </c>
      <c r="BD26" s="34" t="n">
        <v>1043.2</v>
      </c>
      <c r="BE26" s="34" t="n">
        <v>1043.9</v>
      </c>
      <c r="BF26" s="34" t="n">
        <v>1057.1</v>
      </c>
      <c r="BG26" s="34" t="n">
        <v>1071.2</v>
      </c>
      <c r="BH26" s="34" t="n">
        <v>1089.5</v>
      </c>
      <c r="BI26" s="34" t="n">
        <v>1100.5</v>
      </c>
      <c r="BJ26" s="34" t="n">
        <v>1114.4</v>
      </c>
      <c r="BK26" s="34" t="n">
        <v>1134.6</v>
      </c>
      <c r="BL26" s="34" t="n">
        <v>1152.7</v>
      </c>
      <c r="BM26" s="34" t="n">
        <v>1161.5</v>
      </c>
      <c r="BN26" s="34" t="n">
        <v>1182.9</v>
      </c>
      <c r="BO26" s="34" t="n">
        <v>1194.4</v>
      </c>
      <c r="BP26" s="34" t="n">
        <v>1205.5</v>
      </c>
      <c r="BQ26" s="34" t="n">
        <v>1209.5</v>
      </c>
      <c r="BR26" s="34" t="n">
        <v>1215.9</v>
      </c>
      <c r="BS26" s="34" t="n">
        <v>1218.6</v>
      </c>
      <c r="BT26" s="34" t="n">
        <v>1222.8</v>
      </c>
      <c r="BU26" s="34" t="n">
        <v>1238.9</v>
      </c>
      <c r="BV26" s="34" t="n">
        <v>1252.6</v>
      </c>
      <c r="BW26" s="34" t="n">
        <v>1268.4</v>
      </c>
      <c r="BX26" s="34" t="n">
        <v>1274.1</v>
      </c>
      <c r="BY26" s="34" t="n">
        <v>1289.4</v>
      </c>
      <c r="BZ26" s="34" t="n">
        <v>1299.8</v>
      </c>
      <c r="CA26" s="34" t="n">
        <v>1314.2</v>
      </c>
      <c r="CB26" s="34" t="n">
        <v>1326.9</v>
      </c>
      <c r="CC26" s="34" t="n">
        <v>1344.6</v>
      </c>
      <c r="CD26" s="34" t="n">
        <v>1365.4</v>
      </c>
      <c r="CE26" s="34" t="n">
        <v>1367.9</v>
      </c>
      <c r="CF26" s="34" t="n">
        <v>1377</v>
      </c>
      <c r="CG26" s="34" t="n">
        <v>1392.4</v>
      </c>
      <c r="CH26" s="34" t="n">
        <v>1394.5</v>
      </c>
      <c r="CI26" s="34" t="n">
        <v>1400.1</v>
      </c>
      <c r="CJ26" s="34" t="n">
        <v>1408.3</v>
      </c>
      <c r="CK26" s="34" t="n">
        <v>1418.2</v>
      </c>
      <c r="CL26" s="34" t="n">
        <v>1436.5</v>
      </c>
      <c r="CM26" s="34" t="n">
        <v>1434.4</v>
      </c>
      <c r="CN26" s="34" t="n">
        <v>1435</v>
      </c>
      <c r="CO26" s="34" t="n">
        <v>1433.9</v>
      </c>
      <c r="CP26" s="34" t="n">
        <v>1438.9</v>
      </c>
      <c r="CQ26" s="34" t="n">
        <v>1450.6</v>
      </c>
      <c r="CR26" s="34" t="n">
        <v>1458.2</v>
      </c>
      <c r="CS26" s="34" t="n">
        <v>1465.3</v>
      </c>
      <c r="CT26" s="34" t="n">
        <v>1471.3</v>
      </c>
      <c r="CU26" s="34" t="n">
        <v>1488.1</v>
      </c>
      <c r="CV26" s="34" t="n">
        <v>1505.6</v>
      </c>
      <c r="CW26" s="34" t="n">
        <v>1511.1</v>
      </c>
      <c r="CX26" s="34" t="n">
        <v>1522.9</v>
      </c>
      <c r="CY26" s="34" t="n">
        <v>1534.9</v>
      </c>
      <c r="CZ26" s="34" t="n">
        <v>1536.4</v>
      </c>
      <c r="DA26" s="34" t="n">
        <v>1544.4</v>
      </c>
      <c r="DB26" s="34" t="n">
        <v>1541.6</v>
      </c>
      <c r="DC26" s="34" t="n">
        <v>1563.8</v>
      </c>
      <c r="DD26" s="34" t="n">
        <v>1577.1</v>
      </c>
      <c r="DE26" s="34" t="n">
        <v>1599.6</v>
      </c>
      <c r="DF26" s="34" t="n">
        <v>1600.1</v>
      </c>
      <c r="DG26" s="34" t="n">
        <v>1611.9</v>
      </c>
      <c r="DH26" s="34" t="n">
        <v>1628.1</v>
      </c>
      <c r="DI26" s="34" t="n">
        <v>1642.8</v>
      </c>
      <c r="DJ26" s="34" t="n">
        <v>1657.8</v>
      </c>
      <c r="DK26" s="34" t="n">
        <v>1684.9</v>
      </c>
      <c r="DL26" s="34" t="n">
        <v>1708.6</v>
      </c>
      <c r="DM26" s="34" t="n">
        <v>1718.3</v>
      </c>
      <c r="DN26" s="34" t="n">
        <v>1737.3</v>
      </c>
      <c r="DO26" s="34" t="n">
        <v>1748.4</v>
      </c>
      <c r="DP26" s="34" t="n">
        <v>1766</v>
      </c>
      <c r="DQ26" s="34" t="n">
        <v>1788.9</v>
      </c>
      <c r="DR26" s="34" t="n">
        <v>1801.7</v>
      </c>
      <c r="DS26" s="34" t="n">
        <v>1799.2</v>
      </c>
      <c r="DT26" s="34" t="n">
        <v>1806.2</v>
      </c>
      <c r="DU26" s="34" t="n">
        <v>1820.6</v>
      </c>
      <c r="DV26" s="34" t="n">
        <v>1842.9</v>
      </c>
      <c r="DW26" s="34" t="n">
        <v>1877.7</v>
      </c>
      <c r="DX26" s="34" t="n">
        <v>1869</v>
      </c>
      <c r="DY26" s="34" t="n">
        <v>1904.3</v>
      </c>
      <c r="DZ26" s="34" t="n">
        <v>1923.7</v>
      </c>
      <c r="EA26" s="34" t="n">
        <v>1926.3</v>
      </c>
      <c r="EB26" s="34" t="n">
        <v>1931.3</v>
      </c>
      <c r="EC26" s="34" t="n">
        <v>1935.3</v>
      </c>
      <c r="ED26" s="34" t="n">
        <v>1925.3</v>
      </c>
      <c r="EE26" s="34" t="n">
        <v>1914.9</v>
      </c>
      <c r="EF26" s="34" t="n">
        <v>1921.9</v>
      </c>
      <c r="EG26" s="34" t="n">
        <v>1919.2</v>
      </c>
      <c r="EH26" s="34" t="n">
        <v>1920.6</v>
      </c>
      <c r="EI26" s="34" t="n">
        <v>1922.1</v>
      </c>
      <c r="EJ26" s="34" t="n">
        <v>1914.9</v>
      </c>
      <c r="EK26" s="34" t="n">
        <v>1915.3</v>
      </c>
      <c r="EL26" s="34" t="n">
        <v>1917.6</v>
      </c>
      <c r="EM26" s="34" t="n">
        <v>1917</v>
      </c>
      <c r="EN26" s="34" t="n">
        <v>1918.2</v>
      </c>
      <c r="EO26" s="34" t="n">
        <v>1920.2</v>
      </c>
      <c r="EP26" s="34" t="n">
        <v>1928.9</v>
      </c>
      <c r="EQ26" s="34" t="n">
        <v>1936.2</v>
      </c>
      <c r="ER26" s="34" t="n">
        <v>1942.4</v>
      </c>
      <c r="ES26" s="34" t="n">
        <v>1951</v>
      </c>
      <c r="ET26" s="34" t="n">
        <v>1962.4</v>
      </c>
      <c r="EU26" s="34" t="n">
        <v>1971.8</v>
      </c>
      <c r="EV26" s="34" t="n">
        <v>1975.8</v>
      </c>
      <c r="EW26" s="34" t="n">
        <v>1980.8</v>
      </c>
      <c r="EX26" s="34" t="n">
        <v>1970</v>
      </c>
      <c r="EY26" s="34" t="n">
        <v>1971.6</v>
      </c>
      <c r="EZ26" s="34" t="n">
        <v>1981.5</v>
      </c>
      <c r="FA26" s="34" t="n">
        <v>1987.3</v>
      </c>
      <c r="FB26" s="34" t="n">
        <v>2007.7</v>
      </c>
      <c r="FC26" s="34" t="n">
        <v>2025.2</v>
      </c>
      <c r="FD26" s="34" t="n">
        <v>2022.3</v>
      </c>
      <c r="FE26" s="34" t="n">
        <v>2008.4</v>
      </c>
      <c r="FF26" s="34" t="n">
        <v>1978.9</v>
      </c>
      <c r="FG26" s="34" t="n">
        <v>1971.3</v>
      </c>
      <c r="FH26" s="34" t="n">
        <v>1953.9</v>
      </c>
      <c r="FI26" s="34" t="n">
        <v>1934.9</v>
      </c>
      <c r="FJ26" s="34" t="n">
        <v>1913.8</v>
      </c>
      <c r="FK26" s="34" t="n">
        <v>1896.9</v>
      </c>
      <c r="FL26" s="34" t="n">
        <v>1879.8</v>
      </c>
      <c r="FM26" s="34" t="n">
        <v>1872.6</v>
      </c>
      <c r="FN26" s="34" t="n">
        <v>1859</v>
      </c>
      <c r="FO26" s="34" t="n">
        <v>1852.9</v>
      </c>
      <c r="FP26" s="34" t="n">
        <v>1845.5</v>
      </c>
      <c r="FQ26" s="34" t="n">
        <v>1840.5</v>
      </c>
      <c r="FR26" s="34" t="n">
        <v>1841.3</v>
      </c>
      <c r="FS26" s="34" t="n">
        <v>1846</v>
      </c>
      <c r="FT26" s="34" t="n">
        <v>1847</v>
      </c>
      <c r="FU26" s="34" t="n">
        <v>1843.4</v>
      </c>
      <c r="FV26" s="34" t="n">
        <v>1832.2</v>
      </c>
      <c r="FW26" s="34" t="n">
        <v>1842.7</v>
      </c>
      <c r="FX26" s="34" t="n">
        <v>1849.9</v>
      </c>
      <c r="FY26" s="34" t="n">
        <v>1865.4</v>
      </c>
      <c r="FZ26" s="34" t="n">
        <v>1876.3</v>
      </c>
      <c r="GA26" s="34" t="n">
        <v>1900</v>
      </c>
      <c r="GB26" s="34" t="n">
        <v>1915.1</v>
      </c>
      <c r="GC26" s="34" t="n">
        <v>1917.5</v>
      </c>
      <c r="GD26" s="34" t="n">
        <v>1946.9</v>
      </c>
      <c r="GE26" s="34" t="n">
        <v>1951.6</v>
      </c>
      <c r="GF26" s="34" t="n">
        <v>1960.4</v>
      </c>
      <c r="GG26" s="34" t="n">
        <v>1966.2</v>
      </c>
      <c r="GH26" s="34" t="n">
        <v>1967.8</v>
      </c>
      <c r="GI26" s="34" t="n">
        <v>1967.5</v>
      </c>
      <c r="GJ26" s="34" t="n">
        <v>1965.3</v>
      </c>
      <c r="GK26" s="34" t="n">
        <v>1973.4</v>
      </c>
      <c r="GL26" s="34" t="n">
        <v>1974.9</v>
      </c>
      <c r="GM26" s="34" t="n">
        <v>1982.5</v>
      </c>
      <c r="GN26" s="34" t="n">
        <v>1980.2</v>
      </c>
      <c r="GO26" s="34" t="n">
        <v>1968.1</v>
      </c>
      <c r="GP26" s="34" t="n">
        <v>1985.4</v>
      </c>
      <c r="GQ26" s="34" t="n">
        <v>1998.7</v>
      </c>
      <c r="GR26" s="34" t="n">
        <v>2004.3</v>
      </c>
      <c r="GS26" s="34" t="n">
        <v>2017.6</v>
      </c>
      <c r="GT26" s="34" t="n">
        <v>2039.7</v>
      </c>
      <c r="GU26" s="34" t="n">
        <v>2011</v>
      </c>
      <c r="GV26" s="34" t="n">
        <v>2011.4</v>
      </c>
      <c r="GW26" s="34" t="n">
        <v>2017.6</v>
      </c>
      <c r="GX26" s="34" t="n">
        <v>2017.1</v>
      </c>
      <c r="GY26" s="34" t="n">
        <v>2017.9</v>
      </c>
      <c r="GZ26" s="34" t="n">
        <v>2042.1</v>
      </c>
      <c r="HA26" s="34" t="n">
        <v>2034</v>
      </c>
      <c r="HB26" t="n">
        <v>2030.1</v>
      </c>
    </row>
    <row r="27">
      <c r="A27" s="34" t="s">
        <v>1498</v>
      </c>
      <c r="B27" s="34" t="n">
        <v>90.6</v>
      </c>
      <c r="C27" s="34" t="n">
        <v>91.4</v>
      </c>
      <c r="D27" s="34" t="n">
        <v>86.3</v>
      </c>
      <c r="E27" s="34" t="n">
        <v>87.2</v>
      </c>
      <c r="F27" s="34" t="n">
        <v>83.6</v>
      </c>
      <c r="G27" s="34" t="n">
        <v>85.1</v>
      </c>
      <c r="H27" s="34" t="n">
        <v>86.3</v>
      </c>
      <c r="I27" s="34" t="n">
        <v>88.2</v>
      </c>
      <c r="J27" s="34" t="n">
        <v>100.3</v>
      </c>
      <c r="K27" s="34" t="n">
        <v>102.4</v>
      </c>
      <c r="L27" s="34" t="n">
        <v>103.1</v>
      </c>
      <c r="M27" s="34" t="n">
        <v>105.3</v>
      </c>
      <c r="N27" s="34" t="n">
        <v>104.5</v>
      </c>
      <c r="O27" s="34" t="n">
        <v>106.9</v>
      </c>
      <c r="P27" s="34" t="n">
        <v>111</v>
      </c>
      <c r="Q27" s="34" t="n">
        <v>116</v>
      </c>
      <c r="R27" s="34" t="n">
        <v>119.5</v>
      </c>
      <c r="S27" s="34" t="n">
        <v>124.8</v>
      </c>
      <c r="T27" s="34" t="n">
        <v>129.7</v>
      </c>
      <c r="U27" s="34" t="n">
        <v>132</v>
      </c>
      <c r="V27" s="34" t="n">
        <v>132.3</v>
      </c>
      <c r="W27" s="34" t="n">
        <v>94.6</v>
      </c>
      <c r="X27" s="34" t="n">
        <v>125.7</v>
      </c>
      <c r="Y27" s="34" t="n">
        <v>130.4</v>
      </c>
      <c r="Z27" s="34" t="n">
        <v>133</v>
      </c>
      <c r="AA27" s="34" t="n">
        <v>138.7</v>
      </c>
      <c r="AB27" s="34" t="n">
        <v>144.5</v>
      </c>
      <c r="AC27" s="34" t="n">
        <v>150.1</v>
      </c>
      <c r="AD27" s="34" t="n">
        <v>155.3</v>
      </c>
      <c r="AE27" s="34" t="n">
        <v>161</v>
      </c>
      <c r="AF27" s="34" t="n">
        <v>162.6</v>
      </c>
      <c r="AG27" s="34" t="n">
        <v>171.2</v>
      </c>
      <c r="AH27" s="34" t="n">
        <v>173.4</v>
      </c>
      <c r="AI27" s="34" t="n">
        <v>182.9</v>
      </c>
      <c r="AJ27" s="34" t="n">
        <v>195.4</v>
      </c>
      <c r="AK27" s="34" t="n">
        <v>205.1</v>
      </c>
      <c r="AL27" s="34" t="n">
        <v>211.6</v>
      </c>
      <c r="AM27" s="34" t="n">
        <v>219.9</v>
      </c>
      <c r="AN27" s="34" t="n">
        <v>229.4</v>
      </c>
      <c r="AO27" s="34" t="n">
        <v>238.6</v>
      </c>
      <c r="AP27" s="34" t="n">
        <v>238.3</v>
      </c>
      <c r="AQ27" s="34" t="n">
        <v>244.2</v>
      </c>
      <c r="AR27" s="34" t="n">
        <v>252.8</v>
      </c>
      <c r="AS27" s="34" t="n">
        <v>267.2</v>
      </c>
      <c r="AT27" s="34" t="n">
        <v>278.4</v>
      </c>
      <c r="AU27" s="34" t="n">
        <v>289</v>
      </c>
      <c r="AV27" s="34" t="n">
        <v>301.4</v>
      </c>
      <c r="AW27" s="34" t="n">
        <v>295.9</v>
      </c>
      <c r="AX27" s="34" t="n">
        <v>295.2</v>
      </c>
      <c r="AY27" s="34" t="n">
        <v>301.7</v>
      </c>
      <c r="AZ27" s="34" t="n">
        <v>289.7</v>
      </c>
      <c r="BA27" s="34" t="n">
        <v>295.8</v>
      </c>
      <c r="BB27" s="34" t="n">
        <v>289.5</v>
      </c>
      <c r="BC27" s="34" t="n">
        <v>295.3</v>
      </c>
      <c r="BD27" s="34" t="n">
        <v>277.3</v>
      </c>
      <c r="BE27" s="34" t="n">
        <v>284.9</v>
      </c>
      <c r="BF27" s="34" t="n">
        <v>287.9</v>
      </c>
      <c r="BG27" s="34" t="n">
        <v>294.6</v>
      </c>
      <c r="BH27" s="34" t="n">
        <v>307.3</v>
      </c>
      <c r="BI27" s="34" t="n">
        <v>317.7</v>
      </c>
      <c r="BJ27" s="34" t="n">
        <v>353</v>
      </c>
      <c r="BK27" s="34" t="n">
        <v>307.6</v>
      </c>
      <c r="BL27" s="34" t="n">
        <v>340</v>
      </c>
      <c r="BM27" s="34" t="n">
        <v>345.2</v>
      </c>
      <c r="BN27" s="34" t="n">
        <v>341.8</v>
      </c>
      <c r="BO27" s="34" t="n">
        <v>344.4</v>
      </c>
      <c r="BP27" s="34" t="n">
        <v>352</v>
      </c>
      <c r="BQ27" s="34" t="n">
        <v>364.2</v>
      </c>
      <c r="BR27" s="34" t="n">
        <v>358.3</v>
      </c>
      <c r="BS27" s="34" t="n">
        <v>410.2</v>
      </c>
      <c r="BT27" s="34" t="n">
        <v>394.9</v>
      </c>
      <c r="BU27" s="34" t="n">
        <v>408.5</v>
      </c>
      <c r="BV27" s="34" t="n">
        <v>402.6</v>
      </c>
      <c r="BW27" s="34" t="n">
        <v>400.6</v>
      </c>
      <c r="BX27" s="34" t="n">
        <v>402.5</v>
      </c>
      <c r="BY27" s="34" t="n">
        <v>409.6</v>
      </c>
      <c r="BZ27" s="34" t="n">
        <v>439.5</v>
      </c>
      <c r="CA27" s="34" t="n">
        <v>448.4</v>
      </c>
      <c r="CB27" s="34" t="n">
        <v>457.1</v>
      </c>
      <c r="CC27" s="34" t="n">
        <v>467.4</v>
      </c>
      <c r="CD27" s="34" t="n">
        <v>463.2</v>
      </c>
      <c r="CE27" s="34" t="n">
        <v>472</v>
      </c>
      <c r="CF27" s="34" t="n">
        <v>477</v>
      </c>
      <c r="CG27" s="34" t="n">
        <v>476.2</v>
      </c>
      <c r="CH27" s="34" t="n">
        <v>459.6</v>
      </c>
      <c r="CI27" s="34" t="n">
        <v>461.4</v>
      </c>
      <c r="CJ27" s="34" t="n">
        <v>464.1</v>
      </c>
      <c r="CK27" s="34" t="n">
        <v>469.2</v>
      </c>
      <c r="CL27" s="34" t="n">
        <v>461.3</v>
      </c>
      <c r="CM27" s="34" t="n">
        <v>470.2</v>
      </c>
      <c r="CN27" s="34" t="n">
        <v>479.4</v>
      </c>
      <c r="CO27" s="34" t="n">
        <v>499</v>
      </c>
      <c r="CP27" s="34" t="n">
        <v>480.3</v>
      </c>
      <c r="CQ27" s="34" t="n">
        <v>505.3</v>
      </c>
      <c r="CR27" s="34" t="n">
        <v>515.6</v>
      </c>
      <c r="CS27" s="34" t="n">
        <v>529.5</v>
      </c>
      <c r="CT27" s="34" t="n">
        <v>526.7</v>
      </c>
      <c r="CU27" s="34" t="n">
        <v>555.9</v>
      </c>
      <c r="CV27" s="34" t="n">
        <v>544.2</v>
      </c>
      <c r="CW27" s="34" t="n">
        <v>553.4</v>
      </c>
      <c r="CX27" s="34" t="n">
        <v>567.7</v>
      </c>
      <c r="CY27" s="34" t="n">
        <v>594.4</v>
      </c>
      <c r="CZ27" s="34" t="n">
        <v>591.5</v>
      </c>
      <c r="DA27" s="34" t="n">
        <v>607.6</v>
      </c>
      <c r="DB27" s="34" t="n">
        <v>636.4</v>
      </c>
      <c r="DC27" s="34" t="n">
        <v>673.6</v>
      </c>
      <c r="DD27" s="34" t="n">
        <v>674.2</v>
      </c>
      <c r="DE27" s="34" t="n">
        <v>689.4</v>
      </c>
      <c r="DF27" s="34" t="n">
        <v>724.3</v>
      </c>
      <c r="DG27" s="34" t="n">
        <v>739.3</v>
      </c>
      <c r="DH27" s="34" t="n">
        <v>757</v>
      </c>
      <c r="DI27" s="34" t="n">
        <v>778.6</v>
      </c>
      <c r="DJ27" s="34" t="n">
        <v>800.6</v>
      </c>
      <c r="DK27" s="34" t="n">
        <v>820.9</v>
      </c>
      <c r="DL27" s="34" t="n">
        <v>841.6</v>
      </c>
      <c r="DM27" s="34" t="n">
        <v>861.7</v>
      </c>
      <c r="DN27" s="34" t="n">
        <v>869.8</v>
      </c>
      <c r="DO27" s="34" t="n">
        <v>885.8</v>
      </c>
      <c r="DP27" s="34" t="n">
        <v>904.2</v>
      </c>
      <c r="DQ27" s="34" t="n">
        <v>930</v>
      </c>
      <c r="DR27" s="34" t="n">
        <v>976.6</v>
      </c>
      <c r="DS27" s="34" t="n">
        <v>986.9</v>
      </c>
      <c r="DT27" s="34" t="n">
        <v>1011.1</v>
      </c>
      <c r="DU27" s="34" t="n">
        <v>1023.9</v>
      </c>
      <c r="DV27" s="34" t="n">
        <v>1051</v>
      </c>
      <c r="DW27" s="34" t="n">
        <v>1049</v>
      </c>
      <c r="DX27" s="34" t="n">
        <v>881.7</v>
      </c>
      <c r="DY27" s="34" t="n">
        <v>1002.4</v>
      </c>
      <c r="DZ27" s="34" t="n">
        <v>847.8</v>
      </c>
      <c r="EA27" s="34" t="n">
        <v>836.7</v>
      </c>
      <c r="EB27" s="34" t="n">
        <v>825.3</v>
      </c>
      <c r="EC27" s="34" t="n">
        <v>819.6</v>
      </c>
      <c r="ED27" s="34" t="n">
        <v>803.5</v>
      </c>
      <c r="EE27" s="34" t="n">
        <v>812.9</v>
      </c>
      <c r="EF27" s="34" t="n">
        <v>716.5</v>
      </c>
      <c r="EG27" s="34" t="n">
        <v>781.6</v>
      </c>
      <c r="EH27" s="34" t="n">
        <v>773.2</v>
      </c>
      <c r="EI27" s="34" t="n">
        <v>792.4</v>
      </c>
      <c r="EJ27" s="34" t="n">
        <v>816.7</v>
      </c>
      <c r="EK27" s="34" t="n">
        <v>829.8</v>
      </c>
      <c r="EL27" s="34" t="n">
        <v>902.9</v>
      </c>
      <c r="EM27" s="34" t="n">
        <v>925.8</v>
      </c>
      <c r="EN27" s="34" t="n">
        <v>949.5</v>
      </c>
      <c r="EO27" s="34" t="n">
        <v>970.6</v>
      </c>
      <c r="EP27" s="34" t="n">
        <v>1025.5</v>
      </c>
      <c r="EQ27" s="34" t="n">
        <v>1041.2</v>
      </c>
      <c r="ER27" s="34" t="n">
        <v>1060.9</v>
      </c>
      <c r="ES27" s="34" t="n">
        <v>1095.8</v>
      </c>
      <c r="ET27" s="34" t="n">
        <v>1146</v>
      </c>
      <c r="EU27" s="34" t="n">
        <v>1163.9</v>
      </c>
      <c r="EV27" s="34" t="n">
        <v>1179.3</v>
      </c>
      <c r="EW27" s="34" t="n">
        <v>1194.4</v>
      </c>
      <c r="EX27" s="34" t="n">
        <v>1201.7</v>
      </c>
      <c r="EY27" s="34" t="n">
        <v>1191.3</v>
      </c>
      <c r="EZ27" s="34" t="n">
        <v>1173.7</v>
      </c>
      <c r="FA27" s="34" t="n">
        <v>1139.8</v>
      </c>
      <c r="FB27" s="34" t="n">
        <v>921.2</v>
      </c>
      <c r="FC27" s="34" t="n">
        <v>855.5</v>
      </c>
      <c r="FD27" s="34" t="n">
        <v>842</v>
      </c>
      <c r="FE27" s="34" t="n">
        <v>847.5</v>
      </c>
      <c r="FF27" s="34" t="n">
        <v>903.4</v>
      </c>
      <c r="FG27" s="34" t="n">
        <v>935.2</v>
      </c>
      <c r="FH27" s="34" t="n">
        <v>958.5</v>
      </c>
      <c r="FI27" s="34" t="n">
        <v>977.2</v>
      </c>
      <c r="FJ27" s="34" t="n">
        <v>1111.4</v>
      </c>
      <c r="FK27" s="34" t="n">
        <v>1126.5</v>
      </c>
      <c r="FL27" s="34" t="n">
        <v>1144.2</v>
      </c>
      <c r="FM27" s="34" t="n">
        <v>1141</v>
      </c>
      <c r="FN27" s="34" t="n">
        <v>1138.3</v>
      </c>
      <c r="FO27" s="34" t="n">
        <v>1150.6</v>
      </c>
      <c r="FP27" s="34" t="n">
        <v>1163.8</v>
      </c>
      <c r="FQ27" s="34" t="n">
        <v>1212.9</v>
      </c>
      <c r="FR27" s="34" t="n">
        <v>1273.5</v>
      </c>
      <c r="FS27" s="34" t="n">
        <v>1296.4</v>
      </c>
      <c r="FT27" s="34" t="n">
        <v>1308.3</v>
      </c>
      <c r="FU27" s="34" t="n">
        <v>1333.2</v>
      </c>
      <c r="FV27" s="34" t="n">
        <v>1369.1</v>
      </c>
      <c r="FW27" s="34" t="n">
        <v>1389</v>
      </c>
      <c r="FX27" s="34" t="n">
        <v>1413.3</v>
      </c>
      <c r="FY27" s="34" t="n">
        <v>1443.5</v>
      </c>
      <c r="FZ27" s="34" t="n">
        <v>1509.1</v>
      </c>
      <c r="GA27" s="34" t="n">
        <v>1527.7</v>
      </c>
      <c r="GB27" s="34" t="n">
        <v>1540.9</v>
      </c>
      <c r="GC27" s="34" t="n">
        <v>1552.6</v>
      </c>
      <c r="GD27" s="34" t="n">
        <v>1526.8</v>
      </c>
      <c r="GE27" s="34" t="n">
        <v>1536.7</v>
      </c>
      <c r="GF27" s="34" t="n">
        <v>1553.8</v>
      </c>
      <c r="GG27" s="34" t="n">
        <v>1574.5</v>
      </c>
      <c r="GH27" s="34" t="n">
        <v>1580.3</v>
      </c>
      <c r="GI27" s="34" t="n">
        <v>1600.7</v>
      </c>
      <c r="GJ27" s="34" t="n">
        <v>1623.8</v>
      </c>
      <c r="GK27" s="34" t="n">
        <v>1649.4</v>
      </c>
      <c r="GL27" s="34" t="n">
        <v>1597.2</v>
      </c>
      <c r="GM27" s="34" t="n">
        <v>1607.4</v>
      </c>
      <c r="GN27" s="34" t="n">
        <v>1627.1</v>
      </c>
      <c r="GO27" s="34" t="n">
        <v>1634.1</v>
      </c>
      <c r="GP27" s="34" t="n">
        <v>1696.4</v>
      </c>
      <c r="GQ27" s="34" t="n">
        <v>1701.9</v>
      </c>
      <c r="GR27" s="34" t="n">
        <v>1707.8</v>
      </c>
      <c r="GS27" s="34" t="n">
        <v>1728.6</v>
      </c>
      <c r="GT27" s="34" t="n">
        <v>1737.9</v>
      </c>
      <c r="GU27" s="34" t="n">
        <v>1581.5</v>
      </c>
      <c r="GV27" s="34" t="n">
        <v>1662.2</v>
      </c>
      <c r="GW27" s="34" t="n">
        <v>1736.9</v>
      </c>
      <c r="GX27" s="34" t="n">
        <v>1851.9</v>
      </c>
      <c r="GY27" s="34" t="n">
        <v>1946.1</v>
      </c>
      <c r="GZ27" s="34" t="n">
        <v>2036</v>
      </c>
      <c r="HA27" s="34" t="n">
        <v>2115.8</v>
      </c>
      <c r="HB27" t="n">
        <v>2130.9</v>
      </c>
    </row>
    <row r="28">
      <c r="A28" s="34" t="s">
        <v>1499</v>
      </c>
      <c r="B28" s="34" t="n">
        <v>17.9</v>
      </c>
      <c r="C28" s="34" t="n">
        <v>18.1</v>
      </c>
      <c r="D28" s="34" t="n">
        <v>18.2</v>
      </c>
      <c r="E28" s="34" t="n">
        <v>18.2</v>
      </c>
      <c r="F28" s="34" t="n">
        <v>19.4</v>
      </c>
      <c r="G28" s="34" t="n">
        <v>18.7</v>
      </c>
      <c r="H28" s="34" t="n">
        <v>18.9</v>
      </c>
      <c r="I28" s="34" t="n">
        <v>19</v>
      </c>
      <c r="J28" s="34" t="n">
        <v>18.2</v>
      </c>
      <c r="K28" s="34" t="n">
        <v>18.3</v>
      </c>
      <c r="L28" s="34" t="n">
        <v>18.5</v>
      </c>
      <c r="M28" s="34" t="n">
        <v>19</v>
      </c>
      <c r="N28" s="34" t="n">
        <v>19.5</v>
      </c>
      <c r="O28" s="34" t="n">
        <v>19.9</v>
      </c>
      <c r="P28" s="34" t="n">
        <v>19.7</v>
      </c>
      <c r="Q28" s="34" t="n">
        <v>20.1</v>
      </c>
      <c r="R28" s="34" t="n">
        <v>19.8</v>
      </c>
      <c r="S28" s="34" t="n">
        <v>20.1</v>
      </c>
      <c r="T28" s="34" t="n">
        <v>20.2</v>
      </c>
      <c r="U28" s="34" t="n">
        <v>20.2</v>
      </c>
      <c r="V28" s="34" t="n">
        <v>19.8</v>
      </c>
      <c r="W28" s="34" t="n">
        <v>21.3</v>
      </c>
      <c r="X28" s="34" t="n">
        <v>23.3</v>
      </c>
      <c r="Y28" s="34" t="n">
        <v>23.9</v>
      </c>
      <c r="Z28" s="34" t="n">
        <v>20.8</v>
      </c>
      <c r="AA28" s="34" t="n">
        <v>21.3</v>
      </c>
      <c r="AB28" s="34" t="n">
        <v>21.7</v>
      </c>
      <c r="AC28" s="34" t="n">
        <v>21.7</v>
      </c>
      <c r="AD28" s="34" t="n">
        <v>22</v>
      </c>
      <c r="AE28" s="34" t="n">
        <v>22.5</v>
      </c>
      <c r="AF28" s="34" t="n">
        <v>23.2</v>
      </c>
      <c r="AG28" s="34" t="n">
        <v>23.2</v>
      </c>
      <c r="AH28" s="34" t="n">
        <v>24</v>
      </c>
      <c r="AI28" s="34" t="n">
        <v>25.4</v>
      </c>
      <c r="AJ28" s="34" t="n">
        <v>25.5</v>
      </c>
      <c r="AK28" s="34" t="n">
        <v>26.3</v>
      </c>
      <c r="AL28" s="34" t="n">
        <v>25.9</v>
      </c>
      <c r="AM28" s="34" t="n">
        <v>25.9</v>
      </c>
      <c r="AN28" s="34" t="n">
        <v>25.3</v>
      </c>
      <c r="AO28" s="34" t="n">
        <v>25.6</v>
      </c>
      <c r="AP28" s="34" t="n">
        <v>27.6</v>
      </c>
      <c r="AQ28" s="34" t="n">
        <v>33.6</v>
      </c>
      <c r="AR28" s="34" t="n">
        <v>36.1</v>
      </c>
      <c r="AS28" s="34" t="n">
        <v>37.3</v>
      </c>
      <c r="AT28" s="34" t="n">
        <v>50.7</v>
      </c>
      <c r="AU28" s="34" t="n">
        <v>51.8</v>
      </c>
      <c r="AV28" s="34" t="n">
        <v>49.1</v>
      </c>
      <c r="AW28" s="34" t="n">
        <v>48.1</v>
      </c>
      <c r="AX28" s="34" t="n">
        <v>43.5</v>
      </c>
      <c r="AY28" s="34" t="n">
        <v>40</v>
      </c>
      <c r="AZ28" s="34" t="n">
        <v>40.1</v>
      </c>
      <c r="BA28" s="34" t="n">
        <v>40.3</v>
      </c>
      <c r="BB28" s="34" t="n">
        <v>41.1</v>
      </c>
      <c r="BC28" s="34" t="n">
        <v>45.3</v>
      </c>
      <c r="BD28" s="34" t="n">
        <v>45.5</v>
      </c>
      <c r="BE28" s="34" t="n">
        <v>45.8</v>
      </c>
      <c r="BF28" s="34" t="n">
        <v>47</v>
      </c>
      <c r="BG28" s="34" t="n">
        <v>47.5</v>
      </c>
      <c r="BH28" s="34" t="n">
        <v>47.4</v>
      </c>
      <c r="BI28" s="34" t="n">
        <v>47.3</v>
      </c>
      <c r="BJ28" s="34" t="n">
        <v>46.4</v>
      </c>
      <c r="BK28" s="34" t="n">
        <v>45.7</v>
      </c>
      <c r="BL28" s="34" t="n">
        <v>46.8</v>
      </c>
      <c r="BM28" s="34" t="n">
        <v>45.4</v>
      </c>
      <c r="BN28" s="34" t="n">
        <v>44.5</v>
      </c>
      <c r="BO28" s="34" t="n">
        <v>42.9</v>
      </c>
      <c r="BP28" s="34" t="n">
        <v>43.8</v>
      </c>
      <c r="BQ28" s="34" t="n">
        <v>43.6</v>
      </c>
      <c r="BR28" s="34" t="n">
        <v>44.1</v>
      </c>
      <c r="BS28" s="34" t="n">
        <v>45.8</v>
      </c>
      <c r="BT28" s="34" t="n">
        <v>46.4</v>
      </c>
      <c r="BU28" s="34" t="n">
        <v>47.4</v>
      </c>
      <c r="BV28" s="34" t="n">
        <v>49.6</v>
      </c>
      <c r="BW28" s="34" t="n">
        <v>49.3</v>
      </c>
      <c r="BX28" s="34" t="n">
        <v>50.2</v>
      </c>
      <c r="BY28" s="34" t="n">
        <v>50.2</v>
      </c>
      <c r="BZ28" s="34" t="n">
        <v>50.8</v>
      </c>
      <c r="CA28" s="34" t="n">
        <v>49.2</v>
      </c>
      <c r="CB28" s="34" t="n">
        <v>50</v>
      </c>
      <c r="CC28" s="34" t="n">
        <v>48.9</v>
      </c>
      <c r="CD28" s="34" t="n">
        <v>50.3</v>
      </c>
      <c r="CE28" s="34" t="n">
        <v>50.8</v>
      </c>
      <c r="CF28" s="34" t="n">
        <v>51.1</v>
      </c>
      <c r="CG28" s="34" t="n">
        <v>51.5</v>
      </c>
      <c r="CH28" s="34" t="n">
        <v>59.7</v>
      </c>
      <c r="CI28" s="34" t="n">
        <v>61.3</v>
      </c>
      <c r="CJ28" s="34" t="n">
        <v>61.8</v>
      </c>
      <c r="CK28" s="34" t="n">
        <v>64.2</v>
      </c>
      <c r="CL28" s="34" t="n">
        <v>63.6</v>
      </c>
      <c r="CM28" s="34" t="n">
        <v>63.1</v>
      </c>
      <c r="CN28" s="34" t="n">
        <v>61.9</v>
      </c>
      <c r="CO28" s="34" t="n">
        <v>64.6</v>
      </c>
      <c r="CP28" s="34" t="n">
        <v>62.2</v>
      </c>
      <c r="CQ28" s="34" t="n">
        <v>64.8</v>
      </c>
      <c r="CR28" s="34" t="n">
        <v>65.4</v>
      </c>
      <c r="CS28" s="34" t="n">
        <v>73.1</v>
      </c>
      <c r="CT28" s="34" t="n">
        <v>75.5</v>
      </c>
      <c r="CU28" s="34" t="n">
        <v>78.6</v>
      </c>
      <c r="CV28" s="34" t="n">
        <v>80.5</v>
      </c>
      <c r="CW28" s="34" t="n">
        <v>81.4</v>
      </c>
      <c r="CX28" s="34" t="n">
        <v>76.6</v>
      </c>
      <c r="CY28" s="34" t="n">
        <v>75.7</v>
      </c>
      <c r="CZ28" s="34" t="n">
        <v>75.4</v>
      </c>
      <c r="DA28" s="34" t="n">
        <v>74.5</v>
      </c>
      <c r="DB28" s="34" t="n">
        <v>72.6</v>
      </c>
      <c r="DC28" s="34" t="n">
        <v>71.2</v>
      </c>
      <c r="DD28" s="34" t="n">
        <v>71.7</v>
      </c>
      <c r="DE28" s="34" t="n">
        <v>75.9</v>
      </c>
      <c r="DF28" s="34" t="n">
        <v>72</v>
      </c>
      <c r="DG28" s="34" t="n">
        <v>79.7</v>
      </c>
      <c r="DH28" s="34" t="n">
        <v>79.9</v>
      </c>
      <c r="DI28" s="34" t="n">
        <v>79.7</v>
      </c>
      <c r="DJ28" s="34" t="n">
        <v>79.5</v>
      </c>
      <c r="DK28" s="34" t="n">
        <v>80.1</v>
      </c>
      <c r="DL28" s="34" t="n">
        <v>81.5</v>
      </c>
      <c r="DM28" s="34" t="n">
        <v>81.7</v>
      </c>
      <c r="DN28" s="34" t="n">
        <v>81.3</v>
      </c>
      <c r="DO28" s="34" t="n">
        <v>81.6</v>
      </c>
      <c r="DP28" s="34" t="n">
        <v>83.8</v>
      </c>
      <c r="DQ28" s="34" t="n">
        <v>87</v>
      </c>
      <c r="DR28" s="34" t="n">
        <v>86.1</v>
      </c>
      <c r="DS28" s="34" t="n">
        <v>88.4</v>
      </c>
      <c r="DT28" s="34" t="n">
        <v>87.5</v>
      </c>
      <c r="DU28" s="34" t="n">
        <v>87</v>
      </c>
      <c r="DV28" s="34" t="n">
        <v>87.1</v>
      </c>
      <c r="DW28" s="34" t="n">
        <v>86.3</v>
      </c>
      <c r="DX28" s="34" t="n">
        <v>83.6</v>
      </c>
      <c r="DY28" s="34" t="n">
        <v>84.1</v>
      </c>
      <c r="DZ28" s="34" t="n">
        <v>84.7</v>
      </c>
      <c r="EA28" s="34" t="n">
        <v>87.3</v>
      </c>
      <c r="EB28" s="34" t="n">
        <v>88</v>
      </c>
      <c r="EC28" s="34" t="n">
        <v>87.3</v>
      </c>
      <c r="ED28" s="34" t="n">
        <v>90.1</v>
      </c>
      <c r="EE28" s="34" t="n">
        <v>90</v>
      </c>
      <c r="EF28" s="34" t="n">
        <v>89.6</v>
      </c>
      <c r="EG28" s="34" t="n">
        <v>91.1</v>
      </c>
      <c r="EH28" s="34" t="n">
        <v>94.1</v>
      </c>
      <c r="EI28" s="34" t="n">
        <v>94.8</v>
      </c>
      <c r="EJ28" s="34" t="n">
        <v>95.9</v>
      </c>
      <c r="EK28" s="34" t="n">
        <v>96.2</v>
      </c>
      <c r="EL28" s="34" t="n">
        <v>97.2</v>
      </c>
      <c r="EM28" s="34" t="n">
        <v>101.4</v>
      </c>
      <c r="EN28" s="34" t="n">
        <v>100.3</v>
      </c>
      <c r="EO28" s="34" t="n">
        <v>98.7</v>
      </c>
      <c r="EP28" s="34" t="n">
        <v>99.1</v>
      </c>
      <c r="EQ28" s="34" t="n">
        <v>99.5</v>
      </c>
      <c r="ER28" s="34" t="n">
        <v>100.2</v>
      </c>
      <c r="ES28" s="34" t="n">
        <v>98.1</v>
      </c>
      <c r="ET28" s="34" t="n">
        <v>93.9</v>
      </c>
      <c r="EU28" s="34" t="n">
        <v>93.7</v>
      </c>
      <c r="EV28" s="34" t="n">
        <v>95.4</v>
      </c>
      <c r="EW28" s="34" t="n">
        <v>95.5</v>
      </c>
      <c r="EX28" s="34" t="n">
        <v>93.2</v>
      </c>
      <c r="EY28" s="34" t="n">
        <v>95.3</v>
      </c>
      <c r="EZ28" s="34" t="n">
        <v>93.7</v>
      </c>
      <c r="FA28" s="34" t="n">
        <v>93.7</v>
      </c>
      <c r="FB28" s="34" t="n">
        <v>86.7</v>
      </c>
      <c r="FC28" s="34" t="n">
        <v>94.3</v>
      </c>
      <c r="FD28" s="34" t="n">
        <v>91.4</v>
      </c>
      <c r="FE28" s="34" t="n">
        <v>93.2</v>
      </c>
      <c r="FF28" s="34" t="n">
        <v>93.1</v>
      </c>
      <c r="FG28" s="34" t="n">
        <v>96.4</v>
      </c>
      <c r="FH28" s="34" t="n">
        <v>98.9</v>
      </c>
      <c r="FI28" s="34" t="n">
        <v>98.7</v>
      </c>
      <c r="FJ28" s="34" t="n">
        <v>104.7</v>
      </c>
      <c r="FK28" s="34" t="n">
        <v>109.1</v>
      </c>
      <c r="FL28" s="34" t="n">
        <v>109.4</v>
      </c>
      <c r="FM28" s="34" t="n">
        <v>111.4</v>
      </c>
      <c r="FN28" s="34" t="n">
        <v>113.9</v>
      </c>
      <c r="FO28" s="34" t="n">
        <v>114.4</v>
      </c>
      <c r="FP28" s="34" t="n">
        <v>114.7</v>
      </c>
      <c r="FQ28" s="34" t="n">
        <v>117.6</v>
      </c>
      <c r="FR28" s="34" t="n">
        <v>122.3</v>
      </c>
      <c r="FS28" s="34" t="n">
        <v>124.4</v>
      </c>
      <c r="FT28" s="34" t="n">
        <v>126.4</v>
      </c>
      <c r="FU28" s="34" t="n">
        <v>128.8</v>
      </c>
      <c r="FV28" s="34" t="n">
        <v>136.6</v>
      </c>
      <c r="FW28" s="34" t="n">
        <v>135.3</v>
      </c>
      <c r="FX28" s="34" t="n">
        <v>136.9</v>
      </c>
      <c r="FY28" s="34" t="n">
        <v>136.4</v>
      </c>
      <c r="FZ28" s="34" t="n">
        <v>139.9</v>
      </c>
      <c r="GA28" s="34" t="n">
        <v>143.5</v>
      </c>
      <c r="GB28" s="34" t="n">
        <v>136.1</v>
      </c>
      <c r="GC28" s="34" t="n">
        <v>141.7</v>
      </c>
      <c r="GD28" s="34" t="n">
        <v>138.2</v>
      </c>
      <c r="GE28" s="34" t="n">
        <v>135.7</v>
      </c>
      <c r="GF28" s="34" t="n">
        <v>136</v>
      </c>
      <c r="GG28" s="34" t="n">
        <v>136.1</v>
      </c>
      <c r="GH28" s="34" t="n">
        <v>127.7</v>
      </c>
      <c r="GI28" s="34" t="n">
        <v>132.3</v>
      </c>
      <c r="GJ28" s="34" t="n">
        <v>131.9</v>
      </c>
      <c r="GK28" s="34" t="n">
        <v>134.5</v>
      </c>
      <c r="GL28" s="34" t="n">
        <v>150.9</v>
      </c>
      <c r="GM28" s="34" t="n">
        <v>157.4</v>
      </c>
      <c r="GN28" s="34" t="n">
        <v>162.5</v>
      </c>
      <c r="GO28" s="34" t="n">
        <v>183.7</v>
      </c>
      <c r="GP28" s="34" t="n">
        <v>173.4</v>
      </c>
      <c r="GQ28" s="34" t="n">
        <v>172.2</v>
      </c>
      <c r="GR28" s="34" t="n">
        <v>175.3</v>
      </c>
      <c r="GS28" s="34" t="n">
        <v>177.9</v>
      </c>
      <c r="GT28" s="34" t="n">
        <v>185.8</v>
      </c>
      <c r="GU28" s="34" t="n">
        <v>138.3</v>
      </c>
      <c r="GV28" s="34" t="n">
        <v>151.3</v>
      </c>
      <c r="GW28" s="34" t="n">
        <v>156.6</v>
      </c>
      <c r="GX28" s="34" t="n">
        <v>166.2</v>
      </c>
      <c r="GY28" s="34" t="n">
        <v>177.8</v>
      </c>
      <c r="GZ28" s="34" t="n">
        <v>172.9</v>
      </c>
      <c r="HA28" s="34" t="n">
        <v>178.3</v>
      </c>
      <c r="HB28" t="n">
        <v>193.2</v>
      </c>
    </row>
    <row r="29">
      <c r="A29" s="34" t="s">
        <v>1500</v>
      </c>
      <c r="B29" s="34" t="n">
        <v>27</v>
      </c>
      <c r="C29" s="34" t="n">
        <v>27</v>
      </c>
      <c r="D29" s="34" t="n">
        <v>27.9</v>
      </c>
      <c r="E29" s="34" t="n">
        <v>26.6</v>
      </c>
      <c r="F29" s="34" t="n">
        <v>29.9</v>
      </c>
      <c r="G29" s="34" t="n">
        <v>30.7</v>
      </c>
      <c r="H29" s="34" t="n">
        <v>29.8</v>
      </c>
      <c r="I29" s="34" t="n">
        <v>30.1</v>
      </c>
      <c r="J29" s="34" t="n">
        <v>31.8</v>
      </c>
      <c r="K29" s="34" t="n">
        <v>32</v>
      </c>
      <c r="L29" s="34" t="n">
        <v>33.1</v>
      </c>
      <c r="M29" s="34" t="n">
        <v>36.6</v>
      </c>
      <c r="N29" s="34" t="n">
        <v>39.3</v>
      </c>
      <c r="O29" s="34" t="n">
        <v>39.4</v>
      </c>
      <c r="P29" s="34" t="n">
        <v>37.6</v>
      </c>
      <c r="Q29" s="34" t="n">
        <v>39.4</v>
      </c>
      <c r="R29" s="34" t="n">
        <v>37.4</v>
      </c>
      <c r="S29" s="34" t="n">
        <v>39.3</v>
      </c>
      <c r="T29" s="34" t="n">
        <v>43.5</v>
      </c>
      <c r="U29" s="34" t="n">
        <v>38.1</v>
      </c>
      <c r="V29" s="34" t="n">
        <v>31.5</v>
      </c>
      <c r="W29" s="34" t="n">
        <v>34.2</v>
      </c>
      <c r="X29" s="34" t="n">
        <v>43.2</v>
      </c>
      <c r="Y29" s="34" t="n">
        <v>43.9</v>
      </c>
      <c r="Z29" s="34" t="n">
        <v>49.9</v>
      </c>
      <c r="AA29" s="34" t="n">
        <v>49</v>
      </c>
      <c r="AB29" s="34" t="n">
        <v>48.5</v>
      </c>
      <c r="AC29" s="34" t="n">
        <v>47.5</v>
      </c>
      <c r="AD29" s="34" t="n">
        <v>51</v>
      </c>
      <c r="AE29" s="34" t="n">
        <v>55.7</v>
      </c>
      <c r="AF29" s="34" t="n">
        <v>57.9</v>
      </c>
      <c r="AG29" s="34" t="n">
        <v>58.1</v>
      </c>
      <c r="AH29" s="34" t="n">
        <v>54.4</v>
      </c>
      <c r="AI29" s="34" t="n">
        <v>66.2</v>
      </c>
      <c r="AJ29" s="34" t="n">
        <v>66.7</v>
      </c>
      <c r="AK29" s="34" t="n">
        <v>70.3</v>
      </c>
      <c r="AL29" s="34" t="n">
        <v>66.6</v>
      </c>
      <c r="AM29" s="34" t="n">
        <v>66.5</v>
      </c>
      <c r="AN29" s="34" t="n">
        <v>65.3</v>
      </c>
      <c r="AO29" s="34" t="n">
        <v>62.1</v>
      </c>
      <c r="AP29" s="34" t="n">
        <v>67</v>
      </c>
      <c r="AQ29" s="34" t="n">
        <v>49.8</v>
      </c>
      <c r="AR29" s="34" t="n">
        <v>56</v>
      </c>
      <c r="AS29" s="34" t="n">
        <v>61.7</v>
      </c>
      <c r="AT29" s="34" t="n">
        <v>58.5</v>
      </c>
      <c r="AU29" s="34" t="n">
        <v>50.7</v>
      </c>
      <c r="AV29" s="34" t="n">
        <v>52.7</v>
      </c>
      <c r="AW29" s="34" t="n">
        <v>44.8</v>
      </c>
      <c r="AX29" s="34" t="n">
        <v>33.5</v>
      </c>
      <c r="AY29" s="34" t="n">
        <v>34.7</v>
      </c>
      <c r="AZ29" s="34" t="n">
        <v>35.4</v>
      </c>
      <c r="BA29" s="34" t="n">
        <v>31.7</v>
      </c>
      <c r="BB29" s="34" t="n">
        <v>34.3</v>
      </c>
      <c r="BC29" s="34" t="n">
        <v>46.3</v>
      </c>
      <c r="BD29" s="34" t="n">
        <v>53.3</v>
      </c>
      <c r="BE29" s="34" t="n">
        <v>54.6</v>
      </c>
      <c r="BF29" s="34" t="n">
        <v>64.8</v>
      </c>
      <c r="BG29" s="34" t="n">
        <v>63.8</v>
      </c>
      <c r="BH29" s="34" t="n">
        <v>53.8</v>
      </c>
      <c r="BI29" s="34" t="n">
        <v>54.3</v>
      </c>
      <c r="BJ29" s="34" t="n">
        <v>57.7</v>
      </c>
      <c r="BK29" s="34" t="n">
        <v>56.3</v>
      </c>
      <c r="BL29" s="34" t="n">
        <v>60.8</v>
      </c>
      <c r="BM29" s="34" t="n">
        <v>59</v>
      </c>
      <c r="BN29" s="34" t="n">
        <v>63</v>
      </c>
      <c r="BO29" s="34" t="n">
        <v>63.4</v>
      </c>
      <c r="BP29" s="34" t="n">
        <v>64.6</v>
      </c>
      <c r="BQ29" s="34" t="n">
        <v>73.1</v>
      </c>
      <c r="BR29" s="34" t="n">
        <v>76</v>
      </c>
      <c r="BS29" s="34" t="n">
        <v>87.3</v>
      </c>
      <c r="BT29" s="34" t="n">
        <v>91.3</v>
      </c>
      <c r="BU29" s="34" t="n">
        <v>87.1</v>
      </c>
      <c r="BV29" s="34" t="n">
        <v>84.5</v>
      </c>
      <c r="BW29" s="34" t="n">
        <v>90</v>
      </c>
      <c r="BX29" s="34" t="n">
        <v>97.8</v>
      </c>
      <c r="BY29" s="34" t="n">
        <v>102.7</v>
      </c>
      <c r="BZ29" s="34" t="n">
        <v>104.9</v>
      </c>
      <c r="CA29" s="34" t="n">
        <v>94.4</v>
      </c>
      <c r="CB29" s="34" t="n">
        <v>91.6</v>
      </c>
      <c r="CC29" s="34" t="n">
        <v>91.4</v>
      </c>
      <c r="CD29" s="34" t="n">
        <v>91.1</v>
      </c>
      <c r="CE29" s="34" t="n">
        <v>94.7</v>
      </c>
      <c r="CF29" s="34" t="n">
        <v>97</v>
      </c>
      <c r="CG29" s="34" t="n">
        <v>95.4</v>
      </c>
      <c r="CH29" s="34" t="n">
        <v>91.5</v>
      </c>
      <c r="CI29" s="34" t="n">
        <v>87.5</v>
      </c>
      <c r="CJ29" s="34" t="n">
        <v>88.2</v>
      </c>
      <c r="CK29" s="34" t="n">
        <v>89.5</v>
      </c>
      <c r="CL29" s="34" t="n">
        <v>99.8</v>
      </c>
      <c r="CM29" s="34" t="n">
        <v>102</v>
      </c>
      <c r="CN29" s="34" t="n">
        <v>98.9</v>
      </c>
      <c r="CO29" s="34" t="n">
        <v>107.2</v>
      </c>
      <c r="CP29" s="34" t="n">
        <v>111.5</v>
      </c>
      <c r="CQ29" s="34" t="n">
        <v>121.9</v>
      </c>
      <c r="CR29" s="34" t="n">
        <v>115.5</v>
      </c>
      <c r="CS29" s="34" t="n">
        <v>141</v>
      </c>
      <c r="CT29" s="34" t="n">
        <v>122.4</v>
      </c>
      <c r="CU29" s="34" t="n">
        <v>129.3</v>
      </c>
      <c r="CV29" s="34" t="n">
        <v>142.4</v>
      </c>
      <c r="CW29" s="34" t="n">
        <v>150.9</v>
      </c>
      <c r="CX29" s="34" t="n">
        <v>155.3</v>
      </c>
      <c r="CY29" s="34" t="n">
        <v>153.1</v>
      </c>
      <c r="CZ29" s="34" t="n">
        <v>159.1</v>
      </c>
      <c r="DA29" s="34" t="n">
        <v>156.2</v>
      </c>
      <c r="DB29" s="34" t="n">
        <v>162.4</v>
      </c>
      <c r="DC29" s="34" t="n">
        <v>171.9</v>
      </c>
      <c r="DD29" s="34" t="n">
        <v>172.6</v>
      </c>
      <c r="DE29" s="34" t="n">
        <v>175.3</v>
      </c>
      <c r="DF29" s="34" t="n">
        <v>176.9</v>
      </c>
      <c r="DG29" s="34" t="n">
        <v>180.5</v>
      </c>
      <c r="DH29" s="34" t="n">
        <v>190.5</v>
      </c>
      <c r="DI29" s="34" t="n">
        <v>181.5</v>
      </c>
      <c r="DJ29" s="34" t="n">
        <v>178.8</v>
      </c>
      <c r="DK29" s="34" t="n">
        <v>175.4</v>
      </c>
      <c r="DL29" s="34" t="n">
        <v>180.1</v>
      </c>
      <c r="DM29" s="34" t="n">
        <v>176.4</v>
      </c>
      <c r="DN29" s="34" t="n">
        <v>186</v>
      </c>
      <c r="DO29" s="34" t="n">
        <v>184.4</v>
      </c>
      <c r="DP29" s="34" t="n">
        <v>187.7</v>
      </c>
      <c r="DQ29" s="34" t="n">
        <v>192.1</v>
      </c>
      <c r="DR29" s="34" t="n">
        <v>202.2</v>
      </c>
      <c r="DS29" s="34" t="n">
        <v>201.1</v>
      </c>
      <c r="DT29" s="34" t="n">
        <v>185.6</v>
      </c>
      <c r="DU29" s="34" t="n">
        <v>187.6</v>
      </c>
      <c r="DV29" s="34" t="n">
        <v>154.9</v>
      </c>
      <c r="DW29" s="34" t="n">
        <v>148.7</v>
      </c>
      <c r="DX29" s="34" t="n">
        <v>130.9</v>
      </c>
      <c r="DY29" s="34" t="n">
        <v>115.8</v>
      </c>
      <c r="DZ29" s="34" t="n">
        <v>115.5</v>
      </c>
      <c r="EA29" s="34" t="n">
        <v>119.9</v>
      </c>
      <c r="EB29" s="34" t="n">
        <v>126.5</v>
      </c>
      <c r="EC29" s="34" t="n">
        <v>142</v>
      </c>
      <c r="ED29" s="34" t="n">
        <v>161.5</v>
      </c>
      <c r="EE29" s="34" t="n">
        <v>160.9</v>
      </c>
      <c r="EF29" s="34" t="n">
        <v>180.3</v>
      </c>
      <c r="EG29" s="34" t="n">
        <v>200.4</v>
      </c>
      <c r="EH29" s="34" t="n">
        <v>209.2</v>
      </c>
      <c r="EI29" s="34" t="n">
        <v>226</v>
      </c>
      <c r="EJ29" s="34" t="n">
        <v>244.5</v>
      </c>
      <c r="EK29" s="34" t="n">
        <v>249.2</v>
      </c>
      <c r="EL29" s="34" t="n">
        <v>315.3</v>
      </c>
      <c r="EM29" s="34" t="n">
        <v>306.1</v>
      </c>
      <c r="EN29" s="34" t="n">
        <v>311.9</v>
      </c>
      <c r="EO29" s="34" t="n">
        <v>344.7</v>
      </c>
      <c r="EP29" s="34" t="n">
        <v>357.2</v>
      </c>
      <c r="EQ29" s="34" t="n">
        <v>367.3</v>
      </c>
      <c r="ER29" s="34" t="n">
        <v>384.8</v>
      </c>
      <c r="ES29" s="34" t="n">
        <v>354.6</v>
      </c>
      <c r="ET29" s="34" t="n">
        <v>354.5</v>
      </c>
      <c r="EU29" s="34" t="n">
        <v>347.7</v>
      </c>
      <c r="EV29" s="34" t="n">
        <v>314.6</v>
      </c>
      <c r="EW29" s="34" t="n">
        <v>296.2</v>
      </c>
      <c r="EX29" s="34" t="n">
        <v>241.7</v>
      </c>
      <c r="EY29" s="34" t="n">
        <v>227.1</v>
      </c>
      <c r="EZ29" s="34" t="n">
        <v>211.5</v>
      </c>
      <c r="FA29" s="34" t="n">
        <v>127.5</v>
      </c>
      <c r="FB29" s="34" t="n">
        <v>122.7</v>
      </c>
      <c r="FC29" s="34" t="n">
        <v>138.9</v>
      </c>
      <c r="FD29" s="34" t="n">
        <v>159.4</v>
      </c>
      <c r="FE29" s="34" t="n">
        <v>190.8</v>
      </c>
      <c r="FF29" s="34" t="n">
        <v>204.7</v>
      </c>
      <c r="FG29" s="34" t="n">
        <v>212.2</v>
      </c>
      <c r="FH29" s="34" t="n">
        <v>227.1</v>
      </c>
      <c r="FI29" s="34" t="n">
        <v>233.6</v>
      </c>
      <c r="FJ29" s="34" t="n">
        <v>228.9</v>
      </c>
      <c r="FK29" s="34" t="n">
        <v>227.2</v>
      </c>
      <c r="FL29" s="34" t="n">
        <v>201.7</v>
      </c>
      <c r="FM29" s="34" t="n">
        <v>238</v>
      </c>
      <c r="FN29" s="34" t="n">
        <v>261.5</v>
      </c>
      <c r="FO29" s="34" t="n">
        <v>275.5</v>
      </c>
      <c r="FP29" s="34" t="n">
        <v>280.8</v>
      </c>
      <c r="FQ29" s="34" t="n">
        <v>280.9</v>
      </c>
      <c r="FR29" s="34" t="n">
        <v>297</v>
      </c>
      <c r="FS29" s="34" t="n">
        <v>293.2</v>
      </c>
      <c r="FT29" s="34" t="n">
        <v>301.2</v>
      </c>
      <c r="FU29" s="34" t="n">
        <v>302.3</v>
      </c>
      <c r="FV29" s="34" t="n">
        <v>336.4</v>
      </c>
      <c r="FW29" s="34" t="n">
        <v>360</v>
      </c>
      <c r="FX29" s="34" t="n">
        <v>330.1</v>
      </c>
      <c r="FY29" s="34" t="n">
        <v>332.1</v>
      </c>
      <c r="FZ29" s="34" t="n">
        <v>345.9</v>
      </c>
      <c r="GA29" s="34" t="n">
        <v>351</v>
      </c>
      <c r="GB29" s="34" t="n">
        <v>323.8</v>
      </c>
      <c r="GC29" s="34" t="n">
        <v>295.6</v>
      </c>
      <c r="GD29" s="34" t="n">
        <v>310.6</v>
      </c>
      <c r="GE29" s="34" t="n">
        <v>315.2</v>
      </c>
      <c r="GF29" s="34" t="n">
        <v>322</v>
      </c>
      <c r="GG29" s="34" t="n">
        <v>299.6</v>
      </c>
      <c r="GH29" s="34" t="n">
        <v>233.3</v>
      </c>
      <c r="GI29" s="34" t="n">
        <v>241.6</v>
      </c>
      <c r="GJ29" s="34" t="n">
        <v>255.4</v>
      </c>
      <c r="GK29" s="34" t="n">
        <v>251.3</v>
      </c>
      <c r="GL29" s="34" t="n">
        <v>189.2</v>
      </c>
      <c r="GM29" s="34" t="n">
        <v>210.3</v>
      </c>
      <c r="GN29" s="34" t="n">
        <v>213.3</v>
      </c>
      <c r="GO29" s="34" t="n">
        <v>222.5</v>
      </c>
      <c r="GP29" s="34" t="n">
        <v>211.3</v>
      </c>
      <c r="GQ29" s="34" t="n">
        <v>218.9</v>
      </c>
      <c r="GR29" s="34" t="n">
        <v>206.5</v>
      </c>
      <c r="GS29" s="34" t="n">
        <v>231.4</v>
      </c>
      <c r="GT29" s="34" t="n">
        <v>166.7</v>
      </c>
      <c r="GU29" s="34" t="n">
        <v>167.4</v>
      </c>
      <c r="GV29" s="34" t="n">
        <v>211.7</v>
      </c>
      <c r="GW29" s="34" t="n">
        <v>225.1</v>
      </c>
      <c r="GX29" s="34" t="n">
        <v>246.4</v>
      </c>
      <c r="GY29" s="34" t="n">
        <v>275.1</v>
      </c>
      <c r="GZ29" s="34" t="n">
        <v>285.9</v>
      </c>
      <c r="HA29" s="34" t="n">
        <v>281.2</v>
      </c>
      <c r="HB29"/>
    </row>
    <row r="30">
      <c r="A30" s="34" t="s">
        <v>1501</v>
      </c>
      <c r="B30" s="34" t="n">
        <v>45.1</v>
      </c>
      <c r="C30" s="34" t="n">
        <v>45.4</v>
      </c>
      <c r="D30" s="34" t="n">
        <v>45.9</v>
      </c>
      <c r="E30" s="34" t="n">
        <v>45.6</v>
      </c>
      <c r="F30" s="34" t="n">
        <v>49.6</v>
      </c>
      <c r="G30" s="34" t="n">
        <v>50.2</v>
      </c>
      <c r="H30" s="34" t="n">
        <v>50.5</v>
      </c>
      <c r="I30" s="34" t="n">
        <v>51</v>
      </c>
      <c r="J30" s="34" t="n">
        <v>57.3</v>
      </c>
      <c r="K30" s="34" t="n">
        <v>57.9</v>
      </c>
      <c r="L30" s="34" t="n">
        <v>58.5</v>
      </c>
      <c r="M30" s="34" t="n">
        <v>59.4</v>
      </c>
      <c r="N30" s="34" t="n">
        <v>72.7</v>
      </c>
      <c r="O30" s="34" t="n">
        <v>73.8</v>
      </c>
      <c r="P30" s="34" t="n">
        <v>75.1</v>
      </c>
      <c r="Q30" s="34" t="n">
        <v>76.6</v>
      </c>
      <c r="R30" s="34" t="n">
        <v>82.1</v>
      </c>
      <c r="S30" s="34" t="n">
        <v>83.6</v>
      </c>
      <c r="T30" s="34" t="n">
        <v>85.2</v>
      </c>
      <c r="U30" s="34" t="n">
        <v>85.4</v>
      </c>
      <c r="V30" s="34" t="n">
        <v>86.5</v>
      </c>
      <c r="W30" s="34" t="n">
        <v>86.8</v>
      </c>
      <c r="X30" s="34" t="n">
        <v>88.5</v>
      </c>
      <c r="Y30" s="34" t="n">
        <v>90.5</v>
      </c>
      <c r="Z30" s="34" t="n">
        <v>97.5</v>
      </c>
      <c r="AA30" s="34" t="n">
        <v>98.9</v>
      </c>
      <c r="AB30" s="34" t="n">
        <v>100.6</v>
      </c>
      <c r="AC30" s="34" t="n">
        <v>102.1</v>
      </c>
      <c r="AD30" s="34" t="n">
        <v>107.5</v>
      </c>
      <c r="AE30" s="34" t="n">
        <v>110.1</v>
      </c>
      <c r="AF30" s="34" t="n">
        <v>112.2</v>
      </c>
      <c r="AG30" s="34" t="n">
        <v>114.4</v>
      </c>
      <c r="AH30" s="34" t="n">
        <v>121.6</v>
      </c>
      <c r="AI30" s="34" t="n">
        <v>126.5</v>
      </c>
      <c r="AJ30" s="34" t="n">
        <v>130.8</v>
      </c>
      <c r="AK30" s="34" t="n">
        <v>136</v>
      </c>
      <c r="AL30" s="34" t="n">
        <v>143.1</v>
      </c>
      <c r="AM30" s="34" t="n">
        <v>147.4</v>
      </c>
      <c r="AN30" s="34" t="n">
        <v>152.4</v>
      </c>
      <c r="AO30" s="34" t="n">
        <v>156.3</v>
      </c>
      <c r="AP30" s="34" t="n">
        <v>159.3</v>
      </c>
      <c r="AQ30" s="34" t="n">
        <v>161</v>
      </c>
      <c r="AR30" s="34" t="n">
        <v>164.2</v>
      </c>
      <c r="AS30" s="34" t="n">
        <v>170.1</v>
      </c>
      <c r="AT30" s="34" t="n">
        <v>187.3</v>
      </c>
      <c r="AU30" s="34" t="n">
        <v>190.9</v>
      </c>
      <c r="AV30" s="34" t="n">
        <v>195.6</v>
      </c>
      <c r="AW30" s="34" t="n">
        <v>198.2</v>
      </c>
      <c r="AX30" s="34" t="n">
        <v>203.2</v>
      </c>
      <c r="AY30" s="34" t="n">
        <v>205.2</v>
      </c>
      <c r="AZ30" s="34" t="n">
        <v>207.5</v>
      </c>
      <c r="BA30" s="34" t="n">
        <v>208.3</v>
      </c>
      <c r="BB30" s="34" t="n">
        <v>216.1</v>
      </c>
      <c r="BC30" s="34" t="n">
        <v>220.2</v>
      </c>
      <c r="BD30" s="34" t="n">
        <v>224.8</v>
      </c>
      <c r="BE30" s="34" t="n">
        <v>231.2</v>
      </c>
      <c r="BF30" s="34" t="n">
        <v>246.3</v>
      </c>
      <c r="BG30" s="34" t="n">
        <v>252.1</v>
      </c>
      <c r="BH30" s="34" t="n">
        <v>257.1</v>
      </c>
      <c r="BI30" s="34" t="n">
        <v>261.1</v>
      </c>
      <c r="BJ30" s="34" t="n">
        <v>271</v>
      </c>
      <c r="BK30" s="34" t="n">
        <v>275</v>
      </c>
      <c r="BL30" s="34" t="n">
        <v>279.7</v>
      </c>
      <c r="BM30" s="34" t="n">
        <v>285.9</v>
      </c>
      <c r="BN30" s="34" t="n">
        <v>292.7</v>
      </c>
      <c r="BO30" s="34" t="n">
        <v>296.1</v>
      </c>
      <c r="BP30" s="34" t="n">
        <v>300.8</v>
      </c>
      <c r="BQ30" s="34" t="n">
        <v>306.2</v>
      </c>
      <c r="BR30" s="34" t="n">
        <v>310.7</v>
      </c>
      <c r="BS30" s="34" t="n">
        <v>314.5</v>
      </c>
      <c r="BT30" s="34" t="n">
        <v>319</v>
      </c>
      <c r="BU30" s="34" t="n">
        <v>325.6</v>
      </c>
      <c r="BV30" s="34" t="n">
        <v>344.7</v>
      </c>
      <c r="BW30" s="34" t="n">
        <v>351.7</v>
      </c>
      <c r="BX30" s="34" t="n">
        <v>357.7</v>
      </c>
      <c r="BY30" s="34" t="n">
        <v>365</v>
      </c>
      <c r="BZ30" s="34" t="n">
        <v>370.9</v>
      </c>
      <c r="CA30" s="34" t="n">
        <v>375.4</v>
      </c>
      <c r="CB30" s="34" t="n">
        <v>379.8</v>
      </c>
      <c r="CC30" s="34" t="n">
        <v>385.6</v>
      </c>
      <c r="CD30" s="34" t="n">
        <v>394</v>
      </c>
      <c r="CE30" s="34" t="n">
        <v>399</v>
      </c>
      <c r="CF30" s="34" t="n">
        <v>406.4</v>
      </c>
      <c r="CG30" s="34" t="n">
        <v>408.9</v>
      </c>
      <c r="CH30" s="34" t="n">
        <v>412</v>
      </c>
      <c r="CI30" s="34" t="n">
        <v>418.3</v>
      </c>
      <c r="CJ30" s="34" t="n">
        <v>423.7</v>
      </c>
      <c r="CK30" s="34" t="n">
        <v>428.4</v>
      </c>
      <c r="CL30" s="34" t="n">
        <v>439.9</v>
      </c>
      <c r="CM30" s="34" t="n">
        <v>445.1</v>
      </c>
      <c r="CN30" s="34" t="n">
        <v>447.9</v>
      </c>
      <c r="CO30" s="34" t="n">
        <v>442.9</v>
      </c>
      <c r="CP30" s="34" t="n">
        <v>462.1</v>
      </c>
      <c r="CQ30" s="34" t="n">
        <v>462.4</v>
      </c>
      <c r="CR30" s="34" t="n">
        <v>466.8</v>
      </c>
      <c r="CS30" s="34" t="n">
        <v>470.8</v>
      </c>
      <c r="CT30" s="34" t="n">
        <v>485.8</v>
      </c>
      <c r="CU30" s="34" t="n">
        <v>493</v>
      </c>
      <c r="CV30" s="34" t="n">
        <v>499</v>
      </c>
      <c r="CW30" s="34" t="n">
        <v>506.8</v>
      </c>
      <c r="CX30" s="34" t="n">
        <v>514.2</v>
      </c>
      <c r="CY30" s="34" t="n">
        <v>519</v>
      </c>
      <c r="CZ30" s="34" t="n">
        <v>524.6</v>
      </c>
      <c r="DA30" s="34" t="n">
        <v>529.9</v>
      </c>
      <c r="DB30" s="34" t="n">
        <v>532.9</v>
      </c>
      <c r="DC30" s="34" t="n">
        <v>541.7</v>
      </c>
      <c r="DD30" s="34" t="n">
        <v>549.5</v>
      </c>
      <c r="DE30" s="34" t="n">
        <v>557.5</v>
      </c>
      <c r="DF30" s="34" t="n">
        <v>566</v>
      </c>
      <c r="DG30" s="34" t="n">
        <v>574</v>
      </c>
      <c r="DH30" s="34" t="n">
        <v>582.9</v>
      </c>
      <c r="DI30" s="34" t="n">
        <v>594.8</v>
      </c>
      <c r="DJ30" s="34" t="n">
        <v>602.8</v>
      </c>
      <c r="DK30" s="34" t="n">
        <v>612.3</v>
      </c>
      <c r="DL30" s="34" t="n">
        <v>622.2</v>
      </c>
      <c r="DM30" s="34" t="n">
        <v>632.2</v>
      </c>
      <c r="DN30" s="34" t="n">
        <v>643.5</v>
      </c>
      <c r="DO30" s="34" t="n">
        <v>649.3</v>
      </c>
      <c r="DP30" s="34" t="n">
        <v>656.7</v>
      </c>
      <c r="DQ30" s="34" t="n">
        <v>669.8</v>
      </c>
      <c r="DR30" s="34" t="n">
        <v>689.4</v>
      </c>
      <c r="DS30" s="34" t="n">
        <v>691.5</v>
      </c>
      <c r="DT30" s="34" t="n">
        <v>704.2</v>
      </c>
      <c r="DU30" s="34" t="n">
        <v>709.2</v>
      </c>
      <c r="DV30" s="34" t="n">
        <v>723.4</v>
      </c>
      <c r="DW30" s="34" t="n">
        <v>723.4</v>
      </c>
      <c r="DX30" s="34" t="n">
        <v>722</v>
      </c>
      <c r="DY30" s="34" t="n">
        <v>724.2</v>
      </c>
      <c r="DZ30" s="34" t="n">
        <v>732</v>
      </c>
      <c r="EA30" s="34" t="n">
        <v>739.9</v>
      </c>
      <c r="EB30" s="34" t="n">
        <v>742</v>
      </c>
      <c r="EC30" s="34" t="n">
        <v>743.8</v>
      </c>
      <c r="ED30" s="34" t="n">
        <v>749.1</v>
      </c>
      <c r="EE30" s="34" t="n">
        <v>758.6</v>
      </c>
      <c r="EF30" s="34" t="n">
        <v>767.2</v>
      </c>
      <c r="EG30" s="34" t="n">
        <v>778.2</v>
      </c>
      <c r="EH30" s="34" t="n">
        <v>790</v>
      </c>
      <c r="EI30" s="34" t="n">
        <v>803.5</v>
      </c>
      <c r="EJ30" s="34" t="n">
        <v>818.4</v>
      </c>
      <c r="EK30" s="34" t="n">
        <v>824</v>
      </c>
      <c r="EL30" s="34" t="n">
        <v>837.4</v>
      </c>
      <c r="EM30" s="34" t="n">
        <v>846</v>
      </c>
      <c r="EN30" s="34" t="n">
        <v>859.8</v>
      </c>
      <c r="EO30" s="34" t="n">
        <v>870.4</v>
      </c>
      <c r="EP30" s="34" t="n">
        <v>895.1</v>
      </c>
      <c r="EQ30" s="34" t="n">
        <v>900.8</v>
      </c>
      <c r="ER30" s="34" t="n">
        <v>906.2</v>
      </c>
      <c r="ES30" s="34" t="n">
        <v>920.6</v>
      </c>
      <c r="ET30" s="34" t="n">
        <v>940.9</v>
      </c>
      <c r="EU30" s="34" t="n">
        <v>943.1</v>
      </c>
      <c r="EV30" s="34" t="n">
        <v>946.7</v>
      </c>
      <c r="EW30" s="34" t="n">
        <v>958.4</v>
      </c>
      <c r="EX30" s="34" t="n">
        <v>970.2</v>
      </c>
      <c r="EY30" s="34" t="n">
        <v>972.3</v>
      </c>
      <c r="EZ30" s="34" t="n">
        <v>977.6</v>
      </c>
      <c r="FA30" s="34" t="n">
        <v>977.8</v>
      </c>
      <c r="FB30" s="34" t="n">
        <v>946</v>
      </c>
      <c r="FC30" s="34" t="n">
        <v>952.6</v>
      </c>
      <c r="FD30" s="34" t="n">
        <v>950.3</v>
      </c>
      <c r="FE30" s="34" t="n">
        <v>953.9</v>
      </c>
      <c r="FF30" s="34" t="n">
        <v>960.6</v>
      </c>
      <c r="FG30" s="34" t="n">
        <v>971.7</v>
      </c>
      <c r="FH30" s="34" t="n">
        <v>974.6</v>
      </c>
      <c r="FI30" s="34" t="n">
        <v>976.6</v>
      </c>
      <c r="FJ30" s="34" t="n">
        <v>898.3</v>
      </c>
      <c r="FK30" s="34" t="n">
        <v>900.9</v>
      </c>
      <c r="FL30" s="34" t="n">
        <v>909.4</v>
      </c>
      <c r="FM30" s="34" t="n">
        <v>904.2</v>
      </c>
      <c r="FN30" s="34" t="n">
        <v>927.5</v>
      </c>
      <c r="FO30" s="34" t="n">
        <v>932.2</v>
      </c>
      <c r="FP30" s="34" t="n">
        <v>935.2</v>
      </c>
      <c r="FQ30" s="34" t="n">
        <v>957</v>
      </c>
      <c r="FR30" s="34" t="n">
        <v>1078.6</v>
      </c>
      <c r="FS30" s="34" t="n">
        <v>1090.7</v>
      </c>
      <c r="FT30" s="34" t="n">
        <v>1093.6</v>
      </c>
      <c r="FU30" s="34" t="n">
        <v>1104.2</v>
      </c>
      <c r="FV30" s="34" t="n">
        <v>1126.6</v>
      </c>
      <c r="FW30" s="34" t="n">
        <v>1131</v>
      </c>
      <c r="FX30" s="34" t="n">
        <v>1142.5</v>
      </c>
      <c r="FY30" s="34" t="n">
        <v>1160.1</v>
      </c>
      <c r="FZ30" s="34" t="n">
        <v>1175.2</v>
      </c>
      <c r="GA30" s="34" t="n">
        <v>1187</v>
      </c>
      <c r="GB30" s="34" t="n">
        <v>1196.8</v>
      </c>
      <c r="GC30" s="34" t="n">
        <v>1204.1</v>
      </c>
      <c r="GD30" s="34" t="n">
        <v>1211</v>
      </c>
      <c r="GE30" s="34" t="n">
        <v>1217</v>
      </c>
      <c r="GF30" s="34" t="n">
        <v>1228</v>
      </c>
      <c r="GG30" s="34" t="n">
        <v>1241.5</v>
      </c>
      <c r="GH30" s="34" t="n">
        <v>1262.5</v>
      </c>
      <c r="GI30" s="34" t="n">
        <v>1275.1</v>
      </c>
      <c r="GJ30" s="34" t="n">
        <v>1290.2</v>
      </c>
      <c r="GK30" s="34" t="n">
        <v>1308.9</v>
      </c>
      <c r="GL30" s="34" t="n">
        <v>1328.5</v>
      </c>
      <c r="GM30" s="34" t="n">
        <v>1338</v>
      </c>
      <c r="GN30" s="34" t="n">
        <v>1353.9</v>
      </c>
      <c r="GO30" s="34" t="n">
        <v>1361.4</v>
      </c>
      <c r="GP30" s="34" t="n">
        <v>1392.4</v>
      </c>
      <c r="GQ30" s="34" t="n">
        <v>1399.3</v>
      </c>
      <c r="GR30" s="34" t="n">
        <v>1406.9</v>
      </c>
      <c r="GS30" s="34" t="n">
        <v>1426.4</v>
      </c>
      <c r="GT30" s="34" t="n">
        <v>1457.1</v>
      </c>
      <c r="GU30" s="34" t="n">
        <v>1391.6</v>
      </c>
      <c r="GV30" s="34" t="n">
        <v>1443.8</v>
      </c>
      <c r="GW30" s="34" t="n">
        <v>1486</v>
      </c>
      <c r="GX30" s="34" t="n">
        <v>1517.9</v>
      </c>
      <c r="GY30" s="34" t="n">
        <v>1555.7</v>
      </c>
      <c r="GZ30" s="34" t="n">
        <v>1594.4</v>
      </c>
      <c r="HA30" s="34" t="n">
        <v>1630.1</v>
      </c>
      <c r="HB30" t="n">
        <v>1669.7</v>
      </c>
    </row>
    <row r="31">
      <c r="A31" s="34" t="s">
        <v>1502</v>
      </c>
      <c r="B31" s="34" t="n">
        <v>48.3</v>
      </c>
      <c r="C31" s="34" t="n">
        <v>57.5</v>
      </c>
      <c r="D31" s="34" t="n">
        <v>56.9</v>
      </c>
      <c r="E31" s="34" t="n">
        <v>59.8</v>
      </c>
      <c r="F31" s="34" t="n">
        <v>61</v>
      </c>
      <c r="G31" s="34" t="n">
        <v>67.9</v>
      </c>
      <c r="H31" s="34" t="n">
        <v>67.2</v>
      </c>
      <c r="I31" s="34" t="n">
        <v>68.2</v>
      </c>
      <c r="J31" s="34" t="n">
        <v>70.2</v>
      </c>
      <c r="K31" s="34" t="n">
        <v>70.2</v>
      </c>
      <c r="L31" s="34" t="n">
        <v>70.3</v>
      </c>
      <c r="M31" s="34" t="n">
        <v>80.6</v>
      </c>
      <c r="N31" s="34" t="n">
        <v>82.2</v>
      </c>
      <c r="O31" s="34" t="n">
        <v>83.6</v>
      </c>
      <c r="P31" s="34" t="n">
        <v>85.1</v>
      </c>
      <c r="Q31" s="34" t="n">
        <v>87.3</v>
      </c>
      <c r="R31" s="34" t="n">
        <v>94.1</v>
      </c>
      <c r="S31" s="34" t="n">
        <v>100.7</v>
      </c>
      <c r="T31" s="34" t="n">
        <v>106.4</v>
      </c>
      <c r="U31" s="34" t="n">
        <v>112</v>
      </c>
      <c r="V31" s="34" t="n">
        <v>120.5</v>
      </c>
      <c r="W31" s="34" t="n">
        <v>134.2</v>
      </c>
      <c r="X31" s="34" t="n">
        <v>136.8</v>
      </c>
      <c r="Y31" s="34" t="n">
        <v>137.8</v>
      </c>
      <c r="Z31" s="34" t="n">
        <v>141.3</v>
      </c>
      <c r="AA31" s="34" t="n">
        <v>139.6</v>
      </c>
      <c r="AB31" s="34" t="n">
        <v>145.4</v>
      </c>
      <c r="AC31" s="34" t="n">
        <v>147.7</v>
      </c>
      <c r="AD31" s="34" t="n">
        <v>149.8</v>
      </c>
      <c r="AE31" s="34" t="n">
        <v>148.9</v>
      </c>
      <c r="AF31" s="34" t="n">
        <v>154.4</v>
      </c>
      <c r="AG31" s="34" t="n">
        <v>156.6</v>
      </c>
      <c r="AH31" s="34" t="n">
        <v>158.5</v>
      </c>
      <c r="AI31" s="34" t="n">
        <v>158</v>
      </c>
      <c r="AJ31" s="34" t="n">
        <v>165.9</v>
      </c>
      <c r="AK31" s="34" t="n">
        <v>168.3</v>
      </c>
      <c r="AL31" s="34" t="n">
        <v>172.5</v>
      </c>
      <c r="AM31" s="34" t="n">
        <v>175.7</v>
      </c>
      <c r="AN31" s="34" t="n">
        <v>190.1</v>
      </c>
      <c r="AO31" s="34" t="n">
        <v>193.8</v>
      </c>
      <c r="AP31" s="34" t="n">
        <v>202.1</v>
      </c>
      <c r="AQ31" s="34" t="n">
        <v>207.3</v>
      </c>
      <c r="AR31" s="34" t="n">
        <v>235.4</v>
      </c>
      <c r="AS31" s="34" t="n">
        <v>236.4</v>
      </c>
      <c r="AT31" s="34" t="n">
        <v>240.5</v>
      </c>
      <c r="AU31" s="34" t="n">
        <v>241.6</v>
      </c>
      <c r="AV31" s="34" t="n">
        <v>259.3</v>
      </c>
      <c r="AW31" s="34" t="n">
        <v>261.5</v>
      </c>
      <c r="AX31" s="34" t="n">
        <v>265.2</v>
      </c>
      <c r="AY31" s="34" t="n">
        <v>272.2</v>
      </c>
      <c r="AZ31" s="34" t="n">
        <v>287.5</v>
      </c>
      <c r="BA31" s="34" t="n">
        <v>302.6</v>
      </c>
      <c r="BB31" s="34" t="n">
        <v>302.2</v>
      </c>
      <c r="BC31" s="34" t="n">
        <v>307.4</v>
      </c>
      <c r="BD31" s="34" t="n">
        <v>301.3</v>
      </c>
      <c r="BE31" s="34" t="n">
        <v>303.5</v>
      </c>
      <c r="BF31" s="34" t="n">
        <v>306.4</v>
      </c>
      <c r="BG31" s="34" t="n">
        <v>308.4</v>
      </c>
      <c r="BH31" s="34" t="n">
        <v>309.1</v>
      </c>
      <c r="BI31" s="34" t="n">
        <v>315.1</v>
      </c>
      <c r="BJ31" s="34" t="n">
        <v>323.2</v>
      </c>
      <c r="BK31" s="34" t="n">
        <v>324.2</v>
      </c>
      <c r="BL31" s="34" t="n">
        <v>327.5</v>
      </c>
      <c r="BM31" s="34" t="n">
        <v>328.5</v>
      </c>
      <c r="BN31" s="34" t="n">
        <v>338.3</v>
      </c>
      <c r="BO31" s="34" t="n">
        <v>342</v>
      </c>
      <c r="BP31" s="34" t="n">
        <v>347.8</v>
      </c>
      <c r="BQ31" s="34" t="n">
        <v>348.9</v>
      </c>
      <c r="BR31" s="34" t="n">
        <v>353.6</v>
      </c>
      <c r="BS31" s="34" t="n">
        <v>357.6</v>
      </c>
      <c r="BT31" s="34" t="n">
        <v>357.9</v>
      </c>
      <c r="BU31" s="34" t="n">
        <v>359.7</v>
      </c>
      <c r="BV31" s="34" t="n">
        <v>375</v>
      </c>
      <c r="BW31" s="34" t="n">
        <v>376.1</v>
      </c>
      <c r="BX31" s="34" t="n">
        <v>379.3</v>
      </c>
      <c r="BY31" s="34" t="n">
        <v>383</v>
      </c>
      <c r="BZ31" s="34" t="n">
        <v>403.9</v>
      </c>
      <c r="CA31" s="34" t="n">
        <v>408.3</v>
      </c>
      <c r="CB31" s="34" t="n">
        <v>413.7</v>
      </c>
      <c r="CC31" s="34" t="n">
        <v>420.9</v>
      </c>
      <c r="CD31" s="34" t="n">
        <v>437.5</v>
      </c>
      <c r="CE31" s="34" t="n">
        <v>443.4</v>
      </c>
      <c r="CF31" s="34" t="n">
        <v>447.9</v>
      </c>
      <c r="CG31" s="34" t="n">
        <v>459.4</v>
      </c>
      <c r="CH31" s="34" t="n">
        <v>481</v>
      </c>
      <c r="CI31" s="34" t="n">
        <v>491.3</v>
      </c>
      <c r="CJ31" s="34" t="n">
        <v>495.1</v>
      </c>
      <c r="CK31" s="34" t="n">
        <v>508.5</v>
      </c>
      <c r="CL31" s="34" t="n">
        <v>540</v>
      </c>
      <c r="CM31" s="34" t="n">
        <v>550.5</v>
      </c>
      <c r="CN31" s="34" t="n">
        <v>555.5</v>
      </c>
      <c r="CO31" s="34" t="n">
        <v>561.1</v>
      </c>
      <c r="CP31" s="34" t="n">
        <v>577.6</v>
      </c>
      <c r="CQ31" s="34" t="n">
        <v>582</v>
      </c>
      <c r="CR31" s="34" t="n">
        <v>585.7</v>
      </c>
      <c r="CS31" s="34" t="n">
        <v>589.6</v>
      </c>
      <c r="CT31" s="34" t="n">
        <v>601.8</v>
      </c>
      <c r="CU31" s="34" t="n">
        <v>606.2</v>
      </c>
      <c r="CV31" s="34" t="n">
        <v>610</v>
      </c>
      <c r="CW31" s="34" t="n">
        <v>618.1</v>
      </c>
      <c r="CX31" s="34" t="n">
        <v>637.6</v>
      </c>
      <c r="CY31" s="34" t="n">
        <v>644.9</v>
      </c>
      <c r="CZ31" s="34" t="n">
        <v>650</v>
      </c>
      <c r="DA31" s="34" t="n">
        <v>655.8</v>
      </c>
      <c r="DB31" s="34" t="n">
        <v>675</v>
      </c>
      <c r="DC31" s="34" t="n">
        <v>680.7</v>
      </c>
      <c r="DD31" s="34" t="n">
        <v>683.7</v>
      </c>
      <c r="DE31" s="34" t="n">
        <v>688.9</v>
      </c>
      <c r="DF31" s="34" t="n">
        <v>704.5</v>
      </c>
      <c r="DG31" s="34" t="n">
        <v>707.5</v>
      </c>
      <c r="DH31" s="34" t="n">
        <v>709.2</v>
      </c>
      <c r="DI31" s="34" t="n">
        <v>710.2</v>
      </c>
      <c r="DJ31" s="34" t="n">
        <v>719.7</v>
      </c>
      <c r="DK31" s="34" t="n">
        <v>720.7</v>
      </c>
      <c r="DL31" s="34" t="n">
        <v>723.5</v>
      </c>
      <c r="DM31" s="34" t="n">
        <v>724.7</v>
      </c>
      <c r="DN31" s="34" t="n">
        <v>735.5</v>
      </c>
      <c r="DO31" s="34" t="n">
        <v>738.6</v>
      </c>
      <c r="DP31" s="34" t="n">
        <v>741.1</v>
      </c>
      <c r="DQ31" s="34" t="n">
        <v>744.2</v>
      </c>
      <c r="DR31" s="34" t="n">
        <v>756.8</v>
      </c>
      <c r="DS31" s="34" t="n">
        <v>772.9</v>
      </c>
      <c r="DT31" s="34" t="n">
        <v>777.5</v>
      </c>
      <c r="DU31" s="34" t="n">
        <v>786.5</v>
      </c>
      <c r="DV31" s="34" t="n">
        <v>817.3</v>
      </c>
      <c r="DW31" s="34" t="n">
        <v>831</v>
      </c>
      <c r="DX31" s="34" t="n">
        <v>849.4</v>
      </c>
      <c r="DY31" s="34" t="n">
        <v>865.2</v>
      </c>
      <c r="DZ31" s="34" t="n">
        <v>895</v>
      </c>
      <c r="EA31" s="34" t="n">
        <v>921</v>
      </c>
      <c r="EB31" s="34" t="n">
        <v>925.2</v>
      </c>
      <c r="EC31" s="34" t="n">
        <v>930.8</v>
      </c>
      <c r="ED31" s="34" t="n">
        <v>947.7</v>
      </c>
      <c r="EE31" s="34" t="n">
        <v>964.3</v>
      </c>
      <c r="EF31" s="34" t="n">
        <v>973.7</v>
      </c>
      <c r="EG31" s="34" t="n">
        <v>984.3</v>
      </c>
      <c r="EH31" s="34" t="n">
        <v>1003.6</v>
      </c>
      <c r="EI31" s="34" t="n">
        <v>1013.5</v>
      </c>
      <c r="EJ31" s="34" t="n">
        <v>1024.1</v>
      </c>
      <c r="EK31" s="34" t="n">
        <v>1036.9</v>
      </c>
      <c r="EL31" s="34" t="n">
        <v>1065.3</v>
      </c>
      <c r="EM31" s="34" t="n">
        <v>1076</v>
      </c>
      <c r="EN31" s="34" t="n">
        <v>1091.8</v>
      </c>
      <c r="EO31" s="34" t="n">
        <v>1104.4</v>
      </c>
      <c r="EP31" s="34" t="n">
        <v>1172.7</v>
      </c>
      <c r="EQ31" s="34" t="n">
        <v>1184</v>
      </c>
      <c r="ER31" s="34" t="n">
        <v>1194.1</v>
      </c>
      <c r="ES31" s="34" t="n">
        <v>1205.6</v>
      </c>
      <c r="ET31" s="34" t="n">
        <v>1240.1</v>
      </c>
      <c r="EU31" s="34" t="n">
        <v>1256.7</v>
      </c>
      <c r="EV31" s="34" t="n">
        <v>1270.2</v>
      </c>
      <c r="EW31" s="34" t="n">
        <v>1286.3</v>
      </c>
      <c r="EX31" s="34" t="n">
        <v>1321.9</v>
      </c>
      <c r="EY31" s="34" t="n">
        <v>1657</v>
      </c>
      <c r="EZ31" s="34" t="n">
        <v>1445.3</v>
      </c>
      <c r="FA31" s="34" t="n">
        <v>1428.7</v>
      </c>
      <c r="FB31" s="34" t="n">
        <v>1521.8</v>
      </c>
      <c r="FC31" s="34" t="n">
        <v>1648</v>
      </c>
      <c r="FD31" s="34" t="n">
        <v>1634.5</v>
      </c>
      <c r="FE31" s="34" t="n">
        <v>1653.9</v>
      </c>
      <c r="FF31" s="34" t="n">
        <v>1753.5</v>
      </c>
      <c r="FG31" s="34" t="n">
        <v>1755.7</v>
      </c>
      <c r="FH31" s="34" t="n">
        <v>1758.8</v>
      </c>
      <c r="FI31" s="34" t="n">
        <v>1761.9</v>
      </c>
      <c r="FJ31" s="34" t="n">
        <v>1768.6</v>
      </c>
      <c r="FK31" s="34" t="n">
        <v>1777.4</v>
      </c>
      <c r="FL31" s="34" t="n">
        <v>1782.4</v>
      </c>
      <c r="FM31" s="34" t="n">
        <v>1789.3</v>
      </c>
      <c r="FN31" s="34" t="n">
        <v>1772.9</v>
      </c>
      <c r="FO31" s="34" t="n">
        <v>1777.5</v>
      </c>
      <c r="FP31" s="34" t="n">
        <v>1783.6</v>
      </c>
      <c r="FQ31" s="34" t="n">
        <v>1793.4</v>
      </c>
      <c r="FR31" s="34" t="n">
        <v>1817.3</v>
      </c>
      <c r="FS31" s="34" t="n">
        <v>1815.5</v>
      </c>
      <c r="FT31" s="34" t="n">
        <v>1823.2</v>
      </c>
      <c r="FU31" s="34" t="n">
        <v>1830.1</v>
      </c>
      <c r="FV31" s="34" t="n">
        <v>1848.1</v>
      </c>
      <c r="FW31" s="34" t="n">
        <v>1876.8</v>
      </c>
      <c r="FX31" s="34" t="n">
        <v>1890.5</v>
      </c>
      <c r="FY31" s="34" t="n">
        <v>1909</v>
      </c>
      <c r="FZ31" s="34" t="n">
        <v>1945.5</v>
      </c>
      <c r="GA31" s="34" t="n">
        <v>1966.6</v>
      </c>
      <c r="GB31" s="34" t="n">
        <v>1977.6</v>
      </c>
      <c r="GC31" s="34" t="n">
        <v>1989.7</v>
      </c>
      <c r="GD31" s="34" t="n">
        <v>2006.2</v>
      </c>
      <c r="GE31" s="34" t="n">
        <v>2018</v>
      </c>
      <c r="GF31" s="34" t="n">
        <v>2029.1</v>
      </c>
      <c r="GG31" s="34" t="n">
        <v>2043.5</v>
      </c>
      <c r="GH31" s="34" t="n">
        <v>2074.9</v>
      </c>
      <c r="GI31" s="34" t="n">
        <v>2088.5</v>
      </c>
      <c r="GJ31" s="34" t="n">
        <v>2106.8</v>
      </c>
      <c r="GK31" s="34" t="n">
        <v>2124.9</v>
      </c>
      <c r="GL31" s="34" t="n">
        <v>2172.9</v>
      </c>
      <c r="GM31" s="34" t="n">
        <v>2186.8</v>
      </c>
      <c r="GN31" s="34" t="n">
        <v>2203.5</v>
      </c>
      <c r="GO31" s="34" t="n">
        <v>2222.3</v>
      </c>
      <c r="GP31" s="34" t="n">
        <v>2298.1</v>
      </c>
      <c r="GQ31" s="34" t="n">
        <v>2315.5</v>
      </c>
      <c r="GR31" s="34" t="n">
        <v>2333.2</v>
      </c>
      <c r="GS31" s="34" t="n">
        <v>2350.8</v>
      </c>
      <c r="GT31" s="34" t="n">
        <v>2417.9</v>
      </c>
      <c r="GU31" s="34" t="n">
        <v>4766.7</v>
      </c>
      <c r="GV31" s="34" t="n">
        <v>3468.3</v>
      </c>
      <c r="GW31" s="34" t="n">
        <v>2839.1</v>
      </c>
      <c r="GX31" s="34" t="n">
        <v>5070.6</v>
      </c>
      <c r="GY31" s="34" t="n">
        <v>3372.3</v>
      </c>
      <c r="GZ31" s="34" t="n">
        <v>3136.3</v>
      </c>
      <c r="HA31" s="34" t="n">
        <v>2936.3</v>
      </c>
      <c r="HB31" t="n">
        <v>2889.1</v>
      </c>
    </row>
    <row r="32">
      <c r="A32" s="34" t="s">
        <v>1503</v>
      </c>
      <c r="B32" s="34" t="n">
        <v>16.6</v>
      </c>
      <c r="C32" s="34" t="n">
        <v>17.9</v>
      </c>
      <c r="D32" s="34" t="n">
        <v>19.2</v>
      </c>
      <c r="E32" s="34" t="n">
        <v>19.8</v>
      </c>
      <c r="F32" s="34" t="n">
        <v>20.5</v>
      </c>
      <c r="G32" s="34" t="n">
        <v>22.1</v>
      </c>
      <c r="H32" s="34" t="n">
        <v>22.4</v>
      </c>
      <c r="I32" s="34" t="n">
        <v>23.7</v>
      </c>
      <c r="J32" s="34" t="n">
        <v>24.4</v>
      </c>
      <c r="K32" s="34" t="n">
        <v>32.7</v>
      </c>
      <c r="L32" s="34" t="n">
        <v>25.6</v>
      </c>
      <c r="M32" s="34" t="n">
        <v>39.3</v>
      </c>
      <c r="N32" s="34" t="n">
        <v>34.3</v>
      </c>
      <c r="O32" s="34" t="n">
        <v>33.4</v>
      </c>
      <c r="P32" s="34" t="n">
        <v>32.6</v>
      </c>
      <c r="Q32" s="34" t="n">
        <v>33.6</v>
      </c>
      <c r="R32" s="34" t="n">
        <v>33.3</v>
      </c>
      <c r="S32" s="34" t="n">
        <v>34.1</v>
      </c>
      <c r="T32" s="34" t="n">
        <v>35.4</v>
      </c>
      <c r="U32" s="34" t="n">
        <v>36.8</v>
      </c>
      <c r="V32" s="34" t="n">
        <v>39.3</v>
      </c>
      <c r="W32" s="34" t="n">
        <v>44.3</v>
      </c>
      <c r="X32" s="34" t="n">
        <v>45</v>
      </c>
      <c r="Y32" s="34" t="n">
        <v>45.9</v>
      </c>
      <c r="Z32" s="34" t="n">
        <v>47</v>
      </c>
      <c r="AA32" s="34" t="n">
        <v>47.8</v>
      </c>
      <c r="AB32" s="34" t="n">
        <v>48.7</v>
      </c>
      <c r="AC32" s="34" t="n">
        <v>52.7</v>
      </c>
      <c r="AD32" s="34" t="n">
        <v>50.7</v>
      </c>
      <c r="AE32" s="34" t="n">
        <v>53.7</v>
      </c>
      <c r="AF32" s="34" t="n">
        <v>57.3</v>
      </c>
      <c r="AG32" s="34" t="n">
        <v>57.3</v>
      </c>
      <c r="AH32" s="34" t="n">
        <v>61.5</v>
      </c>
      <c r="AI32" s="34" t="n">
        <v>64.1</v>
      </c>
      <c r="AJ32" s="34" t="n">
        <v>63.4</v>
      </c>
      <c r="AK32" s="34" t="n">
        <v>64.9</v>
      </c>
      <c r="AL32" s="34" t="n">
        <v>62.1</v>
      </c>
      <c r="AM32" s="34" t="n">
        <v>62.6</v>
      </c>
      <c r="AN32" s="34" t="n">
        <v>65.2</v>
      </c>
      <c r="AO32" s="34" t="n">
        <v>65.9</v>
      </c>
      <c r="AP32" s="34" t="n">
        <v>66.7</v>
      </c>
      <c r="AQ32" s="34" t="n">
        <v>68.2</v>
      </c>
      <c r="AR32" s="34" t="n">
        <v>70.7</v>
      </c>
      <c r="AS32" s="34" t="n">
        <v>73.1</v>
      </c>
      <c r="AT32" s="34" t="n">
        <v>71.5</v>
      </c>
      <c r="AU32" s="34" t="n">
        <v>71.4</v>
      </c>
      <c r="AV32" s="34" t="n">
        <v>68.8</v>
      </c>
      <c r="AW32" s="34" t="n">
        <v>66</v>
      </c>
      <c r="AX32" s="34" t="n">
        <v>65.8</v>
      </c>
      <c r="AY32" s="34" t="n">
        <v>67.3</v>
      </c>
      <c r="AZ32" s="34" t="n">
        <v>65.6</v>
      </c>
      <c r="BA32" s="34" t="n">
        <v>66.3</v>
      </c>
      <c r="BB32" s="34" t="n">
        <v>67.2</v>
      </c>
      <c r="BC32" s="34" t="n">
        <v>69.2</v>
      </c>
      <c r="BD32" s="34" t="n">
        <v>68.4</v>
      </c>
      <c r="BE32" s="34" t="n">
        <v>67</v>
      </c>
      <c r="BF32" s="34" t="n">
        <v>71.3</v>
      </c>
      <c r="BG32" s="34" t="n">
        <v>73.1</v>
      </c>
      <c r="BH32" s="34" t="n">
        <v>70.7</v>
      </c>
      <c r="BI32" s="34" t="n">
        <v>74.3</v>
      </c>
      <c r="BJ32" s="34" t="n">
        <v>74.8</v>
      </c>
      <c r="BK32" s="34" t="n">
        <v>75.3</v>
      </c>
      <c r="BL32" s="34" t="n">
        <v>76.4</v>
      </c>
      <c r="BM32" s="34" t="n">
        <v>78.1</v>
      </c>
      <c r="BN32" s="34" t="n">
        <v>79.7</v>
      </c>
      <c r="BO32" s="34" t="n">
        <v>83.8</v>
      </c>
      <c r="BP32" s="34" t="n">
        <v>86.7</v>
      </c>
      <c r="BQ32" s="34" t="n">
        <v>79.5</v>
      </c>
      <c r="BR32" s="34" t="n">
        <v>76.9</v>
      </c>
      <c r="BS32" s="34" t="n">
        <v>80.2</v>
      </c>
      <c r="BT32" s="34" t="n">
        <v>78.2</v>
      </c>
      <c r="BU32" s="34" t="n">
        <v>78.2</v>
      </c>
      <c r="BV32" s="34" t="n">
        <v>84.1</v>
      </c>
      <c r="BW32" s="34" t="n">
        <v>84.1</v>
      </c>
      <c r="BX32" s="34" t="n">
        <v>87</v>
      </c>
      <c r="BY32" s="34" t="n">
        <v>87.7</v>
      </c>
      <c r="BZ32" s="34" t="n">
        <v>88.7</v>
      </c>
      <c r="CA32" s="34" t="n">
        <v>89.1</v>
      </c>
      <c r="CB32" s="34" t="n">
        <v>95</v>
      </c>
      <c r="CC32" s="34" t="n">
        <v>94.5</v>
      </c>
      <c r="CD32" s="34" t="n">
        <v>99.9</v>
      </c>
      <c r="CE32" s="34" t="n">
        <v>103.2</v>
      </c>
      <c r="CF32" s="34" t="n">
        <v>105.5</v>
      </c>
      <c r="CG32" s="34" t="n">
        <v>108.8</v>
      </c>
      <c r="CH32" s="34" t="n">
        <v>115.6</v>
      </c>
      <c r="CI32" s="34" t="n">
        <v>120.5</v>
      </c>
      <c r="CJ32" s="34" t="n">
        <v>127</v>
      </c>
      <c r="CK32" s="34" t="n">
        <v>132.9</v>
      </c>
      <c r="CL32" s="34" t="n">
        <v>136.2</v>
      </c>
      <c r="CM32" s="34" t="n">
        <v>139</v>
      </c>
      <c r="CN32" s="34" t="n">
        <v>145</v>
      </c>
      <c r="CO32" s="34" t="n">
        <v>146.5</v>
      </c>
      <c r="CP32" s="34" t="n">
        <v>148.8</v>
      </c>
      <c r="CQ32" s="34" t="n">
        <v>151.4</v>
      </c>
      <c r="CR32" s="34" t="n">
        <v>157.2</v>
      </c>
      <c r="CS32" s="34" t="n">
        <v>165.5</v>
      </c>
      <c r="CT32" s="34" t="n">
        <v>162.4</v>
      </c>
      <c r="CU32" s="34" t="n">
        <v>164.9</v>
      </c>
      <c r="CV32" s="34" t="n">
        <v>167.3</v>
      </c>
      <c r="CW32" s="34" t="n">
        <v>172.8</v>
      </c>
      <c r="CX32" s="34" t="n">
        <v>175.6</v>
      </c>
      <c r="CY32" s="34" t="n">
        <v>174.8</v>
      </c>
      <c r="CZ32" s="34" t="n">
        <v>175.8</v>
      </c>
      <c r="DA32" s="34" t="n">
        <v>171.7</v>
      </c>
      <c r="DB32" s="34" t="n">
        <v>177.1</v>
      </c>
      <c r="DC32" s="34" t="n">
        <v>185.5</v>
      </c>
      <c r="DD32" s="34" t="n">
        <v>182.9</v>
      </c>
      <c r="DE32" s="34" t="n">
        <v>180.3</v>
      </c>
      <c r="DF32" s="34" t="n">
        <v>184.6</v>
      </c>
      <c r="DG32" s="34" t="n">
        <v>184.2</v>
      </c>
      <c r="DH32" s="34" t="n">
        <v>187.5</v>
      </c>
      <c r="DI32" s="34" t="n">
        <v>196.3</v>
      </c>
      <c r="DJ32" s="34" t="n">
        <v>197.3</v>
      </c>
      <c r="DK32" s="34" t="n">
        <v>197</v>
      </c>
      <c r="DL32" s="34" t="n">
        <v>201.8</v>
      </c>
      <c r="DM32" s="34" t="n">
        <v>207</v>
      </c>
      <c r="DN32" s="34" t="n">
        <v>214.7</v>
      </c>
      <c r="DO32" s="34" t="n">
        <v>211.8</v>
      </c>
      <c r="DP32" s="34" t="n">
        <v>223.1</v>
      </c>
      <c r="DQ32" s="34" t="n">
        <v>227</v>
      </c>
      <c r="DR32" s="34" t="n">
        <v>224.5</v>
      </c>
      <c r="DS32" s="34" t="n">
        <v>227.4</v>
      </c>
      <c r="DT32" s="34" t="n">
        <v>239.5</v>
      </c>
      <c r="DU32" s="34" t="n">
        <v>241.1</v>
      </c>
      <c r="DV32" s="34" t="n">
        <v>254</v>
      </c>
      <c r="DW32" s="34" t="n">
        <v>262.2</v>
      </c>
      <c r="DX32" s="34" t="n">
        <v>258.5</v>
      </c>
      <c r="DY32" s="34" t="n">
        <v>270.4</v>
      </c>
      <c r="DZ32" s="34" t="n">
        <v>277.3</v>
      </c>
      <c r="EA32" s="34" t="n">
        <v>285.7</v>
      </c>
      <c r="EB32" s="34" t="n">
        <v>294.3</v>
      </c>
      <c r="EC32" s="34" t="n">
        <v>297.4</v>
      </c>
      <c r="ED32" s="34" t="n">
        <v>299.6</v>
      </c>
      <c r="EE32" s="34" t="n">
        <v>323.3</v>
      </c>
      <c r="EF32" s="34" t="n">
        <v>329.6</v>
      </c>
      <c r="EG32" s="34" t="n">
        <v>334.3</v>
      </c>
      <c r="EH32" s="34" t="n">
        <v>328</v>
      </c>
      <c r="EI32" s="34" t="n">
        <v>332.8</v>
      </c>
      <c r="EJ32" s="34" t="n">
        <v>328.4</v>
      </c>
      <c r="EK32" s="34" t="n">
        <v>340</v>
      </c>
      <c r="EL32" s="34" t="n">
        <v>341.6</v>
      </c>
      <c r="EM32" s="34" t="n">
        <v>344.8</v>
      </c>
      <c r="EN32" s="34" t="n">
        <v>342.5</v>
      </c>
      <c r="EO32" s="34" t="n">
        <v>345.1</v>
      </c>
      <c r="EP32" s="34" t="n">
        <v>340</v>
      </c>
      <c r="EQ32" s="34" t="n">
        <v>341.5</v>
      </c>
      <c r="ER32" s="34" t="n">
        <v>347.9</v>
      </c>
      <c r="ES32" s="34" t="n">
        <v>334.7</v>
      </c>
      <c r="ET32" s="34" t="n">
        <v>358.4</v>
      </c>
      <c r="EU32" s="34" t="n">
        <v>359.4</v>
      </c>
      <c r="EV32" s="34" t="n">
        <v>359.8</v>
      </c>
      <c r="EW32" s="34" t="n">
        <v>358.9</v>
      </c>
      <c r="EX32" s="34" t="n">
        <v>365.7</v>
      </c>
      <c r="EY32" s="34" t="n">
        <v>371.5</v>
      </c>
      <c r="EZ32" s="34" t="n">
        <v>368.8</v>
      </c>
      <c r="FA32" s="34" t="n">
        <v>378.6</v>
      </c>
      <c r="FB32" s="34" t="n">
        <v>421.1</v>
      </c>
      <c r="FC32" s="34" t="n">
        <v>473.9</v>
      </c>
      <c r="FD32" s="34" t="n">
        <v>465.4</v>
      </c>
      <c r="FE32" s="34" t="n">
        <v>472.1</v>
      </c>
      <c r="FF32" s="34" t="n">
        <v>496.2</v>
      </c>
      <c r="FG32" s="34" t="n">
        <v>492.6</v>
      </c>
      <c r="FH32" s="34" t="n">
        <v>517.8</v>
      </c>
      <c r="FI32" s="34" t="n">
        <v>514.4</v>
      </c>
      <c r="FJ32" s="34" t="n">
        <v>500.5</v>
      </c>
      <c r="FK32" s="34" t="n">
        <v>503.4</v>
      </c>
      <c r="FL32" s="34" t="n">
        <v>448.3</v>
      </c>
      <c r="FM32" s="34" t="n">
        <v>437.7</v>
      </c>
      <c r="FN32" s="34" t="n">
        <v>441.7</v>
      </c>
      <c r="FO32" s="34" t="n">
        <v>447.9</v>
      </c>
      <c r="FP32" s="34" t="n">
        <v>440</v>
      </c>
      <c r="FQ32" s="34" t="n">
        <v>448.2</v>
      </c>
      <c r="FR32" s="34" t="n">
        <v>440</v>
      </c>
      <c r="FS32" s="34" t="n">
        <v>459.2</v>
      </c>
      <c r="FT32" s="34" t="n">
        <v>454</v>
      </c>
      <c r="FU32" s="34" t="n">
        <v>447.3</v>
      </c>
      <c r="FV32" s="34" t="n">
        <v>467.8</v>
      </c>
      <c r="FW32" s="34" t="n">
        <v>492.5</v>
      </c>
      <c r="FX32" s="34" t="n">
        <v>511.1</v>
      </c>
      <c r="FY32" s="34" t="n">
        <v>508.8</v>
      </c>
      <c r="FZ32" s="34" t="n">
        <v>524.8</v>
      </c>
      <c r="GA32" s="34" t="n">
        <v>528.9</v>
      </c>
      <c r="GB32" s="34" t="n">
        <v>530.4</v>
      </c>
      <c r="GC32" s="34" t="n">
        <v>548.2</v>
      </c>
      <c r="GD32" s="34" t="n">
        <v>544.4</v>
      </c>
      <c r="GE32" s="34" t="n">
        <v>546.6</v>
      </c>
      <c r="GF32" s="34" t="n">
        <v>562.8</v>
      </c>
      <c r="GG32" s="34" t="n">
        <v>573.1</v>
      </c>
      <c r="GH32" s="34" t="n">
        <v>563.3</v>
      </c>
      <c r="GI32" s="34" t="n">
        <v>539.7</v>
      </c>
      <c r="GJ32" s="34" t="n">
        <v>563</v>
      </c>
      <c r="GK32" s="34" t="n">
        <v>575.8</v>
      </c>
      <c r="GL32" s="34" t="n">
        <v>582.7</v>
      </c>
      <c r="GM32" s="34" t="n">
        <v>575.7</v>
      </c>
      <c r="GN32" s="34" t="n">
        <v>582.7</v>
      </c>
      <c r="GO32" s="34" t="n">
        <v>588.9</v>
      </c>
      <c r="GP32" s="34" t="n">
        <v>593.8</v>
      </c>
      <c r="GQ32" s="34" t="n">
        <v>610.5</v>
      </c>
      <c r="GR32" s="34" t="n">
        <v>610.4</v>
      </c>
      <c r="GS32" s="34" t="n">
        <v>622.4</v>
      </c>
      <c r="GT32" s="34" t="n">
        <v>640.6</v>
      </c>
      <c r="GU32" s="34" t="n">
        <v>1400</v>
      </c>
      <c r="GV32" s="34" t="n">
        <v>738.5</v>
      </c>
      <c r="GW32" s="34" t="n">
        <v>743</v>
      </c>
      <c r="GX32" s="34" t="n">
        <v>781.5</v>
      </c>
      <c r="GY32" s="34" t="n">
        <v>1632.2</v>
      </c>
      <c r="GZ32" s="34" t="n">
        <v>1057.1</v>
      </c>
      <c r="HA32" s="34" t="n">
        <v>904.2</v>
      </c>
      <c r="HB32" t="n">
        <v>916.3</v>
      </c>
    </row>
    <row r="33">
      <c r="A33" s="34" t="s">
        <v>1504</v>
      </c>
      <c r="B33" s="34" t="n">
        <v>14</v>
      </c>
      <c r="C33" s="34" t="n">
        <v>14.1</v>
      </c>
      <c r="D33" s="34" t="n">
        <v>14.3</v>
      </c>
      <c r="E33" s="34" t="n">
        <v>14.4</v>
      </c>
      <c r="F33" s="34" t="n">
        <v>14.7</v>
      </c>
      <c r="G33" s="34" t="n">
        <v>15.6</v>
      </c>
      <c r="H33" s="34" t="n">
        <v>16</v>
      </c>
      <c r="I33" s="34" t="n">
        <v>17.3</v>
      </c>
      <c r="J33" s="34" t="n">
        <v>19.5</v>
      </c>
      <c r="K33" s="34" t="n">
        <v>21</v>
      </c>
      <c r="L33" s="34" t="n">
        <v>21.2</v>
      </c>
      <c r="M33" s="34" t="n">
        <v>21.8</v>
      </c>
      <c r="N33" s="34" t="n">
        <v>21.9</v>
      </c>
      <c r="O33" s="34" t="n">
        <v>22.3</v>
      </c>
      <c r="P33" s="34" t="n">
        <v>23.1</v>
      </c>
      <c r="Q33" s="34" t="n">
        <v>24</v>
      </c>
      <c r="R33" s="34" t="n">
        <v>23.3</v>
      </c>
      <c r="S33" s="34" t="n">
        <v>24.1</v>
      </c>
      <c r="T33" s="34" t="n">
        <v>25.2</v>
      </c>
      <c r="U33" s="34" t="n">
        <v>25.6</v>
      </c>
      <c r="V33" s="34" t="n">
        <v>25.7</v>
      </c>
      <c r="W33" s="34" t="n">
        <v>26.5</v>
      </c>
      <c r="X33" s="34" t="n">
        <v>27.2</v>
      </c>
      <c r="Y33" s="34" t="n">
        <v>28.2</v>
      </c>
      <c r="Z33" s="34" t="n">
        <v>29.5</v>
      </c>
      <c r="AA33" s="34" t="n">
        <v>30.6</v>
      </c>
      <c r="AB33" s="34" t="n">
        <v>31.6</v>
      </c>
      <c r="AC33" s="34" t="n">
        <v>32.6</v>
      </c>
      <c r="AD33" s="34" t="n">
        <v>33.5</v>
      </c>
      <c r="AE33" s="34" t="n">
        <v>34.7</v>
      </c>
      <c r="AF33" s="34" t="n">
        <v>35.9</v>
      </c>
      <c r="AG33" s="34" t="n">
        <v>37.3</v>
      </c>
      <c r="AH33" s="34" t="n">
        <v>38.6</v>
      </c>
      <c r="AI33" s="34" t="n">
        <v>40.1</v>
      </c>
      <c r="AJ33" s="34" t="n">
        <v>40.9</v>
      </c>
      <c r="AK33" s="34" t="n">
        <v>42.1</v>
      </c>
      <c r="AL33" s="34" t="n">
        <v>42</v>
      </c>
      <c r="AM33" s="34" t="n">
        <v>42.1</v>
      </c>
      <c r="AN33" s="34" t="n">
        <v>45.4</v>
      </c>
      <c r="AO33" s="34" t="n">
        <v>46.6</v>
      </c>
      <c r="AP33" s="34" t="n">
        <v>46.6</v>
      </c>
      <c r="AQ33" s="34" t="n">
        <v>48</v>
      </c>
      <c r="AR33" s="34" t="n">
        <v>49.4</v>
      </c>
      <c r="AS33" s="34" t="n">
        <v>51.6</v>
      </c>
      <c r="AT33" s="34" t="n">
        <v>52.5</v>
      </c>
      <c r="AU33" s="34" t="n">
        <v>53.7</v>
      </c>
      <c r="AV33" s="34" t="n">
        <v>55.5</v>
      </c>
      <c r="AW33" s="34" t="n">
        <v>56.8</v>
      </c>
      <c r="AX33" s="34" t="n">
        <v>57.3</v>
      </c>
      <c r="AY33" s="34" t="n">
        <v>58.1</v>
      </c>
      <c r="AZ33" s="34" t="n">
        <v>60.4</v>
      </c>
      <c r="BA33" s="34" t="n">
        <v>60.8</v>
      </c>
      <c r="BB33" s="34" t="n">
        <v>61.3</v>
      </c>
      <c r="BC33" s="34" t="n">
        <v>64.3</v>
      </c>
      <c r="BD33" s="34" t="n">
        <v>68.1</v>
      </c>
      <c r="BE33" s="34" t="n">
        <v>70.7</v>
      </c>
      <c r="BF33" s="34" t="n">
        <v>73.3</v>
      </c>
      <c r="BG33" s="34" t="n">
        <v>75.8</v>
      </c>
      <c r="BH33" s="34" t="n">
        <v>76.8</v>
      </c>
      <c r="BI33" s="34" t="n">
        <v>78.2</v>
      </c>
      <c r="BJ33" s="34" t="n">
        <v>79.3</v>
      </c>
      <c r="BK33" s="34" t="n">
        <v>80.9</v>
      </c>
      <c r="BL33" s="34" t="n">
        <v>81.5</v>
      </c>
      <c r="BM33" s="34" t="n">
        <v>83.7</v>
      </c>
      <c r="BN33" s="34" t="n">
        <v>84.5</v>
      </c>
      <c r="BO33" s="34" t="n">
        <v>85</v>
      </c>
      <c r="BP33" s="34" t="n">
        <v>87.5</v>
      </c>
      <c r="BQ33" s="34" t="n">
        <v>91.8</v>
      </c>
      <c r="BR33" s="34" t="n">
        <v>92.4</v>
      </c>
      <c r="BS33" s="34" t="n">
        <v>101.5</v>
      </c>
      <c r="BT33" s="34" t="n">
        <v>94.1</v>
      </c>
      <c r="BU33" s="34" t="n">
        <v>98.4</v>
      </c>
      <c r="BV33" s="34" t="n">
        <v>99.4</v>
      </c>
      <c r="BW33" s="34" t="n">
        <v>97.2</v>
      </c>
      <c r="BX33" s="34" t="n">
        <v>104.1</v>
      </c>
      <c r="BY33" s="34" t="n">
        <v>107.6</v>
      </c>
      <c r="BZ33" s="34" t="n">
        <v>113.4</v>
      </c>
      <c r="CA33" s="34" t="n">
        <v>118.3</v>
      </c>
      <c r="CB33" s="34" t="n">
        <v>114.5</v>
      </c>
      <c r="CC33" s="34" t="n">
        <v>112.4</v>
      </c>
      <c r="CD33" s="34" t="n">
        <v>119.4</v>
      </c>
      <c r="CE33" s="34" t="n">
        <v>122.6</v>
      </c>
      <c r="CF33" s="34" t="n">
        <v>123.7</v>
      </c>
      <c r="CG33" s="34" t="n">
        <v>124.6</v>
      </c>
      <c r="CH33" s="34" t="n">
        <v>121.2</v>
      </c>
      <c r="CI33" s="34" t="n">
        <v>124.5</v>
      </c>
      <c r="CJ33" s="34" t="n">
        <v>126.1</v>
      </c>
      <c r="CK33" s="34" t="n">
        <v>129.5</v>
      </c>
      <c r="CL33" s="34" t="n">
        <v>127.6</v>
      </c>
      <c r="CM33" s="34" t="n">
        <v>136.9</v>
      </c>
      <c r="CN33" s="34" t="n">
        <v>136.8</v>
      </c>
      <c r="CO33" s="34" t="n">
        <v>140</v>
      </c>
      <c r="CP33" s="34" t="n">
        <v>136.7</v>
      </c>
      <c r="CQ33" s="34" t="n">
        <v>138.3</v>
      </c>
      <c r="CR33" s="34" t="n">
        <v>143.6</v>
      </c>
      <c r="CS33" s="34" t="n">
        <v>145.8</v>
      </c>
      <c r="CT33" s="34" t="n">
        <v>146.9</v>
      </c>
      <c r="CU33" s="34" t="n">
        <v>141.9</v>
      </c>
      <c r="CV33" s="34" t="n">
        <v>151.2</v>
      </c>
      <c r="CW33" s="34" t="n">
        <v>152</v>
      </c>
      <c r="CX33" s="34" t="n">
        <v>156.9</v>
      </c>
      <c r="CY33" s="34" t="n">
        <v>152.4</v>
      </c>
      <c r="CZ33" s="34" t="n">
        <v>160.7</v>
      </c>
      <c r="DA33" s="34" t="n">
        <v>162.4</v>
      </c>
      <c r="DB33" s="34" t="n">
        <v>165.3</v>
      </c>
      <c r="DC33" s="34" t="n">
        <v>165.9</v>
      </c>
      <c r="DD33" s="34" t="n">
        <v>169.3</v>
      </c>
      <c r="DE33" s="34" t="n">
        <v>174.1</v>
      </c>
      <c r="DF33" s="34" t="n">
        <v>177.8</v>
      </c>
      <c r="DG33" s="34" t="n">
        <v>176.9</v>
      </c>
      <c r="DH33" s="34" t="n">
        <v>184.1</v>
      </c>
      <c r="DI33" s="34" t="n">
        <v>189.2</v>
      </c>
      <c r="DJ33" s="34" t="n">
        <v>195.6</v>
      </c>
      <c r="DK33" s="34" t="n">
        <v>201.4</v>
      </c>
      <c r="DL33" s="34" t="n">
        <v>201.6</v>
      </c>
      <c r="DM33" s="34" t="n">
        <v>206.3</v>
      </c>
      <c r="DN33" s="34" t="n">
        <v>208.2</v>
      </c>
      <c r="DO33" s="34" t="n">
        <v>209.4</v>
      </c>
      <c r="DP33" s="34" t="n">
        <v>216.4</v>
      </c>
      <c r="DQ33" s="34" t="n">
        <v>224</v>
      </c>
      <c r="DR33" s="34" t="n">
        <v>232.2</v>
      </c>
      <c r="DS33" s="34" t="n">
        <v>243.3</v>
      </c>
      <c r="DT33" s="34" t="n">
        <v>236.6</v>
      </c>
      <c r="DU33" s="34" t="n">
        <v>234.8</v>
      </c>
      <c r="DV33" s="34" t="n">
        <v>250.9</v>
      </c>
      <c r="DW33" s="34" t="n">
        <v>259.9</v>
      </c>
      <c r="DX33" s="34" t="n">
        <v>231.9</v>
      </c>
      <c r="DY33" s="34" t="n">
        <v>229.3</v>
      </c>
      <c r="DZ33" s="34" t="n">
        <v>227.4</v>
      </c>
      <c r="EA33" s="34" t="n">
        <v>214.3</v>
      </c>
      <c r="EB33" s="34" t="n">
        <v>218.8</v>
      </c>
      <c r="EC33" s="34" t="n">
        <v>218.9</v>
      </c>
      <c r="ED33" s="34" t="n">
        <v>217.9</v>
      </c>
      <c r="EE33" s="34" t="n">
        <v>207.9</v>
      </c>
      <c r="EF33" s="34" t="n">
        <v>234.2</v>
      </c>
      <c r="EG33" s="34" t="n">
        <v>239.7</v>
      </c>
      <c r="EH33" s="34" t="n">
        <v>239</v>
      </c>
      <c r="EI33" s="34" t="n">
        <v>234.3</v>
      </c>
      <c r="EJ33" s="34" t="n">
        <v>247.7</v>
      </c>
      <c r="EK33" s="34" t="n">
        <v>261.8</v>
      </c>
      <c r="EL33" s="34" t="n">
        <v>269.4</v>
      </c>
      <c r="EM33" s="34" t="n">
        <v>270.4</v>
      </c>
      <c r="EN33" s="34" t="n">
        <v>276</v>
      </c>
      <c r="EO33" s="34" t="n">
        <v>285.2</v>
      </c>
      <c r="EP33" s="34" t="n">
        <v>294.9</v>
      </c>
      <c r="EQ33" s="34" t="n">
        <v>310.1</v>
      </c>
      <c r="ER33" s="34" t="n">
        <v>297.7</v>
      </c>
      <c r="ES33" s="34" t="n">
        <v>301.7</v>
      </c>
      <c r="ET33" s="34" t="n">
        <v>320.5</v>
      </c>
      <c r="EU33" s="34" t="n">
        <v>332</v>
      </c>
      <c r="EV33" s="34" t="n">
        <v>319.6</v>
      </c>
      <c r="EW33" s="34" t="n">
        <v>314.2</v>
      </c>
      <c r="EX33" s="34" t="n">
        <v>333.4</v>
      </c>
      <c r="EY33" s="34" t="n">
        <v>361.1</v>
      </c>
      <c r="EZ33" s="34" t="n">
        <v>323.8</v>
      </c>
      <c r="FA33" s="34" t="n">
        <v>305.1</v>
      </c>
      <c r="FB33" s="34" t="n">
        <v>281.1</v>
      </c>
      <c r="FC33" s="34" t="n">
        <v>275.6</v>
      </c>
      <c r="FD33" s="34" t="n">
        <v>293.3</v>
      </c>
      <c r="FE33" s="34" t="n">
        <v>293.3</v>
      </c>
      <c r="FF33" s="34" t="n">
        <v>288.4</v>
      </c>
      <c r="FG33" s="34" t="n">
        <v>278</v>
      </c>
      <c r="FH33" s="34" t="n">
        <v>297.8</v>
      </c>
      <c r="FI33" s="34" t="n">
        <v>311.9</v>
      </c>
      <c r="FJ33" s="34" t="n">
        <v>315.2</v>
      </c>
      <c r="FK33" s="34" t="n">
        <v>319.4</v>
      </c>
      <c r="FL33" s="34" t="n">
        <v>327.2</v>
      </c>
      <c r="FM33" s="34" t="n">
        <v>329.9</v>
      </c>
      <c r="FN33" s="34" t="n">
        <v>330.1</v>
      </c>
      <c r="FO33" s="34" t="n">
        <v>337</v>
      </c>
      <c r="FP33" s="34" t="n">
        <v>346.2</v>
      </c>
      <c r="FQ33" s="34" t="n">
        <v>359.2</v>
      </c>
      <c r="FR33" s="34" t="n">
        <v>376.5</v>
      </c>
      <c r="FS33" s="34" t="n">
        <v>386.1</v>
      </c>
      <c r="FT33" s="34" t="n">
        <v>366.6</v>
      </c>
      <c r="FU33" s="34" t="n">
        <v>364.9</v>
      </c>
      <c r="FV33" s="34" t="n">
        <v>375.7</v>
      </c>
      <c r="FW33" s="34" t="n">
        <v>369.4</v>
      </c>
      <c r="FX33" s="34" t="n">
        <v>385.3</v>
      </c>
      <c r="FY33" s="34" t="n">
        <v>393</v>
      </c>
      <c r="FZ33" s="34" t="n">
        <v>395.4</v>
      </c>
      <c r="GA33" s="34" t="n">
        <v>415.3</v>
      </c>
      <c r="GB33" s="34" t="n">
        <v>406.5</v>
      </c>
      <c r="GC33" s="34" t="n">
        <v>412.3</v>
      </c>
      <c r="GD33" s="34" t="n">
        <v>397.8</v>
      </c>
      <c r="GE33" s="34" t="n">
        <v>406.6</v>
      </c>
      <c r="GF33" s="34" t="n">
        <v>418.2</v>
      </c>
      <c r="GG33" s="34" t="n">
        <v>418.4</v>
      </c>
      <c r="GH33" s="34" t="n">
        <v>424.7</v>
      </c>
      <c r="GI33" s="34" t="n">
        <v>406.5</v>
      </c>
      <c r="GJ33" s="34" t="n">
        <v>432.4</v>
      </c>
      <c r="GK33" s="34" t="n">
        <v>478.2</v>
      </c>
      <c r="GL33" s="34" t="n">
        <v>479</v>
      </c>
      <c r="GM33" s="34" t="n">
        <v>442.4</v>
      </c>
      <c r="GN33" s="34" t="n">
        <v>464.2</v>
      </c>
      <c r="GO33" s="34" t="n">
        <v>453.6</v>
      </c>
      <c r="GP33" s="34" t="n">
        <v>472.9</v>
      </c>
      <c r="GQ33" s="34" t="n">
        <v>520.9</v>
      </c>
      <c r="GR33" s="34" t="n">
        <v>497.4</v>
      </c>
      <c r="GS33" s="34" t="n">
        <v>494.7</v>
      </c>
      <c r="GT33" s="34" t="n">
        <v>503.8</v>
      </c>
      <c r="GU33" s="34" t="n">
        <v>517.5</v>
      </c>
      <c r="GV33" s="34" t="n">
        <v>519.6</v>
      </c>
      <c r="GW33" s="34" t="n">
        <v>522.8</v>
      </c>
      <c r="GX33" s="34" t="n">
        <v>560.2</v>
      </c>
      <c r="GY33" s="34" t="n">
        <v>586.4</v>
      </c>
      <c r="GZ33" s="34" t="n">
        <v>605.1</v>
      </c>
      <c r="HA33" s="34" t="n">
        <v>629.1</v>
      </c>
      <c r="HB33" t="n">
        <v>665.3</v>
      </c>
    </row>
    <row r="34">
      <c r="A34" s="34" t="s">
        <v>1505</v>
      </c>
      <c r="B34" s="34" t="n">
        <v>70.6</v>
      </c>
      <c r="C34" s="34" t="n">
        <v>72.4</v>
      </c>
      <c r="D34" s="34" t="n">
        <v>74.3</v>
      </c>
      <c r="E34" s="34" t="n">
        <v>76</v>
      </c>
      <c r="F34" s="34" t="n">
        <v>78.3</v>
      </c>
      <c r="G34" s="34" t="n">
        <v>80.2</v>
      </c>
      <c r="H34" s="34" t="n">
        <v>82.8</v>
      </c>
      <c r="I34" s="34" t="n">
        <v>84.7</v>
      </c>
      <c r="J34" s="34" t="n">
        <v>86.4</v>
      </c>
      <c r="K34" s="34" t="n">
        <v>88.5</v>
      </c>
      <c r="L34" s="34" t="n">
        <v>90.4</v>
      </c>
      <c r="M34" s="34" t="n">
        <v>92.5</v>
      </c>
      <c r="N34" s="34" t="n">
        <v>95.1</v>
      </c>
      <c r="O34" s="34" t="n">
        <v>96.3</v>
      </c>
      <c r="P34" s="34" t="n">
        <v>98.7</v>
      </c>
      <c r="Q34" s="34" t="n">
        <v>99.6</v>
      </c>
      <c r="R34" s="34" t="n">
        <v>101</v>
      </c>
      <c r="S34" s="34" t="n">
        <v>104</v>
      </c>
      <c r="T34" s="34" t="n">
        <v>106.8</v>
      </c>
      <c r="U34" s="34" t="n">
        <v>107.5</v>
      </c>
      <c r="V34" s="34" t="n">
        <v>109</v>
      </c>
      <c r="W34" s="34" t="n">
        <v>111.7</v>
      </c>
      <c r="X34" s="34" t="n">
        <v>114.9</v>
      </c>
      <c r="Y34" s="34" t="n">
        <v>117.3</v>
      </c>
      <c r="Z34" s="34" t="n">
        <v>120.9</v>
      </c>
      <c r="AA34" s="34" t="n">
        <v>123.5</v>
      </c>
      <c r="AB34" s="34" t="n">
        <v>126</v>
      </c>
      <c r="AC34" s="34" t="n">
        <v>129.6</v>
      </c>
      <c r="AD34" s="34" t="n">
        <v>132.9</v>
      </c>
      <c r="AE34" s="34" t="n">
        <v>135.5</v>
      </c>
      <c r="AF34" s="34" t="n">
        <v>138.3</v>
      </c>
      <c r="AG34" s="34" t="n">
        <v>141.1</v>
      </c>
      <c r="AH34" s="34" t="n">
        <v>143</v>
      </c>
      <c r="AI34" s="34" t="n">
        <v>147.7</v>
      </c>
      <c r="AJ34" s="34" t="n">
        <v>144.2</v>
      </c>
      <c r="AK34" s="34" t="n">
        <v>147.6</v>
      </c>
      <c r="AL34" s="34" t="n">
        <v>150.6</v>
      </c>
      <c r="AM34" s="34" t="n">
        <v>152.6</v>
      </c>
      <c r="AN34" s="34" t="n">
        <v>155.6</v>
      </c>
      <c r="AO34" s="34" t="n">
        <v>159</v>
      </c>
      <c r="AP34" s="34" t="n">
        <v>161.9</v>
      </c>
      <c r="AQ34" s="34" t="n">
        <v>163.3</v>
      </c>
      <c r="AR34" s="34" t="n">
        <v>168.2</v>
      </c>
      <c r="AS34" s="34" t="n">
        <v>173.3</v>
      </c>
      <c r="AT34" s="34" t="n">
        <v>180.2</v>
      </c>
      <c r="AU34" s="34" t="n">
        <v>183.7</v>
      </c>
      <c r="AV34" s="34" t="n">
        <v>188.3</v>
      </c>
      <c r="AW34" s="34" t="n">
        <v>190.7</v>
      </c>
      <c r="AX34" s="34" t="n">
        <v>193.9</v>
      </c>
      <c r="AY34" s="34" t="n">
        <v>198.3</v>
      </c>
      <c r="AZ34" s="34" t="n">
        <v>201.7</v>
      </c>
      <c r="BA34" s="34" t="n">
        <v>206</v>
      </c>
      <c r="BB34" s="34" t="n">
        <v>209.6</v>
      </c>
      <c r="BC34" s="34" t="n">
        <v>216</v>
      </c>
      <c r="BD34" s="34" t="n">
        <v>222</v>
      </c>
      <c r="BE34" s="34" t="n">
        <v>228</v>
      </c>
      <c r="BF34" s="34" t="n">
        <v>234.7</v>
      </c>
      <c r="BG34" s="34" t="n">
        <v>240.3</v>
      </c>
      <c r="BH34" s="34" t="n">
        <v>244.7</v>
      </c>
      <c r="BI34" s="34" t="n">
        <v>250.2</v>
      </c>
      <c r="BJ34" s="34" t="n">
        <v>254.7</v>
      </c>
      <c r="BK34" s="34" t="n">
        <v>260</v>
      </c>
      <c r="BL34" s="34" t="n">
        <v>265.1</v>
      </c>
      <c r="BM34" s="34" t="n">
        <v>268.5</v>
      </c>
      <c r="BN34" s="34" t="n">
        <v>273</v>
      </c>
      <c r="BO34" s="34" t="n">
        <v>276.6</v>
      </c>
      <c r="BP34" s="34" t="n">
        <v>282.3</v>
      </c>
      <c r="BQ34" s="34" t="n">
        <v>286.8</v>
      </c>
      <c r="BR34" s="34" t="n">
        <v>291.9</v>
      </c>
      <c r="BS34" s="34" t="n">
        <v>298.5</v>
      </c>
      <c r="BT34" s="34" t="n">
        <v>306</v>
      </c>
      <c r="BU34" s="34" t="n">
        <v>310</v>
      </c>
      <c r="BV34" s="34" t="n">
        <v>315.7</v>
      </c>
      <c r="BW34" s="34" t="n">
        <v>323.2</v>
      </c>
      <c r="BX34" s="34" t="n">
        <v>327.3</v>
      </c>
      <c r="BY34" s="34" t="n">
        <v>332.4</v>
      </c>
      <c r="BZ34" s="34" t="n">
        <v>340.2</v>
      </c>
      <c r="CA34" s="34" t="n">
        <v>348.2</v>
      </c>
      <c r="CB34" s="34" t="n">
        <v>353.9</v>
      </c>
      <c r="CC34" s="34" t="n">
        <v>354.2</v>
      </c>
      <c r="CD34" s="34" t="n">
        <v>369.3</v>
      </c>
      <c r="CE34" s="34" t="n">
        <v>368.7</v>
      </c>
      <c r="CF34" s="34" t="n">
        <v>375.6</v>
      </c>
      <c r="CG34" s="34" t="n">
        <v>382.7</v>
      </c>
      <c r="CH34" s="34" t="n">
        <v>384.3</v>
      </c>
      <c r="CI34" s="34" t="n">
        <v>390.2</v>
      </c>
      <c r="CJ34" s="34" t="n">
        <v>399.4</v>
      </c>
      <c r="CK34" s="34" t="n">
        <v>407.3</v>
      </c>
      <c r="CL34" s="34" t="n">
        <v>412.8</v>
      </c>
      <c r="CM34" s="34" t="n">
        <v>418.2</v>
      </c>
      <c r="CN34" s="34" t="n">
        <v>424.1</v>
      </c>
      <c r="CO34" s="34" t="n">
        <v>425.3</v>
      </c>
      <c r="CP34" s="34" t="n">
        <v>427.5</v>
      </c>
      <c r="CQ34" s="34" t="n">
        <v>432.8</v>
      </c>
      <c r="CR34" s="34" t="n">
        <v>439.5</v>
      </c>
      <c r="CS34" s="34" t="n">
        <v>447.2</v>
      </c>
      <c r="CT34" s="34" t="n">
        <v>456</v>
      </c>
      <c r="CU34" s="34" t="n">
        <v>465.8</v>
      </c>
      <c r="CV34" s="34" t="n">
        <v>470</v>
      </c>
      <c r="CW34" s="34" t="n">
        <v>473.3</v>
      </c>
      <c r="CX34" s="34" t="n">
        <v>478.8</v>
      </c>
      <c r="CY34" s="34" t="n">
        <v>477.9</v>
      </c>
      <c r="CZ34" s="34" t="n">
        <v>483.5</v>
      </c>
      <c r="DA34" s="34" t="n">
        <v>489.3</v>
      </c>
      <c r="DB34" s="34" t="n">
        <v>497.8</v>
      </c>
      <c r="DC34" s="34" t="n">
        <v>506.5</v>
      </c>
      <c r="DD34" s="34" t="n">
        <v>510.1</v>
      </c>
      <c r="DE34" s="34" t="n">
        <v>517.3</v>
      </c>
      <c r="DF34" s="34" t="n">
        <v>523.8</v>
      </c>
      <c r="DG34" s="34" t="n">
        <v>530.7</v>
      </c>
      <c r="DH34" s="34" t="n">
        <v>536.6</v>
      </c>
      <c r="DI34" s="34" t="n">
        <v>544</v>
      </c>
      <c r="DJ34" s="34" t="n">
        <v>549.6</v>
      </c>
      <c r="DK34" s="34" t="n">
        <v>555.4</v>
      </c>
      <c r="DL34" s="34" t="n">
        <v>561.6</v>
      </c>
      <c r="DM34" s="34" t="n">
        <v>568.6</v>
      </c>
      <c r="DN34" s="34" t="n">
        <v>576.2</v>
      </c>
      <c r="DO34" s="34" t="n">
        <v>585.4</v>
      </c>
      <c r="DP34" s="34" t="n">
        <v>595.2</v>
      </c>
      <c r="DQ34" s="34" t="n">
        <v>603.7</v>
      </c>
      <c r="DR34" s="34" t="n">
        <v>612.4</v>
      </c>
      <c r="DS34" s="34" t="n">
        <v>618.9</v>
      </c>
      <c r="DT34" s="34" t="n">
        <v>623.7</v>
      </c>
      <c r="DU34" s="34" t="n">
        <v>630.1</v>
      </c>
      <c r="DV34" s="34" t="n">
        <v>637.1</v>
      </c>
      <c r="DW34" s="34" t="n">
        <v>637.8</v>
      </c>
      <c r="DX34" s="34" t="n">
        <v>641.7</v>
      </c>
      <c r="DY34" s="34" t="n">
        <v>653</v>
      </c>
      <c r="DZ34" s="34" t="n">
        <v>659.3</v>
      </c>
      <c r="EA34" s="34" t="n">
        <v>664</v>
      </c>
      <c r="EB34" s="34" t="n">
        <v>680.5</v>
      </c>
      <c r="EC34" s="34" t="n">
        <v>689</v>
      </c>
      <c r="ED34" s="34" t="n">
        <v>698.5</v>
      </c>
      <c r="EE34" s="34" t="n">
        <v>709.9</v>
      </c>
      <c r="EF34" s="34" t="n">
        <v>723.4</v>
      </c>
      <c r="EG34" s="34" t="n">
        <v>729.8</v>
      </c>
      <c r="EH34" s="34" t="n">
        <v>753.2</v>
      </c>
      <c r="EI34" s="34" t="n">
        <v>765.1</v>
      </c>
      <c r="EJ34" s="34" t="n">
        <v>775.4</v>
      </c>
      <c r="EK34" s="34" t="n">
        <v>797.6</v>
      </c>
      <c r="EL34" s="34" t="n">
        <v>817.9</v>
      </c>
      <c r="EM34" s="34" t="n">
        <v>835.9</v>
      </c>
      <c r="EN34" s="34" t="n">
        <v>851.8</v>
      </c>
      <c r="EO34" s="34" t="n">
        <v>866.6</v>
      </c>
      <c r="EP34" s="34" t="n">
        <v>882.7</v>
      </c>
      <c r="EQ34" s="34" t="n">
        <v>892.2</v>
      </c>
      <c r="ER34" s="34" t="n">
        <v>903.9</v>
      </c>
      <c r="ES34" s="34" t="n">
        <v>912.4</v>
      </c>
      <c r="ET34" s="34" t="n">
        <v>931.9</v>
      </c>
      <c r="EU34" s="34" t="n">
        <v>939.4</v>
      </c>
      <c r="EV34" s="34" t="n">
        <v>940.4</v>
      </c>
      <c r="EW34" s="34" t="n">
        <v>957.1</v>
      </c>
      <c r="EX34" s="34" t="n">
        <v>952.5</v>
      </c>
      <c r="EY34" s="34" t="n">
        <v>959.4</v>
      </c>
      <c r="EZ34" s="34" t="n">
        <v>964.8</v>
      </c>
      <c r="FA34" s="34" t="n">
        <v>946.3</v>
      </c>
      <c r="FB34" s="34" t="n">
        <v>929.2</v>
      </c>
      <c r="FC34" s="34" t="n">
        <v>923</v>
      </c>
      <c r="FD34" s="34" t="n">
        <v>937.4</v>
      </c>
      <c r="FE34" s="34" t="n">
        <v>952.1</v>
      </c>
      <c r="FF34" s="34" t="n">
        <v>951.6</v>
      </c>
      <c r="FG34" s="34" t="n">
        <v>965.7</v>
      </c>
      <c r="FH34" s="34" t="n">
        <v>970.1</v>
      </c>
      <c r="FI34" s="34" t="n">
        <v>977.7</v>
      </c>
      <c r="FJ34" s="34" t="n">
        <v>986.8</v>
      </c>
      <c r="FK34" s="34" t="n">
        <v>996.4</v>
      </c>
      <c r="FL34" s="34" t="n">
        <v>994.5</v>
      </c>
      <c r="FM34" s="34" t="n">
        <v>1002.7</v>
      </c>
      <c r="FN34" s="34" t="n">
        <v>1016.9</v>
      </c>
      <c r="FO34" s="34" t="n">
        <v>1019.5</v>
      </c>
      <c r="FP34" s="34" t="n">
        <v>1016.6</v>
      </c>
      <c r="FQ34" s="34" t="n">
        <v>1030.8</v>
      </c>
      <c r="FR34" s="34" t="n">
        <v>1052.3</v>
      </c>
      <c r="FS34" s="34" t="n">
        <v>1056.4</v>
      </c>
      <c r="FT34" s="34" t="n">
        <v>1068.7</v>
      </c>
      <c r="FU34" s="34" t="n">
        <v>1075.3</v>
      </c>
      <c r="FV34" s="34" t="n">
        <v>1083.9</v>
      </c>
      <c r="FW34" s="34" t="n">
        <v>1102.2</v>
      </c>
      <c r="FX34" s="34" t="n">
        <v>1111.4</v>
      </c>
      <c r="FY34" s="34" t="n">
        <v>1120.6</v>
      </c>
      <c r="FZ34" s="34" t="n">
        <v>1122.3</v>
      </c>
      <c r="GA34" s="34" t="n">
        <v>1129.6</v>
      </c>
      <c r="GB34" s="34" t="n">
        <v>1139.4</v>
      </c>
      <c r="GC34" s="34" t="n">
        <v>1148.2</v>
      </c>
      <c r="GD34" s="34" t="n">
        <v>1157.7</v>
      </c>
      <c r="GE34" s="34" t="n">
        <v>1165.3</v>
      </c>
      <c r="GF34" s="34" t="n">
        <v>1184.8</v>
      </c>
      <c r="GG34" s="34" t="n">
        <v>1192.8</v>
      </c>
      <c r="GH34" s="34" t="n">
        <v>1211.7</v>
      </c>
      <c r="GI34" s="34" t="n">
        <v>1227.1</v>
      </c>
      <c r="GJ34" s="34" t="n">
        <v>1240.2</v>
      </c>
      <c r="GK34" s="34" t="n">
        <v>1259.8</v>
      </c>
      <c r="GL34" s="34" t="n">
        <v>1276.3</v>
      </c>
      <c r="GM34" s="34" t="n">
        <v>1291.2</v>
      </c>
      <c r="GN34" s="34" t="n">
        <v>1306.4</v>
      </c>
      <c r="GO34" s="34" t="n">
        <v>1318.5</v>
      </c>
      <c r="GP34" s="34" t="n">
        <v>1331.4</v>
      </c>
      <c r="GQ34" s="34" t="n">
        <v>1348.7</v>
      </c>
      <c r="GR34" s="34" t="n">
        <v>1372.1</v>
      </c>
      <c r="GS34" s="34" t="n">
        <v>1378.4</v>
      </c>
      <c r="GT34" s="34" t="n">
        <v>1391.3</v>
      </c>
      <c r="GU34" s="34" t="n">
        <v>1322.2</v>
      </c>
      <c r="GV34" s="34" t="n">
        <v>1392.7</v>
      </c>
      <c r="GW34" s="34" t="n">
        <v>1400.4</v>
      </c>
      <c r="GX34" s="34" t="n">
        <v>1413.9</v>
      </c>
      <c r="GY34" s="34" t="n">
        <v>1458.5</v>
      </c>
      <c r="GZ34" s="34" t="n">
        <v>1481.8</v>
      </c>
      <c r="HA34" s="34" t="n">
        <v>1515.2</v>
      </c>
      <c r="HB34" t="n">
        <v>1540.9</v>
      </c>
    </row>
    <row r="35">
      <c r="A35" s="34" t="s">
        <v>1506</v>
      </c>
      <c r="B35" s="34" t="n">
        <v>3.8</v>
      </c>
      <c r="C35" s="34" t="n">
        <v>3.7</v>
      </c>
      <c r="D35" s="34" t="n">
        <v>3.8</v>
      </c>
      <c r="E35" s="34" t="n">
        <v>3.6</v>
      </c>
      <c r="F35" s="34" t="n">
        <v>4.1</v>
      </c>
      <c r="G35" s="34" t="n">
        <v>4.2</v>
      </c>
      <c r="H35" s="34" t="n">
        <v>4.4</v>
      </c>
      <c r="I35" s="34" t="n">
        <v>4.5</v>
      </c>
      <c r="J35" s="34" t="n">
        <v>5</v>
      </c>
      <c r="K35" s="34" t="n">
        <v>5</v>
      </c>
      <c r="L35" s="34" t="n">
        <v>5.2</v>
      </c>
      <c r="M35" s="34" t="n">
        <v>5.7</v>
      </c>
      <c r="N35" s="34" t="n">
        <v>6</v>
      </c>
      <c r="O35" s="34" t="n">
        <v>6.1</v>
      </c>
      <c r="P35" s="34" t="n">
        <v>5.9</v>
      </c>
      <c r="Q35" s="34" t="n">
        <v>6.1</v>
      </c>
      <c r="R35" s="34" t="n">
        <v>6.3</v>
      </c>
      <c r="S35" s="34" t="n">
        <v>6.6</v>
      </c>
      <c r="T35" s="34" t="n">
        <v>7.3</v>
      </c>
      <c r="U35" s="34" t="n">
        <v>6.5</v>
      </c>
      <c r="V35" s="34" t="n">
        <v>6.1</v>
      </c>
      <c r="W35" s="34" t="n">
        <v>6.6</v>
      </c>
      <c r="X35" s="34" t="n">
        <v>8.2</v>
      </c>
      <c r="Y35" s="34" t="n">
        <v>8.4</v>
      </c>
      <c r="Z35" s="34" t="n">
        <v>9.7</v>
      </c>
      <c r="AA35" s="34" t="n">
        <v>9.6</v>
      </c>
      <c r="AB35" s="34" t="n">
        <v>9.7</v>
      </c>
      <c r="AC35" s="34" t="n">
        <v>9.6</v>
      </c>
      <c r="AD35" s="34" t="n">
        <v>10.5</v>
      </c>
      <c r="AE35" s="34" t="n">
        <v>11.4</v>
      </c>
      <c r="AF35" s="34" t="n">
        <v>11.8</v>
      </c>
      <c r="AG35" s="34" t="n">
        <v>12</v>
      </c>
      <c r="AH35" s="34" t="n">
        <v>10.5</v>
      </c>
      <c r="AI35" s="34" t="n">
        <v>12.4</v>
      </c>
      <c r="AJ35" s="34" t="n">
        <v>12.5</v>
      </c>
      <c r="AK35" s="34" t="n">
        <v>13.1</v>
      </c>
      <c r="AL35" s="34" t="n">
        <v>13.7</v>
      </c>
      <c r="AM35" s="34" t="n">
        <v>13.8</v>
      </c>
      <c r="AN35" s="34" t="n">
        <v>13.6</v>
      </c>
      <c r="AO35" s="34" t="n">
        <v>13.2</v>
      </c>
      <c r="AP35" s="34" t="n">
        <v>16.1</v>
      </c>
      <c r="AQ35" s="34" t="n">
        <v>12.8</v>
      </c>
      <c r="AR35" s="34" t="n">
        <v>14</v>
      </c>
      <c r="AS35" s="34" t="n">
        <v>15.1</v>
      </c>
      <c r="AT35" s="34" t="n">
        <v>16.8</v>
      </c>
      <c r="AU35" s="34" t="n">
        <v>15.2</v>
      </c>
      <c r="AV35" s="34" t="n">
        <v>15.7</v>
      </c>
      <c r="AW35" s="34" t="n">
        <v>14.1</v>
      </c>
      <c r="AX35" s="34" t="n">
        <v>14.1</v>
      </c>
      <c r="AY35" s="34" t="n">
        <v>14.3</v>
      </c>
      <c r="AZ35" s="34" t="n">
        <v>14.4</v>
      </c>
      <c r="BA35" s="34" t="n">
        <v>13.3</v>
      </c>
      <c r="BB35" s="34" t="n">
        <v>12.8</v>
      </c>
      <c r="BC35" s="34" t="n">
        <v>15.7</v>
      </c>
      <c r="BD35" s="34" t="n">
        <v>17.4</v>
      </c>
      <c r="BE35" s="34" t="n">
        <v>17.7</v>
      </c>
      <c r="BF35" s="34" t="n">
        <v>20.1</v>
      </c>
      <c r="BG35" s="34" t="n">
        <v>19.9</v>
      </c>
      <c r="BH35" s="34" t="n">
        <v>17.5</v>
      </c>
      <c r="BI35" s="34" t="n">
        <v>17.7</v>
      </c>
      <c r="BJ35" s="34" t="n">
        <v>20</v>
      </c>
      <c r="BK35" s="34" t="n">
        <v>19.6</v>
      </c>
      <c r="BL35" s="34" t="n">
        <v>20.9</v>
      </c>
      <c r="BM35" s="34" t="n">
        <v>20.5</v>
      </c>
      <c r="BN35" s="34" t="n">
        <v>21.4</v>
      </c>
      <c r="BO35" s="34" t="n">
        <v>22</v>
      </c>
      <c r="BP35" s="34" t="n">
        <v>22.4</v>
      </c>
      <c r="BQ35" s="34" t="n">
        <v>24.8</v>
      </c>
      <c r="BR35" s="34" t="n">
        <v>22.7</v>
      </c>
      <c r="BS35" s="34" t="n">
        <v>24.5</v>
      </c>
      <c r="BT35" s="34" t="n">
        <v>24.8</v>
      </c>
      <c r="BU35" s="34" t="n">
        <v>23.6</v>
      </c>
      <c r="BV35" s="34" t="n">
        <v>23.4</v>
      </c>
      <c r="BW35" s="34" t="n">
        <v>25.2</v>
      </c>
      <c r="BX35" s="34" t="n">
        <v>27.3</v>
      </c>
      <c r="BY35" s="34" t="n">
        <v>28.2</v>
      </c>
      <c r="BZ35" s="34" t="n">
        <v>27.8</v>
      </c>
      <c r="CA35" s="34" t="n">
        <v>24.2</v>
      </c>
      <c r="CB35" s="34" t="n">
        <v>22.8</v>
      </c>
      <c r="CC35" s="34" t="n">
        <v>22.1</v>
      </c>
      <c r="CD35" s="34" t="n">
        <v>21.4</v>
      </c>
      <c r="CE35" s="34" t="n">
        <v>22.1</v>
      </c>
      <c r="CF35" s="34" t="n">
        <v>23</v>
      </c>
      <c r="CG35" s="34" t="n">
        <v>23.4</v>
      </c>
      <c r="CH35" s="34" t="n">
        <v>23.8</v>
      </c>
      <c r="CI35" s="34" t="n">
        <v>23.4</v>
      </c>
      <c r="CJ35" s="34" t="n">
        <v>23.7</v>
      </c>
      <c r="CK35" s="34" t="n">
        <v>23.6</v>
      </c>
      <c r="CL35" s="34" t="n">
        <v>25.2</v>
      </c>
      <c r="CM35" s="34" t="n">
        <v>24.7</v>
      </c>
      <c r="CN35" s="34" t="n">
        <v>23.2</v>
      </c>
      <c r="CO35" s="34" t="n">
        <v>24.4</v>
      </c>
      <c r="CP35" s="34" t="n">
        <v>24.8</v>
      </c>
      <c r="CQ35" s="34" t="n">
        <v>26.8</v>
      </c>
      <c r="CR35" s="34" t="n">
        <v>25.2</v>
      </c>
      <c r="CS35" s="34" t="n">
        <v>30.8</v>
      </c>
      <c r="CT35" s="34" t="n">
        <v>27.1</v>
      </c>
      <c r="CU35" s="34" t="n">
        <v>28.7</v>
      </c>
      <c r="CV35" s="34" t="n">
        <v>31.4</v>
      </c>
      <c r="CW35" s="34" t="n">
        <v>32.7</v>
      </c>
      <c r="CX35" s="34" t="n">
        <v>32.5</v>
      </c>
      <c r="CY35" s="34" t="n">
        <v>31.3</v>
      </c>
      <c r="CZ35" s="34" t="n">
        <v>31.9</v>
      </c>
      <c r="DA35" s="34" t="n">
        <v>30.9</v>
      </c>
      <c r="DB35" s="34" t="n">
        <v>31.9</v>
      </c>
      <c r="DC35" s="34" t="n">
        <v>33.5</v>
      </c>
      <c r="DD35" s="34" t="n">
        <v>33.3</v>
      </c>
      <c r="DE35" s="34" t="n">
        <v>33.4</v>
      </c>
      <c r="DF35" s="34" t="n">
        <v>33.1</v>
      </c>
      <c r="DG35" s="34" t="n">
        <v>33.6</v>
      </c>
      <c r="DH35" s="34" t="n">
        <v>35.5</v>
      </c>
      <c r="DI35" s="34" t="n">
        <v>34.4</v>
      </c>
      <c r="DJ35" s="34" t="n">
        <v>34.7</v>
      </c>
      <c r="DK35" s="34" t="n">
        <v>34.5</v>
      </c>
      <c r="DL35" s="34" t="n">
        <v>35.7</v>
      </c>
      <c r="DM35" s="34" t="n">
        <v>34.8</v>
      </c>
      <c r="DN35" s="34" t="n">
        <v>36.3</v>
      </c>
      <c r="DO35" s="34" t="n">
        <v>35.5</v>
      </c>
      <c r="DP35" s="34" t="n">
        <v>35.6</v>
      </c>
      <c r="DQ35" s="34" t="n">
        <v>35.9</v>
      </c>
      <c r="DR35" s="34" t="n">
        <v>37.2</v>
      </c>
      <c r="DS35" s="34" t="n">
        <v>36.5</v>
      </c>
      <c r="DT35" s="34" t="n">
        <v>33.5</v>
      </c>
      <c r="DU35" s="34" t="n">
        <v>33.7</v>
      </c>
      <c r="DV35" s="34" t="n">
        <v>30.1</v>
      </c>
      <c r="DW35" s="34" t="n">
        <v>30.4</v>
      </c>
      <c r="DX35" s="34" t="n">
        <v>28.3</v>
      </c>
      <c r="DY35" s="34" t="n">
        <v>26.6</v>
      </c>
      <c r="DZ35" s="34" t="n">
        <v>28.3</v>
      </c>
      <c r="EA35" s="34" t="n">
        <v>30.2</v>
      </c>
      <c r="EB35" s="34" t="n">
        <v>31.5</v>
      </c>
      <c r="EC35" s="34" t="n">
        <v>33.5</v>
      </c>
      <c r="ED35" s="34" t="n">
        <v>34.5</v>
      </c>
      <c r="EE35" s="34" t="n">
        <v>31.7</v>
      </c>
      <c r="EF35" s="34" t="n">
        <v>33.6</v>
      </c>
      <c r="EG35" s="34" t="n">
        <v>36.2</v>
      </c>
      <c r="EH35" s="34" t="n">
        <v>37.8</v>
      </c>
      <c r="EI35" s="34" t="n">
        <v>40.8</v>
      </c>
      <c r="EJ35" s="34" t="n">
        <v>43.9</v>
      </c>
      <c r="EK35" s="34" t="n">
        <v>44.3</v>
      </c>
      <c r="EL35" s="34" t="n">
        <v>55.3</v>
      </c>
      <c r="EM35" s="34" t="n">
        <v>53</v>
      </c>
      <c r="EN35" s="34" t="n">
        <v>53.3</v>
      </c>
      <c r="EO35" s="34" t="n">
        <v>58.2</v>
      </c>
      <c r="EP35" s="34" t="n">
        <v>59.6</v>
      </c>
      <c r="EQ35" s="34" t="n">
        <v>60.3</v>
      </c>
      <c r="ER35" s="34" t="n">
        <v>61.8</v>
      </c>
      <c r="ES35" s="34" t="n">
        <v>55.2</v>
      </c>
      <c r="ET35" s="34" t="n">
        <v>59.2</v>
      </c>
      <c r="EU35" s="34" t="n">
        <v>59.4</v>
      </c>
      <c r="EV35" s="34" t="n">
        <v>56.3</v>
      </c>
      <c r="EW35" s="34" t="n">
        <v>56.6</v>
      </c>
      <c r="EX35" s="34" t="n">
        <v>50.2</v>
      </c>
      <c r="EY35" s="34" t="n">
        <v>51.6</v>
      </c>
      <c r="EZ35" s="34" t="n">
        <v>52.8</v>
      </c>
      <c r="FA35" s="34" t="n">
        <v>35.1</v>
      </c>
      <c r="FB35" s="34" t="n">
        <v>43.7</v>
      </c>
      <c r="FC35" s="34" t="n">
        <v>49.6</v>
      </c>
      <c r="FD35" s="34" t="n">
        <v>41.3</v>
      </c>
      <c r="FE35" s="34" t="n">
        <v>43.4</v>
      </c>
      <c r="FF35" s="34" t="n">
        <v>45.1</v>
      </c>
      <c r="FG35" s="34" t="n">
        <v>43.4</v>
      </c>
      <c r="FH35" s="34" t="n">
        <v>45.5</v>
      </c>
      <c r="FI35" s="34" t="n">
        <v>50.4</v>
      </c>
      <c r="FJ35" s="34" t="n">
        <v>48.4</v>
      </c>
      <c r="FK35" s="34" t="n">
        <v>49.8</v>
      </c>
      <c r="FL35" s="34" t="n">
        <v>46.4</v>
      </c>
      <c r="FM35" s="34" t="n">
        <v>49</v>
      </c>
      <c r="FN35" s="34" t="n">
        <v>49.2</v>
      </c>
      <c r="FO35" s="34" t="n">
        <v>49.5</v>
      </c>
      <c r="FP35" s="34" t="n">
        <v>52.1</v>
      </c>
      <c r="FQ35" s="34" t="n">
        <v>51.9</v>
      </c>
      <c r="FR35" s="34" t="n">
        <v>53.8</v>
      </c>
      <c r="FS35" s="34" t="n">
        <v>54.1</v>
      </c>
      <c r="FT35" s="34" t="n">
        <v>53.1</v>
      </c>
      <c r="FU35" s="34" t="n">
        <v>54.6</v>
      </c>
      <c r="FV35" s="34" t="n">
        <v>56.4</v>
      </c>
      <c r="FW35" s="34" t="n">
        <v>55.1</v>
      </c>
      <c r="FX35" s="34" t="n">
        <v>57</v>
      </c>
      <c r="FY35" s="34" t="n">
        <v>57.7</v>
      </c>
      <c r="FZ35" s="34" t="n">
        <v>57.6</v>
      </c>
      <c r="GA35" s="34" t="n">
        <v>57.5</v>
      </c>
      <c r="GB35" s="34" t="n">
        <v>55.8</v>
      </c>
      <c r="GC35" s="34" t="n">
        <v>54.1</v>
      </c>
      <c r="GD35" s="34" t="n">
        <v>54</v>
      </c>
      <c r="GE35" s="34" t="n">
        <v>52.4</v>
      </c>
      <c r="GF35" s="34" t="n">
        <v>52.8</v>
      </c>
      <c r="GG35" s="34" t="n">
        <v>54.2</v>
      </c>
      <c r="GH35" s="34" t="n">
        <v>55.3</v>
      </c>
      <c r="GI35" s="34" t="n">
        <v>53.6</v>
      </c>
      <c r="GJ35" s="34" t="n">
        <v>54.3</v>
      </c>
      <c r="GK35" s="34" t="n">
        <v>55.1</v>
      </c>
      <c r="GL35" s="34" t="n">
        <v>55.6</v>
      </c>
      <c r="GM35" s="34" t="n">
        <v>60.3</v>
      </c>
      <c r="GN35" s="34" t="n">
        <v>61.7</v>
      </c>
      <c r="GO35" s="34" t="n">
        <v>64.3</v>
      </c>
      <c r="GP35" s="34" t="n">
        <v>73.2</v>
      </c>
      <c r="GQ35" s="34" t="n">
        <v>72.8</v>
      </c>
      <c r="GR35" s="34" t="n">
        <v>73.1</v>
      </c>
      <c r="GS35" s="34" t="n">
        <v>72.4</v>
      </c>
      <c r="GT35" s="34" t="n">
        <v>66.5</v>
      </c>
      <c r="GU35" s="34" t="n">
        <v>61.9</v>
      </c>
      <c r="GV35" s="34" t="n">
        <v>76.8</v>
      </c>
      <c r="GW35" s="34" t="n">
        <v>78.8</v>
      </c>
      <c r="GX35" s="34" t="n">
        <v>85.5</v>
      </c>
      <c r="GY35" s="34" t="n">
        <v>91.9</v>
      </c>
      <c r="GZ35" s="34" t="n">
        <v>95.3</v>
      </c>
      <c r="HA35" s="34" t="n">
        <v>115.4</v>
      </c>
      <c r="HB35"/>
    </row>
    <row r="36">
      <c r="A36" s="34" t="s">
        <v>1507</v>
      </c>
      <c r="B36" s="34" t="n">
        <v>1.1</v>
      </c>
      <c r="C36" s="34" t="n">
        <v>1.1</v>
      </c>
      <c r="D36" s="34" t="n">
        <v>1.1</v>
      </c>
      <c r="E36" s="34" t="n">
        <v>1.1</v>
      </c>
      <c r="F36" s="34" t="n">
        <v>1.1</v>
      </c>
      <c r="G36" s="34" t="n">
        <v>1.2</v>
      </c>
      <c r="H36" s="34" t="n">
        <v>1.2</v>
      </c>
      <c r="I36" s="34" t="n">
        <v>1.2</v>
      </c>
      <c r="J36" s="34" t="n">
        <v>1.3</v>
      </c>
      <c r="K36" s="34" t="n">
        <v>1.3</v>
      </c>
      <c r="L36" s="34" t="n">
        <v>1.3</v>
      </c>
      <c r="M36" s="34" t="n">
        <v>1.4</v>
      </c>
      <c r="N36" s="34" t="n">
        <v>1.4</v>
      </c>
      <c r="O36" s="34" t="n">
        <v>1.5</v>
      </c>
      <c r="P36" s="34" t="n">
        <v>1.5</v>
      </c>
      <c r="Q36" s="34" t="n">
        <v>1.6</v>
      </c>
      <c r="R36" s="34" t="n">
        <v>1.6</v>
      </c>
      <c r="S36" s="34" t="n">
        <v>1.6</v>
      </c>
      <c r="T36" s="34" t="n">
        <v>1.7</v>
      </c>
      <c r="U36" s="34" t="n">
        <v>1.7</v>
      </c>
      <c r="V36" s="34" t="n">
        <v>1.8</v>
      </c>
      <c r="W36" s="34" t="n">
        <v>1.8</v>
      </c>
      <c r="X36" s="34" t="n">
        <v>1.9</v>
      </c>
      <c r="Y36" s="34" t="n">
        <v>2</v>
      </c>
      <c r="Z36" s="34" t="n">
        <v>2</v>
      </c>
      <c r="AA36" s="34" t="n">
        <v>2.1</v>
      </c>
      <c r="AB36" s="34" t="n">
        <v>2.2</v>
      </c>
      <c r="AC36" s="34" t="n">
        <v>2.3</v>
      </c>
      <c r="AD36" s="34" t="n">
        <v>2.5</v>
      </c>
      <c r="AE36" s="34" t="n">
        <v>2.7</v>
      </c>
      <c r="AF36" s="34" t="n">
        <v>2.9</v>
      </c>
      <c r="AG36" s="34" t="n">
        <v>3</v>
      </c>
      <c r="AH36" s="34" t="n">
        <v>3.2</v>
      </c>
      <c r="AI36" s="34" t="n">
        <v>3.3</v>
      </c>
      <c r="AJ36" s="34" t="n">
        <v>3.5</v>
      </c>
      <c r="AK36" s="34" t="n">
        <v>3.6</v>
      </c>
      <c r="AL36" s="34" t="n">
        <v>3.8</v>
      </c>
      <c r="AM36" s="34" t="n">
        <v>3.9</v>
      </c>
      <c r="AN36" s="34" t="n">
        <v>3.9</v>
      </c>
      <c r="AO36" s="34" t="n">
        <v>4</v>
      </c>
      <c r="AP36" s="34" t="n">
        <v>3.6</v>
      </c>
      <c r="AQ36" s="34" t="n">
        <v>2.9</v>
      </c>
      <c r="AR36" s="34" t="n">
        <v>3.8</v>
      </c>
      <c r="AS36" s="34" t="n">
        <v>4</v>
      </c>
      <c r="AT36" s="34" t="n">
        <v>3.7</v>
      </c>
      <c r="AU36" s="34" t="n">
        <v>3.8</v>
      </c>
      <c r="AV36" s="34" t="n">
        <v>3.9</v>
      </c>
      <c r="AW36" s="34" t="n">
        <v>4</v>
      </c>
      <c r="AX36" s="34" t="n">
        <v>4</v>
      </c>
      <c r="AY36" s="34" t="n">
        <v>4</v>
      </c>
      <c r="AZ36" s="34" t="n">
        <v>4.1</v>
      </c>
      <c r="BA36" s="34" t="n">
        <v>4.1</v>
      </c>
      <c r="BB36" s="34" t="n">
        <v>4</v>
      </c>
      <c r="BC36" s="34" t="n">
        <v>4.1</v>
      </c>
      <c r="BD36" s="34" t="n">
        <v>4.1</v>
      </c>
      <c r="BE36" s="34" t="n">
        <v>4.3</v>
      </c>
      <c r="BF36" s="34" t="n">
        <v>4.5</v>
      </c>
      <c r="BG36" s="34" t="n">
        <v>4.7</v>
      </c>
      <c r="BH36" s="34" t="n">
        <v>4.8</v>
      </c>
      <c r="BI36" s="34" t="n">
        <v>4.8</v>
      </c>
      <c r="BJ36" s="34" t="n">
        <v>4.7</v>
      </c>
      <c r="BK36" s="34" t="n">
        <v>4.8</v>
      </c>
      <c r="BL36" s="34" t="n">
        <v>4.9</v>
      </c>
      <c r="BM36" s="34" t="n">
        <v>5.2</v>
      </c>
      <c r="BN36" s="34" t="n">
        <v>5.5</v>
      </c>
      <c r="BO36" s="34" t="n">
        <v>5.8</v>
      </c>
      <c r="BP36" s="34" t="n">
        <v>6.1</v>
      </c>
      <c r="BQ36" s="34" t="n">
        <v>6.4</v>
      </c>
      <c r="BR36" s="34" t="n">
        <v>6.7</v>
      </c>
      <c r="BS36" s="34" t="n">
        <v>7</v>
      </c>
      <c r="BT36" s="34" t="n">
        <v>7.3</v>
      </c>
      <c r="BU36" s="34" t="n">
        <v>7.7</v>
      </c>
      <c r="BV36" s="34" t="n">
        <v>8</v>
      </c>
      <c r="BW36" s="34" t="n">
        <v>8.3</v>
      </c>
      <c r="BX36" s="34" t="n">
        <v>8.5</v>
      </c>
      <c r="BY36" s="34" t="n">
        <v>8.7</v>
      </c>
      <c r="BZ36" s="34" t="n">
        <v>8.8</v>
      </c>
      <c r="CA36" s="34" t="n">
        <v>8.9</v>
      </c>
      <c r="CB36" s="34" t="n">
        <v>9</v>
      </c>
      <c r="CC36" s="34" t="n">
        <v>9.3</v>
      </c>
      <c r="CD36" s="34" t="n">
        <v>9.5</v>
      </c>
      <c r="CE36" s="34" t="n">
        <v>9.9</v>
      </c>
      <c r="CF36" s="34" t="n">
        <v>10.2</v>
      </c>
      <c r="CG36" s="34" t="n">
        <v>10.5</v>
      </c>
      <c r="CH36" s="34" t="n">
        <v>11</v>
      </c>
      <c r="CI36" s="34" t="n">
        <v>11.4</v>
      </c>
      <c r="CJ36" s="34" t="n">
        <v>11.8</v>
      </c>
      <c r="CK36" s="34" t="n">
        <v>12.2</v>
      </c>
      <c r="CL36" s="34" t="n">
        <v>12.6</v>
      </c>
      <c r="CM36" s="34" t="n">
        <v>13</v>
      </c>
      <c r="CN36" s="34" t="n">
        <v>13.3</v>
      </c>
      <c r="CO36" s="34" t="n">
        <v>13.6</v>
      </c>
      <c r="CP36" s="34" t="n">
        <v>13.8</v>
      </c>
      <c r="CQ36" s="34" t="n">
        <v>14.1</v>
      </c>
      <c r="CR36" s="34" t="n">
        <v>14.2</v>
      </c>
      <c r="CS36" s="34" t="n">
        <v>14.4</v>
      </c>
      <c r="CT36" s="34" t="n">
        <v>14.6</v>
      </c>
      <c r="CU36" s="34" t="n">
        <v>14.6</v>
      </c>
      <c r="CV36" s="34" t="n">
        <v>14.5</v>
      </c>
      <c r="CW36" s="34" t="n">
        <v>14.4</v>
      </c>
      <c r="CX36" s="34" t="n">
        <v>14</v>
      </c>
      <c r="CY36" s="34" t="n">
        <v>13.7</v>
      </c>
      <c r="CZ36" s="34" t="n">
        <v>13.5</v>
      </c>
      <c r="DA36" s="34" t="n">
        <v>13.2</v>
      </c>
      <c r="DB36" s="34" t="n">
        <v>13</v>
      </c>
      <c r="DC36" s="34" t="n">
        <v>12.7</v>
      </c>
      <c r="DD36" s="34" t="n">
        <v>12.3</v>
      </c>
      <c r="DE36" s="34" t="n">
        <v>11.9</v>
      </c>
      <c r="DF36" s="34" t="n">
        <v>11.3</v>
      </c>
      <c r="DG36" s="34" t="n">
        <v>10.9</v>
      </c>
      <c r="DH36" s="34" t="n">
        <v>10.6</v>
      </c>
      <c r="DI36" s="34" t="n">
        <v>10.5</v>
      </c>
      <c r="DJ36" s="34" t="n">
        <v>10.5</v>
      </c>
      <c r="DK36" s="34" t="n">
        <v>10.5</v>
      </c>
      <c r="DL36" s="34" t="n">
        <v>10.3</v>
      </c>
      <c r="DM36" s="34" t="n">
        <v>10.1</v>
      </c>
      <c r="DN36" s="34" t="n">
        <v>9.9</v>
      </c>
      <c r="DO36" s="34" t="n">
        <v>9.7</v>
      </c>
      <c r="DP36" s="34" t="n">
        <v>9.7</v>
      </c>
      <c r="DQ36" s="34" t="n">
        <v>9.8</v>
      </c>
      <c r="DR36" s="34" t="n">
        <v>10</v>
      </c>
      <c r="DS36" s="34" t="n">
        <v>10.4</v>
      </c>
      <c r="DT36" s="34" t="n">
        <v>11</v>
      </c>
      <c r="DU36" s="34" t="n">
        <v>11.8</v>
      </c>
      <c r="DV36" s="34" t="n">
        <v>12.7</v>
      </c>
      <c r="DW36" s="34" t="n">
        <v>13.5</v>
      </c>
      <c r="DX36" s="34" t="n">
        <v>14.1</v>
      </c>
      <c r="DY36" s="34" t="n">
        <v>14.5</v>
      </c>
      <c r="DZ36" s="34" t="n">
        <v>14.9</v>
      </c>
      <c r="EA36" s="34" t="n">
        <v>15.4</v>
      </c>
      <c r="EB36" s="34" t="n">
        <v>16.1</v>
      </c>
      <c r="EC36" s="34" t="n">
        <v>17</v>
      </c>
      <c r="ED36" s="34" t="n">
        <v>18</v>
      </c>
      <c r="EE36" s="34" t="n">
        <v>19.2</v>
      </c>
      <c r="EF36" s="34" t="n">
        <v>20.5</v>
      </c>
      <c r="EG36" s="34" t="n">
        <v>22</v>
      </c>
      <c r="EH36" s="34" t="n">
        <v>23.4</v>
      </c>
      <c r="EI36" s="34" t="n">
        <v>24.5</v>
      </c>
      <c r="EJ36" s="34" t="n">
        <v>25.2</v>
      </c>
      <c r="EK36" s="34" t="n">
        <v>25.5</v>
      </c>
      <c r="EL36" s="34" t="n">
        <v>25.3</v>
      </c>
      <c r="EM36" s="34" t="n">
        <v>25</v>
      </c>
      <c r="EN36" s="34" t="n">
        <v>24.4</v>
      </c>
      <c r="EO36" s="34" t="n">
        <v>23.7</v>
      </c>
      <c r="EP36" s="34" t="n">
        <v>22.8</v>
      </c>
      <c r="EQ36" s="34" t="n">
        <v>21.9</v>
      </c>
      <c r="ER36" s="34" t="n">
        <v>21</v>
      </c>
      <c r="ES36" s="34" t="n">
        <v>20.2</v>
      </c>
      <c r="ET36" s="34" t="n">
        <v>19.4</v>
      </c>
      <c r="EU36" s="34" t="n">
        <v>18.9</v>
      </c>
      <c r="EV36" s="34" t="n">
        <v>18.5</v>
      </c>
      <c r="EW36" s="34" t="n">
        <v>18.5</v>
      </c>
      <c r="EX36" s="34" t="n">
        <v>18.6</v>
      </c>
      <c r="EY36" s="34" t="n">
        <v>18.7</v>
      </c>
      <c r="EZ36" s="34" t="n">
        <v>18.7</v>
      </c>
      <c r="FA36" s="34" t="n">
        <v>18.8</v>
      </c>
      <c r="FB36" s="34" t="n">
        <v>18.8</v>
      </c>
      <c r="FC36" s="34" t="n">
        <v>18.7</v>
      </c>
      <c r="FD36" s="34" t="n">
        <v>18.5</v>
      </c>
      <c r="FE36" s="34" t="n">
        <v>18.3</v>
      </c>
      <c r="FF36" s="34" t="n">
        <v>18</v>
      </c>
      <c r="FG36" s="34" t="n">
        <v>17.7</v>
      </c>
      <c r="FH36" s="34" t="n">
        <v>17.7</v>
      </c>
      <c r="FI36" s="34" t="n">
        <v>17.7</v>
      </c>
      <c r="FJ36" s="34" t="n">
        <v>17.9</v>
      </c>
      <c r="FK36" s="34" t="n">
        <v>18</v>
      </c>
      <c r="FL36" s="34" t="n">
        <v>17.9</v>
      </c>
      <c r="FM36" s="34" t="n">
        <v>17.7</v>
      </c>
      <c r="FN36" s="34" t="n">
        <v>17.4</v>
      </c>
      <c r="FO36" s="34" t="n">
        <v>17.2</v>
      </c>
      <c r="FP36" s="34" t="n">
        <v>17.1</v>
      </c>
      <c r="FQ36" s="34" t="n">
        <v>17.1</v>
      </c>
      <c r="FR36" s="34" t="n">
        <v>17.3</v>
      </c>
      <c r="FS36" s="34" t="n">
        <v>17.5</v>
      </c>
      <c r="FT36" s="34" t="n">
        <v>17.8</v>
      </c>
      <c r="FU36" s="34" t="n">
        <v>18.1</v>
      </c>
      <c r="FV36" s="34" t="n">
        <v>18.4</v>
      </c>
      <c r="FW36" s="34" t="n">
        <v>18.7</v>
      </c>
      <c r="FX36" s="34" t="n">
        <v>18.9</v>
      </c>
      <c r="FY36" s="34" t="n">
        <v>19</v>
      </c>
      <c r="FZ36" s="34" t="n">
        <v>19</v>
      </c>
      <c r="GA36" s="34" t="n">
        <v>19.1</v>
      </c>
      <c r="GB36" s="34" t="n">
        <v>19.3</v>
      </c>
      <c r="GC36" s="34" t="n">
        <v>19.5</v>
      </c>
      <c r="GD36" s="34" t="n">
        <v>19.8</v>
      </c>
      <c r="GE36" s="34" t="n">
        <v>20</v>
      </c>
      <c r="GF36" s="34" t="n">
        <v>20</v>
      </c>
      <c r="GG36" s="34" t="n">
        <v>20</v>
      </c>
      <c r="GH36" s="34" t="n">
        <v>19.8</v>
      </c>
      <c r="GI36" s="34" t="n">
        <v>19.7</v>
      </c>
      <c r="GJ36" s="34" t="n">
        <v>19.8</v>
      </c>
      <c r="GK36" s="34" t="n">
        <v>20</v>
      </c>
      <c r="GL36" s="34" t="n">
        <v>20.2</v>
      </c>
      <c r="GM36" s="34" t="n">
        <v>20.4</v>
      </c>
      <c r="GN36" s="34" t="n">
        <v>20.5</v>
      </c>
      <c r="GO36" s="34" t="n">
        <v>20.5</v>
      </c>
      <c r="GP36" s="34" t="n">
        <v>20.6</v>
      </c>
      <c r="GQ36" s="34" t="n">
        <v>20.5</v>
      </c>
      <c r="GR36" s="34" t="n">
        <v>20.3</v>
      </c>
      <c r="GS36" s="34" t="n">
        <v>20.2</v>
      </c>
      <c r="GT36" s="34" t="n">
        <v>20.1</v>
      </c>
      <c r="GU36" s="34" t="n">
        <v>19.1</v>
      </c>
      <c r="GV36" s="34" t="n">
        <v>19.9</v>
      </c>
      <c r="GW36" s="34" t="n">
        <v>20.5</v>
      </c>
      <c r="GX36" s="34" t="n">
        <v>21.2</v>
      </c>
      <c r="GY36" s="34" t="n">
        <v>21.9</v>
      </c>
      <c r="GZ36" s="34" t="n">
        <v>22.5</v>
      </c>
      <c r="HA36" s="34" t="n">
        <v>22.8</v>
      </c>
      <c r="HB36" t="n">
        <v>22.9</v>
      </c>
    </row>
    <row r="37">
      <c r="A37" s="34" t="s">
        <v>1508</v>
      </c>
      <c r="B37" s="34" t="n">
        <v>14.7</v>
      </c>
      <c r="C37" s="34" t="n">
        <v>15.6</v>
      </c>
      <c r="D37" s="34" t="n">
        <v>16.6</v>
      </c>
      <c r="E37" s="34" t="n">
        <v>17.5</v>
      </c>
      <c r="F37" s="34" t="n">
        <v>18.3</v>
      </c>
      <c r="G37" s="34" t="n">
        <v>19.1</v>
      </c>
      <c r="H37" s="34" t="n">
        <v>19.6</v>
      </c>
      <c r="I37" s="34" t="n">
        <v>20.3</v>
      </c>
      <c r="J37" s="34" t="n">
        <v>21.2</v>
      </c>
      <c r="K37" s="34" t="n">
        <v>21.6</v>
      </c>
      <c r="L37" s="34" t="n">
        <v>22.5</v>
      </c>
      <c r="M37" s="34" t="n">
        <v>22.5</v>
      </c>
      <c r="N37" s="34" t="n">
        <v>23.2</v>
      </c>
      <c r="O37" s="34" t="n">
        <v>24</v>
      </c>
      <c r="P37" s="34" t="n">
        <v>24.2</v>
      </c>
      <c r="Q37" s="34" t="n">
        <v>25</v>
      </c>
      <c r="R37" s="34" t="n">
        <v>23.4</v>
      </c>
      <c r="S37" s="34" t="n">
        <v>24.7</v>
      </c>
      <c r="T37" s="34" t="n">
        <v>25.9</v>
      </c>
      <c r="U37" s="34" t="n">
        <v>27.1</v>
      </c>
      <c r="V37" s="34" t="n">
        <v>29.2</v>
      </c>
      <c r="W37" s="34" t="n">
        <v>30.5</v>
      </c>
      <c r="X37" s="34" t="n">
        <v>31</v>
      </c>
      <c r="Y37" s="34" t="n">
        <v>32.6</v>
      </c>
      <c r="Z37" s="34" t="n">
        <v>33.4</v>
      </c>
      <c r="AA37" s="34" t="n">
        <v>33.4</v>
      </c>
      <c r="AB37" s="34" t="n">
        <v>34.7</v>
      </c>
      <c r="AC37" s="34" t="n">
        <v>35</v>
      </c>
      <c r="AD37" s="34" t="n">
        <v>35.7</v>
      </c>
      <c r="AE37" s="34" t="n">
        <v>37.5</v>
      </c>
      <c r="AF37" s="34" t="n">
        <v>37.3</v>
      </c>
      <c r="AG37" s="34" t="n">
        <v>37.7</v>
      </c>
      <c r="AH37" s="34" t="n">
        <v>39.2</v>
      </c>
      <c r="AI37" s="34" t="n">
        <v>41</v>
      </c>
      <c r="AJ37" s="34" t="n">
        <v>41.3</v>
      </c>
      <c r="AK37" s="34" t="n">
        <v>41.7</v>
      </c>
      <c r="AL37" s="34" t="n">
        <v>42.4</v>
      </c>
      <c r="AM37" s="34" t="n">
        <v>43.5</v>
      </c>
      <c r="AN37" s="34" t="n">
        <v>44.5</v>
      </c>
      <c r="AO37" s="34" t="n">
        <v>46.9</v>
      </c>
      <c r="AP37" s="34" t="n">
        <v>49.1</v>
      </c>
      <c r="AQ37" s="34" t="n">
        <v>49</v>
      </c>
      <c r="AR37" s="34" t="n">
        <v>52.4</v>
      </c>
      <c r="AS37" s="34" t="n">
        <v>54.3</v>
      </c>
      <c r="AT37" s="34" t="n">
        <v>55.6</v>
      </c>
      <c r="AU37" s="34" t="n">
        <v>57.4</v>
      </c>
      <c r="AV37" s="34" t="n">
        <v>57.7</v>
      </c>
      <c r="AW37" s="34" t="n">
        <v>57.7</v>
      </c>
      <c r="AX37" s="34" t="n">
        <v>59</v>
      </c>
      <c r="AY37" s="34" t="n">
        <v>61</v>
      </c>
      <c r="AZ37" s="34" t="n">
        <v>62.1</v>
      </c>
      <c r="BA37" s="34" t="n">
        <v>62.6</v>
      </c>
      <c r="BB37" s="34" t="n">
        <v>65.8</v>
      </c>
      <c r="BC37" s="34" t="n">
        <v>66.3</v>
      </c>
      <c r="BD37" s="34" t="n">
        <v>67.2</v>
      </c>
      <c r="BE37" s="34" t="n">
        <v>68.3</v>
      </c>
      <c r="BF37" s="34" t="n">
        <v>69.9</v>
      </c>
      <c r="BG37" s="34" t="n">
        <v>70.6</v>
      </c>
      <c r="BH37" s="34" t="n">
        <v>71.3</v>
      </c>
      <c r="BI37" s="34" t="n">
        <v>72.8</v>
      </c>
      <c r="BJ37" s="34" t="n">
        <v>74.9</v>
      </c>
      <c r="BK37" s="34" t="n">
        <v>76.3</v>
      </c>
      <c r="BL37" s="34" t="n">
        <v>78.1</v>
      </c>
      <c r="BM37" s="34" t="n">
        <v>79.8</v>
      </c>
      <c r="BN37" s="34" t="n">
        <v>81.6</v>
      </c>
      <c r="BO37" s="34" t="n">
        <v>83.6</v>
      </c>
      <c r="BP37" s="34" t="n">
        <v>85.3</v>
      </c>
      <c r="BQ37" s="34" t="n">
        <v>86.9</v>
      </c>
      <c r="BR37" s="34" t="n">
        <v>88.3</v>
      </c>
      <c r="BS37" s="34" t="n">
        <v>89.9</v>
      </c>
      <c r="BT37" s="34" t="n">
        <v>91.6</v>
      </c>
      <c r="BU37" s="34" t="n">
        <v>93.1</v>
      </c>
      <c r="BV37" s="34" t="n">
        <v>95.3</v>
      </c>
      <c r="BW37" s="34" t="n">
        <v>97.3</v>
      </c>
      <c r="BX37" s="34" t="n">
        <v>99.5</v>
      </c>
      <c r="BY37" s="34" t="n">
        <v>101.9</v>
      </c>
      <c r="BZ37" s="34" t="n">
        <v>104.2</v>
      </c>
      <c r="CA37" s="34" t="n">
        <v>107.3</v>
      </c>
      <c r="CB37" s="34" t="n">
        <v>111</v>
      </c>
      <c r="CC37" s="34" t="n">
        <v>114.8</v>
      </c>
      <c r="CD37" s="34" t="n">
        <v>118.8</v>
      </c>
      <c r="CE37" s="34" t="n">
        <v>124.2</v>
      </c>
      <c r="CF37" s="34" t="n">
        <v>130.3</v>
      </c>
      <c r="CG37" s="34" t="n">
        <v>137.4</v>
      </c>
      <c r="CH37" s="34" t="n">
        <v>141.5</v>
      </c>
      <c r="CI37" s="34" t="n">
        <v>152.2</v>
      </c>
      <c r="CJ37" s="34" t="n">
        <v>158.6</v>
      </c>
      <c r="CK37" s="34" t="n">
        <v>173.8</v>
      </c>
      <c r="CL37" s="34" t="n">
        <v>170.5</v>
      </c>
      <c r="CM37" s="34" t="n">
        <v>178.6</v>
      </c>
      <c r="CN37" s="34" t="n">
        <v>185.8</v>
      </c>
      <c r="CO37" s="34" t="n">
        <v>185</v>
      </c>
      <c r="CP37" s="34" t="n">
        <v>188.9</v>
      </c>
      <c r="CQ37" s="34" t="n">
        <v>189.7</v>
      </c>
      <c r="CR37" s="34" t="n">
        <v>200.6</v>
      </c>
      <c r="CS37" s="34" t="n">
        <v>201.7</v>
      </c>
      <c r="CT37" s="34" t="n">
        <v>203.6</v>
      </c>
      <c r="CU37" s="34" t="n">
        <v>203.9</v>
      </c>
      <c r="CV37" s="34" t="n">
        <v>203.7</v>
      </c>
      <c r="CW37" s="34" t="n">
        <v>215.7</v>
      </c>
      <c r="CX37" s="34" t="n">
        <v>220.4</v>
      </c>
      <c r="CY37" s="34" t="n">
        <v>220.7</v>
      </c>
      <c r="CZ37" s="34" t="n">
        <v>220.7</v>
      </c>
      <c r="DA37" s="34" t="n">
        <v>208.8</v>
      </c>
      <c r="DB37" s="34" t="n">
        <v>218.2</v>
      </c>
      <c r="DC37" s="34" t="n">
        <v>232.2</v>
      </c>
      <c r="DD37" s="34" t="n">
        <v>224.8</v>
      </c>
      <c r="DE37" s="34" t="n">
        <v>221.7</v>
      </c>
      <c r="DF37" s="34" t="n">
        <v>226</v>
      </c>
      <c r="DG37" s="34" t="n">
        <v>223.7</v>
      </c>
      <c r="DH37" s="34" t="n">
        <v>228</v>
      </c>
      <c r="DI37" s="34" t="n">
        <v>232.4</v>
      </c>
      <c r="DJ37" s="34" t="n">
        <v>232.1</v>
      </c>
      <c r="DK37" s="34" t="n">
        <v>235.3</v>
      </c>
      <c r="DL37" s="34" t="n">
        <v>233.9</v>
      </c>
      <c r="DM37" s="34" t="n">
        <v>241.7</v>
      </c>
      <c r="DN37" s="34" t="n">
        <v>247.8</v>
      </c>
      <c r="DO37" s="34" t="n">
        <v>246.4</v>
      </c>
      <c r="DP37" s="34" t="n">
        <v>255</v>
      </c>
      <c r="DQ37" s="34" t="n">
        <v>260.2</v>
      </c>
      <c r="DR37" s="34" t="n">
        <v>260.1</v>
      </c>
      <c r="DS37" s="34" t="n">
        <v>269.4</v>
      </c>
      <c r="DT37" s="34" t="n">
        <v>277.2</v>
      </c>
      <c r="DU37" s="34" t="n">
        <v>279.1</v>
      </c>
      <c r="DV37" s="34" t="n">
        <v>290.4</v>
      </c>
      <c r="DW37" s="34" t="n">
        <v>308</v>
      </c>
      <c r="DX37" s="34" t="n">
        <v>295.8</v>
      </c>
      <c r="DY37" s="34" t="n">
        <v>326</v>
      </c>
      <c r="DZ37" s="34" t="n">
        <v>326</v>
      </c>
      <c r="EA37" s="34" t="n">
        <v>326</v>
      </c>
      <c r="EB37" s="34" t="n">
        <v>334.7</v>
      </c>
      <c r="EC37" s="34" t="n">
        <v>345.4</v>
      </c>
      <c r="ED37" s="34" t="n">
        <v>347</v>
      </c>
      <c r="EE37" s="34" t="n">
        <v>348.3</v>
      </c>
      <c r="EF37" s="34" t="n">
        <v>361.8</v>
      </c>
      <c r="EG37" s="34" t="n">
        <v>357</v>
      </c>
      <c r="EH37" s="34" t="n">
        <v>376</v>
      </c>
      <c r="EI37" s="34" t="n">
        <v>387.1</v>
      </c>
      <c r="EJ37" s="34" t="n">
        <v>385.7</v>
      </c>
      <c r="EK37" s="34" t="n">
        <v>391</v>
      </c>
      <c r="EL37" s="34" t="n">
        <v>399.1</v>
      </c>
      <c r="EM37" s="34" t="n">
        <v>410</v>
      </c>
      <c r="EN37" s="34" t="n">
        <v>409.1</v>
      </c>
      <c r="EO37" s="34" t="n">
        <v>407.9</v>
      </c>
      <c r="EP37" s="34" t="n">
        <v>394</v>
      </c>
      <c r="EQ37" s="34" t="n">
        <v>399.2</v>
      </c>
      <c r="ER37" s="34" t="n">
        <v>414.4</v>
      </c>
      <c r="ES37" s="34" t="n">
        <v>408.1</v>
      </c>
      <c r="ET37" s="34" t="n">
        <v>440.1</v>
      </c>
      <c r="EU37" s="34" t="n">
        <v>423.7</v>
      </c>
      <c r="EV37" s="34" t="n">
        <v>429.9</v>
      </c>
      <c r="EW37" s="34" t="n">
        <v>442.3</v>
      </c>
      <c r="EX37" s="34" t="n">
        <v>446.3</v>
      </c>
      <c r="EY37" s="34" t="n">
        <v>456</v>
      </c>
      <c r="EZ37" s="34" t="n">
        <v>460</v>
      </c>
      <c r="FA37" s="34" t="n">
        <v>462.1</v>
      </c>
      <c r="FB37" s="34" t="n">
        <v>480.2</v>
      </c>
      <c r="FC37" s="34" t="n">
        <v>492</v>
      </c>
      <c r="FD37" s="34" t="n">
        <v>502.4</v>
      </c>
      <c r="FE37" s="34" t="n">
        <v>498.2</v>
      </c>
      <c r="FF37" s="34" t="n">
        <v>508.7</v>
      </c>
      <c r="FG37" s="34" t="n">
        <v>513</v>
      </c>
      <c r="FH37" s="34" t="n">
        <v>533.2</v>
      </c>
      <c r="FI37" s="34" t="n">
        <v>540.8</v>
      </c>
      <c r="FJ37" s="34" t="n">
        <v>544.4</v>
      </c>
      <c r="FK37" s="34" t="n">
        <v>534.7</v>
      </c>
      <c r="FL37" s="34" t="n">
        <v>520.7</v>
      </c>
      <c r="FM37" s="34" t="n">
        <v>522.9</v>
      </c>
      <c r="FN37" s="34" t="n">
        <v>523.9</v>
      </c>
      <c r="FO37" s="34" t="n">
        <v>544.4</v>
      </c>
      <c r="FP37" s="34" t="n">
        <v>542</v>
      </c>
      <c r="FQ37" s="34" t="n">
        <v>552.7</v>
      </c>
      <c r="FR37" s="34" t="n">
        <v>548.4</v>
      </c>
      <c r="FS37" s="34" t="n">
        <v>562.8</v>
      </c>
      <c r="FT37" s="34" t="n">
        <v>572.8</v>
      </c>
      <c r="FU37" s="34" t="n">
        <v>573.6</v>
      </c>
      <c r="FV37" s="34" t="n">
        <v>585.1</v>
      </c>
      <c r="FW37" s="34" t="n">
        <v>607.8</v>
      </c>
      <c r="FX37" s="34" t="n">
        <v>634.1</v>
      </c>
      <c r="FY37" s="34" t="n">
        <v>643.2</v>
      </c>
      <c r="FZ37" s="34" t="n">
        <v>652.2</v>
      </c>
      <c r="GA37" s="34" t="n">
        <v>667.3</v>
      </c>
      <c r="GB37" s="34" t="n">
        <v>670.2</v>
      </c>
      <c r="GC37" s="34" t="n">
        <v>671.5</v>
      </c>
      <c r="GD37" s="34" t="n">
        <v>679.9</v>
      </c>
      <c r="GE37" s="34" t="n">
        <v>688.5</v>
      </c>
      <c r="GF37" s="34" t="n">
        <v>697.2</v>
      </c>
      <c r="GG37" s="34" t="n">
        <v>706.6</v>
      </c>
      <c r="GH37" s="34" t="n">
        <v>704.7</v>
      </c>
      <c r="GI37" s="34" t="n">
        <v>701.5</v>
      </c>
      <c r="GJ37" s="34" t="n">
        <v>717</v>
      </c>
      <c r="GK37" s="34" t="n">
        <v>712.1</v>
      </c>
      <c r="GL37" s="34" t="n">
        <v>719.6</v>
      </c>
      <c r="GM37" s="34" t="n">
        <v>731.7</v>
      </c>
      <c r="GN37" s="34" t="n">
        <v>735.9</v>
      </c>
      <c r="GO37" s="34" t="n">
        <v>731.6</v>
      </c>
      <c r="GP37" s="34" t="n">
        <v>741.5</v>
      </c>
      <c r="GQ37" s="34" t="n">
        <v>758.6</v>
      </c>
      <c r="GR37" s="34" t="n">
        <v>767.8</v>
      </c>
      <c r="GS37" s="34" t="n">
        <v>767.1</v>
      </c>
      <c r="GT37" s="34" t="n">
        <v>755.9</v>
      </c>
      <c r="GU37" s="34" t="n">
        <v>803.8</v>
      </c>
      <c r="GV37" s="34" t="n">
        <v>842.2</v>
      </c>
      <c r="GW37" s="34" t="n">
        <v>831.1</v>
      </c>
      <c r="GX37" s="34" t="n">
        <v>850</v>
      </c>
      <c r="GY37" s="34" t="n">
        <v>885.5</v>
      </c>
      <c r="GZ37" s="34" t="n">
        <v>933.2</v>
      </c>
      <c r="HA37" s="34" t="n">
        <v>939.2</v>
      </c>
      <c r="HB37" t="n">
        <v>967.6</v>
      </c>
    </row>
    <row r="38">
      <c r="A38" s="34" t="s">
        <v>1509</v>
      </c>
      <c r="B38" s="34" t="n">
        <v>129.9</v>
      </c>
      <c r="C38" s="34" t="n">
        <v>134.1</v>
      </c>
      <c r="D38" s="34" t="n">
        <v>140.1</v>
      </c>
      <c r="E38" s="34" t="n">
        <v>144.3</v>
      </c>
      <c r="F38" s="34" t="n">
        <v>149.1</v>
      </c>
      <c r="G38" s="34" t="n">
        <v>153.6</v>
      </c>
      <c r="H38" s="34" t="n">
        <v>156.9</v>
      </c>
      <c r="I38" s="34" t="n">
        <v>161</v>
      </c>
      <c r="J38" s="34" t="n">
        <v>165.7</v>
      </c>
      <c r="K38" s="34" t="n">
        <v>167.9</v>
      </c>
      <c r="L38" s="34" t="n">
        <v>172.5</v>
      </c>
      <c r="M38" s="34" t="n">
        <v>176.8</v>
      </c>
      <c r="N38" s="34" t="n">
        <v>181.7</v>
      </c>
      <c r="O38" s="34" t="n">
        <v>185.7</v>
      </c>
      <c r="P38" s="34" t="n">
        <v>190</v>
      </c>
      <c r="Q38" s="34" t="n">
        <v>195.9</v>
      </c>
      <c r="R38" s="34" t="n">
        <v>201.1</v>
      </c>
      <c r="S38" s="34" t="n">
        <v>210.1</v>
      </c>
      <c r="T38" s="34" t="n">
        <v>217</v>
      </c>
      <c r="U38" s="34" t="n">
        <v>223.7</v>
      </c>
      <c r="V38" s="34" t="n">
        <v>235.9</v>
      </c>
      <c r="W38" s="34" t="n">
        <v>240.3</v>
      </c>
      <c r="X38" s="34" t="n">
        <v>246.6</v>
      </c>
      <c r="Y38" s="34" t="n">
        <v>254.2</v>
      </c>
      <c r="Z38" s="34" t="n">
        <v>260.3</v>
      </c>
      <c r="AA38" s="34" t="n">
        <v>259.4</v>
      </c>
      <c r="AB38" s="34" t="n">
        <v>261.3</v>
      </c>
      <c r="AC38" s="34" t="n">
        <v>263.9</v>
      </c>
      <c r="AD38" s="34" t="n">
        <v>271.1</v>
      </c>
      <c r="AE38" s="34" t="n">
        <v>278.6</v>
      </c>
      <c r="AF38" s="34" t="n">
        <v>282.3</v>
      </c>
      <c r="AG38" s="34" t="n">
        <v>287.5</v>
      </c>
      <c r="AH38" s="34" t="n">
        <v>292.5</v>
      </c>
      <c r="AI38" s="34" t="n">
        <v>306</v>
      </c>
      <c r="AJ38" s="34" t="n">
        <v>313.5</v>
      </c>
      <c r="AK38" s="34" t="n">
        <v>320.5</v>
      </c>
      <c r="AL38" s="34" t="n">
        <v>323.2</v>
      </c>
      <c r="AM38" s="34" t="n">
        <v>333.2</v>
      </c>
      <c r="AN38" s="34" t="n">
        <v>344.8</v>
      </c>
      <c r="AO38" s="34" t="n">
        <v>356.1</v>
      </c>
      <c r="AP38" s="34" t="n">
        <v>367.6</v>
      </c>
      <c r="AQ38" s="34" t="n">
        <v>371.7</v>
      </c>
      <c r="AR38" s="34" t="n">
        <v>379.1</v>
      </c>
      <c r="AS38" s="34" t="n">
        <v>388.1</v>
      </c>
      <c r="AT38" s="34" t="n">
        <v>402.6</v>
      </c>
      <c r="AU38" s="34" t="n">
        <v>405.3</v>
      </c>
      <c r="AV38" s="34" t="n">
        <v>409.8</v>
      </c>
      <c r="AW38" s="34" t="n">
        <v>418.5</v>
      </c>
      <c r="AX38" s="34" t="n">
        <v>425.5</v>
      </c>
      <c r="AY38" s="34" t="n">
        <v>435.4</v>
      </c>
      <c r="AZ38" s="34" t="n">
        <v>443.4</v>
      </c>
      <c r="BA38" s="34" t="n">
        <v>452.9</v>
      </c>
      <c r="BB38" s="34" t="n">
        <v>461.9</v>
      </c>
      <c r="BC38" s="34" t="n">
        <v>467.5</v>
      </c>
      <c r="BD38" s="34" t="n">
        <v>476.7</v>
      </c>
      <c r="BE38" s="34" t="n">
        <v>482.1</v>
      </c>
      <c r="BF38" s="34" t="n">
        <v>495.1</v>
      </c>
      <c r="BG38" s="34" t="n">
        <v>505.9</v>
      </c>
      <c r="BH38" s="34" t="n">
        <v>518.3</v>
      </c>
      <c r="BI38" s="34" t="n">
        <v>529.3</v>
      </c>
      <c r="BJ38" s="34" t="n">
        <v>542.7</v>
      </c>
      <c r="BK38" s="34" t="n">
        <v>557.7</v>
      </c>
      <c r="BL38" s="34" t="n">
        <v>571.6</v>
      </c>
      <c r="BM38" s="34" t="n">
        <v>582.2</v>
      </c>
      <c r="BN38" s="34" t="n">
        <v>595.9</v>
      </c>
      <c r="BO38" s="34" t="n">
        <v>605.5</v>
      </c>
      <c r="BP38" s="34" t="n">
        <v>616.5</v>
      </c>
      <c r="BQ38" s="34" t="n">
        <v>626.3</v>
      </c>
      <c r="BR38" s="34" t="n">
        <v>637.8</v>
      </c>
      <c r="BS38" s="34" t="n">
        <v>646.9</v>
      </c>
      <c r="BT38" s="34" t="n">
        <v>656.4</v>
      </c>
      <c r="BU38" s="34" t="n">
        <v>668.1</v>
      </c>
      <c r="BV38" s="34" t="n">
        <v>678.6</v>
      </c>
      <c r="BW38" s="34" t="n">
        <v>693.1</v>
      </c>
      <c r="BX38" s="34" t="n">
        <v>703.2</v>
      </c>
      <c r="BY38" s="34" t="n">
        <v>720.1</v>
      </c>
      <c r="BZ38" s="34" t="n">
        <v>736.6</v>
      </c>
      <c r="CA38" s="34" t="n">
        <v>755.1</v>
      </c>
      <c r="CB38" s="34" t="n">
        <v>770.4</v>
      </c>
      <c r="CC38" s="34" t="n">
        <v>790</v>
      </c>
      <c r="CD38" s="34" t="n">
        <v>811.4</v>
      </c>
      <c r="CE38" s="34" t="n">
        <v>824.1</v>
      </c>
      <c r="CF38" s="34" t="n">
        <v>843.9</v>
      </c>
      <c r="CG38" s="34" t="n">
        <v>871</v>
      </c>
      <c r="CH38" s="34" t="n">
        <v>881.6</v>
      </c>
      <c r="CI38" s="34" t="n">
        <v>901.3</v>
      </c>
      <c r="CJ38" s="34" t="n">
        <v>919.2</v>
      </c>
      <c r="CK38" s="34" t="n">
        <v>947</v>
      </c>
      <c r="CL38" s="34" t="n">
        <v>959.3</v>
      </c>
      <c r="CM38" s="34" t="n">
        <v>975.2</v>
      </c>
      <c r="CN38" s="34" t="n">
        <v>988.2</v>
      </c>
      <c r="CO38" s="34" t="n">
        <v>991.3</v>
      </c>
      <c r="CP38" s="34" t="n">
        <v>1001.1</v>
      </c>
      <c r="CQ38" s="34" t="n">
        <v>1011.6</v>
      </c>
      <c r="CR38" s="34" t="n">
        <v>1028.1</v>
      </c>
      <c r="CS38" s="34" t="n">
        <v>1036.1</v>
      </c>
      <c r="CT38" s="34" t="n">
        <v>1046.6</v>
      </c>
      <c r="CU38" s="34" t="n">
        <v>1060.5</v>
      </c>
      <c r="CV38" s="34" t="n">
        <v>1077.4</v>
      </c>
      <c r="CW38" s="34" t="n">
        <v>1100.7</v>
      </c>
      <c r="CX38" s="34" t="n">
        <v>1118.5</v>
      </c>
      <c r="CY38" s="34" t="n">
        <v>1132.8</v>
      </c>
      <c r="CZ38" s="34" t="n">
        <v>1136.8</v>
      </c>
      <c r="DA38" s="34" t="n">
        <v>1131.2</v>
      </c>
      <c r="DB38" s="34" t="n">
        <v>1145.1</v>
      </c>
      <c r="DC38" s="34" t="n">
        <v>1171.4</v>
      </c>
      <c r="DD38" s="34" t="n">
        <v>1176</v>
      </c>
      <c r="DE38" s="34" t="n">
        <v>1192</v>
      </c>
      <c r="DF38" s="34" t="n">
        <v>1202.5</v>
      </c>
      <c r="DG38" s="34" t="n">
        <v>1209</v>
      </c>
      <c r="DH38" s="34" t="n">
        <v>1225.5</v>
      </c>
      <c r="DI38" s="34" t="n">
        <v>1243.5</v>
      </c>
      <c r="DJ38" s="34" t="n">
        <v>1250.5</v>
      </c>
      <c r="DK38" s="34" t="n">
        <v>1272.2</v>
      </c>
      <c r="DL38" s="34" t="n">
        <v>1290.9</v>
      </c>
      <c r="DM38" s="34" t="n">
        <v>1312.2</v>
      </c>
      <c r="DN38" s="34" t="n">
        <v>1338.9</v>
      </c>
      <c r="DO38" s="34" t="n">
        <v>1357.5</v>
      </c>
      <c r="DP38" s="34" t="n">
        <v>1388.2</v>
      </c>
      <c r="DQ38" s="34" t="n">
        <v>1417.2</v>
      </c>
      <c r="DR38" s="34" t="n">
        <v>1435.6</v>
      </c>
      <c r="DS38" s="34" t="n">
        <v>1453</v>
      </c>
      <c r="DT38" s="34" t="n">
        <v>1478</v>
      </c>
      <c r="DU38" s="34" t="n">
        <v>1507</v>
      </c>
      <c r="DV38" s="34" t="n">
        <v>1560.6</v>
      </c>
      <c r="DW38" s="34" t="n">
        <v>1617.6</v>
      </c>
      <c r="DX38" s="34" t="n">
        <v>1597.3</v>
      </c>
      <c r="DY38" s="34" t="n">
        <v>1656.2</v>
      </c>
      <c r="DZ38" s="34" t="n">
        <v>1677.3</v>
      </c>
      <c r="EA38" s="34" t="n">
        <v>1694.5</v>
      </c>
      <c r="EB38" s="34" t="n">
        <v>1724.4</v>
      </c>
      <c r="EC38" s="34" t="n">
        <v>1756.3</v>
      </c>
      <c r="ED38" s="34" t="n">
        <v>1781.7</v>
      </c>
      <c r="EE38" s="34" t="n">
        <v>1783.4</v>
      </c>
      <c r="EF38" s="34" t="n">
        <v>1811.7</v>
      </c>
      <c r="EG38" s="34" t="n">
        <v>1814.6</v>
      </c>
      <c r="EH38" s="34" t="n">
        <v>1843.6</v>
      </c>
      <c r="EI38" s="34" t="n">
        <v>1868.2</v>
      </c>
      <c r="EJ38" s="34" t="n">
        <v>1895.3</v>
      </c>
      <c r="EK38" s="34" t="n">
        <v>1903</v>
      </c>
      <c r="EL38" s="34" t="n">
        <v>1925.1</v>
      </c>
      <c r="EM38" s="34" t="n">
        <v>1952.9</v>
      </c>
      <c r="EN38" s="34" t="n">
        <v>1978</v>
      </c>
      <c r="EO38" s="34" t="n">
        <v>2024.5</v>
      </c>
      <c r="EP38" s="34" t="n">
        <v>2008</v>
      </c>
      <c r="EQ38" s="34" t="n">
        <v>2042.4</v>
      </c>
      <c r="ER38" s="34" t="n">
        <v>2078.5</v>
      </c>
      <c r="ES38" s="34" t="n">
        <v>2094.2</v>
      </c>
      <c r="ET38" s="34" t="n">
        <v>2165.9</v>
      </c>
      <c r="EU38" s="34" t="n">
        <v>2182.4</v>
      </c>
      <c r="EV38" s="34" t="n">
        <v>2205.9</v>
      </c>
      <c r="EW38" s="34" t="n">
        <v>2242.1</v>
      </c>
      <c r="EX38" s="34" t="n">
        <v>2256.4</v>
      </c>
      <c r="EY38" s="34" t="n">
        <v>2293.3</v>
      </c>
      <c r="EZ38" s="34" t="n">
        <v>2337.8</v>
      </c>
      <c r="FA38" s="34" t="n">
        <v>2337.2</v>
      </c>
      <c r="FB38" s="34" t="n">
        <v>2371.5</v>
      </c>
      <c r="FC38" s="34" t="n">
        <v>2419.8</v>
      </c>
      <c r="FD38" s="34" t="n">
        <v>2446.9</v>
      </c>
      <c r="FE38" s="34" t="n">
        <v>2444.5</v>
      </c>
      <c r="FF38" s="34" t="n">
        <v>2439.1</v>
      </c>
      <c r="FG38" s="34" t="n">
        <v>2443.1</v>
      </c>
      <c r="FH38" s="34" t="n">
        <v>2451.4</v>
      </c>
      <c r="FI38" s="34" t="n">
        <v>2452.3</v>
      </c>
      <c r="FJ38" s="34" t="n">
        <v>2451.4</v>
      </c>
      <c r="FK38" s="34" t="n">
        <v>2445</v>
      </c>
      <c r="FL38" s="34" t="n">
        <v>2423.3</v>
      </c>
      <c r="FM38" s="34" t="n">
        <v>2417.9</v>
      </c>
      <c r="FN38" s="34" t="n">
        <v>2431.3</v>
      </c>
      <c r="FO38" s="34" t="n">
        <v>2447.2</v>
      </c>
      <c r="FP38" s="34" t="n">
        <v>2448.6</v>
      </c>
      <c r="FQ38" s="34" t="n">
        <v>2475.8</v>
      </c>
      <c r="FR38" s="34" t="n">
        <v>2485.5</v>
      </c>
      <c r="FS38" s="34" t="n">
        <v>2507.5</v>
      </c>
      <c r="FT38" s="34" t="n">
        <v>2527.4</v>
      </c>
      <c r="FU38" s="34" t="n">
        <v>2529.9</v>
      </c>
      <c r="FV38" s="34" t="n">
        <v>2541.1</v>
      </c>
      <c r="FW38" s="34" t="n">
        <v>2578.9</v>
      </c>
      <c r="FX38" s="34" t="n">
        <v>2622.2</v>
      </c>
      <c r="FY38" s="34" t="n">
        <v>2647.2</v>
      </c>
      <c r="FZ38" s="34" t="n">
        <v>2652.9</v>
      </c>
      <c r="GA38" s="34" t="n">
        <v>2706.9</v>
      </c>
      <c r="GB38" s="34" t="n">
        <v>2729.6</v>
      </c>
      <c r="GC38" s="34" t="n">
        <v>2729.9</v>
      </c>
      <c r="GD38" s="34" t="n">
        <v>2758.2</v>
      </c>
      <c r="GE38" s="34" t="n">
        <v>2788.4</v>
      </c>
      <c r="GF38" s="34" t="n">
        <v>2815.9</v>
      </c>
      <c r="GG38" s="34" t="n">
        <v>2843.1</v>
      </c>
      <c r="GH38" s="34" t="n">
        <v>2862.6</v>
      </c>
      <c r="GI38" s="34" t="n">
        <v>2864.3</v>
      </c>
      <c r="GJ38" s="34" t="n">
        <v>2898</v>
      </c>
      <c r="GK38" s="34" t="n">
        <v>2918.2</v>
      </c>
      <c r="GL38" s="34" t="n">
        <v>2945.3</v>
      </c>
      <c r="GM38" s="34" t="n">
        <v>2984.8</v>
      </c>
      <c r="GN38" s="34" t="n">
        <v>3006.1</v>
      </c>
      <c r="GO38" s="34" t="n">
        <v>3004</v>
      </c>
      <c r="GP38" s="34" t="n">
        <v>3035.3</v>
      </c>
      <c r="GQ38" s="34" t="n">
        <v>3086.2</v>
      </c>
      <c r="GR38" s="34" t="n">
        <v>3105.8</v>
      </c>
      <c r="GS38" s="34" t="n">
        <v>3123.3</v>
      </c>
      <c r="GT38" s="34" t="n">
        <v>3150.9</v>
      </c>
      <c r="GU38" s="34" t="n">
        <v>3151.4</v>
      </c>
      <c r="GV38" s="34" t="n">
        <v>3195.1</v>
      </c>
      <c r="GW38" s="34" t="n">
        <v>3207.4</v>
      </c>
      <c r="GX38" s="34" t="n">
        <v>3260.6</v>
      </c>
      <c r="GY38" s="34" t="n">
        <v>3337.6</v>
      </c>
      <c r="GZ38" s="34" t="n">
        <v>3438</v>
      </c>
      <c r="HA38" s="34" t="n">
        <v>3474.7</v>
      </c>
      <c r="HB38" t="n">
        <v>3546.5</v>
      </c>
    </row>
    <row r="39">
      <c r="A39" s="34" t="s">
        <v>1510</v>
      </c>
      <c r="B39" s="34"/>
      <c r="C39" s="34"/>
      <c r="D39" s="34"/>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4"/>
      <c r="AY39" s="34"/>
      <c r="AZ39" s="34"/>
      <c r="BA39" s="34"/>
      <c r="BB39" s="34"/>
      <c r="BC39" s="34"/>
      <c r="BD39" s="34"/>
      <c r="BE39" s="34"/>
      <c r="BF39" s="34"/>
      <c r="BG39" s="34"/>
      <c r="BH39" s="34"/>
      <c r="BI39" s="34"/>
      <c r="BJ39" s="34"/>
      <c r="BK39" s="34"/>
      <c r="BL39" s="34"/>
      <c r="BM39" s="34"/>
      <c r="BN39" s="34"/>
      <c r="BO39" s="34"/>
      <c r="BP39" s="34"/>
      <c r="BQ39" s="34"/>
      <c r="BR39" s="34"/>
      <c r="BS39" s="34"/>
      <c r="BT39" s="34"/>
      <c r="BU39" s="34"/>
      <c r="BV39" s="34"/>
      <c r="BW39" s="34"/>
      <c r="BX39" s="34"/>
      <c r="BY39" s="34"/>
      <c r="BZ39" s="34"/>
      <c r="CA39" s="34"/>
      <c r="CB39" s="34"/>
      <c r="CC39" s="34"/>
      <c r="CD39" s="34"/>
      <c r="CE39" s="34"/>
      <c r="CF39" s="34"/>
      <c r="CG39" s="34"/>
      <c r="CH39" s="34"/>
      <c r="CI39" s="34"/>
      <c r="CJ39" s="34"/>
      <c r="CK39" s="34"/>
      <c r="CL39" s="34"/>
      <c r="CM39" s="34"/>
      <c r="CN39" s="34"/>
      <c r="CO39" s="34"/>
      <c r="CP39" s="34" t="n">
        <v>78.072</v>
      </c>
      <c r="CQ39" s="34" t="n">
        <v>80.831</v>
      </c>
      <c r="CR39" s="34" t="n">
        <v>85.251</v>
      </c>
      <c r="CS39" s="34" t="n">
        <v>88.178</v>
      </c>
      <c r="CT39" s="34" t="n">
        <v>84.002</v>
      </c>
      <c r="CU39" s="34" t="n">
        <v>86.255</v>
      </c>
      <c r="CV39" s="34" t="n">
        <v>87.978</v>
      </c>
      <c r="CW39" s="34" t="n">
        <v>89.829</v>
      </c>
      <c r="CX39" s="34" t="n">
        <v>95.218</v>
      </c>
      <c r="CY39" s="34" t="n">
        <v>94.484</v>
      </c>
      <c r="CZ39" s="34" t="n">
        <v>93.858</v>
      </c>
      <c r="DA39" s="34" t="n">
        <v>92.181</v>
      </c>
      <c r="DB39" s="34" t="n">
        <v>94.539</v>
      </c>
      <c r="DC39" s="34" t="n">
        <v>102.461</v>
      </c>
      <c r="DD39" s="34" t="n">
        <v>99.672</v>
      </c>
      <c r="DE39" s="34" t="n">
        <v>97.609</v>
      </c>
      <c r="DF39" s="34" t="n">
        <v>98.691</v>
      </c>
      <c r="DG39" s="34" t="n">
        <v>98.642</v>
      </c>
      <c r="DH39" s="34" t="n">
        <v>101.001</v>
      </c>
      <c r="DI39" s="34" t="n">
        <v>105.738</v>
      </c>
      <c r="DJ39" s="34" t="n">
        <v>103.992</v>
      </c>
      <c r="DK39" s="34" t="n">
        <v>106.287</v>
      </c>
      <c r="DL39" s="34" t="n">
        <v>106.646</v>
      </c>
      <c r="DM39" s="34" t="n">
        <v>110.762</v>
      </c>
      <c r="DN39" s="34" t="n">
        <v>114.027</v>
      </c>
      <c r="DO39" s="34" t="n">
        <v>113.559</v>
      </c>
      <c r="DP39" s="34" t="n">
        <v>120.524</v>
      </c>
      <c r="DQ39" s="34" t="n">
        <v>121.904</v>
      </c>
      <c r="DR39" s="34" t="n">
        <v>121.898</v>
      </c>
      <c r="DS39" s="34" t="n">
        <v>123.319</v>
      </c>
      <c r="DT39" s="34" t="n">
        <v>133.626</v>
      </c>
      <c r="DU39" s="34" t="n">
        <v>129.622</v>
      </c>
      <c r="DV39" s="34" t="n">
        <v>138.716</v>
      </c>
      <c r="DW39" s="34" t="n">
        <v>145.774</v>
      </c>
      <c r="DX39" s="34" t="n">
        <v>143.219</v>
      </c>
      <c r="DY39" s="34" t="n">
        <v>153.809</v>
      </c>
      <c r="DZ39" s="34" t="n">
        <v>156.084</v>
      </c>
      <c r="EA39" s="34" t="n">
        <v>157.455</v>
      </c>
      <c r="EB39" s="34" t="n">
        <v>164.01</v>
      </c>
      <c r="EC39" s="34" t="n">
        <v>166.934</v>
      </c>
      <c r="ED39" s="34" t="n">
        <v>165.906</v>
      </c>
      <c r="EE39" s="34" t="n">
        <v>171.106</v>
      </c>
      <c r="EF39" s="34" t="n">
        <v>186.792</v>
      </c>
      <c r="EG39" s="34" t="n">
        <v>182.543</v>
      </c>
      <c r="EH39" s="34" t="n">
        <v>190.07</v>
      </c>
      <c r="EI39" s="34" t="n">
        <v>194.963</v>
      </c>
      <c r="EJ39" s="34" t="n">
        <v>186.476</v>
      </c>
      <c r="EK39" s="34" t="n">
        <v>191.752</v>
      </c>
      <c r="EL39" s="34" t="n">
        <v>199.036</v>
      </c>
      <c r="EM39" s="34" t="n">
        <v>200.246</v>
      </c>
      <c r="EN39" s="34" t="n">
        <v>195.231</v>
      </c>
      <c r="EO39" s="34" t="n">
        <v>197.352</v>
      </c>
      <c r="EP39" s="34" t="n">
        <v>191.747</v>
      </c>
      <c r="EQ39" s="34" t="n">
        <v>189.018</v>
      </c>
      <c r="ER39" s="34" t="n">
        <v>197.488</v>
      </c>
      <c r="ES39" s="34" t="n">
        <v>189.083</v>
      </c>
      <c r="ET39" s="34" t="n">
        <v>209.347</v>
      </c>
      <c r="EU39" s="34" t="n">
        <v>201.383</v>
      </c>
      <c r="EV39" s="34" t="n">
        <v>204.318</v>
      </c>
      <c r="EW39" s="34" t="n">
        <v>206.11</v>
      </c>
      <c r="EX39" s="34" t="n">
        <v>209.603</v>
      </c>
      <c r="EY39" s="34" t="n">
        <v>216.57</v>
      </c>
      <c r="EZ39" s="34" t="n">
        <v>213.016</v>
      </c>
      <c r="FA39" s="34" t="n">
        <v>217.491</v>
      </c>
      <c r="FB39" s="34" t="n">
        <v>266.407</v>
      </c>
      <c r="FC39" s="34" t="n">
        <v>284.526</v>
      </c>
      <c r="FD39" s="34" t="n">
        <v>273.903</v>
      </c>
      <c r="FE39" s="34" t="n">
        <v>272.345</v>
      </c>
      <c r="FF39" s="34" t="n">
        <v>283.268</v>
      </c>
      <c r="FG39" s="34" t="n">
        <v>290.808</v>
      </c>
      <c r="FH39" s="34" t="n">
        <v>297.13</v>
      </c>
      <c r="FI39" s="34" t="n">
        <v>309.668</v>
      </c>
      <c r="FJ39" s="34" t="n">
        <v>293.84</v>
      </c>
      <c r="FK39" s="34" t="n">
        <v>288.9</v>
      </c>
      <c r="FL39" s="34" t="n">
        <v>248.813</v>
      </c>
      <c r="FM39" s="34" t="n">
        <v>249.625</v>
      </c>
      <c r="FN39" s="34" t="n">
        <v>258.161</v>
      </c>
      <c r="FO39" s="34" t="n">
        <v>273.39</v>
      </c>
      <c r="FP39" s="34" t="n">
        <v>263.079</v>
      </c>
      <c r="FQ39" s="34" t="n">
        <v>269.71</v>
      </c>
      <c r="FR39" s="34" t="n">
        <v>272.063</v>
      </c>
      <c r="FS39" s="34" t="n">
        <v>283.408</v>
      </c>
      <c r="FT39" s="34" t="n">
        <v>281.455</v>
      </c>
      <c r="FU39" s="34" t="n">
        <v>282.107</v>
      </c>
      <c r="FV39" s="34" t="n">
        <v>303.39</v>
      </c>
      <c r="FW39" s="34" t="n">
        <v>320.015</v>
      </c>
      <c r="FX39" s="34" t="n">
        <v>343.692</v>
      </c>
      <c r="FY39" s="34" t="n">
        <v>345.712</v>
      </c>
      <c r="FZ39" s="34" t="n">
        <v>362.792</v>
      </c>
      <c r="GA39" s="34" t="n">
        <v>363.41</v>
      </c>
      <c r="GB39" s="34" t="n">
        <v>365.384</v>
      </c>
      <c r="GC39" s="34" t="n">
        <v>384.032</v>
      </c>
      <c r="GD39" s="34" t="n">
        <v>378.246</v>
      </c>
      <c r="GE39" s="34" t="n">
        <v>382.367</v>
      </c>
      <c r="GF39" s="34" t="n">
        <v>396.216</v>
      </c>
      <c r="GG39" s="34" t="n">
        <v>408.323</v>
      </c>
      <c r="GH39" s="34" t="n">
        <v>396.838</v>
      </c>
      <c r="GI39" s="34" t="n">
        <v>371.196</v>
      </c>
      <c r="GJ39" s="34" t="n">
        <v>396.818</v>
      </c>
      <c r="GK39" s="34" t="n">
        <v>402.676</v>
      </c>
      <c r="GL39" s="34" t="n">
        <v>413.024</v>
      </c>
      <c r="GM39" s="34" t="n">
        <v>403.043</v>
      </c>
      <c r="GN39" s="34" t="n">
        <v>412.246</v>
      </c>
      <c r="GO39" s="34" t="n">
        <v>412.041</v>
      </c>
      <c r="GP39" s="34" t="n">
        <v>430.08</v>
      </c>
      <c r="GQ39" s="34" t="n">
        <v>435.618</v>
      </c>
      <c r="GR39" s="34" t="n">
        <v>436.897</v>
      </c>
      <c r="GS39" s="34" t="n">
        <v>438.408</v>
      </c>
      <c r="GT39" s="34" t="n">
        <v>451.671</v>
      </c>
      <c r="GU39" s="34" t="n">
        <v>589.274</v>
      </c>
      <c r="GV39" s="34" t="n">
        <v>532.923</v>
      </c>
      <c r="GW39" s="34" t="n">
        <v>545.549</v>
      </c>
      <c r="GX39" s="34" t="n">
        <v>552.859</v>
      </c>
      <c r="GY39" s="34" t="n">
        <v>553.564</v>
      </c>
      <c r="GZ39" s="34" t="n">
        <v>569.606</v>
      </c>
      <c r="HA39" s="34" t="n">
        <v>592.42</v>
      </c>
      <c r="HB39" t="n">
        <v>623.371</v>
      </c>
    </row>
    <row r="40">
      <c r="A40" s="34" t="s">
        <v>1511</v>
      </c>
      <c r="B40" s="34"/>
      <c r="C40" s="34"/>
      <c r="D40" s="34"/>
      <c r="E40" s="34"/>
      <c r="F40" s="34"/>
      <c r="G40" s="34"/>
      <c r="H40" s="34"/>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4"/>
      <c r="AY40" s="34"/>
      <c r="AZ40" s="34"/>
      <c r="BA40" s="34"/>
      <c r="BB40" s="34"/>
      <c r="BC40" s="34"/>
      <c r="BD40" s="34"/>
      <c r="BE40" s="34"/>
      <c r="BF40" s="34"/>
      <c r="BG40" s="34"/>
      <c r="BH40" s="34"/>
      <c r="BI40" s="34"/>
      <c r="BJ40" s="34"/>
      <c r="BK40" s="34"/>
      <c r="BL40" s="34"/>
      <c r="BM40" s="34"/>
      <c r="BN40" s="34"/>
      <c r="BO40" s="34"/>
      <c r="BP40" s="34"/>
      <c r="BQ40" s="34"/>
      <c r="BR40" s="34"/>
      <c r="BS40" s="34"/>
      <c r="BT40" s="34"/>
      <c r="BU40" s="34"/>
      <c r="BV40" s="34"/>
      <c r="BW40" s="34"/>
      <c r="BX40" s="34"/>
      <c r="BY40" s="34"/>
      <c r="BZ40" s="34"/>
      <c r="CA40" s="34"/>
      <c r="CB40" s="34"/>
      <c r="CC40" s="34"/>
      <c r="CD40" s="34"/>
      <c r="CE40" s="34"/>
      <c r="CF40" s="34"/>
      <c r="CG40" s="34"/>
      <c r="CH40" s="34"/>
      <c r="CI40" s="34"/>
      <c r="CJ40" s="34"/>
      <c r="CK40" s="34"/>
      <c r="CL40" s="34"/>
      <c r="CM40" s="34"/>
      <c r="CN40" s="34"/>
      <c r="CO40" s="34"/>
      <c r="CP40" s="34" t="n">
        <v>73.888</v>
      </c>
      <c r="CQ40" s="34" t="n">
        <v>76.036</v>
      </c>
      <c r="CR40" s="34" t="n">
        <v>80.604</v>
      </c>
      <c r="CS40" s="34" t="n">
        <v>84.1</v>
      </c>
      <c r="CT40" s="34" t="n">
        <v>78.948</v>
      </c>
      <c r="CU40" s="34" t="n">
        <v>81.772</v>
      </c>
      <c r="CV40" s="34" t="n">
        <v>82.892</v>
      </c>
      <c r="CW40" s="34" t="n">
        <v>85.54</v>
      </c>
      <c r="CX40" s="34" t="n">
        <v>90.524</v>
      </c>
      <c r="CY40" s="34" t="n">
        <v>90.54</v>
      </c>
      <c r="CZ40" s="34" t="n">
        <v>89.28</v>
      </c>
      <c r="DA40" s="34" t="n">
        <v>87.568</v>
      </c>
      <c r="DB40" s="34" t="n">
        <v>88.772</v>
      </c>
      <c r="DC40" s="34" t="n">
        <v>96.376</v>
      </c>
      <c r="DD40" s="34" t="n">
        <v>94.872</v>
      </c>
      <c r="DE40" s="34" t="n">
        <v>93.892</v>
      </c>
      <c r="DF40" s="34" t="n">
        <v>95.98</v>
      </c>
      <c r="DG40" s="34" t="n">
        <v>94.924</v>
      </c>
      <c r="DH40" s="34" t="n">
        <v>97.108</v>
      </c>
      <c r="DI40" s="34" t="n">
        <v>101.384</v>
      </c>
      <c r="DJ40" s="34" t="n">
        <v>99.444</v>
      </c>
      <c r="DK40" s="34" t="n">
        <v>101.608</v>
      </c>
      <c r="DL40" s="34" t="n">
        <v>102.26</v>
      </c>
      <c r="DM40" s="34" t="n">
        <v>103.952</v>
      </c>
      <c r="DN40" s="34" t="n">
        <v>107.1</v>
      </c>
      <c r="DO40" s="34" t="n">
        <v>107.208</v>
      </c>
      <c r="DP40" s="34" t="n">
        <v>113.428</v>
      </c>
      <c r="DQ40" s="34" t="n">
        <v>114.62</v>
      </c>
      <c r="DR40" s="34" t="n">
        <v>114.852</v>
      </c>
      <c r="DS40" s="34" t="n">
        <v>116.168</v>
      </c>
      <c r="DT40" s="34" t="n">
        <v>125.392</v>
      </c>
      <c r="DU40" s="34" t="n">
        <v>121.748</v>
      </c>
      <c r="DV40" s="34" t="n">
        <v>129.388</v>
      </c>
      <c r="DW40" s="34" t="n">
        <v>132.128</v>
      </c>
      <c r="DX40" s="34" t="n">
        <v>133.364</v>
      </c>
      <c r="DY40" s="34" t="n">
        <v>143.652</v>
      </c>
      <c r="DZ40" s="34" t="n">
        <v>145.547</v>
      </c>
      <c r="EA40" s="34" t="n">
        <v>146.352</v>
      </c>
      <c r="EB40" s="34" t="n">
        <v>152.896</v>
      </c>
      <c r="EC40" s="34" t="n">
        <v>155.307</v>
      </c>
      <c r="ED40" s="34" t="n">
        <v>154.378</v>
      </c>
      <c r="EE40" s="34" t="n">
        <v>158.02</v>
      </c>
      <c r="EF40" s="34" t="n">
        <v>174.229</v>
      </c>
      <c r="EG40" s="34" t="n">
        <v>170.506</v>
      </c>
      <c r="EH40" s="34" t="n">
        <v>177.772</v>
      </c>
      <c r="EI40" s="34" t="n">
        <v>182.692</v>
      </c>
      <c r="EJ40" s="34" t="n">
        <v>173.33</v>
      </c>
      <c r="EK40" s="34" t="n">
        <v>177.282</v>
      </c>
      <c r="EL40" s="34" t="n">
        <v>183.908</v>
      </c>
      <c r="EM40" s="34" t="n">
        <v>185.818</v>
      </c>
      <c r="EN40" s="34" t="n">
        <v>179.683</v>
      </c>
      <c r="EO40" s="34" t="n">
        <v>182.944</v>
      </c>
      <c r="EP40" s="34" t="n">
        <v>175.956</v>
      </c>
      <c r="EQ40" s="34" t="n">
        <v>176.53</v>
      </c>
      <c r="ER40" s="34" t="n">
        <v>186.733</v>
      </c>
      <c r="ES40" s="34" t="n">
        <v>177.659</v>
      </c>
      <c r="ET40" s="34" t="n">
        <v>200.218</v>
      </c>
      <c r="EU40" s="34" t="n">
        <v>190.602</v>
      </c>
      <c r="EV40" s="34" t="n">
        <v>194.111</v>
      </c>
      <c r="EW40" s="34" t="n">
        <v>196.028</v>
      </c>
      <c r="EX40" s="34" t="n">
        <v>200.294</v>
      </c>
      <c r="EY40" s="34" t="n">
        <v>203.794</v>
      </c>
      <c r="EZ40" s="34" t="n">
        <v>205.059</v>
      </c>
      <c r="FA40" s="34" t="n">
        <v>208.505</v>
      </c>
      <c r="FB40" s="34" t="n">
        <v>256.944</v>
      </c>
      <c r="FC40" s="34" t="n">
        <v>274.664</v>
      </c>
      <c r="FD40" s="34" t="n">
        <v>263.924</v>
      </c>
      <c r="FE40" s="34" t="n">
        <v>261.944</v>
      </c>
      <c r="FF40" s="34" t="n">
        <v>271.844</v>
      </c>
      <c r="FG40" s="34" t="n">
        <v>272.456</v>
      </c>
      <c r="FH40" s="34" t="n">
        <v>283.691</v>
      </c>
      <c r="FI40" s="34" t="n">
        <v>297.609</v>
      </c>
      <c r="FJ40" s="34" t="n">
        <v>282.445</v>
      </c>
      <c r="FK40" s="34" t="n">
        <v>277.196</v>
      </c>
      <c r="FL40" s="34" t="n">
        <v>237.739</v>
      </c>
      <c r="FM40" s="34" t="n">
        <v>239.291</v>
      </c>
      <c r="FN40" s="34" t="n">
        <v>246.248</v>
      </c>
      <c r="FO40" s="34" t="n">
        <v>262.324</v>
      </c>
      <c r="FP40" s="34" t="n">
        <v>250.54</v>
      </c>
      <c r="FQ40" s="34" t="n">
        <v>259.562</v>
      </c>
      <c r="FR40" s="34" t="n">
        <v>258.45</v>
      </c>
      <c r="FS40" s="34" t="n">
        <v>270.887</v>
      </c>
      <c r="FT40" s="34" t="n">
        <v>269.279</v>
      </c>
      <c r="FU40" s="34" t="n">
        <v>269.982</v>
      </c>
      <c r="FV40" s="34" t="n">
        <v>291.59</v>
      </c>
      <c r="FW40" s="34" t="n">
        <v>307.775</v>
      </c>
      <c r="FX40" s="34" t="n">
        <v>332.4</v>
      </c>
      <c r="FY40" s="34" t="n">
        <v>335.611</v>
      </c>
      <c r="FZ40" s="34" t="n">
        <v>352.188</v>
      </c>
      <c r="GA40" s="34" t="n">
        <v>353.442</v>
      </c>
      <c r="GB40" s="34" t="n">
        <v>352.909</v>
      </c>
      <c r="GC40" s="34" t="n">
        <v>366.274</v>
      </c>
      <c r="GD40" s="34" t="n">
        <v>360.221</v>
      </c>
      <c r="GE40" s="34" t="n">
        <v>363.844</v>
      </c>
      <c r="GF40" s="34" t="n">
        <v>377.967</v>
      </c>
      <c r="GG40" s="34" t="n">
        <v>388.176</v>
      </c>
      <c r="GH40" s="34" t="n">
        <v>377.158</v>
      </c>
      <c r="GI40" s="34" t="n">
        <v>351.783</v>
      </c>
      <c r="GJ40" s="34" t="n">
        <v>376.515</v>
      </c>
      <c r="GK40" s="34" t="n">
        <v>383.63</v>
      </c>
      <c r="GL40" s="34" t="n">
        <v>391.815</v>
      </c>
      <c r="GM40" s="34" t="n">
        <v>383.237</v>
      </c>
      <c r="GN40" s="34" t="n">
        <v>392.273</v>
      </c>
      <c r="GO40" s="34" t="n">
        <v>390.866</v>
      </c>
      <c r="GP40" s="34" t="n">
        <v>408.756</v>
      </c>
      <c r="GQ40" s="34" t="n">
        <v>413.344</v>
      </c>
      <c r="GR40" s="34" t="n">
        <v>418.529</v>
      </c>
      <c r="GS40" s="34" t="n">
        <v>413.806</v>
      </c>
      <c r="GT40" s="34" t="n">
        <v>428.118</v>
      </c>
      <c r="GU40" s="34" t="n">
        <v>502.49</v>
      </c>
      <c r="GV40" s="34" t="n">
        <v>481.717</v>
      </c>
      <c r="GW40" s="34" t="n">
        <v>507.837</v>
      </c>
      <c r="GX40" s="34" t="n">
        <v>511.345</v>
      </c>
      <c r="GY40" s="34" t="n">
        <v>520.729</v>
      </c>
      <c r="GZ40" s="34" t="n">
        <v>530.821</v>
      </c>
      <c r="HA40" s="34" t="n">
        <v>541.833</v>
      </c>
      <c r="HB40" t="n">
        <v>578.147</v>
      </c>
    </row>
    <row r="41">
      <c r="A41" s="34" t="s">
        <v>1512</v>
      </c>
      <c r="B41" s="34" t="n">
        <v>5.576</v>
      </c>
      <c r="C41" s="34" t="n">
        <v>5.228</v>
      </c>
      <c r="D41" s="34" t="n">
        <v>4.816</v>
      </c>
      <c r="E41" s="34" t="n">
        <v>4.9</v>
      </c>
      <c r="F41" s="34" t="n">
        <v>5.464</v>
      </c>
      <c r="G41" s="34" t="n">
        <v>6.312</v>
      </c>
      <c r="H41" s="34" t="n">
        <v>5.756</v>
      </c>
      <c r="I41" s="34" t="n">
        <v>5.644</v>
      </c>
      <c r="J41" s="34" t="n">
        <v>5.668</v>
      </c>
      <c r="K41" s="34" t="n">
        <v>5.216</v>
      </c>
      <c r="L41" s="34" t="n">
        <v>6.724</v>
      </c>
      <c r="M41" s="34" t="n">
        <v>5.7</v>
      </c>
      <c r="N41" s="34" t="n">
        <v>5.74</v>
      </c>
      <c r="O41" s="34" t="n">
        <v>6.208</v>
      </c>
      <c r="P41" s="34" t="n">
        <v>5.344</v>
      </c>
      <c r="Q41" s="34" t="n">
        <v>5.92</v>
      </c>
      <c r="R41" s="34" t="n">
        <v>7.76</v>
      </c>
      <c r="S41" s="34" t="n">
        <v>8.572</v>
      </c>
      <c r="T41" s="34" t="n">
        <v>6.496</v>
      </c>
      <c r="U41" s="34" t="n">
        <v>7.84</v>
      </c>
      <c r="V41" s="34" t="n">
        <v>8.652</v>
      </c>
      <c r="W41" s="34" t="n">
        <v>7.804</v>
      </c>
      <c r="X41" s="34" t="n">
        <v>10.772</v>
      </c>
      <c r="Y41" s="34" t="n">
        <v>10.424</v>
      </c>
      <c r="Z41" s="34" t="n">
        <v>10.012</v>
      </c>
      <c r="AA41" s="34" t="n">
        <v>9.76</v>
      </c>
      <c r="AB41" s="34" t="n">
        <v>10.592</v>
      </c>
      <c r="AC41" s="34" t="n">
        <v>11.108</v>
      </c>
      <c r="AD41" s="34" t="n">
        <v>10.716</v>
      </c>
      <c r="AE41" s="34" t="n">
        <v>10.652</v>
      </c>
      <c r="AF41" s="34" t="n">
        <v>11.804</v>
      </c>
      <c r="AG41" s="34" t="n">
        <v>10.7</v>
      </c>
      <c r="AH41" s="34" t="n">
        <v>10.968</v>
      </c>
      <c r="AI41" s="34" t="n">
        <v>11.528</v>
      </c>
      <c r="AJ41" s="34" t="n">
        <v>11.908</v>
      </c>
      <c r="AK41" s="34" t="n">
        <v>12.528</v>
      </c>
      <c r="AL41" s="34" t="n">
        <v>13.592</v>
      </c>
      <c r="AM41" s="34" t="n">
        <v>13.048</v>
      </c>
      <c r="AN41" s="34" t="n">
        <v>14.292</v>
      </c>
      <c r="AO41" s="34" t="n">
        <v>15.752</v>
      </c>
      <c r="AP41" s="34" t="n">
        <v>16.26</v>
      </c>
      <c r="AQ41" s="34" t="n">
        <v>16.536</v>
      </c>
      <c r="AR41" s="34" t="n">
        <v>15.916</v>
      </c>
      <c r="AS41" s="34" t="n">
        <v>16.628</v>
      </c>
      <c r="AT41" s="34" t="n">
        <v>16.092</v>
      </c>
      <c r="AU41" s="34" t="n">
        <v>15.716</v>
      </c>
      <c r="AV41" s="34" t="n">
        <v>14.828</v>
      </c>
      <c r="AW41" s="34" t="n">
        <v>15.012</v>
      </c>
      <c r="AX41" s="34" t="n">
        <v>13.852</v>
      </c>
      <c r="AY41" s="34" t="n">
        <v>14.552</v>
      </c>
      <c r="AZ41" s="34" t="n">
        <v>14.544</v>
      </c>
      <c r="BA41" s="34" t="n">
        <v>14.484</v>
      </c>
      <c r="BB41" s="34" t="n">
        <v>15.9</v>
      </c>
      <c r="BC41" s="34" t="n">
        <v>14.2</v>
      </c>
      <c r="BD41" s="34" t="n">
        <v>15.904</v>
      </c>
      <c r="BE41" s="34" t="n">
        <v>15.768</v>
      </c>
      <c r="BF41" s="34" t="n">
        <v>16.556</v>
      </c>
      <c r="BG41" s="34" t="n">
        <v>17.236</v>
      </c>
      <c r="BH41" s="34" t="n">
        <v>18.092</v>
      </c>
      <c r="BI41" s="34" t="n">
        <v>18.824</v>
      </c>
      <c r="BJ41" s="34" t="n">
        <v>17.044</v>
      </c>
      <c r="BK41" s="34" t="n">
        <v>19.408</v>
      </c>
      <c r="BL41" s="34" t="n">
        <v>20.036</v>
      </c>
      <c r="BM41" s="34" t="n">
        <v>21.184</v>
      </c>
      <c r="BN41" s="34" t="n">
        <v>19.72</v>
      </c>
      <c r="BO41" s="34" t="n">
        <v>20.556</v>
      </c>
      <c r="BP41" s="34" t="n">
        <v>21.284</v>
      </c>
      <c r="BQ41" s="34" t="n">
        <v>18.32</v>
      </c>
      <c r="BR41" s="34" t="n">
        <v>18.76</v>
      </c>
      <c r="BS41" s="34" t="n">
        <v>19.56</v>
      </c>
      <c r="BT41" s="34" t="n">
        <v>18.828</v>
      </c>
      <c r="BU41" s="34" t="n">
        <v>18.696</v>
      </c>
      <c r="BV41" s="34" t="n">
        <v>18.972</v>
      </c>
      <c r="BW41" s="34" t="n">
        <v>19.836</v>
      </c>
      <c r="BX41" s="34" t="n">
        <v>20.388</v>
      </c>
      <c r="BY41" s="34" t="n">
        <v>19.284</v>
      </c>
      <c r="BZ41" s="34" t="n">
        <v>20.192</v>
      </c>
      <c r="CA41" s="34" t="n">
        <v>19.936</v>
      </c>
      <c r="CB41" s="34" t="n">
        <v>18.832</v>
      </c>
      <c r="CC41" s="34" t="n">
        <v>20.492</v>
      </c>
      <c r="CD41" s="34" t="n">
        <v>21.448</v>
      </c>
      <c r="CE41" s="34" t="n">
        <v>20.184</v>
      </c>
      <c r="CF41" s="34" t="n">
        <v>20.508</v>
      </c>
      <c r="CG41" s="34" t="n">
        <v>21.188</v>
      </c>
      <c r="CH41" s="34" t="n">
        <v>21.552</v>
      </c>
      <c r="CI41" s="34" t="n">
        <v>21.612</v>
      </c>
      <c r="CJ41" s="34" t="n">
        <v>21.056</v>
      </c>
      <c r="CK41" s="34" t="n">
        <v>20.612</v>
      </c>
      <c r="CL41" s="34" t="n">
        <v>21.388</v>
      </c>
      <c r="CM41" s="34" t="n">
        <v>22.8</v>
      </c>
      <c r="CN41" s="34" t="n">
        <v>22.288</v>
      </c>
      <c r="CO41" s="34" t="n">
        <v>23.064</v>
      </c>
      <c r="CP41" s="34" t="n">
        <v>21.784</v>
      </c>
      <c r="CQ41" s="34" t="n">
        <v>22.472</v>
      </c>
      <c r="CR41" s="34" t="n">
        <v>24.884</v>
      </c>
      <c r="CS41" s="34" t="n">
        <v>24.764</v>
      </c>
      <c r="CT41" s="34" t="n">
        <v>23.632</v>
      </c>
      <c r="CU41" s="34" t="n">
        <v>23.952</v>
      </c>
      <c r="CV41" s="34" t="n">
        <v>25.152</v>
      </c>
      <c r="CW41" s="34" t="n">
        <v>26.476</v>
      </c>
      <c r="CX41" s="34" t="n">
        <v>27.744</v>
      </c>
      <c r="CY41" s="34" t="n">
        <v>28.028</v>
      </c>
      <c r="CZ41" s="34" t="n">
        <v>26.448</v>
      </c>
      <c r="DA41" s="34" t="n">
        <v>26.816</v>
      </c>
      <c r="DB41" s="34" t="n">
        <v>29.136</v>
      </c>
      <c r="DC41" s="34" t="n">
        <v>27.904</v>
      </c>
      <c r="DD41" s="34" t="n">
        <v>27.116</v>
      </c>
      <c r="DE41" s="34" t="n">
        <v>28.72</v>
      </c>
      <c r="DF41" s="34" t="n">
        <v>28.4</v>
      </c>
      <c r="DG41" s="34" t="n">
        <v>29.016</v>
      </c>
      <c r="DH41" s="34" t="n">
        <v>29.084</v>
      </c>
      <c r="DI41" s="34" t="n">
        <v>28.744</v>
      </c>
      <c r="DJ41" s="34" t="n">
        <v>27.052</v>
      </c>
      <c r="DK41" s="34" t="n">
        <v>27.336</v>
      </c>
      <c r="DL41" s="34" t="n">
        <v>29.104</v>
      </c>
      <c r="DM41" s="34" t="n">
        <v>31.232</v>
      </c>
      <c r="DN41" s="34" t="n">
        <v>27.78</v>
      </c>
      <c r="DO41" s="34" t="n">
        <v>32.192</v>
      </c>
      <c r="DP41" s="34" t="n">
        <v>34.264</v>
      </c>
      <c r="DQ41" s="34" t="n">
        <v>34.124</v>
      </c>
      <c r="DR41" s="34" t="n">
        <v>35.572</v>
      </c>
      <c r="DS41" s="34" t="n">
        <v>36.04</v>
      </c>
      <c r="DT41" s="34" t="n">
        <v>35.728</v>
      </c>
      <c r="DU41" s="34" t="n">
        <v>39.26</v>
      </c>
      <c r="DV41" s="34" t="n">
        <v>40.316</v>
      </c>
      <c r="DW41" s="34" t="n">
        <v>43.008</v>
      </c>
      <c r="DX41" s="34" t="n">
        <v>42.668</v>
      </c>
      <c r="DY41" s="34" t="n">
        <v>43.008</v>
      </c>
      <c r="DZ41" s="34" t="n">
        <v>50.609</v>
      </c>
      <c r="EA41" s="34" t="n">
        <v>45.405</v>
      </c>
      <c r="EB41" s="34" t="n">
        <v>41.342</v>
      </c>
      <c r="EC41" s="34" t="n">
        <v>44.814</v>
      </c>
      <c r="ED41" s="34" t="n">
        <v>43.171</v>
      </c>
      <c r="EE41" s="34" t="n">
        <v>48.719</v>
      </c>
      <c r="EF41" s="34" t="n">
        <v>46.443</v>
      </c>
      <c r="EG41" s="34" t="n">
        <v>45.507</v>
      </c>
      <c r="EH41" s="34" t="n">
        <v>47.601</v>
      </c>
      <c r="EI41" s="34" t="n">
        <v>44.213</v>
      </c>
      <c r="EJ41" s="34" t="n">
        <v>50.413</v>
      </c>
      <c r="EK41" s="34" t="n">
        <v>44.947</v>
      </c>
      <c r="EL41" s="34" t="n">
        <v>49.943</v>
      </c>
      <c r="EM41" s="34" t="n">
        <v>51.172</v>
      </c>
      <c r="EN41" s="34" t="n">
        <v>47.383</v>
      </c>
      <c r="EO41" s="34" t="n">
        <v>49.225</v>
      </c>
      <c r="EP41" s="34" t="n">
        <v>53.557</v>
      </c>
      <c r="EQ41" s="34" t="n">
        <v>53.237</v>
      </c>
      <c r="ER41" s="34" t="n">
        <v>52.165</v>
      </c>
      <c r="ES41" s="34" t="n">
        <v>51.704</v>
      </c>
      <c r="ET41" s="34" t="n">
        <v>50.937</v>
      </c>
      <c r="EU41" s="34" t="n">
        <v>56.121</v>
      </c>
      <c r="EV41" s="34" t="n">
        <v>55.528</v>
      </c>
      <c r="EW41" s="34" t="n">
        <v>54.619</v>
      </c>
      <c r="EX41" s="34" t="n">
        <v>56.613</v>
      </c>
      <c r="EY41" s="34" t="n">
        <v>58.842</v>
      </c>
      <c r="EZ41" s="34" t="n">
        <v>56.868</v>
      </c>
      <c r="FA41" s="34" t="n">
        <v>58.177</v>
      </c>
      <c r="FB41" s="34" t="n">
        <v>58.334</v>
      </c>
      <c r="FC41" s="34" t="n">
        <v>59.643</v>
      </c>
      <c r="FD41" s="34" t="n">
        <v>67.126</v>
      </c>
      <c r="FE41" s="34" t="n">
        <v>68.543</v>
      </c>
      <c r="FF41" s="34" t="n">
        <v>64.721</v>
      </c>
      <c r="FG41" s="34" t="n">
        <v>73.737</v>
      </c>
      <c r="FH41" s="34" t="n">
        <v>74.821</v>
      </c>
      <c r="FI41" s="34" t="n">
        <v>75.022</v>
      </c>
      <c r="FJ41" s="34" t="n">
        <v>70.503</v>
      </c>
      <c r="FK41" s="34" t="n">
        <v>69.145</v>
      </c>
      <c r="FL41" s="34" t="n">
        <v>65.916</v>
      </c>
      <c r="FM41" s="34" t="n">
        <v>70.531</v>
      </c>
      <c r="FN41" s="34" t="n">
        <v>67.107</v>
      </c>
      <c r="FO41" s="34" t="n">
        <v>67.67</v>
      </c>
      <c r="FP41" s="34" t="n">
        <v>65.88</v>
      </c>
      <c r="FQ41" s="34" t="n">
        <v>65.507</v>
      </c>
      <c r="FR41" s="34" t="n">
        <v>67.564</v>
      </c>
      <c r="FS41" s="34" t="n">
        <v>63.979</v>
      </c>
      <c r="FT41" s="34" t="n">
        <v>68.014</v>
      </c>
      <c r="FU41" s="34" t="n">
        <v>65.742</v>
      </c>
      <c r="FV41" s="34" t="n">
        <v>65.276</v>
      </c>
      <c r="FW41" s="34" t="n">
        <v>67.164</v>
      </c>
      <c r="FX41" s="34" t="n">
        <v>68.84</v>
      </c>
      <c r="FY41" s="34" t="n">
        <v>61.403</v>
      </c>
      <c r="FZ41" s="34" t="n">
        <v>63.534</v>
      </c>
      <c r="GA41" s="34" t="n">
        <v>62.907</v>
      </c>
      <c r="GB41" s="34" t="n">
        <v>66.76</v>
      </c>
      <c r="GC41" s="34" t="n">
        <v>64.462</v>
      </c>
      <c r="GD41" s="34" t="n">
        <v>66.301</v>
      </c>
      <c r="GE41" s="34" t="n">
        <v>67.191</v>
      </c>
      <c r="GF41" s="34" t="n">
        <v>68.578</v>
      </c>
      <c r="GG41" s="34" t="n">
        <v>66.981</v>
      </c>
      <c r="GH41" s="34" t="n">
        <v>66.664</v>
      </c>
      <c r="GI41" s="34" t="n">
        <v>68.964</v>
      </c>
      <c r="GJ41" s="34" t="n">
        <v>64.058</v>
      </c>
      <c r="GK41" s="34" t="n">
        <v>64.983</v>
      </c>
      <c r="GL41" s="34" t="n">
        <v>64.022</v>
      </c>
      <c r="GM41" s="34" t="n">
        <v>65.008</v>
      </c>
      <c r="GN41" s="34" t="n">
        <v>69.409</v>
      </c>
      <c r="GO41" s="34" t="n">
        <v>64.797</v>
      </c>
      <c r="GP41" s="34" t="n">
        <v>66.022</v>
      </c>
      <c r="GQ41" s="34" t="n">
        <v>66.851</v>
      </c>
      <c r="GR41" s="34" t="n">
        <v>69.611</v>
      </c>
      <c r="GS41" s="34" t="n">
        <v>70.894</v>
      </c>
      <c r="GT41" s="34" t="n">
        <v>72.774</v>
      </c>
      <c r="GU41" s="34" t="n">
        <v>75.275</v>
      </c>
      <c r="GV41" s="34" t="n">
        <v>78.767</v>
      </c>
      <c r="GW41" s="34" t="n">
        <v>76.995</v>
      </c>
      <c r="GX41" s="34" t="n">
        <v>75.03</v>
      </c>
      <c r="GY41" s="34" t="n">
        <v>77.704</v>
      </c>
      <c r="GZ41" s="34" t="n">
        <v>72.767</v>
      </c>
      <c r="HA41" s="34" t="n">
        <v>74.768</v>
      </c>
      <c r="HB41" t="n">
        <v>76.546</v>
      </c>
    </row>
    <row r="42">
      <c r="A42" s="34" t="s">
        <v>1513</v>
      </c>
      <c r="B42" s="34" t="n">
        <v>4.7</v>
      </c>
      <c r="C42" s="34" t="n">
        <v>4.8</v>
      </c>
      <c r="D42" s="34" t="n">
        <v>4.7</v>
      </c>
      <c r="E42" s="34" t="n">
        <v>4.8</v>
      </c>
      <c r="F42" s="34" t="n">
        <v>4.7</v>
      </c>
      <c r="G42" s="34" t="n">
        <v>4.8</v>
      </c>
      <c r="H42" s="34" t="n">
        <v>4.5</v>
      </c>
      <c r="I42" s="34" t="n">
        <v>4.6</v>
      </c>
      <c r="J42" s="34" t="n">
        <v>6.1</v>
      </c>
      <c r="K42" s="34" t="n">
        <v>6.2</v>
      </c>
      <c r="L42" s="34" t="n">
        <v>7.1</v>
      </c>
      <c r="M42" s="34" t="n">
        <v>7</v>
      </c>
      <c r="N42" s="34" t="n">
        <v>5.9</v>
      </c>
      <c r="O42" s="34" t="n">
        <v>5.6</v>
      </c>
      <c r="P42" s="34" t="n">
        <v>4.6</v>
      </c>
      <c r="Q42" s="34" t="n">
        <v>4.5</v>
      </c>
      <c r="R42" s="34" t="n">
        <v>3.5</v>
      </c>
      <c r="S42" s="34" t="n">
        <v>2.8</v>
      </c>
      <c r="T42" s="34" t="n">
        <v>3.1</v>
      </c>
      <c r="U42" s="34" t="n">
        <v>3.5</v>
      </c>
      <c r="V42" s="34" t="n">
        <v>4.1</v>
      </c>
      <c r="W42" s="34" t="n">
        <v>4.1</v>
      </c>
      <c r="X42" s="34" t="n">
        <v>4.4</v>
      </c>
      <c r="Y42" s="34" t="n">
        <v>4.8</v>
      </c>
      <c r="Z42" s="34" t="n">
        <v>5</v>
      </c>
      <c r="AA42" s="34" t="n">
        <v>4.7</v>
      </c>
      <c r="AB42" s="34" t="n">
        <v>4.9</v>
      </c>
      <c r="AC42" s="34" t="n">
        <v>5.3</v>
      </c>
      <c r="AD42" s="34" t="n">
        <v>5.6</v>
      </c>
      <c r="AE42" s="34" t="n">
        <v>5.7</v>
      </c>
      <c r="AF42" s="34" t="n">
        <v>6.2</v>
      </c>
      <c r="AG42" s="34" t="n">
        <v>10.1</v>
      </c>
      <c r="AH42" s="34" t="n">
        <v>8.5</v>
      </c>
      <c r="AI42" s="34" t="n">
        <v>8.1</v>
      </c>
      <c r="AJ42" s="34" t="n">
        <v>8</v>
      </c>
      <c r="AK42" s="34" t="n">
        <v>10.1</v>
      </c>
      <c r="AL42" s="34" t="n">
        <v>8.1</v>
      </c>
      <c r="AM42" s="34" t="n">
        <v>8.5</v>
      </c>
      <c r="AN42" s="34" t="n">
        <v>7.8</v>
      </c>
      <c r="AO42" s="34" t="n">
        <v>8.5</v>
      </c>
      <c r="AP42" s="34" t="n">
        <v>8.9</v>
      </c>
      <c r="AQ42" s="34" t="n">
        <v>9.3</v>
      </c>
      <c r="AR42" s="34" t="n">
        <v>9.7</v>
      </c>
      <c r="AS42" s="34" t="n">
        <v>9.9</v>
      </c>
      <c r="AT42" s="34" t="n">
        <v>10.2</v>
      </c>
      <c r="AU42" s="34" t="n">
        <v>10.3</v>
      </c>
      <c r="AV42" s="34" t="n">
        <v>10.7</v>
      </c>
      <c r="AW42" s="34" t="n">
        <v>13.1</v>
      </c>
      <c r="AX42" s="34" t="n">
        <v>13.6</v>
      </c>
      <c r="AY42" s="34" t="n">
        <v>13.2</v>
      </c>
      <c r="AZ42" s="34" t="n">
        <v>12.6</v>
      </c>
      <c r="BA42" s="34" t="n">
        <v>19</v>
      </c>
      <c r="BB42" s="34" t="n">
        <v>19.4</v>
      </c>
      <c r="BC42" s="34" t="n">
        <v>21.1</v>
      </c>
      <c r="BD42" s="34" t="n">
        <v>21.8</v>
      </c>
      <c r="BE42" s="34" t="n">
        <v>21.1</v>
      </c>
      <c r="BF42" s="34" t="n">
        <v>20.8</v>
      </c>
      <c r="BG42" s="34" t="n">
        <v>20.6</v>
      </c>
      <c r="BH42" s="34" t="n">
        <v>20.5</v>
      </c>
      <c r="BI42" s="34" t="n">
        <v>20.8</v>
      </c>
      <c r="BJ42" s="34" t="n">
        <v>20.8</v>
      </c>
      <c r="BK42" s="34" t="n">
        <v>20.7</v>
      </c>
      <c r="BL42" s="34" t="n">
        <v>21</v>
      </c>
      <c r="BM42" s="34" t="n">
        <v>21.7</v>
      </c>
      <c r="BN42" s="34" t="n">
        <v>22.8</v>
      </c>
      <c r="BO42" s="34" t="n">
        <v>23.9</v>
      </c>
      <c r="BP42" s="34" t="n">
        <v>25.1</v>
      </c>
      <c r="BQ42" s="34" t="n">
        <v>26.5</v>
      </c>
      <c r="BR42" s="34" t="n">
        <v>28</v>
      </c>
      <c r="BS42" s="34" t="n">
        <v>30.2</v>
      </c>
      <c r="BT42" s="34" t="n">
        <v>31</v>
      </c>
      <c r="BU42" s="34" t="n">
        <v>30.8</v>
      </c>
      <c r="BV42" s="34" t="n">
        <v>30</v>
      </c>
      <c r="BW42" s="34" t="n">
        <v>29.5</v>
      </c>
      <c r="BX42" s="34" t="n">
        <v>28.9</v>
      </c>
      <c r="BY42" s="34" t="n">
        <v>28.2</v>
      </c>
      <c r="BZ42" s="34" t="n">
        <v>27.6</v>
      </c>
      <c r="CA42" s="34" t="n">
        <v>27</v>
      </c>
      <c r="CB42" s="34" t="n">
        <v>26.7</v>
      </c>
      <c r="CC42" s="34" t="n">
        <v>26.9</v>
      </c>
      <c r="CD42" s="34" t="n">
        <v>26.8</v>
      </c>
      <c r="CE42" s="34" t="n">
        <v>26.6</v>
      </c>
      <c r="CF42" s="34" t="n">
        <v>26.6</v>
      </c>
      <c r="CG42" s="34" t="n">
        <v>26.6</v>
      </c>
      <c r="CH42" s="34" t="n">
        <v>26.7</v>
      </c>
      <c r="CI42" s="34" t="n">
        <v>26.8</v>
      </c>
      <c r="CJ42" s="34" t="n">
        <v>27.1</v>
      </c>
      <c r="CK42" s="34" t="n">
        <v>27.7</v>
      </c>
      <c r="CL42" s="34" t="n">
        <v>28.2</v>
      </c>
      <c r="CM42" s="34" t="n">
        <v>28.8</v>
      </c>
      <c r="CN42" s="34" t="n">
        <v>30</v>
      </c>
      <c r="CO42" s="34" t="n">
        <v>31.8</v>
      </c>
      <c r="CP42" s="34" t="n">
        <v>35.1</v>
      </c>
      <c r="CQ42" s="34" t="n">
        <v>37.2</v>
      </c>
      <c r="CR42" s="34" t="n">
        <v>37.3</v>
      </c>
      <c r="CS42" s="34" t="n">
        <v>35.7</v>
      </c>
      <c r="CT42" s="34" t="n">
        <v>33.2</v>
      </c>
      <c r="CU42" s="34" t="n">
        <v>32</v>
      </c>
      <c r="CV42" s="34" t="n">
        <v>31.6</v>
      </c>
      <c r="CW42" s="34" t="n">
        <v>31.9</v>
      </c>
      <c r="CX42" s="34" t="n">
        <v>33.6</v>
      </c>
      <c r="CY42" s="34" t="n">
        <v>34.3</v>
      </c>
      <c r="CZ42" s="34" t="n">
        <v>34.8</v>
      </c>
      <c r="DA42" s="34" t="n">
        <v>35.2</v>
      </c>
      <c r="DB42" s="34" t="n">
        <v>35.2</v>
      </c>
      <c r="DC42" s="34" t="n">
        <v>35.1</v>
      </c>
      <c r="DD42" s="34" t="n">
        <v>34.9</v>
      </c>
      <c r="DE42" s="34" t="n">
        <v>34.4</v>
      </c>
      <c r="DF42" s="34" t="n">
        <v>34</v>
      </c>
      <c r="DG42" s="34" t="n">
        <v>33.2</v>
      </c>
      <c r="DH42" s="34" t="n">
        <v>33</v>
      </c>
      <c r="DI42" s="34" t="n">
        <v>33.3</v>
      </c>
      <c r="DJ42" s="34" t="n">
        <v>33.4</v>
      </c>
      <c r="DK42" s="34" t="n">
        <v>34.6</v>
      </c>
      <c r="DL42" s="34" t="n">
        <v>36.3</v>
      </c>
      <c r="DM42" s="34" t="n">
        <v>39.4</v>
      </c>
      <c r="DN42" s="34" t="n">
        <v>42</v>
      </c>
      <c r="DO42" s="34" t="n">
        <v>44.6</v>
      </c>
      <c r="DP42" s="34" t="n">
        <v>46</v>
      </c>
      <c r="DQ42" s="34" t="n">
        <v>46.5</v>
      </c>
      <c r="DR42" s="34" t="n">
        <v>44.6</v>
      </c>
      <c r="DS42" s="34" t="n">
        <v>45</v>
      </c>
      <c r="DT42" s="34" t="n">
        <v>45.3</v>
      </c>
      <c r="DU42" s="34" t="n">
        <v>46.4</v>
      </c>
      <c r="DV42" s="34" t="n">
        <v>47.2</v>
      </c>
      <c r="DW42" s="34" t="n">
        <v>47.6</v>
      </c>
      <c r="DX42" s="34" t="n">
        <v>66.3</v>
      </c>
      <c r="DY42" s="34" t="n">
        <v>43.1</v>
      </c>
      <c r="DZ42" s="34" t="n">
        <v>40.7</v>
      </c>
      <c r="EA42" s="34" t="n">
        <v>39.2</v>
      </c>
      <c r="EB42" s="34" t="n">
        <v>39.7</v>
      </c>
      <c r="EC42" s="34" t="n">
        <v>42.3</v>
      </c>
      <c r="ED42" s="34" t="n">
        <v>47</v>
      </c>
      <c r="EE42" s="34" t="n">
        <v>56.8</v>
      </c>
      <c r="EF42" s="34" t="n">
        <v>46.9</v>
      </c>
      <c r="EG42" s="34" t="n">
        <v>45.1</v>
      </c>
      <c r="EH42" s="34" t="n">
        <v>43.9</v>
      </c>
      <c r="EI42" s="34" t="n">
        <v>43.3</v>
      </c>
      <c r="EJ42" s="34" t="n">
        <v>45</v>
      </c>
      <c r="EK42" s="34" t="n">
        <v>51.9</v>
      </c>
      <c r="EL42" s="34" t="n">
        <v>56.4</v>
      </c>
      <c r="EM42" s="34" t="n">
        <v>60.3</v>
      </c>
      <c r="EN42" s="34" t="n">
        <v>61.6</v>
      </c>
      <c r="EO42" s="34" t="n">
        <v>63.9</v>
      </c>
      <c r="EP42" s="34" t="n">
        <v>55.4</v>
      </c>
      <c r="EQ42" s="34" t="n">
        <v>51.2</v>
      </c>
      <c r="ER42" s="34" t="n">
        <v>49.5</v>
      </c>
      <c r="ES42" s="34" t="n">
        <v>48.3</v>
      </c>
      <c r="ET42" s="34" t="n">
        <v>47.6</v>
      </c>
      <c r="EU42" s="34" t="n">
        <v>47.5</v>
      </c>
      <c r="EV42" s="34" t="n">
        <v>47.2</v>
      </c>
      <c r="EW42" s="34" t="n">
        <v>47.5</v>
      </c>
      <c r="EX42" s="34" t="n">
        <v>48</v>
      </c>
      <c r="EY42" s="34" t="n">
        <v>48.7</v>
      </c>
      <c r="EZ42" s="34" t="n">
        <v>49.8</v>
      </c>
      <c r="FA42" s="34" t="n">
        <v>51.8</v>
      </c>
      <c r="FB42" s="34" t="n">
        <v>53.4</v>
      </c>
      <c r="FC42" s="34" t="n">
        <v>54.3</v>
      </c>
      <c r="FD42" s="34" t="n">
        <v>65.9</v>
      </c>
      <c r="FE42" s="34" t="n">
        <v>54.3</v>
      </c>
      <c r="FF42" s="34" t="n">
        <v>53.2</v>
      </c>
      <c r="FG42" s="34" t="n">
        <v>53.4</v>
      </c>
      <c r="FH42" s="34" t="n">
        <v>54.4</v>
      </c>
      <c r="FI42" s="34" t="n">
        <v>56</v>
      </c>
      <c r="FJ42" s="34" t="n">
        <v>58</v>
      </c>
      <c r="FK42" s="34" t="n">
        <v>59.5</v>
      </c>
      <c r="FL42" s="34" t="n">
        <v>59.7</v>
      </c>
      <c r="FM42" s="34" t="n">
        <v>60.6</v>
      </c>
      <c r="FN42" s="34" t="n">
        <v>57.9</v>
      </c>
      <c r="FO42" s="34" t="n">
        <v>57.6</v>
      </c>
      <c r="FP42" s="34" t="n">
        <v>55.8</v>
      </c>
      <c r="FQ42" s="34" t="n">
        <v>58.9</v>
      </c>
      <c r="FR42" s="34" t="n">
        <v>58.9</v>
      </c>
      <c r="FS42" s="34" t="n">
        <v>59.6</v>
      </c>
      <c r="FT42" s="34" t="n">
        <v>59.5</v>
      </c>
      <c r="FU42" s="34" t="n">
        <v>58.9</v>
      </c>
      <c r="FV42" s="34" t="n">
        <v>58.2</v>
      </c>
      <c r="FW42" s="34" t="n">
        <v>58</v>
      </c>
      <c r="FX42" s="34" t="n">
        <v>57.7</v>
      </c>
      <c r="FY42" s="34" t="n">
        <v>56.5</v>
      </c>
      <c r="FZ42" s="34" t="n">
        <v>55.5</v>
      </c>
      <c r="GA42" s="34" t="n">
        <v>55.9</v>
      </c>
      <c r="GB42" s="34" t="n">
        <v>57.2</v>
      </c>
      <c r="GC42" s="34" t="n">
        <v>58.1</v>
      </c>
      <c r="GD42" s="34" t="n">
        <v>60.2</v>
      </c>
      <c r="GE42" s="34" t="n">
        <v>61.8</v>
      </c>
      <c r="GF42" s="34" t="n">
        <v>62.5</v>
      </c>
      <c r="GG42" s="34" t="n">
        <v>60.4</v>
      </c>
      <c r="GH42" s="34" t="n">
        <v>58.8</v>
      </c>
      <c r="GI42" s="34" t="n">
        <v>57.5</v>
      </c>
      <c r="GJ42" s="34" t="n">
        <v>61.4</v>
      </c>
      <c r="GK42" s="34" t="n">
        <v>59.6</v>
      </c>
      <c r="GL42" s="34" t="n">
        <v>58.1</v>
      </c>
      <c r="GM42" s="34" t="n">
        <v>57.7</v>
      </c>
      <c r="GN42" s="34" t="n">
        <v>57.3</v>
      </c>
      <c r="GO42" s="34" t="n">
        <v>77.9</v>
      </c>
      <c r="GP42" s="34" t="n">
        <v>68.4</v>
      </c>
      <c r="GQ42" s="34" t="n">
        <v>58.2</v>
      </c>
      <c r="GR42" s="34" t="n">
        <v>80.6</v>
      </c>
      <c r="GS42" s="34" t="n">
        <v>82.2</v>
      </c>
      <c r="GT42" s="34" t="n">
        <v>80.3</v>
      </c>
      <c r="GU42" s="34" t="n">
        <v>1123.6</v>
      </c>
      <c r="GV42" s="34" t="n">
        <v>1220.5</v>
      </c>
      <c r="GW42" s="34" t="n">
        <v>618.6</v>
      </c>
      <c r="GX42" s="34" t="n">
        <v>403.8</v>
      </c>
      <c r="GY42" s="34" t="n">
        <v>697</v>
      </c>
      <c r="GZ42" s="34" t="n">
        <v>554.5</v>
      </c>
      <c r="HA42" s="34" t="n">
        <v>304.7</v>
      </c>
      <c r="HB42" t="n">
        <v>146.4</v>
      </c>
    </row>
    <row r="43">
      <c r="A43" s="34" t="s">
        <v>1514</v>
      </c>
      <c r="B43" s="34" t="n">
        <v>0</v>
      </c>
      <c r="C43" s="34" t="n">
        <v>0</v>
      </c>
      <c r="D43" s="34" t="n">
        <v>0</v>
      </c>
      <c r="E43" s="34" t="n">
        <v>0</v>
      </c>
      <c r="F43" s="34" t="n">
        <v>0</v>
      </c>
      <c r="G43" s="34" t="n">
        <v>0</v>
      </c>
      <c r="H43" s="34" t="n">
        <v>0</v>
      </c>
      <c r="I43" s="34" t="n">
        <v>0</v>
      </c>
      <c r="J43" s="34" t="n">
        <v>0</v>
      </c>
      <c r="K43" s="34" t="n">
        <v>0.1</v>
      </c>
      <c r="L43" s="34" t="n">
        <v>0.1</v>
      </c>
      <c r="M43" s="34" t="n">
        <v>0.1</v>
      </c>
      <c r="N43" s="34" t="n">
        <v>0.1</v>
      </c>
      <c r="O43" s="34" t="n">
        <v>0.1</v>
      </c>
      <c r="P43" s="34" t="n">
        <v>0.1</v>
      </c>
      <c r="Q43" s="34" t="n">
        <v>0.1</v>
      </c>
      <c r="R43" s="34" t="n">
        <v>0.1</v>
      </c>
      <c r="S43" s="34" t="n">
        <v>0.1</v>
      </c>
      <c r="T43" s="34" t="n">
        <v>0.1</v>
      </c>
      <c r="U43" s="34" t="n">
        <v>0.1</v>
      </c>
      <c r="V43" s="34" t="n">
        <v>0.1</v>
      </c>
      <c r="W43" s="34" t="n">
        <v>0.2</v>
      </c>
      <c r="X43" s="34" t="n">
        <v>0.2</v>
      </c>
      <c r="Y43" s="34" t="n">
        <v>0.2</v>
      </c>
      <c r="Z43" s="34" t="n">
        <v>0.2</v>
      </c>
      <c r="AA43" s="34" t="n">
        <v>0.2</v>
      </c>
      <c r="AB43" s="34" t="n">
        <v>0.2</v>
      </c>
      <c r="AC43" s="34" t="n">
        <v>0.2</v>
      </c>
      <c r="AD43" s="34" t="n">
        <v>0.2</v>
      </c>
      <c r="AE43" s="34" t="n">
        <v>0.2</v>
      </c>
      <c r="AF43" s="34" t="n">
        <v>0.2</v>
      </c>
      <c r="AG43" s="34" t="n">
        <v>0.2</v>
      </c>
      <c r="AH43" s="34" t="n">
        <v>0.2</v>
      </c>
      <c r="AI43" s="34" t="n">
        <v>0.2</v>
      </c>
      <c r="AJ43" s="34" t="n">
        <v>0.2</v>
      </c>
      <c r="AK43" s="34" t="n">
        <v>0.3</v>
      </c>
      <c r="AL43" s="34" t="n">
        <v>0.3</v>
      </c>
      <c r="AM43" s="34" t="n">
        <v>0.3</v>
      </c>
      <c r="AN43" s="34" t="n">
        <v>0.3</v>
      </c>
      <c r="AO43" s="34" t="n">
        <v>0.3</v>
      </c>
      <c r="AP43" s="34" t="n">
        <v>0.3</v>
      </c>
      <c r="AQ43" s="34" t="n">
        <v>0.3</v>
      </c>
      <c r="AR43" s="34" t="n">
        <v>0.4</v>
      </c>
      <c r="AS43" s="34" t="n">
        <v>0.4</v>
      </c>
      <c r="AT43" s="34" t="n">
        <v>0.4</v>
      </c>
      <c r="AU43" s="34" t="n">
        <v>0.4</v>
      </c>
      <c r="AV43" s="34" t="n">
        <v>0.4</v>
      </c>
      <c r="AW43" s="34" t="n">
        <v>0.4</v>
      </c>
      <c r="AX43" s="34" t="n">
        <v>0.4</v>
      </c>
      <c r="AY43" s="34" t="n">
        <v>0.5</v>
      </c>
      <c r="AZ43" s="34" t="n">
        <v>0.5</v>
      </c>
      <c r="BA43" s="34" t="n">
        <v>0.5</v>
      </c>
      <c r="BB43" s="34" t="n">
        <v>0.5</v>
      </c>
      <c r="BC43" s="34" t="n">
        <v>0.4</v>
      </c>
      <c r="BD43" s="34" t="n">
        <v>0.4</v>
      </c>
      <c r="BE43" s="34" t="n">
        <v>0.4</v>
      </c>
      <c r="BF43" s="34" t="n">
        <v>0.4</v>
      </c>
      <c r="BG43" s="34" t="n">
        <v>0.4</v>
      </c>
      <c r="BH43" s="34" t="n">
        <v>0.4</v>
      </c>
      <c r="BI43" s="34" t="n">
        <v>0.4</v>
      </c>
      <c r="BJ43" s="34" t="n">
        <v>0.3</v>
      </c>
      <c r="BK43" s="34" t="n">
        <v>0.3</v>
      </c>
      <c r="BL43" s="34" t="n">
        <v>0.3</v>
      </c>
      <c r="BM43" s="34" t="n">
        <v>0.3</v>
      </c>
      <c r="BN43" s="34" t="n">
        <v>0.3</v>
      </c>
      <c r="BO43" s="34" t="n">
        <v>0.3</v>
      </c>
      <c r="BP43" s="34" t="n">
        <v>0.3</v>
      </c>
      <c r="BQ43" s="34" t="n">
        <v>0.3</v>
      </c>
      <c r="BR43" s="34" t="n">
        <v>0.3</v>
      </c>
      <c r="BS43" s="34" t="n">
        <v>0.3</v>
      </c>
      <c r="BT43" s="34" t="n">
        <v>0.3</v>
      </c>
      <c r="BU43" s="34" t="n">
        <v>0.3</v>
      </c>
      <c r="BV43" s="34" t="n">
        <v>0.3</v>
      </c>
      <c r="BW43" s="34" t="n">
        <v>0.3</v>
      </c>
      <c r="BX43" s="34" t="n">
        <v>0.4</v>
      </c>
      <c r="BY43" s="34" t="n">
        <v>0.4</v>
      </c>
      <c r="BZ43" s="34" t="n">
        <v>0.4</v>
      </c>
      <c r="CA43" s="34" t="n">
        <v>0.4</v>
      </c>
      <c r="CB43" s="34" t="n">
        <v>0.4</v>
      </c>
      <c r="CC43" s="34" t="n">
        <v>0.4</v>
      </c>
      <c r="CD43" s="34" t="n">
        <v>0.4</v>
      </c>
      <c r="CE43" s="34" t="n">
        <v>0.4</v>
      </c>
      <c r="CF43" s="34" t="n">
        <v>0.4</v>
      </c>
      <c r="CG43" s="34" t="n">
        <v>0.4</v>
      </c>
      <c r="CH43" s="34" t="n">
        <v>0.4</v>
      </c>
      <c r="CI43" s="34" t="n">
        <v>0.4</v>
      </c>
      <c r="CJ43" s="34" t="n">
        <v>0.4</v>
      </c>
      <c r="CK43" s="34" t="n">
        <v>0.4</v>
      </c>
      <c r="CL43" s="34" t="n">
        <v>0.4</v>
      </c>
      <c r="CM43" s="34" t="n">
        <v>0.4</v>
      </c>
      <c r="CN43" s="34" t="n">
        <v>0.4</v>
      </c>
      <c r="CO43" s="34" t="n">
        <v>0.4</v>
      </c>
      <c r="CP43" s="34" t="n">
        <v>0.4</v>
      </c>
      <c r="CQ43" s="34" t="n">
        <v>0.4</v>
      </c>
      <c r="CR43" s="34" t="n">
        <v>0.4</v>
      </c>
      <c r="CS43" s="34" t="n">
        <v>0.4</v>
      </c>
      <c r="CT43" s="34" t="n">
        <v>0.4</v>
      </c>
      <c r="CU43" s="34" t="n">
        <v>0.3</v>
      </c>
      <c r="CV43" s="34" t="n">
        <v>0.3</v>
      </c>
      <c r="CW43" s="34" t="n">
        <v>0.3</v>
      </c>
      <c r="CX43" s="34" t="n">
        <v>0.3</v>
      </c>
      <c r="CY43" s="34" t="n">
        <v>0.3</v>
      </c>
      <c r="CZ43" s="34" t="n">
        <v>0.3</v>
      </c>
      <c r="DA43" s="34" t="n">
        <v>0.3</v>
      </c>
      <c r="DB43" s="34" t="n">
        <v>0.3</v>
      </c>
      <c r="DC43" s="34" t="n">
        <v>0.3</v>
      </c>
      <c r="DD43" s="34" t="n">
        <v>0.3</v>
      </c>
      <c r="DE43" s="34" t="n">
        <v>0.4</v>
      </c>
      <c r="DF43" s="34" t="n">
        <v>0.4</v>
      </c>
      <c r="DG43" s="34" t="n">
        <v>0.4</v>
      </c>
      <c r="DH43" s="34" t="n">
        <v>0.4</v>
      </c>
      <c r="DI43" s="34" t="n">
        <v>0.5</v>
      </c>
      <c r="DJ43" s="34" t="n">
        <v>0.5</v>
      </c>
      <c r="DK43" s="34" t="n">
        <v>0.5</v>
      </c>
      <c r="DL43" s="34" t="n">
        <v>0.4</v>
      </c>
      <c r="DM43" s="34" t="n">
        <v>0.4</v>
      </c>
      <c r="DN43" s="34" t="n">
        <v>0.4</v>
      </c>
      <c r="DO43" s="34" t="n">
        <v>0.4</v>
      </c>
      <c r="DP43" s="34" t="n">
        <v>0.4</v>
      </c>
      <c r="DQ43" s="34" t="n">
        <v>0.4</v>
      </c>
      <c r="DR43" s="34" t="n">
        <v>0.5</v>
      </c>
      <c r="DS43" s="34" t="n">
        <v>0.5</v>
      </c>
      <c r="DT43" s="34" t="n">
        <v>0.6</v>
      </c>
      <c r="DU43" s="34" t="n">
        <v>0.6</v>
      </c>
      <c r="DV43" s="34" t="n">
        <v>8</v>
      </c>
      <c r="DW43" s="34" t="n">
        <v>14.4</v>
      </c>
      <c r="DX43" s="34" t="n">
        <v>4.8</v>
      </c>
      <c r="DY43" s="34" t="n">
        <v>3.4</v>
      </c>
      <c r="DZ43" s="34" t="n">
        <v>1.8</v>
      </c>
      <c r="EA43" s="34" t="n">
        <v>0.6</v>
      </c>
      <c r="EB43" s="34" t="n">
        <v>1.7</v>
      </c>
      <c r="EC43" s="34" t="n">
        <v>-0.4</v>
      </c>
      <c r="ED43" s="34" t="n">
        <v>0.1</v>
      </c>
      <c r="EE43" s="34" t="n">
        <v>0.3</v>
      </c>
      <c r="EF43" s="34" t="n">
        <v>-1</v>
      </c>
      <c r="EG43" s="34" t="n">
        <v>0.9</v>
      </c>
      <c r="EH43" s="34" t="n">
        <v>0.4</v>
      </c>
      <c r="EI43" s="34" t="n">
        <v>0.4</v>
      </c>
      <c r="EJ43" s="34" t="n">
        <v>0.4</v>
      </c>
      <c r="EK43" s="34" t="n">
        <v>0.4</v>
      </c>
      <c r="EL43" s="34" t="n">
        <v>0.4</v>
      </c>
      <c r="EM43" s="34" t="n">
        <v>0.4</v>
      </c>
      <c r="EN43" s="34" t="n">
        <v>0.4</v>
      </c>
      <c r="EO43" s="34" t="n">
        <v>0.4</v>
      </c>
      <c r="EP43" s="34" t="n">
        <v>0.4</v>
      </c>
      <c r="EQ43" s="34" t="n">
        <v>0.4</v>
      </c>
      <c r="ER43" s="34" t="n">
        <v>0.4</v>
      </c>
      <c r="ES43" s="34" t="n">
        <v>0.4</v>
      </c>
      <c r="ET43" s="34" t="n">
        <v>1.9</v>
      </c>
      <c r="EU43" s="34" t="n">
        <v>10.7</v>
      </c>
      <c r="EV43" s="34" t="n">
        <v>8.8</v>
      </c>
      <c r="EW43" s="34" t="n">
        <v>7.2</v>
      </c>
      <c r="EX43" s="34" t="n">
        <v>4</v>
      </c>
      <c r="EY43" s="34" t="n">
        <v>2.9</v>
      </c>
      <c r="EZ43" s="34" t="n">
        <v>2.2</v>
      </c>
      <c r="FA43" s="34" t="n">
        <v>2.8</v>
      </c>
      <c r="FB43" s="34" t="n">
        <v>2</v>
      </c>
      <c r="FC43" s="34" t="n">
        <v>1.2</v>
      </c>
      <c r="FD43" s="34" t="n">
        <v>1.2</v>
      </c>
      <c r="FE43" s="34" t="n">
        <v>1.2</v>
      </c>
      <c r="FF43" s="34" t="n">
        <v>1.6</v>
      </c>
      <c r="FG43" s="34" t="n">
        <v>2.1</v>
      </c>
      <c r="FH43" s="34" t="n">
        <v>1.6</v>
      </c>
      <c r="FI43" s="34" t="n">
        <v>1</v>
      </c>
      <c r="FJ43" s="34" t="n">
        <v>0.9</v>
      </c>
      <c r="FK43" s="34" t="n">
        <v>0.4</v>
      </c>
      <c r="FL43" s="34" t="n">
        <v>0.4</v>
      </c>
      <c r="FM43" s="34" t="n">
        <v>0.4</v>
      </c>
      <c r="FN43" s="34" t="n">
        <v>0.5</v>
      </c>
      <c r="FO43" s="34" t="n">
        <v>0.5</v>
      </c>
      <c r="FP43" s="34" t="n">
        <v>0.5</v>
      </c>
      <c r="FQ43" s="34" t="n">
        <v>0.5</v>
      </c>
      <c r="FR43" s="34" t="n">
        <v>0.5</v>
      </c>
      <c r="FS43" s="34" t="n">
        <v>0.5</v>
      </c>
      <c r="FT43" s="34" t="n">
        <v>0.5</v>
      </c>
      <c r="FU43" s="34" t="n">
        <v>0.5</v>
      </c>
      <c r="FV43" s="34" t="n">
        <v>0.5</v>
      </c>
      <c r="FW43" s="34" t="n">
        <v>0.5</v>
      </c>
      <c r="FX43" s="34" t="n">
        <v>0.5</v>
      </c>
      <c r="FY43" s="34" t="n">
        <v>0.5</v>
      </c>
      <c r="FZ43" s="34" t="n">
        <v>0.5</v>
      </c>
      <c r="GA43" s="34" t="n">
        <v>0.5</v>
      </c>
      <c r="GB43" s="34" t="n">
        <v>0.5</v>
      </c>
      <c r="GC43" s="34" t="n">
        <v>0.5</v>
      </c>
      <c r="GD43" s="34" t="n">
        <v>0.5</v>
      </c>
      <c r="GE43" s="34" t="n">
        <v>0.5</v>
      </c>
      <c r="GF43" s="34" t="n">
        <v>0.5</v>
      </c>
      <c r="GG43" s="34" t="n">
        <v>0.5</v>
      </c>
      <c r="GH43" s="34" t="n">
        <v>0.5</v>
      </c>
      <c r="GI43" s="34" t="n">
        <v>0.6</v>
      </c>
      <c r="GJ43" s="34" t="n">
        <v>0.6</v>
      </c>
      <c r="GK43" s="34" t="n">
        <v>0.6</v>
      </c>
      <c r="GL43" s="34" t="n">
        <v>0.6</v>
      </c>
      <c r="GM43" s="34" t="n">
        <v>0.6</v>
      </c>
      <c r="GN43" s="34" t="n">
        <v>0.6</v>
      </c>
      <c r="GO43" s="34" t="n">
        <v>0.6</v>
      </c>
      <c r="GP43" s="34" t="n">
        <v>0.6</v>
      </c>
      <c r="GQ43" s="34" t="n">
        <v>0.6</v>
      </c>
      <c r="GR43" s="34" t="n">
        <v>0.6</v>
      </c>
      <c r="GS43" s="34" t="n">
        <v>0.6</v>
      </c>
      <c r="GT43" s="34" t="n">
        <v>0.6</v>
      </c>
      <c r="GU43" s="34" t="n">
        <v>0.6</v>
      </c>
      <c r="GV43" s="34" t="n">
        <v>0.6</v>
      </c>
      <c r="GW43" s="34" t="n">
        <v>0.6</v>
      </c>
      <c r="GX43" s="34" t="n">
        <v>2.5</v>
      </c>
      <c r="GY43" s="34" t="n">
        <v>8.6</v>
      </c>
      <c r="GZ43" s="34" t="n">
        <v>0.6</v>
      </c>
      <c r="HA43" s="34" t="n">
        <v>0.6</v>
      </c>
      <c r="HB43" t="n">
        <v>0.7</v>
      </c>
    </row>
    <row r="44">
      <c r="A44" s="34" t="s">
        <v>1515</v>
      </c>
      <c r="B44" s="34" t="n">
        <v>4.7</v>
      </c>
      <c r="C44" s="34" t="n">
        <v>4.8</v>
      </c>
      <c r="D44" s="34" t="n">
        <v>4.7</v>
      </c>
      <c r="E44" s="34" t="n">
        <v>4.8</v>
      </c>
      <c r="F44" s="34" t="n">
        <v>4.8</v>
      </c>
      <c r="G44" s="34" t="n">
        <v>4.8</v>
      </c>
      <c r="H44" s="34" t="n">
        <v>4.5</v>
      </c>
      <c r="I44" s="34" t="n">
        <v>4.6</v>
      </c>
      <c r="J44" s="34" t="n">
        <v>6.1</v>
      </c>
      <c r="K44" s="34" t="n">
        <v>6.2</v>
      </c>
      <c r="L44" s="34" t="n">
        <v>7.2</v>
      </c>
      <c r="M44" s="34" t="n">
        <v>7.1</v>
      </c>
      <c r="N44" s="34" t="n">
        <v>5.9</v>
      </c>
      <c r="O44" s="34" t="n">
        <v>5.7</v>
      </c>
      <c r="P44" s="34" t="n">
        <v>4.7</v>
      </c>
      <c r="Q44" s="34" t="n">
        <v>4.6</v>
      </c>
      <c r="R44" s="34" t="n">
        <v>3.6</v>
      </c>
      <c r="S44" s="34" t="n">
        <v>2.9</v>
      </c>
      <c r="T44" s="34" t="n">
        <v>3.2</v>
      </c>
      <c r="U44" s="34" t="n">
        <v>3.6</v>
      </c>
      <c r="V44" s="34" t="n">
        <v>4.2</v>
      </c>
      <c r="W44" s="34" t="n">
        <v>4.3</v>
      </c>
      <c r="X44" s="34" t="n">
        <v>4.6</v>
      </c>
      <c r="Y44" s="34" t="n">
        <v>4.9</v>
      </c>
      <c r="Z44" s="34" t="n">
        <v>5.1</v>
      </c>
      <c r="AA44" s="34" t="n">
        <v>4.8</v>
      </c>
      <c r="AB44" s="34" t="n">
        <v>5.1</v>
      </c>
      <c r="AC44" s="34" t="n">
        <v>5.5</v>
      </c>
      <c r="AD44" s="34" t="n">
        <v>5.8</v>
      </c>
      <c r="AE44" s="34" t="n">
        <v>5.9</v>
      </c>
      <c r="AF44" s="34" t="n">
        <v>6.4</v>
      </c>
      <c r="AG44" s="34" t="n">
        <v>10.3</v>
      </c>
      <c r="AH44" s="34" t="n">
        <v>8.7</v>
      </c>
      <c r="AI44" s="34" t="n">
        <v>8.4</v>
      </c>
      <c r="AJ44" s="34" t="n">
        <v>8.3</v>
      </c>
      <c r="AK44" s="34" t="n">
        <v>10.4</v>
      </c>
      <c r="AL44" s="34" t="n">
        <v>8.4</v>
      </c>
      <c r="AM44" s="34" t="n">
        <v>8.8</v>
      </c>
      <c r="AN44" s="34" t="n">
        <v>8.1</v>
      </c>
      <c r="AO44" s="34" t="n">
        <v>8.9</v>
      </c>
      <c r="AP44" s="34" t="n">
        <v>9.2</v>
      </c>
      <c r="AQ44" s="34" t="n">
        <v>9.6</v>
      </c>
      <c r="AR44" s="34" t="n">
        <v>10.1</v>
      </c>
      <c r="AS44" s="34" t="n">
        <v>10.3</v>
      </c>
      <c r="AT44" s="34" t="n">
        <v>10.6</v>
      </c>
      <c r="AU44" s="34" t="n">
        <v>10.7</v>
      </c>
      <c r="AV44" s="34" t="n">
        <v>11.1</v>
      </c>
      <c r="AW44" s="34" t="n">
        <v>13.5</v>
      </c>
      <c r="AX44" s="34" t="n">
        <v>14</v>
      </c>
      <c r="AY44" s="34" t="n">
        <v>13.6</v>
      </c>
      <c r="AZ44" s="34" t="n">
        <v>13</v>
      </c>
      <c r="BA44" s="34" t="n">
        <v>19.4</v>
      </c>
      <c r="BB44" s="34" t="n">
        <v>19.9</v>
      </c>
      <c r="BC44" s="34" t="n">
        <v>21.6</v>
      </c>
      <c r="BD44" s="34" t="n">
        <v>22.2</v>
      </c>
      <c r="BE44" s="34" t="n">
        <v>21.5</v>
      </c>
      <c r="BF44" s="34" t="n">
        <v>21.2</v>
      </c>
      <c r="BG44" s="34" t="n">
        <v>21</v>
      </c>
      <c r="BH44" s="34" t="n">
        <v>20.9</v>
      </c>
      <c r="BI44" s="34" t="n">
        <v>21.2</v>
      </c>
      <c r="BJ44" s="34" t="n">
        <v>21.1</v>
      </c>
      <c r="BK44" s="34" t="n">
        <v>21</v>
      </c>
      <c r="BL44" s="34" t="n">
        <v>21.3</v>
      </c>
      <c r="BM44" s="34" t="n">
        <v>22</v>
      </c>
      <c r="BN44" s="34" t="n">
        <v>23.1</v>
      </c>
      <c r="BO44" s="34" t="n">
        <v>24.2</v>
      </c>
      <c r="BP44" s="34" t="n">
        <v>25.5</v>
      </c>
      <c r="BQ44" s="34" t="n">
        <v>26.8</v>
      </c>
      <c r="BR44" s="34" t="n">
        <v>28.3</v>
      </c>
      <c r="BS44" s="34" t="n">
        <v>30.4</v>
      </c>
      <c r="BT44" s="34" t="n">
        <v>31.3</v>
      </c>
      <c r="BU44" s="34" t="n">
        <v>31.1</v>
      </c>
      <c r="BV44" s="34" t="n">
        <v>30.4</v>
      </c>
      <c r="BW44" s="34" t="n">
        <v>29.8</v>
      </c>
      <c r="BX44" s="34" t="n">
        <v>29.2</v>
      </c>
      <c r="BY44" s="34" t="n">
        <v>28.6</v>
      </c>
      <c r="BZ44" s="34" t="n">
        <v>28</v>
      </c>
      <c r="CA44" s="34" t="n">
        <v>27.4</v>
      </c>
      <c r="CB44" s="34" t="n">
        <v>27.1</v>
      </c>
      <c r="CC44" s="34" t="n">
        <v>27.3</v>
      </c>
      <c r="CD44" s="34" t="n">
        <v>27.1</v>
      </c>
      <c r="CE44" s="34" t="n">
        <v>27</v>
      </c>
      <c r="CF44" s="34" t="n">
        <v>26.9</v>
      </c>
      <c r="CG44" s="34" t="n">
        <v>27</v>
      </c>
      <c r="CH44" s="34" t="n">
        <v>27.1</v>
      </c>
      <c r="CI44" s="34" t="n">
        <v>27.2</v>
      </c>
      <c r="CJ44" s="34" t="n">
        <v>27.5</v>
      </c>
      <c r="CK44" s="34" t="n">
        <v>28.1</v>
      </c>
      <c r="CL44" s="34" t="n">
        <v>28.6</v>
      </c>
      <c r="CM44" s="34" t="n">
        <v>29.2</v>
      </c>
      <c r="CN44" s="34" t="n">
        <v>30.4</v>
      </c>
      <c r="CO44" s="34" t="n">
        <v>32.2</v>
      </c>
      <c r="CP44" s="34" t="n">
        <v>35.5</v>
      </c>
      <c r="CQ44" s="34" t="n">
        <v>37.6</v>
      </c>
      <c r="CR44" s="34" t="n">
        <v>37.7</v>
      </c>
      <c r="CS44" s="34" t="n">
        <v>36</v>
      </c>
      <c r="CT44" s="34" t="n">
        <v>33.6</v>
      </c>
      <c r="CU44" s="34" t="n">
        <v>32.4</v>
      </c>
      <c r="CV44" s="34" t="n">
        <v>31.9</v>
      </c>
      <c r="CW44" s="34" t="n">
        <v>32.2</v>
      </c>
      <c r="CX44" s="34" t="n">
        <v>34</v>
      </c>
      <c r="CY44" s="34" t="n">
        <v>34.6</v>
      </c>
      <c r="CZ44" s="34" t="n">
        <v>35.1</v>
      </c>
      <c r="DA44" s="34" t="n">
        <v>35.5</v>
      </c>
      <c r="DB44" s="34" t="n">
        <v>35.5</v>
      </c>
      <c r="DC44" s="34" t="n">
        <v>35.4</v>
      </c>
      <c r="DD44" s="34" t="n">
        <v>35.2</v>
      </c>
      <c r="DE44" s="34" t="n">
        <v>34.8</v>
      </c>
      <c r="DF44" s="34" t="n">
        <v>34.4</v>
      </c>
      <c r="DG44" s="34" t="n">
        <v>33.6</v>
      </c>
      <c r="DH44" s="34" t="n">
        <v>33.4</v>
      </c>
      <c r="DI44" s="34" t="n">
        <v>33.8</v>
      </c>
      <c r="DJ44" s="34" t="n">
        <v>33.8</v>
      </c>
      <c r="DK44" s="34" t="n">
        <v>35</v>
      </c>
      <c r="DL44" s="34" t="n">
        <v>36.8</v>
      </c>
      <c r="DM44" s="34" t="n">
        <v>39.9</v>
      </c>
      <c r="DN44" s="34" t="n">
        <v>42.4</v>
      </c>
      <c r="DO44" s="34" t="n">
        <v>45</v>
      </c>
      <c r="DP44" s="34" t="n">
        <v>46.4</v>
      </c>
      <c r="DQ44" s="34" t="n">
        <v>46.9</v>
      </c>
      <c r="DR44" s="34" t="n">
        <v>45.1</v>
      </c>
      <c r="DS44" s="34" t="n">
        <v>45.5</v>
      </c>
      <c r="DT44" s="34" t="n">
        <v>45.8</v>
      </c>
      <c r="DU44" s="34" t="n">
        <v>47</v>
      </c>
      <c r="DV44" s="34" t="n">
        <v>55.2</v>
      </c>
      <c r="DW44" s="34" t="n">
        <v>62</v>
      </c>
      <c r="DX44" s="34" t="n">
        <v>71.2</v>
      </c>
      <c r="DY44" s="34" t="n">
        <v>46.4</v>
      </c>
      <c r="DZ44" s="34" t="n">
        <v>42.6</v>
      </c>
      <c r="EA44" s="34" t="n">
        <v>39.8</v>
      </c>
      <c r="EB44" s="34" t="n">
        <v>41.3</v>
      </c>
      <c r="EC44" s="34" t="n">
        <v>41.9</v>
      </c>
      <c r="ED44" s="34" t="n">
        <v>47.1</v>
      </c>
      <c r="EE44" s="34" t="n">
        <v>57.1</v>
      </c>
      <c r="EF44" s="34" t="n">
        <v>45.9</v>
      </c>
      <c r="EG44" s="34" t="n">
        <v>46</v>
      </c>
      <c r="EH44" s="34" t="n">
        <v>44.2</v>
      </c>
      <c r="EI44" s="34" t="n">
        <v>43.7</v>
      </c>
      <c r="EJ44" s="34" t="n">
        <v>45.4</v>
      </c>
      <c r="EK44" s="34" t="n">
        <v>52.3</v>
      </c>
      <c r="EL44" s="34" t="n">
        <v>56.7</v>
      </c>
      <c r="EM44" s="34" t="n">
        <v>60.7</v>
      </c>
      <c r="EN44" s="34" t="n">
        <v>62</v>
      </c>
      <c r="EO44" s="34" t="n">
        <v>64.2</v>
      </c>
      <c r="EP44" s="34" t="n">
        <v>55.7</v>
      </c>
      <c r="EQ44" s="34" t="n">
        <v>51.5</v>
      </c>
      <c r="ER44" s="34" t="n">
        <v>49.9</v>
      </c>
      <c r="ES44" s="34" t="n">
        <v>48.7</v>
      </c>
      <c r="ET44" s="34" t="n">
        <v>49.5</v>
      </c>
      <c r="EU44" s="34" t="n">
        <v>58.2</v>
      </c>
      <c r="EV44" s="34" t="n">
        <v>55.9</v>
      </c>
      <c r="EW44" s="34" t="n">
        <v>54.7</v>
      </c>
      <c r="EX44" s="34" t="n">
        <v>51.9</v>
      </c>
      <c r="EY44" s="34" t="n">
        <v>51.7</v>
      </c>
      <c r="EZ44" s="34" t="n">
        <v>52</v>
      </c>
      <c r="FA44" s="34" t="n">
        <v>54.6</v>
      </c>
      <c r="FB44" s="34" t="n">
        <v>55.4</v>
      </c>
      <c r="FC44" s="34" t="n">
        <v>55.5</v>
      </c>
      <c r="FD44" s="34" t="n">
        <v>67.1</v>
      </c>
      <c r="FE44" s="34" t="n">
        <v>55.5</v>
      </c>
      <c r="FF44" s="34" t="n">
        <v>54.8</v>
      </c>
      <c r="FG44" s="34" t="n">
        <v>55.5</v>
      </c>
      <c r="FH44" s="34" t="n">
        <v>56</v>
      </c>
      <c r="FI44" s="34" t="n">
        <v>56.9</v>
      </c>
      <c r="FJ44" s="34" t="n">
        <v>58.9</v>
      </c>
      <c r="FK44" s="34" t="n">
        <v>59.9</v>
      </c>
      <c r="FL44" s="34" t="n">
        <v>60.2</v>
      </c>
      <c r="FM44" s="34" t="n">
        <v>61.1</v>
      </c>
      <c r="FN44" s="34" t="n">
        <v>58.4</v>
      </c>
      <c r="FO44" s="34" t="n">
        <v>58.1</v>
      </c>
      <c r="FP44" s="34" t="n">
        <v>56.3</v>
      </c>
      <c r="FQ44" s="34" t="n">
        <v>59.4</v>
      </c>
      <c r="FR44" s="34" t="n">
        <v>59.4</v>
      </c>
      <c r="FS44" s="34" t="n">
        <v>60.1</v>
      </c>
      <c r="FT44" s="34" t="n">
        <v>60</v>
      </c>
      <c r="FU44" s="34" t="n">
        <v>59.4</v>
      </c>
      <c r="FV44" s="34" t="n">
        <v>58.7</v>
      </c>
      <c r="FW44" s="34" t="n">
        <v>58.5</v>
      </c>
      <c r="FX44" s="34" t="n">
        <v>58.2</v>
      </c>
      <c r="FY44" s="34" t="n">
        <v>57</v>
      </c>
      <c r="FZ44" s="34" t="n">
        <v>56</v>
      </c>
      <c r="GA44" s="34" t="n">
        <v>56.4</v>
      </c>
      <c r="GB44" s="34" t="n">
        <v>57.7</v>
      </c>
      <c r="GC44" s="34" t="n">
        <v>58.7</v>
      </c>
      <c r="GD44" s="34" t="n">
        <v>60.7</v>
      </c>
      <c r="GE44" s="34" t="n">
        <v>62.4</v>
      </c>
      <c r="GF44" s="34" t="n">
        <v>63</v>
      </c>
      <c r="GG44" s="34" t="n">
        <v>60.9</v>
      </c>
      <c r="GH44" s="34" t="n">
        <v>59.3</v>
      </c>
      <c r="GI44" s="34" t="n">
        <v>58</v>
      </c>
      <c r="GJ44" s="34" t="n">
        <v>61.9</v>
      </c>
      <c r="GK44" s="34" t="n">
        <v>60.2</v>
      </c>
      <c r="GL44" s="34" t="n">
        <v>58.7</v>
      </c>
      <c r="GM44" s="34" t="n">
        <v>58.2</v>
      </c>
      <c r="GN44" s="34" t="n">
        <v>57.8</v>
      </c>
      <c r="GO44" s="34" t="n">
        <v>78.5</v>
      </c>
      <c r="GP44" s="34" t="n">
        <v>69</v>
      </c>
      <c r="GQ44" s="34" t="n">
        <v>58.8</v>
      </c>
      <c r="GR44" s="34" t="n">
        <v>81.2</v>
      </c>
      <c r="GS44" s="34" t="n">
        <v>82.8</v>
      </c>
      <c r="GT44" s="34" t="n">
        <v>80.9</v>
      </c>
      <c r="GU44" s="34" t="n">
        <v>1124.3</v>
      </c>
      <c r="GV44" s="34" t="n">
        <v>1221.2</v>
      </c>
      <c r="GW44" s="34" t="n">
        <v>619.2</v>
      </c>
      <c r="GX44" s="34" t="n">
        <v>406.3</v>
      </c>
      <c r="GY44" s="34" t="n">
        <v>705.6</v>
      </c>
      <c r="GZ44" s="34" t="n">
        <v>555.1</v>
      </c>
      <c r="HA44" s="34" t="n">
        <v>305.3</v>
      </c>
      <c r="HB44" t="n">
        <v>147</v>
      </c>
    </row>
    <row r="45">
      <c r="A45" s="34" t="s">
        <v>1516</v>
      </c>
      <c r="B45" s="34"/>
      <c r="C45" s="34"/>
      <c r="D45" s="34"/>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4"/>
      <c r="AY45" s="34"/>
      <c r="AZ45" s="34"/>
      <c r="BA45" s="34"/>
      <c r="BB45" s="34"/>
      <c r="BC45" s="34"/>
      <c r="BD45" s="34"/>
      <c r="BE45" s="34"/>
      <c r="BF45" s="34"/>
      <c r="BG45" s="34"/>
      <c r="BH45" s="34"/>
      <c r="BI45" s="34"/>
      <c r="BJ45" s="34"/>
      <c r="BK45" s="34"/>
      <c r="BL45" s="34"/>
      <c r="BM45" s="34"/>
      <c r="BN45" s="34"/>
      <c r="BO45" s="34"/>
      <c r="BP45" s="34"/>
      <c r="BQ45" s="34"/>
      <c r="BR45" s="34"/>
      <c r="BS45" s="34"/>
      <c r="BT45" s="34"/>
      <c r="BU45" s="34"/>
      <c r="BV45" s="34"/>
      <c r="BW45" s="34"/>
      <c r="BX45" s="34"/>
      <c r="BY45" s="34"/>
      <c r="BZ45" s="34"/>
      <c r="CA45" s="34"/>
      <c r="CB45" s="34"/>
      <c r="CC45" s="34"/>
      <c r="CD45" s="34"/>
      <c r="CE45" s="34"/>
      <c r="CF45" s="34"/>
      <c r="CG45" s="34"/>
      <c r="CH45" s="34"/>
      <c r="CI45" s="34"/>
      <c r="CJ45" s="34"/>
      <c r="CK45" s="34"/>
      <c r="CL45" s="34"/>
      <c r="CM45" s="34"/>
      <c r="CN45" s="34"/>
      <c r="CO45" s="34"/>
      <c r="CP45" s="34"/>
      <c r="CQ45" s="34"/>
      <c r="CR45" s="34"/>
      <c r="CS45" s="34"/>
      <c r="CT45" s="34"/>
      <c r="CU45" s="34"/>
      <c r="CV45" s="34"/>
      <c r="CW45" s="34"/>
      <c r="CX45" s="34"/>
      <c r="CY45" s="34"/>
      <c r="CZ45" s="34"/>
      <c r="DA45" s="34"/>
      <c r="DB45" s="34"/>
      <c r="DC45" s="34"/>
      <c r="DD45" s="34"/>
      <c r="DE45" s="34"/>
      <c r="DF45" s="34"/>
      <c r="DG45" s="34"/>
      <c r="DH45" s="34"/>
      <c r="DI45" s="34"/>
      <c r="DJ45" s="34"/>
      <c r="DK45" s="34"/>
      <c r="DL45" s="34"/>
      <c r="DM45" s="34"/>
      <c r="DN45" s="34"/>
      <c r="DO45" s="34"/>
      <c r="DP45" s="34"/>
      <c r="DQ45" s="34"/>
      <c r="DR45" s="34"/>
      <c r="DS45" s="34"/>
      <c r="DT45" s="34"/>
      <c r="DU45" s="34"/>
      <c r="DV45" s="34"/>
      <c r="DW45" s="34"/>
      <c r="DX45" s="34"/>
      <c r="DY45" s="34"/>
      <c r="DZ45" s="34"/>
      <c r="EA45" s="34"/>
      <c r="EB45" s="34"/>
      <c r="EC45" s="34"/>
      <c r="ED45" s="34"/>
      <c r="EE45" s="34"/>
      <c r="EF45" s="34"/>
      <c r="EG45" s="34"/>
      <c r="EH45" s="34"/>
      <c r="EI45" s="34"/>
      <c r="EJ45" s="34"/>
      <c r="EK45" s="34"/>
      <c r="EL45" s="34"/>
      <c r="EM45" s="34"/>
      <c r="EN45" s="34"/>
      <c r="EO45" s="34"/>
      <c r="EP45" s="34"/>
      <c r="EQ45" s="34"/>
      <c r="ER45" s="34"/>
      <c r="ES45" s="34"/>
      <c r="ET45" s="34"/>
      <c r="EU45" s="34"/>
      <c r="EV45" s="34"/>
      <c r="EW45" s="34"/>
      <c r="EX45" s="34"/>
      <c r="EY45" s="34"/>
      <c r="EZ45" s="34"/>
      <c r="FA45" s="34"/>
      <c r="FB45" s="34"/>
      <c r="FC45" s="34"/>
      <c r="FD45" s="34"/>
      <c r="FE45" s="34"/>
      <c r="FF45" s="34"/>
      <c r="FG45" s="34"/>
      <c r="FH45" s="34"/>
      <c r="FI45" s="34"/>
      <c r="FJ45" s="34"/>
      <c r="FK45" s="34"/>
      <c r="FL45" s="34"/>
      <c r="FM45" s="34"/>
      <c r="FN45" s="34"/>
      <c r="FO45" s="34"/>
      <c r="FP45" s="34"/>
      <c r="FQ45" s="34"/>
      <c r="FR45" s="34"/>
      <c r="FS45" s="34"/>
      <c r="FT45" s="34"/>
      <c r="FU45" s="34"/>
      <c r="FV45" s="34"/>
      <c r="FW45" s="34"/>
      <c r="FX45" s="34"/>
      <c r="FY45" s="34"/>
      <c r="FZ45" s="34"/>
      <c r="GA45" s="34"/>
      <c r="GB45" s="34"/>
      <c r="GC45" s="34"/>
      <c r="GD45" s="34"/>
      <c r="GE45" s="34"/>
      <c r="GF45" s="34"/>
      <c r="GG45" s="34"/>
      <c r="GH45" s="34"/>
      <c r="GI45" s="34"/>
      <c r="GJ45" s="34"/>
      <c r="GK45" s="34"/>
      <c r="GL45" s="34"/>
      <c r="GM45" s="34"/>
      <c r="GN45" s="34"/>
      <c r="GO45" s="34"/>
      <c r="GP45" s="34"/>
      <c r="GQ45" s="34"/>
      <c r="GR45" s="34"/>
      <c r="GS45" s="34"/>
      <c r="GT45" s="34"/>
      <c r="GU45" s="34" t="n">
        <v>1078.1</v>
      </c>
      <c r="GV45" s="34" t="n">
        <v>15.6</v>
      </c>
      <c r="GW45" s="34" t="n">
        <v>5</v>
      </c>
      <c r="GX45" s="34" t="n">
        <v>1933.7</v>
      </c>
      <c r="GY45" s="34" t="n">
        <v>290.1</v>
      </c>
      <c r="GZ45" s="34" t="n">
        <v>38.9</v>
      </c>
      <c r="HA45" s="34" t="n">
        <v>14.2</v>
      </c>
      <c r="HB45" t="n">
        <v>0</v>
      </c>
    </row>
    <row r="46">
      <c r="A46" s="34" t="s">
        <v>1517</v>
      </c>
      <c r="B46" s="34"/>
      <c r="C46" s="34"/>
      <c r="D46" s="34"/>
      <c r="E46" s="34"/>
      <c r="F46" s="34"/>
      <c r="G46" s="34"/>
      <c r="H46" s="34"/>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4"/>
      <c r="AY46" s="34"/>
      <c r="AZ46" s="34"/>
      <c r="BA46" s="34"/>
      <c r="BB46" s="34"/>
      <c r="BC46" s="34"/>
      <c r="BD46" s="34"/>
      <c r="BE46" s="34"/>
      <c r="BF46" s="34"/>
      <c r="BG46" s="34"/>
      <c r="BH46" s="34"/>
      <c r="BI46" s="34"/>
      <c r="BJ46" s="34"/>
      <c r="BK46" s="34"/>
      <c r="BL46" s="34"/>
      <c r="BM46" s="34"/>
      <c r="BN46" s="34"/>
      <c r="BO46" s="34"/>
      <c r="BP46" s="34"/>
      <c r="BQ46" s="34"/>
      <c r="BR46" s="34"/>
      <c r="BS46" s="34"/>
      <c r="BT46" s="34"/>
      <c r="BU46" s="34"/>
      <c r="BV46" s="34"/>
      <c r="BW46" s="34"/>
      <c r="BX46" s="34"/>
      <c r="BY46" s="34"/>
      <c r="BZ46" s="34"/>
      <c r="CA46" s="34"/>
      <c r="CB46" s="34"/>
      <c r="CC46" s="34"/>
      <c r="CD46" s="34"/>
      <c r="CE46" s="34"/>
      <c r="CF46" s="34"/>
      <c r="CG46" s="34"/>
      <c r="CH46" s="34"/>
      <c r="CI46" s="34"/>
      <c r="CJ46" s="34"/>
      <c r="CK46" s="34"/>
      <c r="CL46" s="34"/>
      <c r="CM46" s="34"/>
      <c r="CN46" s="34"/>
      <c r="CO46" s="34"/>
      <c r="CP46" s="34"/>
      <c r="CQ46" s="34"/>
      <c r="CR46" s="34"/>
      <c r="CS46" s="34"/>
      <c r="CT46" s="34"/>
      <c r="CU46" s="34"/>
      <c r="CV46" s="34"/>
      <c r="CW46" s="34"/>
      <c r="CX46" s="34"/>
      <c r="CY46" s="34"/>
      <c r="CZ46" s="34"/>
      <c r="DA46" s="34"/>
      <c r="DB46" s="34"/>
      <c r="DC46" s="34"/>
      <c r="DD46" s="34"/>
      <c r="DE46" s="34"/>
      <c r="DF46" s="34"/>
      <c r="DG46" s="34"/>
      <c r="DH46" s="34"/>
      <c r="DI46" s="34"/>
      <c r="DJ46" s="34"/>
      <c r="DK46" s="34"/>
      <c r="DL46" s="34"/>
      <c r="DM46" s="34"/>
      <c r="DN46" s="34"/>
      <c r="DO46" s="34"/>
      <c r="DP46" s="34"/>
      <c r="DQ46" s="34"/>
      <c r="DR46" s="34"/>
      <c r="DS46" s="34"/>
      <c r="DT46" s="34"/>
      <c r="DU46" s="34"/>
      <c r="DV46" s="34"/>
      <c r="DW46" s="34"/>
      <c r="DX46" s="34"/>
      <c r="DY46" s="34"/>
      <c r="DZ46" s="34"/>
      <c r="EA46" s="34"/>
      <c r="EB46" s="34"/>
      <c r="EC46" s="34"/>
      <c r="ED46" s="34"/>
      <c r="EE46" s="34"/>
      <c r="EF46" s="34"/>
      <c r="EG46" s="34"/>
      <c r="EH46" s="34"/>
      <c r="EI46" s="34"/>
      <c r="EJ46" s="34"/>
      <c r="EK46" s="34"/>
      <c r="EL46" s="34"/>
      <c r="EM46" s="34"/>
      <c r="EN46" s="34"/>
      <c r="EO46" s="34"/>
      <c r="EP46" s="34"/>
      <c r="EQ46" s="34"/>
      <c r="ER46" s="34"/>
      <c r="ES46" s="34"/>
      <c r="ET46" s="34"/>
      <c r="EU46" s="34"/>
      <c r="EV46" s="34"/>
      <c r="EW46" s="34"/>
      <c r="EX46" s="34"/>
      <c r="EY46" s="34"/>
      <c r="EZ46" s="34"/>
      <c r="FA46" s="34"/>
      <c r="FB46" s="34"/>
      <c r="FC46" s="34"/>
      <c r="FD46" s="34"/>
      <c r="FE46" s="34"/>
      <c r="FF46" s="34"/>
      <c r="FG46" s="34"/>
      <c r="FH46" s="34"/>
      <c r="FI46" s="34"/>
      <c r="FJ46" s="34"/>
      <c r="FK46" s="34"/>
      <c r="FL46" s="34"/>
      <c r="FM46" s="34"/>
      <c r="FN46" s="34"/>
      <c r="FO46" s="34"/>
      <c r="FP46" s="34"/>
      <c r="FQ46" s="34"/>
      <c r="FR46" s="34"/>
      <c r="FS46" s="34"/>
      <c r="FT46" s="34"/>
      <c r="FU46" s="34"/>
      <c r="FV46" s="34"/>
      <c r="FW46" s="34"/>
      <c r="FX46" s="34"/>
      <c r="FY46" s="34"/>
      <c r="FZ46" s="34"/>
      <c r="GA46" s="34"/>
      <c r="GB46" s="34"/>
      <c r="GC46" s="34"/>
      <c r="GD46" s="34"/>
      <c r="GE46" s="34"/>
      <c r="GF46" s="34"/>
      <c r="GG46" s="34"/>
      <c r="GH46" s="34"/>
      <c r="GI46" s="34"/>
      <c r="GJ46" s="34"/>
      <c r="GK46" s="34"/>
      <c r="GL46" s="34"/>
      <c r="GM46" s="34"/>
      <c r="GN46" s="34"/>
      <c r="GO46" s="34"/>
      <c r="GP46" s="34"/>
      <c r="GQ46" s="34"/>
      <c r="GR46" s="34"/>
      <c r="GS46" s="34"/>
      <c r="GT46" s="34"/>
      <c r="GU46" s="34" t="n">
        <v>9.6</v>
      </c>
      <c r="GV46" s="34" t="n">
        <v>14.4</v>
      </c>
      <c r="GW46" s="34" t="n">
        <v>14.3</v>
      </c>
      <c r="GX46" s="34" t="n">
        <v>14.2</v>
      </c>
      <c r="GY46" s="34" t="n">
        <v>14.1</v>
      </c>
      <c r="GZ46" s="34" t="n">
        <v>14.3</v>
      </c>
      <c r="HA46" s="34" t="n">
        <v>14.6</v>
      </c>
      <c r="HB46" t="n">
        <v>15</v>
      </c>
    </row>
    <row r="47">
      <c r="A47" s="34" t="s">
        <v>1518</v>
      </c>
      <c r="B47" s="34"/>
      <c r="C47" s="34"/>
      <c r="D47" s="34"/>
      <c r="E47" s="34"/>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4"/>
      <c r="AY47" s="34"/>
      <c r="AZ47" s="34"/>
      <c r="BA47" s="34"/>
      <c r="BB47" s="34"/>
      <c r="BC47" s="34"/>
      <c r="BD47" s="34"/>
      <c r="BE47" s="34"/>
      <c r="BF47" s="34"/>
      <c r="BG47" s="34"/>
      <c r="BH47" s="34"/>
      <c r="BI47" s="34"/>
      <c r="BJ47" s="34"/>
      <c r="BK47" s="34"/>
      <c r="BL47" s="34"/>
      <c r="BM47" s="34"/>
      <c r="BN47" s="34"/>
      <c r="BO47" s="34"/>
      <c r="BP47" s="34"/>
      <c r="BQ47" s="34"/>
      <c r="BR47" s="34"/>
      <c r="BS47" s="34"/>
      <c r="BT47" s="34"/>
      <c r="BU47" s="34"/>
      <c r="BV47" s="34"/>
      <c r="BW47" s="34"/>
      <c r="BX47" s="34"/>
      <c r="BY47" s="34"/>
      <c r="BZ47" s="34"/>
      <c r="CA47" s="34"/>
      <c r="CB47" s="34"/>
      <c r="CC47" s="34"/>
      <c r="CD47" s="34"/>
      <c r="CE47" s="34"/>
      <c r="CF47" s="34"/>
      <c r="CG47" s="34"/>
      <c r="CH47" s="34"/>
      <c r="CI47" s="34"/>
      <c r="CJ47" s="34"/>
      <c r="CK47" s="34"/>
      <c r="CL47" s="34"/>
      <c r="CM47" s="34"/>
      <c r="CN47" s="34"/>
      <c r="CO47" s="34"/>
      <c r="CP47" s="34"/>
      <c r="CQ47" s="34"/>
      <c r="CR47" s="34"/>
      <c r="CS47" s="34"/>
      <c r="CT47" s="34"/>
      <c r="CU47" s="34"/>
      <c r="CV47" s="34"/>
      <c r="CW47" s="34"/>
      <c r="CX47" s="34"/>
      <c r="CY47" s="34"/>
      <c r="CZ47" s="34"/>
      <c r="DA47" s="34"/>
      <c r="DB47" s="34"/>
      <c r="DC47" s="34"/>
      <c r="DD47" s="34"/>
      <c r="DE47" s="34"/>
      <c r="DF47" s="34"/>
      <c r="DG47" s="34"/>
      <c r="DH47" s="34"/>
      <c r="DI47" s="34"/>
      <c r="DJ47" s="34"/>
      <c r="DK47" s="34"/>
      <c r="DL47" s="34"/>
      <c r="DM47" s="34"/>
      <c r="DN47" s="34"/>
      <c r="DO47" s="34"/>
      <c r="DP47" s="34"/>
      <c r="DQ47" s="34"/>
      <c r="DR47" s="34"/>
      <c r="DS47" s="34"/>
      <c r="DT47" s="34"/>
      <c r="DU47" s="34"/>
      <c r="DV47" s="34"/>
      <c r="DW47" s="34"/>
      <c r="DX47" s="34"/>
      <c r="DY47" s="34"/>
      <c r="DZ47" s="34"/>
      <c r="EA47" s="34"/>
      <c r="EB47" s="34"/>
      <c r="EC47" s="34"/>
      <c r="ED47" s="34"/>
      <c r="EE47" s="34"/>
      <c r="EF47" s="34"/>
      <c r="EG47" s="34"/>
      <c r="EH47" s="34"/>
      <c r="EI47" s="34"/>
      <c r="EJ47" s="34"/>
      <c r="EK47" s="34"/>
      <c r="EL47" s="34"/>
      <c r="EM47" s="34"/>
      <c r="EN47" s="34"/>
      <c r="EO47" s="34"/>
      <c r="EP47" s="34"/>
      <c r="EQ47" s="34"/>
      <c r="ER47" s="34"/>
      <c r="ES47" s="34"/>
      <c r="ET47" s="34"/>
      <c r="EU47" s="34"/>
      <c r="EV47" s="34"/>
      <c r="EW47" s="34"/>
      <c r="EX47" s="34"/>
      <c r="EY47" s="34"/>
      <c r="EZ47" s="34"/>
      <c r="FA47" s="34"/>
      <c r="FB47" s="34"/>
      <c r="FC47" s="34"/>
      <c r="FD47" s="34"/>
      <c r="FE47" s="34"/>
      <c r="FF47" s="34"/>
      <c r="FG47" s="34"/>
      <c r="FH47" s="34"/>
      <c r="FI47" s="34"/>
      <c r="FJ47" s="34"/>
      <c r="FK47" s="34"/>
      <c r="FL47" s="34"/>
      <c r="FM47" s="34"/>
      <c r="FN47" s="34"/>
      <c r="FO47" s="34"/>
      <c r="FP47" s="34"/>
      <c r="FQ47" s="34"/>
      <c r="FR47" s="34"/>
      <c r="FS47" s="34"/>
      <c r="FT47" s="34"/>
      <c r="FU47" s="34"/>
      <c r="FV47" s="34"/>
      <c r="FW47" s="34"/>
      <c r="FX47" s="34"/>
      <c r="FY47" s="34"/>
      <c r="FZ47" s="34"/>
      <c r="GA47" s="34"/>
      <c r="GB47" s="34"/>
      <c r="GC47" s="34"/>
      <c r="GD47" s="34"/>
      <c r="GE47" s="34"/>
      <c r="GF47" s="34"/>
      <c r="GG47" s="34"/>
      <c r="GH47" s="34"/>
      <c r="GI47" s="34"/>
      <c r="GJ47" s="34"/>
      <c r="GK47" s="34"/>
      <c r="GL47" s="34"/>
      <c r="GM47" s="34"/>
      <c r="GN47" s="34"/>
      <c r="GO47" s="34"/>
      <c r="GP47" s="34"/>
      <c r="GQ47" s="34"/>
      <c r="GR47" s="34"/>
      <c r="GS47" s="34"/>
      <c r="GT47" s="34"/>
      <c r="GU47" s="34" t="n">
        <v>57.2</v>
      </c>
      <c r="GV47" s="34" t="n">
        <v>81.2</v>
      </c>
      <c r="GW47" s="34" t="n">
        <v>24.4</v>
      </c>
      <c r="GX47" s="34" t="n">
        <v>10.8</v>
      </c>
      <c r="GY47" s="34" t="n">
        <v>24.7</v>
      </c>
      <c r="GZ47" s="34" t="n">
        <v>14</v>
      </c>
      <c r="HA47" s="34" t="n">
        <v>2</v>
      </c>
      <c r="HB47" t="n">
        <v>0</v>
      </c>
    </row>
    <row r="48">
      <c r="A48" s="34" t="s">
        <v>1519</v>
      </c>
      <c r="B48" s="34"/>
      <c r="C48" s="34"/>
      <c r="D48" s="34"/>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4"/>
      <c r="AY48" s="34"/>
      <c r="AZ48" s="34"/>
      <c r="BA48" s="34"/>
      <c r="BB48" s="34"/>
      <c r="BC48" s="34"/>
      <c r="BD48" s="34"/>
      <c r="BE48" s="34"/>
      <c r="BF48" s="34"/>
      <c r="BG48" s="34"/>
      <c r="BH48" s="34"/>
      <c r="BI48" s="34"/>
      <c r="BJ48" s="34"/>
      <c r="BK48" s="34"/>
      <c r="BL48" s="34"/>
      <c r="BM48" s="34"/>
      <c r="BN48" s="34"/>
      <c r="BO48" s="34"/>
      <c r="BP48" s="34"/>
      <c r="BQ48" s="34"/>
      <c r="BR48" s="34"/>
      <c r="BS48" s="34"/>
      <c r="BT48" s="34"/>
      <c r="BU48" s="34"/>
      <c r="BV48" s="34"/>
      <c r="BW48" s="34"/>
      <c r="BX48" s="34"/>
      <c r="BY48" s="34"/>
      <c r="BZ48" s="34"/>
      <c r="CA48" s="34"/>
      <c r="CB48" s="34"/>
      <c r="CC48" s="34"/>
      <c r="CD48" s="34"/>
      <c r="CE48" s="34"/>
      <c r="CF48" s="34"/>
      <c r="CG48" s="34"/>
      <c r="CH48" s="34"/>
      <c r="CI48" s="34"/>
      <c r="CJ48" s="34"/>
      <c r="CK48" s="34"/>
      <c r="CL48" s="34"/>
      <c r="CM48" s="34"/>
      <c r="CN48" s="34"/>
      <c r="CO48" s="34"/>
      <c r="CP48" s="34"/>
      <c r="CQ48" s="34"/>
      <c r="CR48" s="34"/>
      <c r="CS48" s="34"/>
      <c r="CT48" s="34"/>
      <c r="CU48" s="34"/>
      <c r="CV48" s="34"/>
      <c r="CW48" s="34"/>
      <c r="CX48" s="34"/>
      <c r="CY48" s="34"/>
      <c r="CZ48" s="34"/>
      <c r="DA48" s="34"/>
      <c r="DB48" s="34"/>
      <c r="DC48" s="34"/>
      <c r="DD48" s="34"/>
      <c r="DE48" s="34"/>
      <c r="DF48" s="34"/>
      <c r="DG48" s="34"/>
      <c r="DH48" s="34"/>
      <c r="DI48" s="34"/>
      <c r="DJ48" s="34"/>
      <c r="DK48" s="34"/>
      <c r="DL48" s="34"/>
      <c r="DM48" s="34"/>
      <c r="DN48" s="34"/>
      <c r="DO48" s="34"/>
      <c r="DP48" s="34"/>
      <c r="DQ48" s="34"/>
      <c r="DR48" s="34"/>
      <c r="DS48" s="34"/>
      <c r="DT48" s="34"/>
      <c r="DU48" s="34"/>
      <c r="DV48" s="34"/>
      <c r="DW48" s="34"/>
      <c r="DX48" s="34"/>
      <c r="DY48" s="34"/>
      <c r="DZ48" s="34"/>
      <c r="EA48" s="34"/>
      <c r="EB48" s="34"/>
      <c r="EC48" s="34"/>
      <c r="ED48" s="34"/>
      <c r="EE48" s="34"/>
      <c r="EF48" s="34"/>
      <c r="EG48" s="34"/>
      <c r="EH48" s="34"/>
      <c r="EI48" s="34"/>
      <c r="EJ48" s="34"/>
      <c r="EK48" s="34"/>
      <c r="EL48" s="34"/>
      <c r="EM48" s="34"/>
      <c r="EN48" s="34"/>
      <c r="EO48" s="34"/>
      <c r="EP48" s="34"/>
      <c r="EQ48" s="34"/>
      <c r="ER48" s="34"/>
      <c r="ES48" s="34"/>
      <c r="ET48" s="34"/>
      <c r="EU48" s="34"/>
      <c r="EV48" s="34"/>
      <c r="EW48" s="34"/>
      <c r="EX48" s="34"/>
      <c r="EY48" s="34"/>
      <c r="EZ48" s="34"/>
      <c r="FA48" s="34"/>
      <c r="FB48" s="34"/>
      <c r="FC48" s="34"/>
      <c r="FD48" s="34"/>
      <c r="FE48" s="34"/>
      <c r="FF48" s="34"/>
      <c r="FG48" s="34"/>
      <c r="FH48" s="34"/>
      <c r="FI48" s="34"/>
      <c r="FJ48" s="34"/>
      <c r="FK48" s="34"/>
      <c r="FL48" s="34"/>
      <c r="FM48" s="34"/>
      <c r="FN48" s="34"/>
      <c r="FO48" s="34"/>
      <c r="FP48" s="34"/>
      <c r="FQ48" s="34"/>
      <c r="FR48" s="34"/>
      <c r="FS48" s="34"/>
      <c r="FT48" s="34"/>
      <c r="FU48" s="34"/>
      <c r="FV48" s="34"/>
      <c r="FW48" s="34"/>
      <c r="FX48" s="34"/>
      <c r="FY48" s="34"/>
      <c r="FZ48" s="34"/>
      <c r="GA48" s="34"/>
      <c r="GB48" s="34"/>
      <c r="GC48" s="34"/>
      <c r="GD48" s="34"/>
      <c r="GE48" s="34"/>
      <c r="GF48" s="34"/>
      <c r="GG48" s="34"/>
      <c r="GH48" s="34"/>
      <c r="GI48" s="34"/>
      <c r="GJ48" s="34"/>
      <c r="GK48" s="34"/>
      <c r="GL48" s="34"/>
      <c r="GM48" s="34"/>
      <c r="GN48" s="34"/>
      <c r="GO48" s="34"/>
      <c r="GP48" s="34"/>
      <c r="GQ48" s="34"/>
      <c r="GR48" s="34"/>
      <c r="GS48" s="34"/>
      <c r="GT48" s="34" t="n">
        <v>1.5</v>
      </c>
      <c r="GU48" s="34" t="n">
        <v>160.9</v>
      </c>
      <c r="GV48" s="34" t="n">
        <v>58.4</v>
      </c>
      <c r="GW48" s="34" t="n">
        <v>34.5</v>
      </c>
      <c r="GX48" s="34" t="n">
        <v>42.8</v>
      </c>
      <c r="GY48" s="34" t="n">
        <v>26.6</v>
      </c>
      <c r="GZ48" s="34" t="n">
        <v>37.4</v>
      </c>
      <c r="HA48" s="34" t="n">
        <v>64.4</v>
      </c>
      <c r="HB48" t="n">
        <v>53.7</v>
      </c>
    </row>
    <row r="49">
      <c r="A49" s="34" t="s">
        <v>1520</v>
      </c>
      <c r="B49" s="34"/>
      <c r="C49" s="34"/>
      <c r="D49" s="34"/>
      <c r="E49" s="34"/>
      <c r="F49" s="34"/>
      <c r="G49" s="34"/>
      <c r="H49" s="34"/>
      <c r="I49" s="34"/>
      <c r="J49" s="34"/>
      <c r="K49" s="34"/>
      <c r="L49" s="34"/>
      <c r="M49" s="34"/>
      <c r="N49" s="34"/>
      <c r="O49" s="34"/>
      <c r="P49" s="34"/>
      <c r="Q49" s="34"/>
      <c r="R49" s="34"/>
      <c r="S49" s="34"/>
      <c r="T49" s="34"/>
      <c r="U49" s="34"/>
      <c r="V49" s="34"/>
      <c r="W49" s="34"/>
      <c r="X49" s="34"/>
      <c r="Y49" s="34"/>
      <c r="Z49" s="34"/>
      <c r="AA49" s="34"/>
      <c r="AB49" s="34"/>
      <c r="AC49" s="34"/>
      <c r="AD49" s="34"/>
      <c r="AE49" s="34"/>
      <c r="AF49" s="34"/>
      <c r="AG49" s="34"/>
      <c r="AH49" s="34"/>
      <c r="AI49" s="34"/>
      <c r="AJ49" s="34"/>
      <c r="AK49" s="34"/>
      <c r="AL49" s="34"/>
      <c r="AM49" s="34"/>
      <c r="AN49" s="34"/>
      <c r="AO49" s="34"/>
      <c r="AP49" s="34"/>
      <c r="AQ49" s="34"/>
      <c r="AR49" s="34"/>
      <c r="AS49" s="34"/>
      <c r="AT49" s="34"/>
      <c r="AU49" s="34"/>
      <c r="AV49" s="34"/>
      <c r="AW49" s="34"/>
      <c r="AX49" s="34"/>
      <c r="AY49" s="34"/>
      <c r="AZ49" s="34"/>
      <c r="BA49" s="34"/>
      <c r="BB49" s="34"/>
      <c r="BC49" s="34"/>
      <c r="BD49" s="34"/>
      <c r="BE49" s="34"/>
      <c r="BF49" s="34"/>
      <c r="BG49" s="34"/>
      <c r="BH49" s="34"/>
      <c r="BI49" s="34"/>
      <c r="BJ49" s="34"/>
      <c r="BK49" s="34"/>
      <c r="BL49" s="34"/>
      <c r="BM49" s="34"/>
      <c r="BN49" s="34"/>
      <c r="BO49" s="34"/>
      <c r="BP49" s="34"/>
      <c r="BQ49" s="34"/>
      <c r="BR49" s="34"/>
      <c r="BS49" s="34"/>
      <c r="BT49" s="34"/>
      <c r="BU49" s="34"/>
      <c r="BV49" s="34"/>
      <c r="BW49" s="34"/>
      <c r="BX49" s="34"/>
      <c r="BY49" s="34"/>
      <c r="BZ49" s="34"/>
      <c r="CA49" s="34"/>
      <c r="CB49" s="34"/>
      <c r="CC49" s="34"/>
      <c r="CD49" s="34"/>
      <c r="CE49" s="34"/>
      <c r="CF49" s="34"/>
      <c r="CG49" s="34"/>
      <c r="CH49" s="34"/>
      <c r="CI49" s="34"/>
      <c r="CJ49" s="34"/>
      <c r="CK49" s="34"/>
      <c r="CL49" s="34"/>
      <c r="CM49" s="34"/>
      <c r="CN49" s="34"/>
      <c r="CO49" s="34"/>
      <c r="CP49" s="34"/>
      <c r="CQ49" s="34"/>
      <c r="CR49" s="34"/>
      <c r="CS49" s="34"/>
      <c r="CT49" s="34"/>
      <c r="CU49" s="34"/>
      <c r="CV49" s="34"/>
      <c r="CW49" s="34"/>
      <c r="CX49" s="34"/>
      <c r="CY49" s="34"/>
      <c r="CZ49" s="34"/>
      <c r="DA49" s="34"/>
      <c r="DB49" s="34"/>
      <c r="DC49" s="34"/>
      <c r="DD49" s="34"/>
      <c r="DE49" s="34"/>
      <c r="DF49" s="34"/>
      <c r="DG49" s="34"/>
      <c r="DH49" s="34"/>
      <c r="DI49" s="34"/>
      <c r="DJ49" s="34"/>
      <c r="DK49" s="34"/>
      <c r="DL49" s="34"/>
      <c r="DM49" s="34"/>
      <c r="DN49" s="34"/>
      <c r="DO49" s="34"/>
      <c r="DP49" s="34"/>
      <c r="DQ49" s="34"/>
      <c r="DR49" s="34"/>
      <c r="DS49" s="34"/>
      <c r="DT49" s="34"/>
      <c r="DU49" s="34"/>
      <c r="DV49" s="34"/>
      <c r="DW49" s="34"/>
      <c r="DX49" s="34"/>
      <c r="DY49" s="34"/>
      <c r="DZ49" s="34"/>
      <c r="EA49" s="34"/>
      <c r="EB49" s="34"/>
      <c r="EC49" s="34"/>
      <c r="ED49" s="34"/>
      <c r="EE49" s="34"/>
      <c r="EF49" s="34"/>
      <c r="EG49" s="34"/>
      <c r="EH49" s="34"/>
      <c r="EI49" s="34"/>
      <c r="EJ49" s="34"/>
      <c r="EK49" s="34"/>
      <c r="EL49" s="34"/>
      <c r="EM49" s="34"/>
      <c r="EN49" s="34"/>
      <c r="EO49" s="34"/>
      <c r="EP49" s="34"/>
      <c r="EQ49" s="34"/>
      <c r="ER49" s="34"/>
      <c r="ES49" s="34"/>
      <c r="ET49" s="34"/>
      <c r="EU49" s="34"/>
      <c r="EV49" s="34"/>
      <c r="EW49" s="34"/>
      <c r="EX49" s="34"/>
      <c r="EY49" s="34"/>
      <c r="EZ49" s="34"/>
      <c r="FA49" s="34"/>
      <c r="FB49" s="34"/>
      <c r="FC49" s="34"/>
      <c r="FD49" s="34"/>
      <c r="FE49" s="34"/>
      <c r="FF49" s="34"/>
      <c r="FG49" s="34"/>
      <c r="FH49" s="34"/>
      <c r="FI49" s="34"/>
      <c r="FJ49" s="34"/>
      <c r="FK49" s="34"/>
      <c r="FL49" s="34"/>
      <c r="FM49" s="34"/>
      <c r="FN49" s="34"/>
      <c r="FO49" s="34"/>
      <c r="FP49" s="34"/>
      <c r="FQ49" s="34"/>
      <c r="FR49" s="34"/>
      <c r="FS49" s="34"/>
      <c r="FT49" s="34"/>
      <c r="FU49" s="34"/>
      <c r="FV49" s="34"/>
      <c r="FW49" s="34"/>
      <c r="FX49" s="34"/>
      <c r="FY49" s="34"/>
      <c r="FZ49" s="34"/>
      <c r="GA49" s="34"/>
      <c r="GB49" s="34"/>
      <c r="GC49" s="34"/>
      <c r="GD49" s="34"/>
      <c r="GE49" s="34"/>
      <c r="GF49" s="34"/>
      <c r="GG49" s="34"/>
      <c r="GH49" s="34"/>
      <c r="GI49" s="34"/>
      <c r="GJ49" s="34"/>
      <c r="GK49" s="34"/>
      <c r="GL49" s="34"/>
      <c r="GM49" s="34"/>
      <c r="GN49" s="34"/>
      <c r="GO49" s="34"/>
      <c r="GP49" s="34"/>
      <c r="GQ49" s="34"/>
      <c r="GR49" s="34"/>
      <c r="GS49" s="34"/>
      <c r="GT49" s="34"/>
      <c r="GU49" s="34" t="n">
        <v>576.9</v>
      </c>
      <c r="GV49" s="34" t="n">
        <v>819.5</v>
      </c>
      <c r="GW49" s="34" t="n">
        <v>246.3</v>
      </c>
      <c r="GX49" s="34" t="n">
        <v>184.6</v>
      </c>
      <c r="GY49" s="34" t="n">
        <v>427.2</v>
      </c>
      <c r="GZ49" s="34" t="n">
        <v>265</v>
      </c>
      <c r="HA49" s="34" t="n">
        <v>28.6</v>
      </c>
      <c r="HB49" t="n">
        <v>0</v>
      </c>
    </row>
    <row r="50">
      <c r="A50" s="34" t="s">
        <v>1521</v>
      </c>
      <c r="B50" s="34"/>
      <c r="C50" s="34"/>
      <c r="D50" s="34"/>
      <c r="E50" s="34"/>
      <c r="F50" s="34"/>
      <c r="G50" s="34"/>
      <c r="H50" s="34"/>
      <c r="I50" s="34"/>
      <c r="J50" s="34"/>
      <c r="K50" s="34"/>
      <c r="L50" s="34"/>
      <c r="M50" s="34"/>
      <c r="N50" s="34"/>
      <c r="O50" s="34"/>
      <c r="P50" s="34"/>
      <c r="Q50" s="34"/>
      <c r="R50" s="34"/>
      <c r="S50" s="34"/>
      <c r="T50" s="34"/>
      <c r="U50" s="34"/>
      <c r="V50" s="34"/>
      <c r="W50" s="34"/>
      <c r="X50" s="34"/>
      <c r="Y50" s="34"/>
      <c r="Z50" s="34"/>
      <c r="AA50" s="34"/>
      <c r="AB50" s="34"/>
      <c r="AC50" s="34"/>
      <c r="AD50" s="34"/>
      <c r="AE50" s="34"/>
      <c r="AF50" s="34"/>
      <c r="AG50" s="34"/>
      <c r="AH50" s="34"/>
      <c r="AI50" s="34"/>
      <c r="AJ50" s="34"/>
      <c r="AK50" s="34"/>
      <c r="AL50" s="34"/>
      <c r="AM50" s="34"/>
      <c r="AN50" s="34"/>
      <c r="AO50" s="34"/>
      <c r="AP50" s="34"/>
      <c r="AQ50" s="34"/>
      <c r="AR50" s="34"/>
      <c r="AS50" s="34"/>
      <c r="AT50" s="34"/>
      <c r="AU50" s="34"/>
      <c r="AV50" s="34"/>
      <c r="AW50" s="34"/>
      <c r="AX50" s="34"/>
      <c r="AY50" s="34"/>
      <c r="AZ50" s="34"/>
      <c r="BA50" s="34"/>
      <c r="BB50" s="34"/>
      <c r="BC50" s="34"/>
      <c r="BD50" s="34"/>
      <c r="BE50" s="34"/>
      <c r="BF50" s="34"/>
      <c r="BG50" s="34"/>
      <c r="BH50" s="34"/>
      <c r="BI50" s="34"/>
      <c r="BJ50" s="34"/>
      <c r="BK50" s="34"/>
      <c r="BL50" s="34"/>
      <c r="BM50" s="34"/>
      <c r="BN50" s="34"/>
      <c r="BO50" s="34"/>
      <c r="BP50" s="34"/>
      <c r="BQ50" s="34"/>
      <c r="BR50" s="34"/>
      <c r="BS50" s="34"/>
      <c r="BT50" s="34"/>
      <c r="BU50" s="34"/>
      <c r="BV50" s="34"/>
      <c r="BW50" s="34"/>
      <c r="BX50" s="34"/>
      <c r="BY50" s="34"/>
      <c r="BZ50" s="34"/>
      <c r="CA50" s="34"/>
      <c r="CB50" s="34"/>
      <c r="CC50" s="34"/>
      <c r="CD50" s="34"/>
      <c r="CE50" s="34"/>
      <c r="CF50" s="34"/>
      <c r="CG50" s="34"/>
      <c r="CH50" s="34"/>
      <c r="CI50" s="34"/>
      <c r="CJ50" s="34"/>
      <c r="CK50" s="34"/>
      <c r="CL50" s="34"/>
      <c r="CM50" s="34"/>
      <c r="CN50" s="34"/>
      <c r="CO50" s="34"/>
      <c r="CP50" s="34"/>
      <c r="CQ50" s="34"/>
      <c r="CR50" s="34"/>
      <c r="CS50" s="34"/>
      <c r="CT50" s="34"/>
      <c r="CU50" s="34"/>
      <c r="CV50" s="34"/>
      <c r="CW50" s="34"/>
      <c r="CX50" s="34"/>
      <c r="CY50" s="34"/>
      <c r="CZ50" s="34"/>
      <c r="DA50" s="34"/>
      <c r="DB50" s="34"/>
      <c r="DC50" s="34"/>
      <c r="DD50" s="34"/>
      <c r="DE50" s="34"/>
      <c r="DF50" s="34"/>
      <c r="DG50" s="34"/>
      <c r="DH50" s="34"/>
      <c r="DI50" s="34"/>
      <c r="DJ50" s="34"/>
      <c r="DK50" s="34"/>
      <c r="DL50" s="34"/>
      <c r="DM50" s="34"/>
      <c r="DN50" s="34"/>
      <c r="DO50" s="34"/>
      <c r="DP50" s="34"/>
      <c r="DQ50" s="34"/>
      <c r="DR50" s="34"/>
      <c r="DS50" s="34"/>
      <c r="DT50" s="34"/>
      <c r="DU50" s="34"/>
      <c r="DV50" s="34"/>
      <c r="DW50" s="34"/>
      <c r="DX50" s="34"/>
      <c r="DY50" s="34"/>
      <c r="DZ50" s="34"/>
      <c r="EA50" s="34"/>
      <c r="EB50" s="34"/>
      <c r="EC50" s="34"/>
      <c r="ED50" s="34"/>
      <c r="EE50" s="34"/>
      <c r="EF50" s="34"/>
      <c r="EG50" s="34"/>
      <c r="EH50" s="34"/>
      <c r="EI50" s="34"/>
      <c r="EJ50" s="34"/>
      <c r="EK50" s="34"/>
      <c r="EL50" s="34"/>
      <c r="EM50" s="34"/>
      <c r="EN50" s="34"/>
      <c r="EO50" s="34"/>
      <c r="EP50" s="34"/>
      <c r="EQ50" s="34"/>
      <c r="ER50" s="34"/>
      <c r="ES50" s="34"/>
      <c r="ET50" s="34"/>
      <c r="EU50" s="34"/>
      <c r="EV50" s="34"/>
      <c r="EW50" s="34"/>
      <c r="EX50" s="34"/>
      <c r="EY50" s="34"/>
      <c r="EZ50" s="34"/>
      <c r="FA50" s="34"/>
      <c r="FB50" s="34"/>
      <c r="FC50" s="34"/>
      <c r="FD50" s="34"/>
      <c r="FE50" s="34"/>
      <c r="FF50" s="34"/>
      <c r="FG50" s="34"/>
      <c r="FH50" s="34"/>
      <c r="FI50" s="34"/>
      <c r="FJ50" s="34"/>
      <c r="FK50" s="34"/>
      <c r="FL50" s="34"/>
      <c r="FM50" s="34"/>
      <c r="FN50" s="34"/>
      <c r="FO50" s="34"/>
      <c r="FP50" s="34"/>
      <c r="FQ50" s="34"/>
      <c r="FR50" s="34"/>
      <c r="FS50" s="34"/>
      <c r="FT50" s="34"/>
      <c r="FU50" s="34"/>
      <c r="FV50" s="34"/>
      <c r="FW50" s="34"/>
      <c r="FX50" s="34"/>
      <c r="FY50" s="34"/>
      <c r="FZ50" s="34"/>
      <c r="GA50" s="34"/>
      <c r="GB50" s="34"/>
      <c r="GC50" s="34"/>
      <c r="GD50" s="34"/>
      <c r="GE50" s="34"/>
      <c r="GF50" s="34"/>
      <c r="GG50" s="34"/>
      <c r="GH50" s="34"/>
      <c r="GI50" s="34"/>
      <c r="GJ50" s="34"/>
      <c r="GK50" s="34"/>
      <c r="GL50" s="34"/>
      <c r="GM50" s="34"/>
      <c r="GN50" s="34"/>
      <c r="GO50" s="34"/>
      <c r="GP50" s="34"/>
      <c r="GQ50" s="34"/>
      <c r="GR50" s="34"/>
      <c r="GS50" s="34"/>
      <c r="GT50" s="34"/>
      <c r="GU50" s="34" t="n">
        <v>63.8</v>
      </c>
      <c r="GV50" s="34" t="n">
        <v>15</v>
      </c>
      <c r="GW50" s="34" t="n">
        <v>0.1</v>
      </c>
      <c r="GX50" s="34" t="n">
        <v>38</v>
      </c>
      <c r="GY50" s="34" t="n">
        <v>47.3</v>
      </c>
      <c r="GZ50" s="34" t="n">
        <v>0.7</v>
      </c>
      <c r="HA50" s="34" t="n">
        <v>0</v>
      </c>
      <c r="HB50" t="n">
        <v>0.3</v>
      </c>
    </row>
    <row r="51">
      <c r="A51" s="34" t="s">
        <v>1522</v>
      </c>
      <c r="B51" s="34"/>
      <c r="C51" s="34"/>
      <c r="D51" s="34"/>
      <c r="E51" s="34"/>
      <c r="F51" s="34"/>
      <c r="G51" s="34"/>
      <c r="H51" s="34"/>
      <c r="I51" s="34"/>
      <c r="J51" s="34"/>
      <c r="K51" s="34"/>
      <c r="L51" s="34"/>
      <c r="M51" s="34"/>
      <c r="N51" s="34"/>
      <c r="O51" s="34"/>
      <c r="P51" s="34"/>
      <c r="Q51" s="34"/>
      <c r="R51" s="34"/>
      <c r="S51" s="34"/>
      <c r="T51" s="34"/>
      <c r="U51" s="34"/>
      <c r="V51" s="34"/>
      <c r="W51" s="34"/>
      <c r="X51" s="34"/>
      <c r="Y51" s="34"/>
      <c r="Z51" s="34"/>
      <c r="AA51" s="34"/>
      <c r="AB51" s="34"/>
      <c r="AC51" s="34"/>
      <c r="AD51" s="34"/>
      <c r="AE51" s="34"/>
      <c r="AF51" s="34"/>
      <c r="AG51" s="34"/>
      <c r="AH51" s="34"/>
      <c r="AI51" s="34"/>
      <c r="AJ51" s="34"/>
      <c r="AK51" s="34"/>
      <c r="AL51" s="34"/>
      <c r="AM51" s="34"/>
      <c r="AN51" s="34"/>
      <c r="AO51" s="34"/>
      <c r="AP51" s="34"/>
      <c r="AQ51" s="34"/>
      <c r="AR51" s="34"/>
      <c r="AS51" s="34"/>
      <c r="AT51" s="34"/>
      <c r="AU51" s="34"/>
      <c r="AV51" s="34"/>
      <c r="AW51" s="34"/>
      <c r="AX51" s="34"/>
      <c r="AY51" s="34"/>
      <c r="AZ51" s="34"/>
      <c r="BA51" s="34"/>
      <c r="BB51" s="34"/>
      <c r="BC51" s="34"/>
      <c r="BD51" s="34"/>
      <c r="BE51" s="34"/>
      <c r="BF51" s="34"/>
      <c r="BG51" s="34"/>
      <c r="BH51" s="34"/>
      <c r="BI51" s="34"/>
      <c r="BJ51" s="34"/>
      <c r="BK51" s="34"/>
      <c r="BL51" s="34"/>
      <c r="BM51" s="34"/>
      <c r="BN51" s="34"/>
      <c r="BO51" s="34"/>
      <c r="BP51" s="34"/>
      <c r="BQ51" s="34"/>
      <c r="BR51" s="34"/>
      <c r="BS51" s="34"/>
      <c r="BT51" s="34"/>
      <c r="BU51" s="34"/>
      <c r="BV51" s="34"/>
      <c r="BW51" s="34"/>
      <c r="BX51" s="34"/>
      <c r="BY51" s="34"/>
      <c r="BZ51" s="34"/>
      <c r="CA51" s="34"/>
      <c r="CB51" s="34"/>
      <c r="CC51" s="34"/>
      <c r="CD51" s="34"/>
      <c r="CE51" s="34"/>
      <c r="CF51" s="34"/>
      <c r="CG51" s="34"/>
      <c r="CH51" s="34"/>
      <c r="CI51" s="34"/>
      <c r="CJ51" s="34"/>
      <c r="CK51" s="34"/>
      <c r="CL51" s="34"/>
      <c r="CM51" s="34"/>
      <c r="CN51" s="34"/>
      <c r="CO51" s="34"/>
      <c r="CP51" s="34"/>
      <c r="CQ51" s="34"/>
      <c r="CR51" s="34"/>
      <c r="CS51" s="34"/>
      <c r="CT51" s="34"/>
      <c r="CU51" s="34"/>
      <c r="CV51" s="34"/>
      <c r="CW51" s="34"/>
      <c r="CX51" s="34"/>
      <c r="CY51" s="34"/>
      <c r="CZ51" s="34"/>
      <c r="DA51" s="34"/>
      <c r="DB51" s="34"/>
      <c r="DC51" s="34"/>
      <c r="DD51" s="34"/>
      <c r="DE51" s="34"/>
      <c r="DF51" s="34"/>
      <c r="DG51" s="34"/>
      <c r="DH51" s="34"/>
      <c r="DI51" s="34"/>
      <c r="DJ51" s="34"/>
      <c r="DK51" s="34"/>
      <c r="DL51" s="34"/>
      <c r="DM51" s="34"/>
      <c r="DN51" s="34"/>
      <c r="DO51" s="34"/>
      <c r="DP51" s="34"/>
      <c r="DQ51" s="34"/>
      <c r="DR51" s="34"/>
      <c r="DS51" s="34"/>
      <c r="DT51" s="34"/>
      <c r="DU51" s="34"/>
      <c r="DV51" s="34"/>
      <c r="DW51" s="34"/>
      <c r="DX51" s="34"/>
      <c r="DY51" s="34"/>
      <c r="DZ51" s="34"/>
      <c r="EA51" s="34"/>
      <c r="EB51" s="34"/>
      <c r="EC51" s="34"/>
      <c r="ED51" s="34"/>
      <c r="EE51" s="34"/>
      <c r="EF51" s="34"/>
      <c r="EG51" s="34"/>
      <c r="EH51" s="34"/>
      <c r="EI51" s="34"/>
      <c r="EJ51" s="34"/>
      <c r="EK51" s="34"/>
      <c r="EL51" s="34"/>
      <c r="EM51" s="34"/>
      <c r="EN51" s="34"/>
      <c r="EO51" s="34"/>
      <c r="EP51" s="34"/>
      <c r="EQ51" s="34"/>
      <c r="ER51" s="34"/>
      <c r="ES51" s="34"/>
      <c r="ET51" s="34"/>
      <c r="EU51" s="34"/>
      <c r="EV51" s="34"/>
      <c r="EW51" s="34"/>
      <c r="EX51" s="34"/>
      <c r="EY51" s="34"/>
      <c r="EZ51" s="34"/>
      <c r="FA51" s="34"/>
      <c r="FB51" s="34"/>
      <c r="FC51" s="34"/>
      <c r="FD51" s="34"/>
      <c r="FE51" s="34"/>
      <c r="FF51" s="34"/>
      <c r="FG51" s="34"/>
      <c r="FH51" s="34"/>
      <c r="FI51" s="34"/>
      <c r="FJ51" s="34"/>
      <c r="FK51" s="34"/>
      <c r="FL51" s="34"/>
      <c r="FM51" s="34"/>
      <c r="FN51" s="34"/>
      <c r="FO51" s="34"/>
      <c r="FP51" s="34"/>
      <c r="FQ51" s="34"/>
      <c r="FR51" s="34"/>
      <c r="FS51" s="34"/>
      <c r="FT51" s="34"/>
      <c r="FU51" s="34"/>
      <c r="FV51" s="34"/>
      <c r="FW51" s="34"/>
      <c r="FX51" s="34"/>
      <c r="FY51" s="34"/>
      <c r="FZ51" s="34"/>
      <c r="GA51" s="34"/>
      <c r="GB51" s="34"/>
      <c r="GC51" s="34"/>
      <c r="GD51" s="34"/>
      <c r="GE51" s="34"/>
      <c r="GF51" s="34"/>
      <c r="GG51" s="34"/>
      <c r="GH51" s="34"/>
      <c r="GI51" s="34"/>
      <c r="GJ51" s="34"/>
      <c r="GK51" s="34"/>
      <c r="GL51" s="34"/>
      <c r="GM51" s="34"/>
      <c r="GN51" s="34"/>
      <c r="GO51" s="34"/>
      <c r="GP51" s="34"/>
      <c r="GQ51" s="34"/>
      <c r="GR51" s="34"/>
      <c r="GS51" s="34"/>
      <c r="GT51" s="34"/>
      <c r="GU51" s="34" t="n">
        <v>73.3</v>
      </c>
      <c r="GV51" s="34" t="n">
        <v>73.3</v>
      </c>
      <c r="GW51" s="34" t="n">
        <v>73.3</v>
      </c>
      <c r="GX51" s="34" t="n">
        <v>62.9</v>
      </c>
      <c r="GY51" s="34" t="n">
        <v>62.9</v>
      </c>
      <c r="GZ51" s="34" t="n">
        <v>62.9</v>
      </c>
      <c r="HA51" s="34" t="n">
        <v>62.9</v>
      </c>
      <c r="HB51" t="n">
        <v>0</v>
      </c>
    </row>
    <row r="52">
      <c r="A52" s="34" t="s">
        <v>1523</v>
      </c>
      <c r="B52" s="34"/>
      <c r="C52" s="34"/>
      <c r="D52" s="34"/>
      <c r="E52" s="34"/>
      <c r="F52" s="34"/>
      <c r="G52" s="34"/>
      <c r="H52" s="34"/>
      <c r="I52" s="34"/>
      <c r="J52" s="34"/>
      <c r="K52" s="34"/>
      <c r="L52" s="34"/>
      <c r="M52" s="34"/>
      <c r="N52" s="34"/>
      <c r="O52" s="34"/>
      <c r="P52" s="34"/>
      <c r="Q52" s="34"/>
      <c r="R52" s="34"/>
      <c r="S52" s="34"/>
      <c r="T52" s="34"/>
      <c r="U52" s="34"/>
      <c r="V52" s="34"/>
      <c r="W52" s="34"/>
      <c r="X52" s="34"/>
      <c r="Y52" s="34"/>
      <c r="Z52" s="34"/>
      <c r="AA52" s="34"/>
      <c r="AB52" s="34"/>
      <c r="AC52" s="34"/>
      <c r="AD52" s="34"/>
      <c r="AE52" s="34"/>
      <c r="AF52" s="34"/>
      <c r="AG52" s="34"/>
      <c r="AH52" s="34"/>
      <c r="AI52" s="34"/>
      <c r="AJ52" s="34"/>
      <c r="AK52" s="34"/>
      <c r="AL52" s="34"/>
      <c r="AM52" s="34"/>
      <c r="AN52" s="34"/>
      <c r="AO52" s="34"/>
      <c r="AP52" s="34"/>
      <c r="AQ52" s="34"/>
      <c r="AR52" s="34"/>
      <c r="AS52" s="34"/>
      <c r="AT52" s="34"/>
      <c r="AU52" s="34"/>
      <c r="AV52" s="34"/>
      <c r="AW52" s="34"/>
      <c r="AX52" s="34"/>
      <c r="AY52" s="34"/>
      <c r="AZ52" s="34"/>
      <c r="BA52" s="34"/>
      <c r="BB52" s="34"/>
      <c r="BC52" s="34"/>
      <c r="BD52" s="34"/>
      <c r="BE52" s="34"/>
      <c r="BF52" s="34"/>
      <c r="BG52" s="34"/>
      <c r="BH52" s="34"/>
      <c r="BI52" s="34"/>
      <c r="BJ52" s="34"/>
      <c r="BK52" s="34"/>
      <c r="BL52" s="34"/>
      <c r="BM52" s="34"/>
      <c r="BN52" s="34"/>
      <c r="BO52" s="34"/>
      <c r="BP52" s="34"/>
      <c r="BQ52" s="34"/>
      <c r="BR52" s="34"/>
      <c r="BS52" s="34"/>
      <c r="BT52" s="34"/>
      <c r="BU52" s="34"/>
      <c r="BV52" s="34"/>
      <c r="BW52" s="34"/>
      <c r="BX52" s="34"/>
      <c r="BY52" s="34"/>
      <c r="BZ52" s="34"/>
      <c r="CA52" s="34"/>
      <c r="CB52" s="34"/>
      <c r="CC52" s="34"/>
      <c r="CD52" s="34"/>
      <c r="CE52" s="34"/>
      <c r="CF52" s="34"/>
      <c r="CG52" s="34"/>
      <c r="CH52" s="34"/>
      <c r="CI52" s="34"/>
      <c r="CJ52" s="34"/>
      <c r="CK52" s="34"/>
      <c r="CL52" s="34"/>
      <c r="CM52" s="34"/>
      <c r="CN52" s="34"/>
      <c r="CO52" s="34"/>
      <c r="CP52" s="34"/>
      <c r="CQ52" s="34"/>
      <c r="CR52" s="34"/>
      <c r="CS52" s="34"/>
      <c r="CT52" s="34"/>
      <c r="CU52" s="34"/>
      <c r="CV52" s="34"/>
      <c r="CW52" s="34"/>
      <c r="CX52" s="34"/>
      <c r="CY52" s="34"/>
      <c r="CZ52" s="34"/>
      <c r="DA52" s="34"/>
      <c r="DB52" s="34"/>
      <c r="DC52" s="34"/>
      <c r="DD52" s="34"/>
      <c r="DE52" s="34"/>
      <c r="DF52" s="34"/>
      <c r="DG52" s="34"/>
      <c r="DH52" s="34"/>
      <c r="DI52" s="34"/>
      <c r="DJ52" s="34"/>
      <c r="DK52" s="34"/>
      <c r="DL52" s="34"/>
      <c r="DM52" s="34"/>
      <c r="DN52" s="34"/>
      <c r="DO52" s="34"/>
      <c r="DP52" s="34"/>
      <c r="DQ52" s="34"/>
      <c r="DR52" s="34"/>
      <c r="DS52" s="34"/>
      <c r="DT52" s="34"/>
      <c r="DU52" s="34"/>
      <c r="DV52" s="34"/>
      <c r="DW52" s="34"/>
      <c r="DX52" s="34"/>
      <c r="DY52" s="34"/>
      <c r="DZ52" s="34"/>
      <c r="EA52" s="34"/>
      <c r="EB52" s="34"/>
      <c r="EC52" s="34"/>
      <c r="ED52" s="34"/>
      <c r="EE52" s="34"/>
      <c r="EF52" s="34"/>
      <c r="EG52" s="34"/>
      <c r="EH52" s="34"/>
      <c r="EI52" s="34"/>
      <c r="EJ52" s="34"/>
      <c r="EK52" s="34"/>
      <c r="EL52" s="34"/>
      <c r="EM52" s="34"/>
      <c r="EN52" s="34"/>
      <c r="EO52" s="34"/>
      <c r="EP52" s="34"/>
      <c r="EQ52" s="34"/>
      <c r="ER52" s="34"/>
      <c r="ES52" s="34"/>
      <c r="ET52" s="34"/>
      <c r="EU52" s="34"/>
      <c r="EV52" s="34"/>
      <c r="EW52" s="34"/>
      <c r="EX52" s="34"/>
      <c r="EY52" s="34"/>
      <c r="EZ52" s="34"/>
      <c r="FA52" s="34"/>
      <c r="FB52" s="34"/>
      <c r="FC52" s="34"/>
      <c r="FD52" s="34"/>
      <c r="FE52" s="34"/>
      <c r="FF52" s="34"/>
      <c r="FG52" s="34"/>
      <c r="FH52" s="34"/>
      <c r="FI52" s="34"/>
      <c r="FJ52" s="34"/>
      <c r="FK52" s="34"/>
      <c r="FL52" s="34"/>
      <c r="FM52" s="34"/>
      <c r="FN52" s="34"/>
      <c r="FO52" s="34"/>
      <c r="FP52" s="34"/>
      <c r="FQ52" s="34"/>
      <c r="FR52" s="34"/>
      <c r="FS52" s="34"/>
      <c r="FT52" s="34"/>
      <c r="FU52" s="34"/>
      <c r="FV52" s="34"/>
      <c r="FW52" s="34"/>
      <c r="FX52" s="34"/>
      <c r="FY52" s="34"/>
      <c r="FZ52" s="34"/>
      <c r="GA52" s="34"/>
      <c r="GB52" s="34"/>
      <c r="GC52" s="34"/>
      <c r="GD52" s="34"/>
      <c r="GE52" s="34"/>
      <c r="GF52" s="34"/>
      <c r="GG52" s="34"/>
      <c r="GH52" s="34"/>
      <c r="GI52" s="34"/>
      <c r="GJ52" s="34"/>
      <c r="GK52" s="34"/>
      <c r="GL52" s="34"/>
      <c r="GM52" s="34"/>
      <c r="GN52" s="34"/>
      <c r="GO52" s="34"/>
      <c r="GP52" s="34"/>
      <c r="GQ52" s="34"/>
      <c r="GR52" s="34"/>
      <c r="GS52" s="34"/>
      <c r="GT52" s="34"/>
      <c r="GU52" s="34" t="n">
        <v>22</v>
      </c>
      <c r="GV52" s="34" t="n">
        <v>25.3</v>
      </c>
      <c r="GW52" s="34" t="n">
        <v>11.8</v>
      </c>
      <c r="GX52" s="34" t="n">
        <v>9.8</v>
      </c>
      <c r="GY52" s="34" t="n">
        <v>12.3</v>
      </c>
      <c r="GZ52" s="34" t="n">
        <v>18.5</v>
      </c>
      <c r="HA52" s="34" t="n">
        <v>15.7</v>
      </c>
      <c r="HB52" t="n">
        <v>19.5</v>
      </c>
    </row>
    <row r="53">
      <c r="A53" s="34" t="s">
        <v>1524</v>
      </c>
      <c r="B53" s="34"/>
      <c r="C53" s="34"/>
      <c r="D53" s="34"/>
      <c r="E53" s="34"/>
      <c r="F53" s="34"/>
      <c r="G53" s="34"/>
      <c r="H53" s="34"/>
      <c r="I53" s="34"/>
      <c r="J53" s="34"/>
      <c r="K53" s="34"/>
      <c r="L53" s="34"/>
      <c r="M53" s="34"/>
      <c r="N53" s="34"/>
      <c r="O53" s="34"/>
      <c r="P53" s="34"/>
      <c r="Q53" s="34"/>
      <c r="R53" s="34"/>
      <c r="S53" s="34"/>
      <c r="T53" s="34"/>
      <c r="U53" s="34"/>
      <c r="V53" s="34"/>
      <c r="W53" s="34"/>
      <c r="X53" s="34"/>
      <c r="Y53" s="34"/>
      <c r="Z53" s="34"/>
      <c r="AA53" s="34"/>
      <c r="AB53" s="34"/>
      <c r="AC53" s="34"/>
      <c r="AD53" s="34"/>
      <c r="AE53" s="34"/>
      <c r="AF53" s="34"/>
      <c r="AG53" s="34"/>
      <c r="AH53" s="34"/>
      <c r="AI53" s="34"/>
      <c r="AJ53" s="34"/>
      <c r="AK53" s="34"/>
      <c r="AL53" s="34"/>
      <c r="AM53" s="34"/>
      <c r="AN53" s="34"/>
      <c r="AO53" s="34"/>
      <c r="AP53" s="34"/>
      <c r="AQ53" s="34"/>
      <c r="AR53" s="34"/>
      <c r="AS53" s="34"/>
      <c r="AT53" s="34"/>
      <c r="AU53" s="34"/>
      <c r="AV53" s="34"/>
      <c r="AW53" s="34"/>
      <c r="AX53" s="34"/>
      <c r="AY53" s="34"/>
      <c r="AZ53" s="34"/>
      <c r="BA53" s="34"/>
      <c r="BB53" s="34"/>
      <c r="BC53" s="34"/>
      <c r="BD53" s="34"/>
      <c r="BE53" s="34"/>
      <c r="BF53" s="34"/>
      <c r="BG53" s="34"/>
      <c r="BH53" s="34"/>
      <c r="BI53" s="34"/>
      <c r="BJ53" s="34"/>
      <c r="BK53" s="34"/>
      <c r="BL53" s="34"/>
      <c r="BM53" s="34"/>
      <c r="BN53" s="34"/>
      <c r="BO53" s="34"/>
      <c r="BP53" s="34"/>
      <c r="BQ53" s="34"/>
      <c r="BR53" s="34"/>
      <c r="BS53" s="34"/>
      <c r="BT53" s="34"/>
      <c r="BU53" s="34"/>
      <c r="BV53" s="34"/>
      <c r="BW53" s="34"/>
      <c r="BX53" s="34"/>
      <c r="BY53" s="34"/>
      <c r="BZ53" s="34"/>
      <c r="CA53" s="34"/>
      <c r="CB53" s="34"/>
      <c r="CC53" s="34"/>
      <c r="CD53" s="34"/>
      <c r="CE53" s="34"/>
      <c r="CF53" s="34"/>
      <c r="CG53" s="34"/>
      <c r="CH53" s="34"/>
      <c r="CI53" s="34"/>
      <c r="CJ53" s="34"/>
      <c r="CK53" s="34"/>
      <c r="CL53" s="34"/>
      <c r="CM53" s="34"/>
      <c r="CN53" s="34"/>
      <c r="CO53" s="34"/>
      <c r="CP53" s="34"/>
      <c r="CQ53" s="34"/>
      <c r="CR53" s="34"/>
      <c r="CS53" s="34"/>
      <c r="CT53" s="34"/>
      <c r="CU53" s="34"/>
      <c r="CV53" s="34"/>
      <c r="CW53" s="34"/>
      <c r="CX53" s="34"/>
      <c r="CY53" s="34"/>
      <c r="CZ53" s="34"/>
      <c r="DA53" s="34"/>
      <c r="DB53" s="34"/>
      <c r="DC53" s="34"/>
      <c r="DD53" s="34"/>
      <c r="DE53" s="34"/>
      <c r="DF53" s="34"/>
      <c r="DG53" s="34"/>
      <c r="DH53" s="34"/>
      <c r="DI53" s="34"/>
      <c r="DJ53" s="34"/>
      <c r="DK53" s="34"/>
      <c r="DL53" s="34"/>
      <c r="DM53" s="34"/>
      <c r="DN53" s="34"/>
      <c r="DO53" s="34"/>
      <c r="DP53" s="34"/>
      <c r="DQ53" s="34"/>
      <c r="DR53" s="34"/>
      <c r="DS53" s="34"/>
      <c r="DT53" s="34"/>
      <c r="DU53" s="34"/>
      <c r="DV53" s="34"/>
      <c r="DW53" s="34"/>
      <c r="DX53" s="34"/>
      <c r="DY53" s="34"/>
      <c r="DZ53" s="34"/>
      <c r="EA53" s="34"/>
      <c r="EB53" s="34"/>
      <c r="EC53" s="34"/>
      <c r="ED53" s="34"/>
      <c r="EE53" s="34"/>
      <c r="EF53" s="34"/>
      <c r="EG53" s="34"/>
      <c r="EH53" s="34"/>
      <c r="EI53" s="34"/>
      <c r="EJ53" s="34"/>
      <c r="EK53" s="34"/>
      <c r="EL53" s="34"/>
      <c r="EM53" s="34"/>
      <c r="EN53" s="34"/>
      <c r="EO53" s="34"/>
      <c r="EP53" s="34"/>
      <c r="EQ53" s="34"/>
      <c r="ER53" s="34"/>
      <c r="ES53" s="34"/>
      <c r="ET53" s="34"/>
      <c r="EU53" s="34"/>
      <c r="EV53" s="34"/>
      <c r="EW53" s="34"/>
      <c r="EX53" s="34"/>
      <c r="EY53" s="34"/>
      <c r="EZ53" s="34"/>
      <c r="FA53" s="34"/>
      <c r="FB53" s="34"/>
      <c r="FC53" s="34"/>
      <c r="FD53" s="34"/>
      <c r="FE53" s="34"/>
      <c r="FF53" s="34"/>
      <c r="FG53" s="34"/>
      <c r="FH53" s="34"/>
      <c r="FI53" s="34"/>
      <c r="FJ53" s="34"/>
      <c r="FK53" s="34"/>
      <c r="FL53" s="34"/>
      <c r="FM53" s="34"/>
      <c r="FN53" s="34"/>
      <c r="FO53" s="34"/>
      <c r="FP53" s="34"/>
      <c r="FQ53" s="34"/>
      <c r="FR53" s="34"/>
      <c r="FS53" s="34"/>
      <c r="FT53" s="34"/>
      <c r="FU53" s="34"/>
      <c r="FV53" s="34"/>
      <c r="FW53" s="34"/>
      <c r="FX53" s="34"/>
      <c r="FY53" s="34"/>
      <c r="FZ53" s="34"/>
      <c r="GA53" s="34"/>
      <c r="GB53" s="34"/>
      <c r="GC53" s="34"/>
      <c r="GD53" s="34"/>
      <c r="GE53" s="34"/>
      <c r="GF53" s="34"/>
      <c r="GG53" s="34"/>
      <c r="GH53" s="34"/>
      <c r="GI53" s="34"/>
      <c r="GJ53" s="34"/>
      <c r="GK53" s="34"/>
      <c r="GL53" s="34"/>
      <c r="GM53" s="34"/>
      <c r="GN53" s="34"/>
      <c r="GO53" s="34"/>
      <c r="GP53" s="34"/>
      <c r="GQ53" s="34"/>
      <c r="GR53" s="34"/>
      <c r="GS53" s="34"/>
      <c r="GT53" s="34"/>
      <c r="GU53" s="34" t="n">
        <v>16.9</v>
      </c>
      <c r="GV53" s="34" t="n">
        <v>18.4</v>
      </c>
      <c r="GW53" s="34" t="n">
        <v>46.2</v>
      </c>
      <c r="GX53" s="34" t="n">
        <v>0.9</v>
      </c>
      <c r="GY53" s="34" t="n">
        <v>14.3</v>
      </c>
      <c r="GZ53" s="34" t="n">
        <v>8.7</v>
      </c>
      <c r="HA53" s="34" t="n">
        <v>1.2</v>
      </c>
      <c r="HB53" t="n">
        <v>0.6</v>
      </c>
    </row>
    <row r="54">
      <c r="A54" s="34" t="s">
        <v>1525</v>
      </c>
      <c r="B54" s="34"/>
      <c r="C54" s="34"/>
      <c r="D54" s="34"/>
      <c r="E54" s="34"/>
      <c r="F54" s="34"/>
      <c r="G54" s="34"/>
      <c r="H54" s="34"/>
      <c r="I54" s="34"/>
      <c r="J54" s="34"/>
      <c r="K54" s="34"/>
      <c r="L54" s="34"/>
      <c r="M54" s="34"/>
      <c r="N54" s="34"/>
      <c r="O54" s="34"/>
      <c r="P54" s="34"/>
      <c r="Q54" s="34"/>
      <c r="R54" s="34"/>
      <c r="S54" s="34"/>
      <c r="T54" s="34"/>
      <c r="U54" s="34"/>
      <c r="V54" s="34"/>
      <c r="W54" s="34"/>
      <c r="X54" s="34"/>
      <c r="Y54" s="34"/>
      <c r="Z54" s="34"/>
      <c r="AA54" s="34"/>
      <c r="AB54" s="34"/>
      <c r="AC54" s="34"/>
      <c r="AD54" s="34"/>
      <c r="AE54" s="34"/>
      <c r="AF54" s="34"/>
      <c r="AG54" s="34"/>
      <c r="AH54" s="34"/>
      <c r="AI54" s="34"/>
      <c r="AJ54" s="34"/>
      <c r="AK54" s="34"/>
      <c r="AL54" s="34"/>
      <c r="AM54" s="34"/>
      <c r="AN54" s="34"/>
      <c r="AO54" s="34"/>
      <c r="AP54" s="34"/>
      <c r="AQ54" s="34"/>
      <c r="AR54" s="34"/>
      <c r="AS54" s="34"/>
      <c r="AT54" s="34"/>
      <c r="AU54" s="34"/>
      <c r="AV54" s="34"/>
      <c r="AW54" s="34"/>
      <c r="AX54" s="34"/>
      <c r="AY54" s="34"/>
      <c r="AZ54" s="34"/>
      <c r="BA54" s="34"/>
      <c r="BB54" s="34"/>
      <c r="BC54" s="34"/>
      <c r="BD54" s="34"/>
      <c r="BE54" s="34"/>
      <c r="BF54" s="34"/>
      <c r="BG54" s="34"/>
      <c r="BH54" s="34"/>
      <c r="BI54" s="34"/>
      <c r="BJ54" s="34"/>
      <c r="BK54" s="34"/>
      <c r="BL54" s="34"/>
      <c r="BM54" s="34"/>
      <c r="BN54" s="34"/>
      <c r="BO54" s="34"/>
      <c r="BP54" s="34"/>
      <c r="BQ54" s="34"/>
      <c r="BR54" s="34"/>
      <c r="BS54" s="34"/>
      <c r="BT54" s="34"/>
      <c r="BU54" s="34"/>
      <c r="BV54" s="34"/>
      <c r="BW54" s="34"/>
      <c r="BX54" s="34"/>
      <c r="BY54" s="34"/>
      <c r="BZ54" s="34"/>
      <c r="CA54" s="34"/>
      <c r="CB54" s="34"/>
      <c r="CC54" s="34"/>
      <c r="CD54" s="34"/>
      <c r="CE54" s="34"/>
      <c r="CF54" s="34"/>
      <c r="CG54" s="34"/>
      <c r="CH54" s="34"/>
      <c r="CI54" s="34"/>
      <c r="CJ54" s="34"/>
      <c r="CK54" s="34"/>
      <c r="CL54" s="34"/>
      <c r="CM54" s="34"/>
      <c r="CN54" s="34"/>
      <c r="CO54" s="34"/>
      <c r="CP54" s="34"/>
      <c r="CQ54" s="34"/>
      <c r="CR54" s="34"/>
      <c r="CS54" s="34"/>
      <c r="CT54" s="34"/>
      <c r="CU54" s="34"/>
      <c r="CV54" s="34"/>
      <c r="CW54" s="34"/>
      <c r="CX54" s="34"/>
      <c r="CY54" s="34"/>
      <c r="CZ54" s="34"/>
      <c r="DA54" s="34"/>
      <c r="DB54" s="34"/>
      <c r="DC54" s="34"/>
      <c r="DD54" s="34"/>
      <c r="DE54" s="34"/>
      <c r="DF54" s="34"/>
      <c r="DG54" s="34"/>
      <c r="DH54" s="34"/>
      <c r="DI54" s="34"/>
      <c r="DJ54" s="34"/>
      <c r="DK54" s="34"/>
      <c r="DL54" s="34"/>
      <c r="DM54" s="34"/>
      <c r="DN54" s="34"/>
      <c r="DO54" s="34"/>
      <c r="DP54" s="34"/>
      <c r="DQ54" s="34"/>
      <c r="DR54" s="34"/>
      <c r="DS54" s="34"/>
      <c r="DT54" s="34"/>
      <c r="DU54" s="34"/>
      <c r="DV54" s="34"/>
      <c r="DW54" s="34"/>
      <c r="DX54" s="34"/>
      <c r="DY54" s="34"/>
      <c r="DZ54" s="34"/>
      <c r="EA54" s="34"/>
      <c r="EB54" s="34"/>
      <c r="EC54" s="34"/>
      <c r="ED54" s="34"/>
      <c r="EE54" s="34"/>
      <c r="EF54" s="34"/>
      <c r="EG54" s="34"/>
      <c r="EH54" s="34"/>
      <c r="EI54" s="34"/>
      <c r="EJ54" s="34"/>
      <c r="EK54" s="34"/>
      <c r="EL54" s="34"/>
      <c r="EM54" s="34"/>
      <c r="EN54" s="34"/>
      <c r="EO54" s="34"/>
      <c r="EP54" s="34"/>
      <c r="EQ54" s="34"/>
      <c r="ER54" s="34"/>
      <c r="ES54" s="34"/>
      <c r="ET54" s="34"/>
      <c r="EU54" s="34"/>
      <c r="EV54" s="34"/>
      <c r="EW54" s="34"/>
      <c r="EX54" s="34"/>
      <c r="EY54" s="34"/>
      <c r="EZ54" s="34"/>
      <c r="FA54" s="34"/>
      <c r="FB54" s="34"/>
      <c r="FC54" s="34"/>
      <c r="FD54" s="34"/>
      <c r="FE54" s="34"/>
      <c r="FF54" s="34"/>
      <c r="FG54" s="34"/>
      <c r="FH54" s="34"/>
      <c r="FI54" s="34"/>
      <c r="FJ54" s="34"/>
      <c r="FK54" s="34"/>
      <c r="FL54" s="34"/>
      <c r="FM54" s="34"/>
      <c r="FN54" s="34"/>
      <c r="FO54" s="34"/>
      <c r="FP54" s="34"/>
      <c r="FQ54" s="34"/>
      <c r="FR54" s="34"/>
      <c r="FS54" s="34"/>
      <c r="FT54" s="34"/>
      <c r="FU54" s="34"/>
      <c r="FV54" s="34"/>
      <c r="FW54" s="34"/>
      <c r="FX54" s="34"/>
      <c r="FY54" s="34"/>
      <c r="FZ54" s="34"/>
      <c r="GA54" s="34"/>
      <c r="GB54" s="34"/>
      <c r="GC54" s="34"/>
      <c r="GD54" s="34"/>
      <c r="GE54" s="34"/>
      <c r="GF54" s="34"/>
      <c r="GG54" s="34"/>
      <c r="GH54" s="34"/>
      <c r="GI54" s="34"/>
      <c r="GJ54" s="34"/>
      <c r="GK54" s="34"/>
      <c r="GL54" s="34"/>
      <c r="GM54" s="34"/>
      <c r="GN54" s="34"/>
      <c r="GO54" s="34"/>
      <c r="GP54" s="34"/>
      <c r="GQ54" s="34"/>
      <c r="GR54" s="34"/>
      <c r="GS54" s="34"/>
      <c r="GT54" s="34"/>
      <c r="GU54" s="34" t="n">
        <v>96.6</v>
      </c>
      <c r="GV54" s="34" t="n">
        <v>35.1</v>
      </c>
      <c r="GW54" s="34" t="n">
        <v>20.7</v>
      </c>
      <c r="GX54" s="34" t="n">
        <v>25.7</v>
      </c>
      <c r="GY54" s="34" t="n">
        <v>16</v>
      </c>
      <c r="GZ54" s="34" t="n">
        <v>22.4</v>
      </c>
      <c r="HA54" s="34" t="n">
        <v>38.7</v>
      </c>
      <c r="HB54" t="n">
        <v>32.2</v>
      </c>
    </row>
    <row r="55">
      <c r="A55" s="34" t="s">
        <v>1526</v>
      </c>
      <c r="B55" s="34"/>
      <c r="C55" s="34"/>
      <c r="D55" s="34"/>
      <c r="E55" s="34"/>
      <c r="F55" s="34"/>
      <c r="G55" s="34"/>
      <c r="H55" s="34"/>
      <c r="I55" s="34"/>
      <c r="J55" s="34"/>
      <c r="K55" s="34"/>
      <c r="L55" s="34"/>
      <c r="M55" s="34"/>
      <c r="N55" s="34"/>
      <c r="O55" s="34"/>
      <c r="P55" s="34"/>
      <c r="Q55" s="34"/>
      <c r="R55" s="34"/>
      <c r="S55" s="34"/>
      <c r="T55" s="34"/>
      <c r="U55" s="34"/>
      <c r="V55" s="34"/>
      <c r="W55" s="34"/>
      <c r="X55" s="34"/>
      <c r="Y55" s="34"/>
      <c r="Z55" s="34"/>
      <c r="AA55" s="34"/>
      <c r="AB55" s="34"/>
      <c r="AC55" s="34"/>
      <c r="AD55" s="34"/>
      <c r="AE55" s="34"/>
      <c r="AF55" s="34"/>
      <c r="AG55" s="34"/>
      <c r="AH55" s="34"/>
      <c r="AI55" s="34"/>
      <c r="AJ55" s="34"/>
      <c r="AK55" s="34"/>
      <c r="AL55" s="34"/>
      <c r="AM55" s="34"/>
      <c r="AN55" s="34"/>
      <c r="AO55" s="34"/>
      <c r="AP55" s="34"/>
      <c r="AQ55" s="34"/>
      <c r="AR55" s="34"/>
      <c r="AS55" s="34"/>
      <c r="AT55" s="34"/>
      <c r="AU55" s="34"/>
      <c r="AV55" s="34"/>
      <c r="AW55" s="34"/>
      <c r="AX55" s="34"/>
      <c r="AY55" s="34"/>
      <c r="AZ55" s="34"/>
      <c r="BA55" s="34"/>
      <c r="BB55" s="34"/>
      <c r="BC55" s="34"/>
      <c r="BD55" s="34"/>
      <c r="BE55" s="34"/>
      <c r="BF55" s="34"/>
      <c r="BG55" s="34"/>
      <c r="BH55" s="34"/>
      <c r="BI55" s="34"/>
      <c r="BJ55" s="34"/>
      <c r="BK55" s="34"/>
      <c r="BL55" s="34"/>
      <c r="BM55" s="34"/>
      <c r="BN55" s="34"/>
      <c r="BO55" s="34"/>
      <c r="BP55" s="34"/>
      <c r="BQ55" s="34"/>
      <c r="BR55" s="34"/>
      <c r="BS55" s="34"/>
      <c r="BT55" s="34"/>
      <c r="BU55" s="34"/>
      <c r="BV55" s="34"/>
      <c r="BW55" s="34"/>
      <c r="BX55" s="34"/>
      <c r="BY55" s="34"/>
      <c r="BZ55" s="34"/>
      <c r="CA55" s="34"/>
      <c r="CB55" s="34"/>
      <c r="CC55" s="34"/>
      <c r="CD55" s="34"/>
      <c r="CE55" s="34"/>
      <c r="CF55" s="34"/>
      <c r="CG55" s="34"/>
      <c r="CH55" s="34"/>
      <c r="CI55" s="34"/>
      <c r="CJ55" s="34"/>
      <c r="CK55" s="34"/>
      <c r="CL55" s="34"/>
      <c r="CM55" s="34"/>
      <c r="CN55" s="34"/>
      <c r="CO55" s="34"/>
      <c r="CP55" s="34"/>
      <c r="CQ55" s="34"/>
      <c r="CR55" s="34"/>
      <c r="CS55" s="34"/>
      <c r="CT55" s="34"/>
      <c r="CU55" s="34"/>
      <c r="CV55" s="34"/>
      <c r="CW55" s="34"/>
      <c r="CX55" s="34"/>
      <c r="CY55" s="34"/>
      <c r="CZ55" s="34"/>
      <c r="DA55" s="34"/>
      <c r="DB55" s="34"/>
      <c r="DC55" s="34"/>
      <c r="DD55" s="34"/>
      <c r="DE55" s="34"/>
      <c r="DF55" s="34"/>
      <c r="DG55" s="34"/>
      <c r="DH55" s="34"/>
      <c r="DI55" s="34"/>
      <c r="DJ55" s="34"/>
      <c r="DK55" s="34"/>
      <c r="DL55" s="34"/>
      <c r="DM55" s="34"/>
      <c r="DN55" s="34"/>
      <c r="DO55" s="34"/>
      <c r="DP55" s="34"/>
      <c r="DQ55" s="34"/>
      <c r="DR55" s="34"/>
      <c r="DS55" s="34"/>
      <c r="DT55" s="34"/>
      <c r="DU55" s="34"/>
      <c r="DV55" s="34"/>
      <c r="DW55" s="34"/>
      <c r="DX55" s="34"/>
      <c r="DY55" s="34"/>
      <c r="DZ55" s="34"/>
      <c r="EA55" s="34"/>
      <c r="EB55" s="34"/>
      <c r="EC55" s="34"/>
      <c r="ED55" s="34"/>
      <c r="EE55" s="34"/>
      <c r="EF55" s="34"/>
      <c r="EG55" s="34"/>
      <c r="EH55" s="34"/>
      <c r="EI55" s="34"/>
      <c r="EJ55" s="34"/>
      <c r="EK55" s="34"/>
      <c r="EL55" s="34"/>
      <c r="EM55" s="34"/>
      <c r="EN55" s="34"/>
      <c r="EO55" s="34"/>
      <c r="EP55" s="34"/>
      <c r="EQ55" s="34"/>
      <c r="ER55" s="34"/>
      <c r="ES55" s="34"/>
      <c r="ET55" s="34"/>
      <c r="EU55" s="34"/>
      <c r="EV55" s="34"/>
      <c r="EW55" s="34"/>
      <c r="EX55" s="34"/>
      <c r="EY55" s="34"/>
      <c r="EZ55" s="34"/>
      <c r="FA55" s="34"/>
      <c r="FB55" s="34"/>
      <c r="FC55" s="34"/>
      <c r="FD55" s="34"/>
      <c r="FE55" s="34"/>
      <c r="FF55" s="34"/>
      <c r="FG55" s="34"/>
      <c r="FH55" s="34"/>
      <c r="FI55" s="34"/>
      <c r="FJ55" s="34"/>
      <c r="FK55" s="34"/>
      <c r="FL55" s="34"/>
      <c r="FM55" s="34"/>
      <c r="FN55" s="34"/>
      <c r="FO55" s="34"/>
      <c r="FP55" s="34"/>
      <c r="FQ55" s="34"/>
      <c r="FR55" s="34"/>
      <c r="FS55" s="34"/>
      <c r="FT55" s="34"/>
      <c r="FU55" s="34"/>
      <c r="FV55" s="34"/>
      <c r="FW55" s="34"/>
      <c r="FX55" s="34"/>
      <c r="FY55" s="34"/>
      <c r="FZ55" s="34"/>
      <c r="GA55" s="34"/>
      <c r="GB55" s="34"/>
      <c r="GC55" s="34"/>
      <c r="GD55" s="34"/>
      <c r="GE55" s="34"/>
      <c r="GF55" s="34"/>
      <c r="GG55" s="34"/>
      <c r="GH55" s="34"/>
      <c r="GI55" s="34"/>
      <c r="GJ55" s="34"/>
      <c r="GK55" s="34"/>
      <c r="GL55" s="34"/>
      <c r="GM55" s="34"/>
      <c r="GN55" s="34"/>
      <c r="GO55" s="34"/>
      <c r="GP55" s="34"/>
      <c r="GQ55" s="34"/>
      <c r="GR55" s="34"/>
      <c r="GS55" s="34"/>
      <c r="GT55" s="34"/>
      <c r="GU55" s="34" t="n">
        <v>140</v>
      </c>
      <c r="GV55" s="34" t="n">
        <v>140</v>
      </c>
      <c r="GW55" s="34" t="n">
        <v>140</v>
      </c>
      <c r="GX55" s="34" t="n">
        <v>8</v>
      </c>
      <c r="GY55" s="34" t="n">
        <v>8</v>
      </c>
      <c r="GZ55" s="34" t="n">
        <v>8</v>
      </c>
      <c r="HA55" s="34" t="n">
        <v>8</v>
      </c>
      <c r="HB55" t="n">
        <v>0</v>
      </c>
    </row>
    <row r="56">
      <c r="A56" s="34" t="s">
        <v>1527</v>
      </c>
      <c r="B56" s="34"/>
      <c r="C56" s="34"/>
      <c r="D56" s="34"/>
      <c r="E56" s="34"/>
      <c r="F56" s="34"/>
      <c r="G56" s="34"/>
      <c r="H56" s="34"/>
      <c r="I56" s="34"/>
      <c r="J56" s="34"/>
      <c r="K56" s="34"/>
      <c r="L56" s="34"/>
      <c r="M56" s="34"/>
      <c r="N56" s="34"/>
      <c r="O56" s="34"/>
      <c r="P56" s="34"/>
      <c r="Q56" s="34"/>
      <c r="R56" s="34"/>
      <c r="S56" s="34"/>
      <c r="T56" s="34"/>
      <c r="U56" s="34"/>
      <c r="V56" s="34"/>
      <c r="W56" s="34"/>
      <c r="X56" s="34"/>
      <c r="Y56" s="34"/>
      <c r="Z56" s="34"/>
      <c r="AA56" s="34"/>
      <c r="AB56" s="34"/>
      <c r="AC56" s="34"/>
      <c r="AD56" s="34"/>
      <c r="AE56" s="34"/>
      <c r="AF56" s="34"/>
      <c r="AG56" s="34"/>
      <c r="AH56" s="34"/>
      <c r="AI56" s="34"/>
      <c r="AJ56" s="34"/>
      <c r="AK56" s="34"/>
      <c r="AL56" s="34"/>
      <c r="AM56" s="34"/>
      <c r="AN56" s="34"/>
      <c r="AO56" s="34"/>
      <c r="AP56" s="34"/>
      <c r="AQ56" s="34"/>
      <c r="AR56" s="34"/>
      <c r="AS56" s="34"/>
      <c r="AT56" s="34"/>
      <c r="AU56" s="34"/>
      <c r="AV56" s="34"/>
      <c r="AW56" s="34"/>
      <c r="AX56" s="34"/>
      <c r="AY56" s="34"/>
      <c r="AZ56" s="34"/>
      <c r="BA56" s="34"/>
      <c r="BB56" s="34"/>
      <c r="BC56" s="34"/>
      <c r="BD56" s="34"/>
      <c r="BE56" s="34"/>
      <c r="BF56" s="34"/>
      <c r="BG56" s="34"/>
      <c r="BH56" s="34"/>
      <c r="BI56" s="34"/>
      <c r="BJ56" s="34"/>
      <c r="BK56" s="34"/>
      <c r="BL56" s="34"/>
      <c r="BM56" s="34"/>
      <c r="BN56" s="34"/>
      <c r="BO56" s="34"/>
      <c r="BP56" s="34"/>
      <c r="BQ56" s="34"/>
      <c r="BR56" s="34"/>
      <c r="BS56" s="34"/>
      <c r="BT56" s="34"/>
      <c r="BU56" s="34"/>
      <c r="BV56" s="34"/>
      <c r="BW56" s="34"/>
      <c r="BX56" s="34"/>
      <c r="BY56" s="34"/>
      <c r="BZ56" s="34"/>
      <c r="CA56" s="34"/>
      <c r="CB56" s="34"/>
      <c r="CC56" s="34"/>
      <c r="CD56" s="34"/>
      <c r="CE56" s="34"/>
      <c r="CF56" s="34"/>
      <c r="CG56" s="34"/>
      <c r="CH56" s="34"/>
      <c r="CI56" s="34"/>
      <c r="CJ56" s="34"/>
      <c r="CK56" s="34"/>
      <c r="CL56" s="34"/>
      <c r="CM56" s="34"/>
      <c r="CN56" s="34"/>
      <c r="CO56" s="34"/>
      <c r="CP56" s="34"/>
      <c r="CQ56" s="34"/>
      <c r="CR56" s="34"/>
      <c r="CS56" s="34"/>
      <c r="CT56" s="34"/>
      <c r="CU56" s="34"/>
      <c r="CV56" s="34"/>
      <c r="CW56" s="34"/>
      <c r="CX56" s="34"/>
      <c r="CY56" s="34"/>
      <c r="CZ56" s="34"/>
      <c r="DA56" s="34"/>
      <c r="DB56" s="34"/>
      <c r="DC56" s="34"/>
      <c r="DD56" s="34"/>
      <c r="DE56" s="34"/>
      <c r="DF56" s="34"/>
      <c r="DG56" s="34"/>
      <c r="DH56" s="34"/>
      <c r="DI56" s="34"/>
      <c r="DJ56" s="34"/>
      <c r="DK56" s="34"/>
      <c r="DL56" s="34"/>
      <c r="DM56" s="34"/>
      <c r="DN56" s="34"/>
      <c r="DO56" s="34"/>
      <c r="DP56" s="34"/>
      <c r="DQ56" s="34"/>
      <c r="DR56" s="34"/>
      <c r="DS56" s="34"/>
      <c r="DT56" s="34"/>
      <c r="DU56" s="34"/>
      <c r="DV56" s="34"/>
      <c r="DW56" s="34"/>
      <c r="DX56" s="34"/>
      <c r="DY56" s="34"/>
      <c r="DZ56" s="34"/>
      <c r="EA56" s="34"/>
      <c r="EB56" s="34"/>
      <c r="EC56" s="34"/>
      <c r="ED56" s="34"/>
      <c r="EE56" s="34"/>
      <c r="EF56" s="34"/>
      <c r="EG56" s="34"/>
      <c r="EH56" s="34"/>
      <c r="EI56" s="34"/>
      <c r="EJ56" s="34"/>
      <c r="EK56" s="34"/>
      <c r="EL56" s="34"/>
      <c r="EM56" s="34"/>
      <c r="EN56" s="34"/>
      <c r="EO56" s="34"/>
      <c r="EP56" s="34"/>
      <c r="EQ56" s="34"/>
      <c r="ER56" s="34"/>
      <c r="ES56" s="34"/>
      <c r="ET56" s="34"/>
      <c r="EU56" s="34"/>
      <c r="EV56" s="34"/>
      <c r="EW56" s="34"/>
      <c r="EX56" s="34"/>
      <c r="EY56" s="34"/>
      <c r="EZ56" s="34"/>
      <c r="FA56" s="34"/>
      <c r="FB56" s="34"/>
      <c r="FC56" s="34"/>
      <c r="FD56" s="34"/>
      <c r="FE56" s="34"/>
      <c r="FF56" s="34"/>
      <c r="FG56" s="34"/>
      <c r="FH56" s="34"/>
      <c r="FI56" s="34"/>
      <c r="FJ56" s="34"/>
      <c r="FK56" s="34"/>
      <c r="FL56" s="34"/>
      <c r="FM56" s="34"/>
      <c r="FN56" s="34"/>
      <c r="FO56" s="34"/>
      <c r="FP56" s="34"/>
      <c r="FQ56" s="34"/>
      <c r="FR56" s="34"/>
      <c r="FS56" s="34"/>
      <c r="FT56" s="34"/>
      <c r="FU56" s="34"/>
      <c r="FV56" s="34"/>
      <c r="FW56" s="34"/>
      <c r="FX56" s="34"/>
      <c r="FY56" s="34"/>
      <c r="FZ56" s="34"/>
      <c r="GA56" s="34"/>
      <c r="GB56" s="34"/>
      <c r="GC56" s="34"/>
      <c r="GD56" s="34"/>
      <c r="GE56" s="34"/>
      <c r="GF56" s="34"/>
      <c r="GG56" s="34"/>
      <c r="GH56" s="34"/>
      <c r="GI56" s="34"/>
      <c r="GJ56" s="34"/>
      <c r="GK56" s="34"/>
      <c r="GL56" s="34"/>
      <c r="GM56" s="34"/>
      <c r="GN56" s="34"/>
      <c r="GO56" s="34"/>
      <c r="GP56" s="34"/>
      <c r="GQ56" s="34"/>
      <c r="GR56" s="34"/>
      <c r="GS56" s="34"/>
      <c r="GT56" s="34"/>
      <c r="GU56" s="34" t="n">
        <v>597.9</v>
      </c>
      <c r="GV56" s="34" t="n">
        <v>0</v>
      </c>
      <c r="GW56" s="34" t="n">
        <v>0</v>
      </c>
      <c r="GX56" s="34" t="n">
        <v>0</v>
      </c>
      <c r="GY56" s="34" t="n">
        <v>785.9</v>
      </c>
      <c r="GZ56" s="34" t="n">
        <v>187.9</v>
      </c>
      <c r="HA56" s="34" t="n">
        <v>9.2</v>
      </c>
      <c r="HB56" t="n">
        <v>0.6</v>
      </c>
    </row>
    <row r="57">
      <c r="A57" s="34" t="s">
        <v>1528</v>
      </c>
      <c r="B57" s="34"/>
      <c r="C57" s="34"/>
      <c r="D57" s="34"/>
      <c r="E57" s="34"/>
      <c r="F57" s="34"/>
      <c r="G57" s="34"/>
      <c r="H57" s="34"/>
      <c r="I57" s="34"/>
      <c r="J57" s="34"/>
      <c r="K57" s="34"/>
      <c r="L57" s="34"/>
      <c r="M57" s="34"/>
      <c r="N57" s="34"/>
      <c r="O57" s="34"/>
      <c r="P57" s="34"/>
      <c r="Q57" s="34"/>
      <c r="R57" s="34"/>
      <c r="S57" s="34"/>
      <c r="T57" s="34"/>
      <c r="U57" s="34"/>
      <c r="V57" s="34"/>
      <c r="W57" s="34"/>
      <c r="X57" s="34"/>
      <c r="Y57" s="34"/>
      <c r="Z57" s="34"/>
      <c r="AA57" s="34"/>
      <c r="AB57" s="34"/>
      <c r="AC57" s="34"/>
      <c r="AD57" s="34"/>
      <c r="AE57" s="34"/>
      <c r="AF57" s="34"/>
      <c r="AG57" s="34"/>
      <c r="AH57" s="34"/>
      <c r="AI57" s="34"/>
      <c r="AJ57" s="34"/>
      <c r="AK57" s="34"/>
      <c r="AL57" s="34"/>
      <c r="AM57" s="34"/>
      <c r="AN57" s="34"/>
      <c r="AO57" s="34"/>
      <c r="AP57" s="34"/>
      <c r="AQ57" s="34"/>
      <c r="AR57" s="34"/>
      <c r="AS57" s="34"/>
      <c r="AT57" s="34"/>
      <c r="AU57" s="34"/>
      <c r="AV57" s="34"/>
      <c r="AW57" s="34"/>
      <c r="AX57" s="34"/>
      <c r="AY57" s="34"/>
      <c r="AZ57" s="34"/>
      <c r="BA57" s="34"/>
      <c r="BB57" s="34"/>
      <c r="BC57" s="34"/>
      <c r="BD57" s="34"/>
      <c r="BE57" s="34"/>
      <c r="BF57" s="34"/>
      <c r="BG57" s="34"/>
      <c r="BH57" s="34"/>
      <c r="BI57" s="34"/>
      <c r="BJ57" s="34"/>
      <c r="BK57" s="34"/>
      <c r="BL57" s="34"/>
      <c r="BM57" s="34"/>
      <c r="BN57" s="34"/>
      <c r="BO57" s="34"/>
      <c r="BP57" s="34"/>
      <c r="BQ57" s="34"/>
      <c r="BR57" s="34"/>
      <c r="BS57" s="34"/>
      <c r="BT57" s="34"/>
      <c r="BU57" s="34"/>
      <c r="BV57" s="34"/>
      <c r="BW57" s="34"/>
      <c r="BX57" s="34"/>
      <c r="BY57" s="34"/>
      <c r="BZ57" s="34"/>
      <c r="CA57" s="34"/>
      <c r="CB57" s="34"/>
      <c r="CC57" s="34"/>
      <c r="CD57" s="34"/>
      <c r="CE57" s="34"/>
      <c r="CF57" s="34"/>
      <c r="CG57" s="34"/>
      <c r="CH57" s="34"/>
      <c r="CI57" s="34"/>
      <c r="CJ57" s="34"/>
      <c r="CK57" s="34"/>
      <c r="CL57" s="34"/>
      <c r="CM57" s="34"/>
      <c r="CN57" s="34"/>
      <c r="CO57" s="34"/>
      <c r="CP57" s="34"/>
      <c r="CQ57" s="34"/>
      <c r="CR57" s="34"/>
      <c r="CS57" s="34"/>
      <c r="CT57" s="34"/>
      <c r="CU57" s="34"/>
      <c r="CV57" s="34"/>
      <c r="CW57" s="34"/>
      <c r="CX57" s="34"/>
      <c r="CY57" s="34"/>
      <c r="CZ57" s="34"/>
      <c r="DA57" s="34"/>
      <c r="DB57" s="34"/>
      <c r="DC57" s="34"/>
      <c r="DD57" s="34"/>
      <c r="DE57" s="34"/>
      <c r="DF57" s="34"/>
      <c r="DG57" s="34"/>
      <c r="DH57" s="34"/>
      <c r="DI57" s="34"/>
      <c r="DJ57" s="34"/>
      <c r="DK57" s="34"/>
      <c r="DL57" s="34"/>
      <c r="DM57" s="34"/>
      <c r="DN57" s="34"/>
      <c r="DO57" s="34"/>
      <c r="DP57" s="34"/>
      <c r="DQ57" s="34"/>
      <c r="DR57" s="34"/>
      <c r="DS57" s="34"/>
      <c r="DT57" s="34"/>
      <c r="DU57" s="34"/>
      <c r="DV57" s="34"/>
      <c r="DW57" s="34"/>
      <c r="DX57" s="34"/>
      <c r="DY57" s="34"/>
      <c r="DZ57" s="34"/>
      <c r="EA57" s="34"/>
      <c r="EB57" s="34"/>
      <c r="EC57" s="34"/>
      <c r="ED57" s="34"/>
      <c r="EE57" s="34"/>
      <c r="EF57" s="34"/>
      <c r="EG57" s="34"/>
      <c r="EH57" s="34"/>
      <c r="EI57" s="34"/>
      <c r="EJ57" s="34"/>
      <c r="EK57" s="34"/>
      <c r="EL57" s="34"/>
      <c r="EM57" s="34"/>
      <c r="EN57" s="34"/>
      <c r="EO57" s="34"/>
      <c r="EP57" s="34"/>
      <c r="EQ57" s="34"/>
      <c r="ER57" s="34"/>
      <c r="ES57" s="34"/>
      <c r="ET57" s="34"/>
      <c r="EU57" s="34"/>
      <c r="EV57" s="34"/>
      <c r="EW57" s="34"/>
      <c r="EX57" s="34"/>
      <c r="EY57" s="34"/>
      <c r="EZ57" s="34"/>
      <c r="FA57" s="34"/>
      <c r="FB57" s="34"/>
      <c r="FC57" s="34"/>
      <c r="FD57" s="34"/>
      <c r="FE57" s="34"/>
      <c r="FF57" s="34"/>
      <c r="FG57" s="34"/>
      <c r="FH57" s="34"/>
      <c r="FI57" s="34"/>
      <c r="FJ57" s="34"/>
      <c r="FK57" s="34"/>
      <c r="FL57" s="34"/>
      <c r="FM57" s="34"/>
      <c r="FN57" s="34"/>
      <c r="FO57" s="34"/>
      <c r="FP57" s="34"/>
      <c r="FQ57" s="34"/>
      <c r="FR57" s="34"/>
      <c r="FS57" s="34"/>
      <c r="FT57" s="34"/>
      <c r="FU57" s="34"/>
      <c r="FV57" s="34"/>
      <c r="FW57" s="34"/>
      <c r="FX57" s="34"/>
      <c r="FY57" s="34"/>
      <c r="FZ57" s="34"/>
      <c r="GA57" s="34"/>
      <c r="GB57" s="34"/>
      <c r="GC57" s="34"/>
      <c r="GD57" s="34"/>
      <c r="GE57" s="34"/>
      <c r="GF57" s="34"/>
      <c r="GG57" s="34"/>
      <c r="GH57" s="34"/>
      <c r="GI57" s="34"/>
      <c r="GJ57" s="34"/>
      <c r="GK57" s="34"/>
      <c r="GL57" s="34"/>
      <c r="GM57" s="34"/>
      <c r="GN57" s="34"/>
      <c r="GO57" s="34"/>
      <c r="GP57" s="34"/>
      <c r="GQ57" s="34"/>
      <c r="GR57" s="34"/>
      <c r="GS57" s="34"/>
      <c r="GT57" s="34"/>
      <c r="GU57" s="34" t="n">
        <v>28.4</v>
      </c>
      <c r="GV57" s="34" t="n">
        <v>15.8</v>
      </c>
      <c r="GW57" s="34" t="n">
        <v>15.2</v>
      </c>
      <c r="GX57" s="34" t="n">
        <v>28.9</v>
      </c>
      <c r="GY57" s="34" t="n">
        <v>67.6</v>
      </c>
      <c r="GZ57" s="34" t="n">
        <v>80.7</v>
      </c>
      <c r="HA57" s="34" t="n">
        <v>87.2</v>
      </c>
      <c r="HB57" t="n">
        <v>72.4</v>
      </c>
    </row>
    <row r="58">
      <c r="A58" s="34" t="s">
        <v>1529</v>
      </c>
      <c r="B58" s="34"/>
      <c r="C58" s="34"/>
      <c r="D58" s="34"/>
      <c r="E58" s="34"/>
      <c r="F58" s="34"/>
      <c r="G58" s="34"/>
      <c r="H58" s="34"/>
      <c r="I58" s="34"/>
      <c r="J58" s="34"/>
      <c r="K58" s="34"/>
      <c r="L58" s="34"/>
      <c r="M58" s="34"/>
      <c r="N58" s="34"/>
      <c r="O58" s="34"/>
      <c r="P58" s="34"/>
      <c r="Q58" s="34"/>
      <c r="R58" s="34"/>
      <c r="S58" s="34"/>
      <c r="T58" s="34"/>
      <c r="U58" s="34"/>
      <c r="V58" s="34"/>
      <c r="W58" s="34"/>
      <c r="X58" s="34"/>
      <c r="Y58" s="34"/>
      <c r="Z58" s="34"/>
      <c r="AA58" s="34"/>
      <c r="AB58" s="34"/>
      <c r="AC58" s="34"/>
      <c r="AD58" s="34"/>
      <c r="AE58" s="34"/>
      <c r="AF58" s="34"/>
      <c r="AG58" s="34"/>
      <c r="AH58" s="34"/>
      <c r="AI58" s="34"/>
      <c r="AJ58" s="34"/>
      <c r="AK58" s="34"/>
      <c r="AL58" s="34"/>
      <c r="AM58" s="34"/>
      <c r="AN58" s="34"/>
      <c r="AO58" s="34"/>
      <c r="AP58" s="34"/>
      <c r="AQ58" s="34"/>
      <c r="AR58" s="34"/>
      <c r="AS58" s="34"/>
      <c r="AT58" s="34"/>
      <c r="AU58" s="34"/>
      <c r="AV58" s="34"/>
      <c r="AW58" s="34"/>
      <c r="AX58" s="34"/>
      <c r="AY58" s="34"/>
      <c r="AZ58" s="34"/>
      <c r="BA58" s="34"/>
      <c r="BB58" s="34"/>
      <c r="BC58" s="34"/>
      <c r="BD58" s="34"/>
      <c r="BE58" s="34"/>
      <c r="BF58" s="34"/>
      <c r="BG58" s="34"/>
      <c r="BH58" s="34"/>
      <c r="BI58" s="34"/>
      <c r="BJ58" s="34"/>
      <c r="BK58" s="34"/>
      <c r="BL58" s="34"/>
      <c r="BM58" s="34"/>
      <c r="BN58" s="34"/>
      <c r="BO58" s="34"/>
      <c r="BP58" s="34"/>
      <c r="BQ58" s="34"/>
      <c r="BR58" s="34"/>
      <c r="BS58" s="34"/>
      <c r="BT58" s="34"/>
      <c r="BU58" s="34"/>
      <c r="BV58" s="34"/>
      <c r="BW58" s="34"/>
      <c r="BX58" s="34"/>
      <c r="BY58" s="34"/>
      <c r="BZ58" s="34"/>
      <c r="CA58" s="34"/>
      <c r="CB58" s="34"/>
      <c r="CC58" s="34"/>
      <c r="CD58" s="34"/>
      <c r="CE58" s="34"/>
      <c r="CF58" s="34"/>
      <c r="CG58" s="34"/>
      <c r="CH58" s="34"/>
      <c r="CI58" s="34"/>
      <c r="CJ58" s="34"/>
      <c r="CK58" s="34"/>
      <c r="CL58" s="34"/>
      <c r="CM58" s="34"/>
      <c r="CN58" s="34"/>
      <c r="CO58" s="34"/>
      <c r="CP58" s="34"/>
      <c r="CQ58" s="34"/>
      <c r="CR58" s="34"/>
      <c r="CS58" s="34"/>
      <c r="CT58" s="34"/>
      <c r="CU58" s="34"/>
      <c r="CV58" s="34"/>
      <c r="CW58" s="34"/>
      <c r="CX58" s="34"/>
      <c r="CY58" s="34"/>
      <c r="CZ58" s="34"/>
      <c r="DA58" s="34"/>
      <c r="DB58" s="34"/>
      <c r="DC58" s="34"/>
      <c r="DD58" s="34"/>
      <c r="DE58" s="34"/>
      <c r="DF58" s="34"/>
      <c r="DG58" s="34"/>
      <c r="DH58" s="34"/>
      <c r="DI58" s="34"/>
      <c r="DJ58" s="34"/>
      <c r="DK58" s="34"/>
      <c r="DL58" s="34"/>
      <c r="DM58" s="34"/>
      <c r="DN58" s="34"/>
      <c r="DO58" s="34"/>
      <c r="DP58" s="34"/>
      <c r="DQ58" s="34"/>
      <c r="DR58" s="34"/>
      <c r="DS58" s="34"/>
      <c r="DT58" s="34"/>
      <c r="DU58" s="34"/>
      <c r="DV58" s="34"/>
      <c r="DW58" s="34"/>
      <c r="DX58" s="34"/>
      <c r="DY58" s="34"/>
      <c r="DZ58" s="34"/>
      <c r="EA58" s="34"/>
      <c r="EB58" s="34"/>
      <c r="EC58" s="34"/>
      <c r="ED58" s="34"/>
      <c r="EE58" s="34"/>
      <c r="EF58" s="34"/>
      <c r="EG58" s="34"/>
      <c r="EH58" s="34"/>
      <c r="EI58" s="34"/>
      <c r="EJ58" s="34"/>
      <c r="EK58" s="34"/>
      <c r="EL58" s="34"/>
      <c r="EM58" s="34"/>
      <c r="EN58" s="34"/>
      <c r="EO58" s="34"/>
      <c r="EP58" s="34"/>
      <c r="EQ58" s="34"/>
      <c r="ER58" s="34"/>
      <c r="ES58" s="34"/>
      <c r="ET58" s="34"/>
      <c r="EU58" s="34"/>
      <c r="EV58" s="34"/>
      <c r="EW58" s="34"/>
      <c r="EX58" s="34"/>
      <c r="EY58" s="34"/>
      <c r="EZ58" s="34"/>
      <c r="FA58" s="34"/>
      <c r="FB58" s="34"/>
      <c r="FC58" s="34"/>
      <c r="FD58" s="34"/>
      <c r="FE58" s="34"/>
      <c r="FF58" s="34"/>
      <c r="FG58" s="34"/>
      <c r="FH58" s="34"/>
      <c r="FI58" s="34"/>
      <c r="FJ58" s="34"/>
      <c r="FK58" s="34"/>
      <c r="FL58" s="34"/>
      <c r="FM58" s="34"/>
      <c r="FN58" s="34"/>
      <c r="FO58" s="34"/>
      <c r="FP58" s="34"/>
      <c r="FQ58" s="34"/>
      <c r="FR58" s="34"/>
      <c r="FS58" s="34"/>
      <c r="FT58" s="34"/>
      <c r="FU58" s="34"/>
      <c r="FV58" s="34"/>
      <c r="FW58" s="34"/>
      <c r="FX58" s="34"/>
      <c r="FY58" s="34"/>
      <c r="FZ58" s="34"/>
      <c r="GA58" s="34"/>
      <c r="GB58" s="34"/>
      <c r="GC58" s="34"/>
      <c r="GD58" s="34"/>
      <c r="GE58" s="34"/>
      <c r="GF58" s="34"/>
      <c r="GG58" s="34"/>
      <c r="GH58" s="34"/>
      <c r="GI58" s="34"/>
      <c r="GJ58" s="34"/>
      <c r="GK58" s="34"/>
      <c r="GL58" s="34"/>
      <c r="GM58" s="34"/>
      <c r="GN58" s="34"/>
      <c r="GO58" s="34"/>
      <c r="GP58" s="34"/>
      <c r="GQ58" s="34"/>
      <c r="GR58" s="34"/>
      <c r="GS58" s="34"/>
      <c r="GT58" s="34"/>
      <c r="GU58" s="34" t="n">
        <v>64.4</v>
      </c>
      <c r="GV58" s="34" t="n">
        <v>23.4</v>
      </c>
      <c r="GW58" s="34" t="n">
        <v>13.8</v>
      </c>
      <c r="GX58" s="34" t="n">
        <v>17.1</v>
      </c>
      <c r="GY58" s="34" t="n">
        <v>10.6</v>
      </c>
      <c r="GZ58" s="34" t="n">
        <v>15</v>
      </c>
      <c r="HA58" s="34" t="n">
        <v>25.8</v>
      </c>
      <c r="HB58" t="n">
        <v>21.5</v>
      </c>
    </row>
    <row r="59">
      <c r="A59" s="34" t="s">
        <v>1530</v>
      </c>
      <c r="B59" s="34"/>
      <c r="C59" s="34"/>
      <c r="D59" s="34"/>
      <c r="E59" s="34"/>
      <c r="F59" s="34"/>
      <c r="G59" s="34"/>
      <c r="H59" s="34"/>
      <c r="I59" s="34"/>
      <c r="J59" s="34"/>
      <c r="K59" s="34"/>
      <c r="L59" s="34"/>
      <c r="M59" s="34"/>
      <c r="N59" s="34"/>
      <c r="O59" s="34"/>
      <c r="P59" s="34"/>
      <c r="Q59" s="34"/>
      <c r="R59" s="34"/>
      <c r="S59" s="34"/>
      <c r="T59" s="34"/>
      <c r="U59" s="34"/>
      <c r="V59" s="34"/>
      <c r="W59" s="34"/>
      <c r="X59" s="34"/>
      <c r="Y59" s="34"/>
      <c r="Z59" s="34"/>
      <c r="AA59" s="34"/>
      <c r="AB59" s="34"/>
      <c r="AC59" s="34"/>
      <c r="AD59" s="34"/>
      <c r="AE59" s="34"/>
      <c r="AF59" s="34"/>
      <c r="AG59" s="34"/>
      <c r="AH59" s="34"/>
      <c r="AI59" s="34"/>
      <c r="AJ59" s="34"/>
      <c r="AK59" s="34"/>
      <c r="AL59" s="34"/>
      <c r="AM59" s="34"/>
      <c r="AN59" s="34"/>
      <c r="AO59" s="34"/>
      <c r="AP59" s="34"/>
      <c r="AQ59" s="34"/>
      <c r="AR59" s="34"/>
      <c r="AS59" s="34"/>
      <c r="AT59" s="34"/>
      <c r="AU59" s="34"/>
      <c r="AV59" s="34"/>
      <c r="AW59" s="34"/>
      <c r="AX59" s="34"/>
      <c r="AY59" s="34"/>
      <c r="AZ59" s="34"/>
      <c r="BA59" s="34"/>
      <c r="BB59" s="34"/>
      <c r="BC59" s="34"/>
      <c r="BD59" s="34"/>
      <c r="BE59" s="34"/>
      <c r="BF59" s="34"/>
      <c r="BG59" s="34"/>
      <c r="BH59" s="34"/>
      <c r="BI59" s="34"/>
      <c r="BJ59" s="34"/>
      <c r="BK59" s="34"/>
      <c r="BL59" s="34"/>
      <c r="BM59" s="34"/>
      <c r="BN59" s="34"/>
      <c r="BO59" s="34"/>
      <c r="BP59" s="34"/>
      <c r="BQ59" s="34"/>
      <c r="BR59" s="34"/>
      <c r="BS59" s="34"/>
      <c r="BT59" s="34"/>
      <c r="BU59" s="34"/>
      <c r="BV59" s="34"/>
      <c r="BW59" s="34"/>
      <c r="BX59" s="34"/>
      <c r="BY59" s="34"/>
      <c r="BZ59" s="34"/>
      <c r="CA59" s="34"/>
      <c r="CB59" s="34"/>
      <c r="CC59" s="34"/>
      <c r="CD59" s="34"/>
      <c r="CE59" s="34"/>
      <c r="CF59" s="34"/>
      <c r="CG59" s="34"/>
      <c r="CH59" s="34"/>
      <c r="CI59" s="34"/>
      <c r="CJ59" s="34"/>
      <c r="CK59" s="34"/>
      <c r="CL59" s="34"/>
      <c r="CM59" s="34"/>
      <c r="CN59" s="34"/>
      <c r="CO59" s="34"/>
      <c r="CP59" s="34"/>
      <c r="CQ59" s="34"/>
      <c r="CR59" s="34"/>
      <c r="CS59" s="34"/>
      <c r="CT59" s="34"/>
      <c r="CU59" s="34"/>
      <c r="CV59" s="34"/>
      <c r="CW59" s="34"/>
      <c r="CX59" s="34"/>
      <c r="CY59" s="34"/>
      <c r="CZ59" s="34"/>
      <c r="DA59" s="34"/>
      <c r="DB59" s="34"/>
      <c r="DC59" s="34"/>
      <c r="DD59" s="34"/>
      <c r="DE59" s="34"/>
      <c r="DF59" s="34"/>
      <c r="DG59" s="34"/>
      <c r="DH59" s="34"/>
      <c r="DI59" s="34"/>
      <c r="DJ59" s="34"/>
      <c r="DK59" s="34"/>
      <c r="DL59" s="34"/>
      <c r="DM59" s="34"/>
      <c r="DN59" s="34"/>
      <c r="DO59" s="34"/>
      <c r="DP59" s="34"/>
      <c r="DQ59" s="34"/>
      <c r="DR59" s="34"/>
      <c r="DS59" s="34"/>
      <c r="DT59" s="34"/>
      <c r="DU59" s="34"/>
      <c r="DV59" s="34"/>
      <c r="DW59" s="34"/>
      <c r="DX59" s="34"/>
      <c r="DY59" s="34"/>
      <c r="DZ59" s="34"/>
      <c r="EA59" s="34"/>
      <c r="EB59" s="34"/>
      <c r="EC59" s="34"/>
      <c r="ED59" s="34"/>
      <c r="EE59" s="34"/>
      <c r="EF59" s="34"/>
      <c r="EG59" s="34"/>
      <c r="EH59" s="34"/>
      <c r="EI59" s="34"/>
      <c r="EJ59" s="34"/>
      <c r="EK59" s="34"/>
      <c r="EL59" s="34"/>
      <c r="EM59" s="34"/>
      <c r="EN59" s="34"/>
      <c r="EO59" s="34"/>
      <c r="EP59" s="34"/>
      <c r="EQ59" s="34"/>
      <c r="ER59" s="34"/>
      <c r="ES59" s="34"/>
      <c r="ET59" s="34"/>
      <c r="EU59" s="34"/>
      <c r="EV59" s="34"/>
      <c r="EW59" s="34"/>
      <c r="EX59" s="34"/>
      <c r="EY59" s="34"/>
      <c r="EZ59" s="34"/>
      <c r="FA59" s="34"/>
      <c r="FB59" s="34"/>
      <c r="FC59" s="34"/>
      <c r="FD59" s="34"/>
      <c r="FE59" s="34"/>
      <c r="FF59" s="34"/>
      <c r="FG59" s="34"/>
      <c r="FH59" s="34"/>
      <c r="FI59" s="34"/>
      <c r="FJ59" s="34"/>
      <c r="FK59" s="34"/>
      <c r="FL59" s="34"/>
      <c r="FM59" s="34"/>
      <c r="FN59" s="34"/>
      <c r="FO59" s="34"/>
      <c r="FP59" s="34"/>
      <c r="FQ59" s="34"/>
      <c r="FR59" s="34"/>
      <c r="FS59" s="34"/>
      <c r="FT59" s="34"/>
      <c r="FU59" s="34"/>
      <c r="FV59" s="34"/>
      <c r="FW59" s="34"/>
      <c r="FX59" s="34"/>
      <c r="FY59" s="34"/>
      <c r="FZ59" s="34"/>
      <c r="GA59" s="34"/>
      <c r="GB59" s="34"/>
      <c r="GC59" s="34"/>
      <c r="GD59" s="34"/>
      <c r="GE59" s="34"/>
      <c r="GF59" s="34"/>
      <c r="GG59" s="34"/>
      <c r="GH59" s="34"/>
      <c r="GI59" s="34"/>
      <c r="GJ59" s="34"/>
      <c r="GK59" s="34"/>
      <c r="GL59" s="34"/>
      <c r="GM59" s="34"/>
      <c r="GN59" s="34"/>
      <c r="GO59" s="34"/>
      <c r="GP59" s="34"/>
      <c r="GQ59" s="34"/>
      <c r="GR59" s="34"/>
      <c r="GS59" s="34"/>
      <c r="GT59" s="34"/>
      <c r="GU59" s="34" t="n">
        <v>6.3</v>
      </c>
      <c r="GV59" s="34" t="n">
        <v>26.7</v>
      </c>
      <c r="GW59" s="34" t="n">
        <v>82.1</v>
      </c>
      <c r="GX59" s="34" t="n">
        <v>97.8</v>
      </c>
      <c r="GY59" s="34" t="n">
        <v>104.5</v>
      </c>
      <c r="GZ59" s="34" t="n">
        <v>61.5</v>
      </c>
      <c r="HA59" s="34" t="n">
        <v>3.3</v>
      </c>
      <c r="HB59" t="n">
        <v>1</v>
      </c>
    </row>
    <row r="60">
      <c r="A60" s="34" t="s">
        <v>1531</v>
      </c>
      <c r="B60" s="34"/>
      <c r="C60" s="34"/>
      <c r="D60" s="34"/>
      <c r="E60" s="34"/>
      <c r="F60" s="34"/>
      <c r="G60" s="34"/>
      <c r="H60" s="34"/>
      <c r="I60" s="34"/>
      <c r="J60" s="34"/>
      <c r="K60" s="34"/>
      <c r="L60" s="34"/>
      <c r="M60" s="34"/>
      <c r="N60" s="34"/>
      <c r="O60" s="34"/>
      <c r="P60" s="34"/>
      <c r="Q60" s="34"/>
      <c r="R60" s="34"/>
      <c r="S60" s="34"/>
      <c r="T60" s="34"/>
      <c r="U60" s="34"/>
      <c r="V60" s="34"/>
      <c r="W60" s="34"/>
      <c r="X60" s="34"/>
      <c r="Y60" s="34"/>
      <c r="Z60" s="34"/>
      <c r="AA60" s="34"/>
      <c r="AB60" s="34"/>
      <c r="AC60" s="34"/>
      <c r="AD60" s="34"/>
      <c r="AE60" s="34"/>
      <c r="AF60" s="34"/>
      <c r="AG60" s="34"/>
      <c r="AH60" s="34"/>
      <c r="AI60" s="34"/>
      <c r="AJ60" s="34"/>
      <c r="AK60" s="34"/>
      <c r="AL60" s="34"/>
      <c r="AM60" s="34"/>
      <c r="AN60" s="34"/>
      <c r="AO60" s="34"/>
      <c r="AP60" s="34"/>
      <c r="AQ60" s="34"/>
      <c r="AR60" s="34"/>
      <c r="AS60" s="34"/>
      <c r="AT60" s="34"/>
      <c r="AU60" s="34"/>
      <c r="AV60" s="34"/>
      <c r="AW60" s="34"/>
      <c r="AX60" s="34"/>
      <c r="AY60" s="34"/>
      <c r="AZ60" s="34"/>
      <c r="BA60" s="34"/>
      <c r="BB60" s="34"/>
      <c r="BC60" s="34"/>
      <c r="BD60" s="34"/>
      <c r="BE60" s="34"/>
      <c r="BF60" s="34"/>
      <c r="BG60" s="34"/>
      <c r="BH60" s="34"/>
      <c r="BI60" s="34"/>
      <c r="BJ60" s="34"/>
      <c r="BK60" s="34"/>
      <c r="BL60" s="34"/>
      <c r="BM60" s="34"/>
      <c r="BN60" s="34"/>
      <c r="BO60" s="34"/>
      <c r="BP60" s="34"/>
      <c r="BQ60" s="34"/>
      <c r="BR60" s="34"/>
      <c r="BS60" s="34"/>
      <c r="BT60" s="34"/>
      <c r="BU60" s="34"/>
      <c r="BV60" s="34"/>
      <c r="BW60" s="34"/>
      <c r="BX60" s="34"/>
      <c r="BY60" s="34"/>
      <c r="BZ60" s="34"/>
      <c r="CA60" s="34"/>
      <c r="CB60" s="34"/>
      <c r="CC60" s="34"/>
      <c r="CD60" s="34"/>
      <c r="CE60" s="34"/>
      <c r="CF60" s="34"/>
      <c r="CG60" s="34"/>
      <c r="CH60" s="34"/>
      <c r="CI60" s="34"/>
      <c r="CJ60" s="34"/>
      <c r="CK60" s="34"/>
      <c r="CL60" s="34"/>
      <c r="CM60" s="34"/>
      <c r="CN60" s="34"/>
      <c r="CO60" s="34"/>
      <c r="CP60" s="34"/>
      <c r="CQ60" s="34"/>
      <c r="CR60" s="34"/>
      <c r="CS60" s="34"/>
      <c r="CT60" s="34"/>
      <c r="CU60" s="34"/>
      <c r="CV60" s="34"/>
      <c r="CW60" s="34"/>
      <c r="CX60" s="34"/>
      <c r="CY60" s="34"/>
      <c r="CZ60" s="34"/>
      <c r="DA60" s="34"/>
      <c r="DB60" s="34"/>
      <c r="DC60" s="34"/>
      <c r="DD60" s="34"/>
      <c r="DE60" s="34"/>
      <c r="DF60" s="34"/>
      <c r="DG60" s="34"/>
      <c r="DH60" s="34"/>
      <c r="DI60" s="34"/>
      <c r="DJ60" s="34"/>
      <c r="DK60" s="34"/>
      <c r="DL60" s="34"/>
      <c r="DM60" s="34"/>
      <c r="DN60" s="34"/>
      <c r="DO60" s="34"/>
      <c r="DP60" s="34"/>
      <c r="DQ60" s="34"/>
      <c r="DR60" s="34"/>
      <c r="DS60" s="34"/>
      <c r="DT60" s="34"/>
      <c r="DU60" s="34"/>
      <c r="DV60" s="34"/>
      <c r="DW60" s="34"/>
      <c r="DX60" s="34"/>
      <c r="DY60" s="34"/>
      <c r="DZ60" s="34"/>
      <c r="EA60" s="34"/>
      <c r="EB60" s="34"/>
      <c r="EC60" s="34"/>
      <c r="ED60" s="34"/>
      <c r="EE60" s="34"/>
      <c r="EF60" s="34"/>
      <c r="EG60" s="34"/>
      <c r="EH60" s="34"/>
      <c r="EI60" s="34"/>
      <c r="EJ60" s="34"/>
      <c r="EK60" s="34"/>
      <c r="EL60" s="34"/>
      <c r="EM60" s="34"/>
      <c r="EN60" s="34"/>
      <c r="EO60" s="34"/>
      <c r="EP60" s="34"/>
      <c r="EQ60" s="34"/>
      <c r="ER60" s="34"/>
      <c r="ES60" s="34"/>
      <c r="ET60" s="34"/>
      <c r="EU60" s="34"/>
      <c r="EV60" s="34"/>
      <c r="EW60" s="34"/>
      <c r="EX60" s="34"/>
      <c r="EY60" s="34"/>
      <c r="EZ60" s="34"/>
      <c r="FA60" s="34"/>
      <c r="FB60" s="34"/>
      <c r="FC60" s="34"/>
      <c r="FD60" s="34"/>
      <c r="FE60" s="34"/>
      <c r="FF60" s="34"/>
      <c r="FG60" s="34"/>
      <c r="FH60" s="34"/>
      <c r="FI60" s="34"/>
      <c r="FJ60" s="34"/>
      <c r="FK60" s="34"/>
      <c r="FL60" s="34"/>
      <c r="FM60" s="34"/>
      <c r="FN60" s="34"/>
      <c r="FO60" s="34"/>
      <c r="FP60" s="34"/>
      <c r="FQ60" s="34"/>
      <c r="FR60" s="34"/>
      <c r="FS60" s="34"/>
      <c r="FT60" s="34"/>
      <c r="FU60" s="34"/>
      <c r="FV60" s="34"/>
      <c r="FW60" s="34"/>
      <c r="FX60" s="34"/>
      <c r="FY60" s="34"/>
      <c r="FZ60" s="34"/>
      <c r="GA60" s="34"/>
      <c r="GB60" s="34"/>
      <c r="GC60" s="34"/>
      <c r="GD60" s="34"/>
      <c r="GE60" s="34"/>
      <c r="GF60" s="34"/>
      <c r="GG60" s="34"/>
      <c r="GH60" s="34"/>
      <c r="GI60" s="34"/>
      <c r="GJ60" s="34"/>
      <c r="GK60" s="34"/>
      <c r="GL60" s="34"/>
      <c r="GM60" s="34"/>
      <c r="GN60" s="34"/>
      <c r="GO60" s="34"/>
      <c r="GP60" s="34"/>
      <c r="GQ60" s="34"/>
      <c r="GR60" s="34"/>
      <c r="GS60" s="34"/>
      <c r="GT60" s="34"/>
      <c r="GU60" s="34" t="n">
        <v>74.4</v>
      </c>
      <c r="GV60" s="34" t="n">
        <v>138.3</v>
      </c>
      <c r="GW60" s="34" t="n">
        <v>106.8</v>
      </c>
      <c r="GX60" s="34" t="n">
        <v>95.3</v>
      </c>
      <c r="GY60" s="34" t="n">
        <v>82.1</v>
      </c>
      <c r="GZ60" s="34" t="n">
        <v>50</v>
      </c>
      <c r="HA60" s="34" t="n">
        <v>2.4</v>
      </c>
      <c r="HB60" t="n">
        <v>0.9</v>
      </c>
    </row>
    <row r="61">
      <c r="A61" s="34" t="s">
        <v>1532</v>
      </c>
      <c r="B61" s="34"/>
      <c r="C61" s="34"/>
      <c r="D61" s="34"/>
      <c r="E61" s="34"/>
      <c r="F61" s="34"/>
      <c r="G61" s="34"/>
      <c r="H61" s="34"/>
      <c r="I61" s="34"/>
      <c r="J61" s="34"/>
      <c r="K61" s="34"/>
      <c r="L61" s="34"/>
      <c r="M61" s="34"/>
      <c r="N61" s="34"/>
      <c r="O61" s="34"/>
      <c r="P61" s="34"/>
      <c r="Q61" s="34"/>
      <c r="R61" s="34"/>
      <c r="S61" s="34"/>
      <c r="T61" s="34"/>
      <c r="U61" s="34"/>
      <c r="V61" s="34"/>
      <c r="W61" s="34"/>
      <c r="X61" s="34"/>
      <c r="Y61" s="34"/>
      <c r="Z61" s="34"/>
      <c r="AA61" s="34"/>
      <c r="AB61" s="34"/>
      <c r="AC61" s="34"/>
      <c r="AD61" s="34"/>
      <c r="AE61" s="34"/>
      <c r="AF61" s="34"/>
      <c r="AG61" s="34"/>
      <c r="AH61" s="34"/>
      <c r="AI61" s="34"/>
      <c r="AJ61" s="34"/>
      <c r="AK61" s="34"/>
      <c r="AL61" s="34"/>
      <c r="AM61" s="34"/>
      <c r="AN61" s="34"/>
      <c r="AO61" s="34"/>
      <c r="AP61" s="34"/>
      <c r="AQ61" s="34"/>
      <c r="AR61" s="34"/>
      <c r="AS61" s="34"/>
      <c r="AT61" s="34"/>
      <c r="AU61" s="34"/>
      <c r="AV61" s="34"/>
      <c r="AW61" s="34"/>
      <c r="AX61" s="34"/>
      <c r="AY61" s="34"/>
      <c r="AZ61" s="34"/>
      <c r="BA61" s="34"/>
      <c r="BB61" s="34"/>
      <c r="BC61" s="34"/>
      <c r="BD61" s="34"/>
      <c r="BE61" s="34"/>
      <c r="BF61" s="34"/>
      <c r="BG61" s="34"/>
      <c r="BH61" s="34"/>
      <c r="BI61" s="34"/>
      <c r="BJ61" s="34"/>
      <c r="BK61" s="34"/>
      <c r="BL61" s="34"/>
      <c r="BM61" s="34"/>
      <c r="BN61" s="34"/>
      <c r="BO61" s="34"/>
      <c r="BP61" s="34"/>
      <c r="BQ61" s="34"/>
      <c r="BR61" s="34"/>
      <c r="BS61" s="34"/>
      <c r="BT61" s="34"/>
      <c r="BU61" s="34"/>
      <c r="BV61" s="34"/>
      <c r="BW61" s="34"/>
      <c r="BX61" s="34"/>
      <c r="BY61" s="34"/>
      <c r="BZ61" s="34"/>
      <c r="CA61" s="34"/>
      <c r="CB61" s="34"/>
      <c r="CC61" s="34"/>
      <c r="CD61" s="34"/>
      <c r="CE61" s="34"/>
      <c r="CF61" s="34"/>
      <c r="CG61" s="34"/>
      <c r="CH61" s="34"/>
      <c r="CI61" s="34"/>
      <c r="CJ61" s="34"/>
      <c r="CK61" s="34"/>
      <c r="CL61" s="34"/>
      <c r="CM61" s="34"/>
      <c r="CN61" s="34"/>
      <c r="CO61" s="34"/>
      <c r="CP61" s="34"/>
      <c r="CQ61" s="34"/>
      <c r="CR61" s="34"/>
      <c r="CS61" s="34"/>
      <c r="CT61" s="34"/>
      <c r="CU61" s="34"/>
      <c r="CV61" s="34"/>
      <c r="CW61" s="34"/>
      <c r="CX61" s="34"/>
      <c r="CY61" s="34"/>
      <c r="CZ61" s="34"/>
      <c r="DA61" s="34"/>
      <c r="DB61" s="34"/>
      <c r="DC61" s="34"/>
      <c r="DD61" s="34"/>
      <c r="DE61" s="34"/>
      <c r="DF61" s="34"/>
      <c r="DG61" s="34"/>
      <c r="DH61" s="34"/>
      <c r="DI61" s="34"/>
      <c r="DJ61" s="34"/>
      <c r="DK61" s="34"/>
      <c r="DL61" s="34"/>
      <c r="DM61" s="34"/>
      <c r="DN61" s="34"/>
      <c r="DO61" s="34"/>
      <c r="DP61" s="34"/>
      <c r="DQ61" s="34"/>
      <c r="DR61" s="34"/>
      <c r="DS61" s="34"/>
      <c r="DT61" s="34"/>
      <c r="DU61" s="34"/>
      <c r="DV61" s="34"/>
      <c r="DW61" s="34"/>
      <c r="DX61" s="34"/>
      <c r="DY61" s="34"/>
      <c r="DZ61" s="34"/>
      <c r="EA61" s="34"/>
      <c r="EB61" s="34"/>
      <c r="EC61" s="34"/>
      <c r="ED61" s="34"/>
      <c r="EE61" s="34"/>
      <c r="EF61" s="34"/>
      <c r="EG61" s="34"/>
      <c r="EH61" s="34"/>
      <c r="EI61" s="34"/>
      <c r="EJ61" s="34"/>
      <c r="EK61" s="34"/>
      <c r="EL61" s="34"/>
      <c r="EM61" s="34"/>
      <c r="EN61" s="34"/>
      <c r="EO61" s="34"/>
      <c r="EP61" s="34"/>
      <c r="EQ61" s="34"/>
      <c r="ER61" s="34"/>
      <c r="ES61" s="34"/>
      <c r="ET61" s="34"/>
      <c r="EU61" s="34"/>
      <c r="EV61" s="34"/>
      <c r="EW61" s="34"/>
      <c r="EX61" s="34"/>
      <c r="EY61" s="34"/>
      <c r="EZ61" s="34"/>
      <c r="FA61" s="34"/>
      <c r="FB61" s="34"/>
      <c r="FC61" s="34"/>
      <c r="FD61" s="34"/>
      <c r="FE61" s="34"/>
      <c r="FF61" s="34"/>
      <c r="FG61" s="34"/>
      <c r="FH61" s="34"/>
      <c r="FI61" s="34"/>
      <c r="FJ61" s="34"/>
      <c r="FK61" s="34"/>
      <c r="FL61" s="34"/>
      <c r="FM61" s="34"/>
      <c r="FN61" s="34"/>
      <c r="FO61" s="34"/>
      <c r="FP61" s="34"/>
      <c r="FQ61" s="34"/>
      <c r="FR61" s="34"/>
      <c r="FS61" s="34"/>
      <c r="FT61" s="34"/>
      <c r="FU61" s="34"/>
      <c r="FV61" s="34"/>
      <c r="FW61" s="34"/>
      <c r="FX61" s="34"/>
      <c r="FY61" s="34"/>
      <c r="FZ61" s="34"/>
      <c r="GA61" s="34"/>
      <c r="GB61" s="34"/>
      <c r="GC61" s="34"/>
      <c r="GD61" s="34"/>
      <c r="GE61" s="34"/>
      <c r="GF61" s="34"/>
      <c r="GG61" s="34"/>
      <c r="GH61" s="34"/>
      <c r="GI61" s="34"/>
      <c r="GJ61" s="34"/>
      <c r="GK61" s="34"/>
      <c r="GL61" s="34"/>
      <c r="GM61" s="34"/>
      <c r="GN61" s="34"/>
      <c r="GO61" s="34"/>
      <c r="GP61" s="34"/>
      <c r="GQ61" s="34"/>
      <c r="GR61" s="34"/>
      <c r="GS61" s="34"/>
      <c r="GT61" s="34"/>
      <c r="GU61" s="34" t="n">
        <v>698.9</v>
      </c>
      <c r="GV61" s="34" t="n">
        <v>413.9</v>
      </c>
      <c r="GW61" s="34" t="n">
        <v>14.7</v>
      </c>
      <c r="GX61" s="34" t="n">
        <v>286.9</v>
      </c>
      <c r="GY61" s="34" t="n">
        <v>237.2</v>
      </c>
      <c r="GZ61" s="34" t="n">
        <v>113.2</v>
      </c>
      <c r="HA61" s="34" t="n">
        <v>0</v>
      </c>
      <c r="HB61" t="n">
        <v>0</v>
      </c>
    </row>
    <row r="62">
      <c r="A62" s="34" t="s">
        <v>1533</v>
      </c>
      <c r="B62" s="34"/>
      <c r="C62" s="34"/>
      <c r="D62" s="34"/>
      <c r="E62" s="34"/>
      <c r="F62" s="34"/>
      <c r="G62" s="34"/>
      <c r="H62" s="34"/>
      <c r="I62" s="34"/>
      <c r="J62" s="34"/>
      <c r="K62" s="34"/>
      <c r="L62" s="34"/>
      <c r="M62" s="34"/>
      <c r="N62" s="34"/>
      <c r="O62" s="34"/>
      <c r="P62" s="34"/>
      <c r="Q62" s="34"/>
      <c r="R62" s="34"/>
      <c r="S62" s="34"/>
      <c r="T62" s="34"/>
      <c r="U62" s="34"/>
      <c r="V62" s="34"/>
      <c r="W62" s="34"/>
      <c r="X62" s="34"/>
      <c r="Y62" s="34"/>
      <c r="Z62" s="34"/>
      <c r="AA62" s="34"/>
      <c r="AB62" s="34"/>
      <c r="AC62" s="34"/>
      <c r="AD62" s="34"/>
      <c r="AE62" s="34"/>
      <c r="AF62" s="34"/>
      <c r="AG62" s="34"/>
      <c r="AH62" s="34"/>
      <c r="AI62" s="34"/>
      <c r="AJ62" s="34"/>
      <c r="AK62" s="34"/>
      <c r="AL62" s="34"/>
      <c r="AM62" s="34"/>
      <c r="AN62" s="34"/>
      <c r="AO62" s="34"/>
      <c r="AP62" s="34"/>
      <c r="AQ62" s="34"/>
      <c r="AR62" s="34"/>
      <c r="AS62" s="34"/>
      <c r="AT62" s="34"/>
      <c r="AU62" s="34"/>
      <c r="AV62" s="34"/>
      <c r="AW62" s="34"/>
      <c r="AX62" s="34"/>
      <c r="AY62" s="34"/>
      <c r="AZ62" s="34"/>
      <c r="BA62" s="34"/>
      <c r="BB62" s="34"/>
      <c r="BC62" s="34"/>
      <c r="BD62" s="34"/>
      <c r="BE62" s="34"/>
      <c r="BF62" s="34"/>
      <c r="BG62" s="34"/>
      <c r="BH62" s="34"/>
      <c r="BI62" s="34"/>
      <c r="BJ62" s="34"/>
      <c r="BK62" s="34"/>
      <c r="BL62" s="34"/>
      <c r="BM62" s="34"/>
      <c r="BN62" s="34"/>
      <c r="BO62" s="34"/>
      <c r="BP62" s="34"/>
      <c r="BQ62" s="34"/>
      <c r="BR62" s="34"/>
      <c r="BS62" s="34"/>
      <c r="BT62" s="34"/>
      <c r="BU62" s="34"/>
      <c r="BV62" s="34"/>
      <c r="BW62" s="34"/>
      <c r="BX62" s="34"/>
      <c r="BY62" s="34"/>
      <c r="BZ62" s="34"/>
      <c r="CA62" s="34"/>
      <c r="CB62" s="34"/>
      <c r="CC62" s="34"/>
      <c r="CD62" s="34"/>
      <c r="CE62" s="34"/>
      <c r="CF62" s="34"/>
      <c r="CG62" s="34"/>
      <c r="CH62" s="34"/>
      <c r="CI62" s="34"/>
      <c r="CJ62" s="34"/>
      <c r="CK62" s="34"/>
      <c r="CL62" s="34"/>
      <c r="CM62" s="34"/>
      <c r="CN62" s="34"/>
      <c r="CO62" s="34"/>
      <c r="CP62" s="34"/>
      <c r="CQ62" s="34"/>
      <c r="CR62" s="34"/>
      <c r="CS62" s="34"/>
      <c r="CT62" s="34"/>
      <c r="CU62" s="34"/>
      <c r="CV62" s="34"/>
      <c r="CW62" s="34"/>
      <c r="CX62" s="34"/>
      <c r="CY62" s="34"/>
      <c r="CZ62" s="34"/>
      <c r="DA62" s="34"/>
      <c r="DB62" s="34"/>
      <c r="DC62" s="34"/>
      <c r="DD62" s="34"/>
      <c r="DE62" s="34"/>
      <c r="DF62" s="34"/>
      <c r="DG62" s="34"/>
      <c r="DH62" s="34"/>
      <c r="DI62" s="34"/>
      <c r="DJ62" s="34"/>
      <c r="DK62" s="34"/>
      <c r="DL62" s="34"/>
      <c r="DM62" s="34"/>
      <c r="DN62" s="34"/>
      <c r="DO62" s="34"/>
      <c r="DP62" s="34"/>
      <c r="DQ62" s="34"/>
      <c r="DR62" s="34"/>
      <c r="DS62" s="34"/>
      <c r="DT62" s="34"/>
      <c r="DU62" s="34"/>
      <c r="DV62" s="34"/>
      <c r="DW62" s="34"/>
      <c r="DX62" s="34"/>
      <c r="DY62" s="34"/>
      <c r="DZ62" s="34"/>
      <c r="EA62" s="34"/>
      <c r="EB62" s="34"/>
      <c r="EC62" s="34"/>
      <c r="ED62" s="34"/>
      <c r="EE62" s="34"/>
      <c r="EF62" s="34"/>
      <c r="EG62" s="34"/>
      <c r="EH62" s="34"/>
      <c r="EI62" s="34"/>
      <c r="EJ62" s="34"/>
      <c r="EK62" s="34"/>
      <c r="EL62" s="34"/>
      <c r="EM62" s="34"/>
      <c r="EN62" s="34"/>
      <c r="EO62" s="34"/>
      <c r="EP62" s="34"/>
      <c r="EQ62" s="34"/>
      <c r="ER62" s="34"/>
      <c r="ES62" s="34"/>
      <c r="ET62" s="34"/>
      <c r="EU62" s="34"/>
      <c r="EV62" s="34"/>
      <c r="EW62" s="34"/>
      <c r="EX62" s="34"/>
      <c r="EY62" s="34"/>
      <c r="EZ62" s="34"/>
      <c r="FA62" s="34"/>
      <c r="FB62" s="34"/>
      <c r="FC62" s="34"/>
      <c r="FD62" s="34"/>
      <c r="FE62" s="34"/>
      <c r="FF62" s="34"/>
      <c r="FG62" s="34"/>
      <c r="FH62" s="34"/>
      <c r="FI62" s="34"/>
      <c r="FJ62" s="34"/>
      <c r="FK62" s="34"/>
      <c r="FL62" s="34"/>
      <c r="FM62" s="34"/>
      <c r="FN62" s="34"/>
      <c r="FO62" s="34"/>
      <c r="FP62" s="34"/>
      <c r="FQ62" s="34"/>
      <c r="FR62" s="34"/>
      <c r="FS62" s="34"/>
      <c r="FT62" s="34"/>
      <c r="FU62" s="34"/>
      <c r="FV62" s="34"/>
      <c r="FW62" s="34"/>
      <c r="FX62" s="34"/>
      <c r="FY62" s="34"/>
      <c r="FZ62" s="34"/>
      <c r="GA62" s="34"/>
      <c r="GB62" s="34"/>
      <c r="GC62" s="34"/>
      <c r="GD62" s="34"/>
      <c r="GE62" s="34"/>
      <c r="GF62" s="34"/>
      <c r="GG62" s="34"/>
      <c r="GH62" s="34"/>
      <c r="GI62" s="34"/>
      <c r="GJ62" s="34"/>
      <c r="GK62" s="34"/>
      <c r="GL62" s="34"/>
      <c r="GM62" s="34"/>
      <c r="GN62" s="34"/>
      <c r="GO62" s="34"/>
      <c r="GP62" s="34"/>
      <c r="GQ62" s="34"/>
      <c r="GR62" s="34"/>
      <c r="GS62" s="34"/>
      <c r="GT62" s="34"/>
      <c r="GU62" s="34" t="n">
        <v>779.6</v>
      </c>
      <c r="GV62" s="34" t="n">
        <v>582.4</v>
      </c>
      <c r="GW62" s="34" t="n">
        <v>216.6</v>
      </c>
      <c r="GX62" s="34" t="n">
        <v>505</v>
      </c>
      <c r="GY62" s="34" t="n">
        <v>429.7</v>
      </c>
      <c r="GZ62" s="34" t="n">
        <v>230.4</v>
      </c>
      <c r="HA62" s="34" t="n">
        <v>8.1</v>
      </c>
      <c r="HB62" t="n">
        <v>2.5</v>
      </c>
    </row>
    <row r="63">
      <c r="A63" s="34" t="s">
        <v>1534</v>
      </c>
      <c r="B63" s="34"/>
      <c r="C63" s="34"/>
      <c r="D63" s="34"/>
      <c r="E63" s="34"/>
      <c r="F63" s="34"/>
      <c r="G63" s="34"/>
      <c r="H63" s="34"/>
      <c r="I63" s="34"/>
      <c r="J63" s="34"/>
      <c r="K63" s="34"/>
      <c r="L63" s="34"/>
      <c r="M63" s="34"/>
      <c r="N63" s="34"/>
      <c r="O63" s="34"/>
      <c r="P63" s="34"/>
      <c r="Q63" s="34"/>
      <c r="R63" s="34"/>
      <c r="S63" s="34"/>
      <c r="T63" s="34"/>
      <c r="U63" s="34"/>
      <c r="V63" s="34"/>
      <c r="W63" s="34"/>
      <c r="X63" s="34"/>
      <c r="Y63" s="34"/>
      <c r="Z63" s="34"/>
      <c r="AA63" s="34"/>
      <c r="AB63" s="34"/>
      <c r="AC63" s="34"/>
      <c r="AD63" s="34"/>
      <c r="AE63" s="34"/>
      <c r="AF63" s="34"/>
      <c r="AG63" s="34"/>
      <c r="AH63" s="34"/>
      <c r="AI63" s="34"/>
      <c r="AJ63" s="34"/>
      <c r="AK63" s="34"/>
      <c r="AL63" s="34"/>
      <c r="AM63" s="34"/>
      <c r="AN63" s="34"/>
      <c r="AO63" s="34"/>
      <c r="AP63" s="34"/>
      <c r="AQ63" s="34"/>
      <c r="AR63" s="34"/>
      <c r="AS63" s="34"/>
      <c r="AT63" s="34"/>
      <c r="AU63" s="34"/>
      <c r="AV63" s="34"/>
      <c r="AW63" s="34"/>
      <c r="AX63" s="34"/>
      <c r="AY63" s="34"/>
      <c r="AZ63" s="34"/>
      <c r="BA63" s="34"/>
      <c r="BB63" s="34"/>
      <c r="BC63" s="34"/>
      <c r="BD63" s="34"/>
      <c r="BE63" s="34"/>
      <c r="BF63" s="34"/>
      <c r="BG63" s="34"/>
      <c r="BH63" s="34"/>
      <c r="BI63" s="34"/>
      <c r="BJ63" s="34"/>
      <c r="BK63" s="34"/>
      <c r="BL63" s="34"/>
      <c r="BM63" s="34"/>
      <c r="BN63" s="34"/>
      <c r="BO63" s="34"/>
      <c r="BP63" s="34"/>
      <c r="BQ63" s="34"/>
      <c r="BR63" s="34"/>
      <c r="BS63" s="34"/>
      <c r="BT63" s="34"/>
      <c r="BU63" s="34"/>
      <c r="BV63" s="34"/>
      <c r="BW63" s="34"/>
      <c r="BX63" s="34"/>
      <c r="BY63" s="34"/>
      <c r="BZ63" s="34"/>
      <c r="CA63" s="34"/>
      <c r="CB63" s="34"/>
      <c r="CC63" s="34"/>
      <c r="CD63" s="34"/>
      <c r="CE63" s="34"/>
      <c r="CF63" s="34"/>
      <c r="CG63" s="34"/>
      <c r="CH63" s="34"/>
      <c r="CI63" s="34"/>
      <c r="CJ63" s="34"/>
      <c r="CK63" s="34"/>
      <c r="CL63" s="34"/>
      <c r="CM63" s="34"/>
      <c r="CN63" s="34"/>
      <c r="CO63" s="34"/>
      <c r="CP63" s="34"/>
      <c r="CQ63" s="34"/>
      <c r="CR63" s="34"/>
      <c r="CS63" s="34"/>
      <c r="CT63" s="34"/>
      <c r="CU63" s="34"/>
      <c r="CV63" s="34"/>
      <c r="CW63" s="34"/>
      <c r="CX63" s="34"/>
      <c r="CY63" s="34"/>
      <c r="CZ63" s="34"/>
      <c r="DA63" s="34"/>
      <c r="DB63" s="34"/>
      <c r="DC63" s="34"/>
      <c r="DD63" s="34"/>
      <c r="DE63" s="34"/>
      <c r="DF63" s="34"/>
      <c r="DG63" s="34"/>
      <c r="DH63" s="34"/>
      <c r="DI63" s="34"/>
      <c r="DJ63" s="34"/>
      <c r="DK63" s="34"/>
      <c r="DL63" s="34"/>
      <c r="DM63" s="34"/>
      <c r="DN63" s="34"/>
      <c r="DO63" s="34"/>
      <c r="DP63" s="34"/>
      <c r="DQ63" s="34"/>
      <c r="DR63" s="34"/>
      <c r="DS63" s="34"/>
      <c r="DT63" s="34"/>
      <c r="DU63" s="34"/>
      <c r="DV63" s="34"/>
      <c r="DW63" s="34"/>
      <c r="DX63" s="34"/>
      <c r="DY63" s="34"/>
      <c r="DZ63" s="34"/>
      <c r="EA63" s="34"/>
      <c r="EB63" s="34"/>
      <c r="EC63" s="34"/>
      <c r="ED63" s="34"/>
      <c r="EE63" s="34"/>
      <c r="EF63" s="34"/>
      <c r="EG63" s="34"/>
      <c r="EH63" s="34"/>
      <c r="EI63" s="34"/>
      <c r="EJ63" s="34"/>
      <c r="EK63" s="34"/>
      <c r="EL63" s="34"/>
      <c r="EM63" s="34"/>
      <c r="EN63" s="34"/>
      <c r="EO63" s="34"/>
      <c r="EP63" s="34"/>
      <c r="EQ63" s="34"/>
      <c r="ER63" s="34"/>
      <c r="ES63" s="34"/>
      <c r="ET63" s="34"/>
      <c r="EU63" s="34"/>
      <c r="EV63" s="34"/>
      <c r="EW63" s="34"/>
      <c r="EX63" s="34"/>
      <c r="EY63" s="34"/>
      <c r="EZ63" s="34"/>
      <c r="FA63" s="34"/>
      <c r="FB63" s="34"/>
      <c r="FC63" s="34"/>
      <c r="FD63" s="34"/>
      <c r="FE63" s="34"/>
      <c r="FF63" s="34"/>
      <c r="FG63" s="34"/>
      <c r="FH63" s="34"/>
      <c r="FI63" s="34"/>
      <c r="FJ63" s="34"/>
      <c r="FK63" s="34"/>
      <c r="FL63" s="34"/>
      <c r="FM63" s="34"/>
      <c r="FN63" s="34"/>
      <c r="FO63" s="34"/>
      <c r="FP63" s="34"/>
      <c r="FQ63" s="34"/>
      <c r="FR63" s="34"/>
      <c r="FS63" s="34"/>
      <c r="FT63" s="34"/>
      <c r="FU63" s="34"/>
      <c r="FV63" s="34"/>
      <c r="FW63" s="34"/>
      <c r="FX63" s="34"/>
      <c r="FY63" s="34"/>
      <c r="FZ63" s="34"/>
      <c r="GA63" s="34"/>
      <c r="GB63" s="34"/>
      <c r="GC63" s="34"/>
      <c r="GD63" s="34"/>
      <c r="GE63" s="34"/>
      <c r="GF63" s="34"/>
      <c r="GG63" s="34"/>
      <c r="GH63" s="34"/>
      <c r="GI63" s="34"/>
      <c r="GJ63" s="34"/>
      <c r="GK63" s="34"/>
      <c r="GL63" s="34"/>
      <c r="GM63" s="34"/>
      <c r="GN63" s="34"/>
      <c r="GO63" s="34"/>
      <c r="GP63" s="34"/>
      <c r="GQ63" s="34"/>
      <c r="GR63" s="34"/>
      <c r="GS63" s="34"/>
      <c r="GT63" s="34"/>
      <c r="GU63" s="34" t="n">
        <v>0.1</v>
      </c>
      <c r="GV63" s="34" t="n">
        <v>3.7</v>
      </c>
      <c r="GW63" s="34" t="n">
        <v>12.9</v>
      </c>
      <c r="GX63" s="34" t="n">
        <v>25</v>
      </c>
      <c r="GY63" s="34" t="n">
        <v>5.8</v>
      </c>
      <c r="GZ63" s="34" t="n">
        <v>5.7</v>
      </c>
      <c r="HA63" s="34" t="n">
        <v>2.4</v>
      </c>
      <c r="HB63" t="n">
        <v>0.7</v>
      </c>
    </row>
    <row r="64">
      <c r="A64" s="34" t="s">
        <v>1535</v>
      </c>
      <c r="B64" s="34"/>
      <c r="C64" s="34"/>
      <c r="D64" s="34"/>
      <c r="E64" s="34"/>
      <c r="F64" s="34"/>
      <c r="G64" s="34"/>
      <c r="H64" s="34"/>
      <c r="I64" s="34"/>
      <c r="J64" s="34"/>
      <c r="K64" s="34"/>
      <c r="L64" s="34"/>
      <c r="M64" s="34"/>
      <c r="N64" s="34"/>
      <c r="O64" s="34"/>
      <c r="P64" s="34"/>
      <c r="Q64" s="34"/>
      <c r="R64" s="34"/>
      <c r="S64" s="34"/>
      <c r="T64" s="34"/>
      <c r="U64" s="34"/>
      <c r="V64" s="34"/>
      <c r="W64" s="34"/>
      <c r="X64" s="34"/>
      <c r="Y64" s="34"/>
      <c r="Z64" s="34"/>
      <c r="AA64" s="34"/>
      <c r="AB64" s="34"/>
      <c r="AC64" s="34"/>
      <c r="AD64" s="34"/>
      <c r="AE64" s="34"/>
      <c r="AF64" s="34"/>
      <c r="AG64" s="34"/>
      <c r="AH64" s="34"/>
      <c r="AI64" s="34"/>
      <c r="AJ64" s="34"/>
      <c r="AK64" s="34"/>
      <c r="AL64" s="34"/>
      <c r="AM64" s="34"/>
      <c r="AN64" s="34"/>
      <c r="AO64" s="34"/>
      <c r="AP64" s="34"/>
      <c r="AQ64" s="34"/>
      <c r="AR64" s="34"/>
      <c r="AS64" s="34"/>
      <c r="AT64" s="34"/>
      <c r="AU64" s="34"/>
      <c r="AV64" s="34"/>
      <c r="AW64" s="34"/>
      <c r="AX64" s="34"/>
      <c r="AY64" s="34"/>
      <c r="AZ64" s="34"/>
      <c r="BA64" s="34"/>
      <c r="BB64" s="34"/>
      <c r="BC64" s="34"/>
      <c r="BD64" s="34"/>
      <c r="BE64" s="34"/>
      <c r="BF64" s="34"/>
      <c r="BG64" s="34"/>
      <c r="BH64" s="34"/>
      <c r="BI64" s="34"/>
      <c r="BJ64" s="34"/>
      <c r="BK64" s="34"/>
      <c r="BL64" s="34"/>
      <c r="BM64" s="34"/>
      <c r="BN64" s="34"/>
      <c r="BO64" s="34"/>
      <c r="BP64" s="34"/>
      <c r="BQ64" s="34"/>
      <c r="BR64" s="34"/>
      <c r="BS64" s="34"/>
      <c r="BT64" s="34"/>
      <c r="BU64" s="34"/>
      <c r="BV64" s="34"/>
      <c r="BW64" s="34"/>
      <c r="BX64" s="34"/>
      <c r="BY64" s="34"/>
      <c r="BZ64" s="34"/>
      <c r="CA64" s="34"/>
      <c r="CB64" s="34"/>
      <c r="CC64" s="34"/>
      <c r="CD64" s="34"/>
      <c r="CE64" s="34"/>
      <c r="CF64" s="34"/>
      <c r="CG64" s="34"/>
      <c r="CH64" s="34"/>
      <c r="CI64" s="34"/>
      <c r="CJ64" s="34"/>
      <c r="CK64" s="34"/>
      <c r="CL64" s="34"/>
      <c r="CM64" s="34"/>
      <c r="CN64" s="34"/>
      <c r="CO64" s="34"/>
      <c r="CP64" s="34"/>
      <c r="CQ64" s="34"/>
      <c r="CR64" s="34"/>
      <c r="CS64" s="34"/>
      <c r="CT64" s="34"/>
      <c r="CU64" s="34"/>
      <c r="CV64" s="34"/>
      <c r="CW64" s="34"/>
      <c r="CX64" s="34"/>
      <c r="CY64" s="34"/>
      <c r="CZ64" s="34"/>
      <c r="DA64" s="34"/>
      <c r="DB64" s="34"/>
      <c r="DC64" s="34"/>
      <c r="DD64" s="34"/>
      <c r="DE64" s="34"/>
      <c r="DF64" s="34"/>
      <c r="DG64" s="34"/>
      <c r="DH64" s="34"/>
      <c r="DI64" s="34"/>
      <c r="DJ64" s="34"/>
      <c r="DK64" s="34"/>
      <c r="DL64" s="34"/>
      <c r="DM64" s="34"/>
      <c r="DN64" s="34"/>
      <c r="DO64" s="34"/>
      <c r="DP64" s="34"/>
      <c r="DQ64" s="34"/>
      <c r="DR64" s="34"/>
      <c r="DS64" s="34"/>
      <c r="DT64" s="34"/>
      <c r="DU64" s="34"/>
      <c r="DV64" s="34"/>
      <c r="DW64" s="34"/>
      <c r="DX64" s="34"/>
      <c r="DY64" s="34"/>
      <c r="DZ64" s="34"/>
      <c r="EA64" s="34"/>
      <c r="EB64" s="34"/>
      <c r="EC64" s="34"/>
      <c r="ED64" s="34"/>
      <c r="EE64" s="34"/>
      <c r="EF64" s="34"/>
      <c r="EG64" s="34"/>
      <c r="EH64" s="34"/>
      <c r="EI64" s="34"/>
      <c r="EJ64" s="34"/>
      <c r="EK64" s="34"/>
      <c r="EL64" s="34"/>
      <c r="EM64" s="34"/>
      <c r="EN64" s="34"/>
      <c r="EO64" s="34"/>
      <c r="EP64" s="34"/>
      <c r="EQ64" s="34"/>
      <c r="ER64" s="34"/>
      <c r="ES64" s="34"/>
      <c r="ET64" s="34"/>
      <c r="EU64" s="34"/>
      <c r="EV64" s="34"/>
      <c r="EW64" s="34"/>
      <c r="EX64" s="34"/>
      <c r="EY64" s="34"/>
      <c r="EZ64" s="34"/>
      <c r="FA64" s="34"/>
      <c r="FB64" s="34"/>
      <c r="FC64" s="34"/>
      <c r="FD64" s="34"/>
      <c r="FE64" s="34"/>
      <c r="FF64" s="34"/>
      <c r="FG64" s="34"/>
      <c r="FH64" s="34"/>
      <c r="FI64" s="34"/>
      <c r="FJ64" s="34"/>
      <c r="FK64" s="34"/>
      <c r="FL64" s="34"/>
      <c r="FM64" s="34"/>
      <c r="FN64" s="34"/>
      <c r="FO64" s="34"/>
      <c r="FP64" s="34"/>
      <c r="FQ64" s="34"/>
      <c r="FR64" s="34"/>
      <c r="FS64" s="34"/>
      <c r="FT64" s="34"/>
      <c r="FU64" s="34"/>
      <c r="FV64" s="34"/>
      <c r="FW64" s="34"/>
      <c r="FX64" s="34"/>
      <c r="FY64" s="34"/>
      <c r="FZ64" s="34"/>
      <c r="GA64" s="34"/>
      <c r="GB64" s="34"/>
      <c r="GC64" s="34"/>
      <c r="GD64" s="34"/>
      <c r="GE64" s="34"/>
      <c r="GF64" s="34"/>
      <c r="GG64" s="34"/>
      <c r="GH64" s="34"/>
      <c r="GI64" s="34"/>
      <c r="GJ64" s="34"/>
      <c r="GK64" s="34"/>
      <c r="GL64" s="34"/>
      <c r="GM64" s="34"/>
      <c r="GN64" s="34"/>
      <c r="GO64" s="34"/>
      <c r="GP64" s="34"/>
      <c r="GQ64" s="34"/>
      <c r="GR64" s="34"/>
      <c r="GS64" s="34"/>
      <c r="GT64" s="34"/>
      <c r="GU64" s="34"/>
      <c r="GV64" s="34" t="n">
        <v>106.2</v>
      </c>
      <c r="GW64" s="34" t="n">
        <v>35.9</v>
      </c>
      <c r="GX64" s="34" t="n">
        <v>1.6</v>
      </c>
      <c r="GY64" s="34" t="n">
        <v>0.6</v>
      </c>
      <c r="GZ64" s="34" t="n">
        <v>0.1</v>
      </c>
      <c r="HA64" s="34" t="n">
        <v>0</v>
      </c>
      <c r="HB64" t="n">
        <v>0</v>
      </c>
    </row>
    <row r="65">
      <c r="A65" s="34" t="s">
        <v>1536</v>
      </c>
      <c r="B65" s="34" t="n">
        <v>5.7</v>
      </c>
      <c r="C65" s="34" t="n">
        <v>5.4</v>
      </c>
      <c r="D65" s="34" t="n">
        <v>4.9</v>
      </c>
      <c r="E65" s="34" t="n">
        <v>5.1</v>
      </c>
      <c r="F65" s="34" t="n">
        <v>5.6</v>
      </c>
      <c r="G65" s="34" t="n">
        <v>6.4</v>
      </c>
      <c r="H65" s="34" t="n">
        <v>5.9</v>
      </c>
      <c r="I65" s="34" t="n">
        <v>5.8</v>
      </c>
      <c r="J65" s="34" t="n">
        <v>5.9</v>
      </c>
      <c r="K65" s="34" t="n">
        <v>5.5</v>
      </c>
      <c r="L65" s="34" t="n">
        <v>7</v>
      </c>
      <c r="M65" s="34" t="n">
        <v>5.9</v>
      </c>
      <c r="N65" s="34" t="n">
        <v>5.9</v>
      </c>
      <c r="O65" s="34" t="n">
        <v>6.4</v>
      </c>
      <c r="P65" s="34" t="n">
        <v>5.5</v>
      </c>
      <c r="Q65" s="34" t="n">
        <v>6.1</v>
      </c>
      <c r="R65" s="34" t="n">
        <v>8</v>
      </c>
      <c r="S65" s="34" t="n">
        <v>8.8</v>
      </c>
      <c r="T65" s="34" t="n">
        <v>6.7</v>
      </c>
      <c r="U65" s="34" t="n">
        <v>8.1</v>
      </c>
      <c r="V65" s="34" t="n">
        <v>9</v>
      </c>
      <c r="W65" s="34" t="n">
        <v>8.1</v>
      </c>
      <c r="X65" s="34" t="n">
        <v>11.1</v>
      </c>
      <c r="Y65" s="34" t="n">
        <v>10.7</v>
      </c>
      <c r="Z65" s="34" t="n">
        <v>10.3</v>
      </c>
      <c r="AA65" s="34" t="n">
        <v>10</v>
      </c>
      <c r="AB65" s="34" t="n">
        <v>10.8</v>
      </c>
      <c r="AC65" s="34" t="n">
        <v>11.3</v>
      </c>
      <c r="AD65" s="34" t="n">
        <v>10.9</v>
      </c>
      <c r="AE65" s="34" t="n">
        <v>10.9</v>
      </c>
      <c r="AF65" s="34" t="n">
        <v>12.1</v>
      </c>
      <c r="AG65" s="34" t="n">
        <v>10.9</v>
      </c>
      <c r="AH65" s="34" t="n">
        <v>11.2</v>
      </c>
      <c r="AI65" s="34" t="n">
        <v>11.8</v>
      </c>
      <c r="AJ65" s="34" t="n">
        <v>12.2</v>
      </c>
      <c r="AK65" s="34" t="n">
        <v>12.8</v>
      </c>
      <c r="AL65" s="34" t="n">
        <v>13.9</v>
      </c>
      <c r="AM65" s="34" t="n">
        <v>13.4</v>
      </c>
      <c r="AN65" s="34" t="n">
        <v>14.7</v>
      </c>
      <c r="AO65" s="34" t="n">
        <v>16.1</v>
      </c>
      <c r="AP65" s="34" t="n">
        <v>16.7</v>
      </c>
      <c r="AQ65" s="34" t="n">
        <v>16.9</v>
      </c>
      <c r="AR65" s="34" t="n">
        <v>16.3</v>
      </c>
      <c r="AS65" s="34" t="n">
        <v>17.1</v>
      </c>
      <c r="AT65" s="34" t="n">
        <v>16.4</v>
      </c>
      <c r="AU65" s="34" t="n">
        <v>16</v>
      </c>
      <c r="AV65" s="34" t="n">
        <v>15.1</v>
      </c>
      <c r="AW65" s="34" t="n">
        <v>15.4</v>
      </c>
      <c r="AX65" s="34" t="n">
        <v>14.2</v>
      </c>
      <c r="AY65" s="34" t="n">
        <v>14.9</v>
      </c>
      <c r="AZ65" s="34" t="n">
        <v>14.8</v>
      </c>
      <c r="BA65" s="34" t="n">
        <v>14.7</v>
      </c>
      <c r="BB65" s="34" t="n">
        <v>16.1</v>
      </c>
      <c r="BC65" s="34" t="n">
        <v>14.3</v>
      </c>
      <c r="BD65" s="34" t="n">
        <v>16</v>
      </c>
      <c r="BE65" s="34" t="n">
        <v>15.9</v>
      </c>
      <c r="BF65" s="34" t="n">
        <v>16.7</v>
      </c>
      <c r="BG65" s="34" t="n">
        <v>17.3</v>
      </c>
      <c r="BH65" s="34" t="n">
        <v>18.2</v>
      </c>
      <c r="BI65" s="34" t="n">
        <v>18.9</v>
      </c>
      <c r="BJ65" s="34" t="n">
        <v>17.2</v>
      </c>
      <c r="BK65" s="34" t="n">
        <v>19.6</v>
      </c>
      <c r="BL65" s="34" t="n">
        <v>20.2</v>
      </c>
      <c r="BM65" s="34" t="n">
        <v>21.3</v>
      </c>
      <c r="BN65" s="34" t="n">
        <v>19.8</v>
      </c>
      <c r="BO65" s="34" t="n">
        <v>20.7</v>
      </c>
      <c r="BP65" s="34" t="n">
        <v>21.4</v>
      </c>
      <c r="BQ65" s="34" t="n">
        <v>18.4</v>
      </c>
      <c r="BR65" s="34" t="n">
        <v>18.9</v>
      </c>
      <c r="BS65" s="34" t="n">
        <v>19.7</v>
      </c>
      <c r="BT65" s="34" t="n">
        <v>19</v>
      </c>
      <c r="BU65" s="34" t="n">
        <v>18.8</v>
      </c>
      <c r="BV65" s="34" t="n">
        <v>19.1</v>
      </c>
      <c r="BW65" s="34" t="n">
        <v>20</v>
      </c>
      <c r="BX65" s="34" t="n">
        <v>20.5</v>
      </c>
      <c r="BY65" s="34" t="n">
        <v>19.4</v>
      </c>
      <c r="BZ65" s="34" t="n">
        <v>20.3</v>
      </c>
      <c r="CA65" s="34" t="n">
        <v>20.1</v>
      </c>
      <c r="CB65" s="34" t="n">
        <v>19</v>
      </c>
      <c r="CC65" s="34" t="n">
        <v>21.5</v>
      </c>
      <c r="CD65" s="34" t="n">
        <v>22.3</v>
      </c>
      <c r="CE65" s="34" t="n">
        <v>20.3</v>
      </c>
      <c r="CF65" s="34" t="n">
        <v>20.7</v>
      </c>
      <c r="CG65" s="34" t="n">
        <v>49.5</v>
      </c>
      <c r="CH65" s="34" t="n">
        <v>26</v>
      </c>
      <c r="CI65" s="34" t="n">
        <v>22.2</v>
      </c>
      <c r="CJ65" s="34" t="n">
        <v>37.1</v>
      </c>
      <c r="CK65" s="34" t="n">
        <v>20.8</v>
      </c>
      <c r="CL65" s="34" t="n">
        <v>21.6</v>
      </c>
      <c r="CM65" s="34" t="n">
        <v>23.2</v>
      </c>
      <c r="CN65" s="34" t="n">
        <v>22.5</v>
      </c>
      <c r="CO65" s="34" t="n">
        <v>23.2</v>
      </c>
      <c r="CP65" s="34" t="n">
        <v>24.4</v>
      </c>
      <c r="CQ65" s="34" t="n">
        <v>22.6</v>
      </c>
      <c r="CR65" s="34" t="n">
        <v>25.3</v>
      </c>
      <c r="CS65" s="34" t="n">
        <v>24.9</v>
      </c>
      <c r="CT65" s="34" t="n">
        <v>23.8</v>
      </c>
      <c r="CU65" s="34" t="n">
        <v>27.5</v>
      </c>
      <c r="CV65" s="34" t="n">
        <v>26.2</v>
      </c>
      <c r="CW65" s="34" t="n">
        <v>26.7</v>
      </c>
      <c r="CX65" s="34" t="n">
        <v>27.9</v>
      </c>
      <c r="CY65" s="34" t="n">
        <v>28.2</v>
      </c>
      <c r="CZ65" s="34" t="n">
        <v>28.4</v>
      </c>
      <c r="DA65" s="34" t="n">
        <v>27</v>
      </c>
      <c r="DB65" s="34" t="n">
        <v>29.3</v>
      </c>
      <c r="DC65" s="34" t="n">
        <v>28.1</v>
      </c>
      <c r="DD65" s="34" t="n">
        <v>27.3</v>
      </c>
      <c r="DE65" s="34" t="n">
        <v>28.9</v>
      </c>
      <c r="DF65" s="34" t="n">
        <v>28.6</v>
      </c>
      <c r="DG65" s="34" t="n">
        <v>29.5</v>
      </c>
      <c r="DH65" s="34" t="n">
        <v>29.7</v>
      </c>
      <c r="DI65" s="34" t="n">
        <v>29</v>
      </c>
      <c r="DJ65" s="34" t="n">
        <v>27.3</v>
      </c>
      <c r="DK65" s="34" t="n">
        <v>27.5</v>
      </c>
      <c r="DL65" s="34" t="n">
        <v>29.4</v>
      </c>
      <c r="DM65" s="34" t="n">
        <v>31.5</v>
      </c>
      <c r="DN65" s="34" t="n">
        <v>29.2</v>
      </c>
      <c r="DO65" s="34" t="n">
        <v>33.9</v>
      </c>
      <c r="DP65" s="34" t="n">
        <v>35.9</v>
      </c>
      <c r="DQ65" s="34" t="n">
        <v>56.3</v>
      </c>
      <c r="DR65" s="34" t="n">
        <v>38</v>
      </c>
      <c r="DS65" s="34" t="n">
        <v>37.9</v>
      </c>
      <c r="DT65" s="34" t="n">
        <v>39.4</v>
      </c>
      <c r="DU65" s="34" t="n">
        <v>49.6</v>
      </c>
      <c r="DV65" s="34" t="n">
        <v>40.9</v>
      </c>
      <c r="DW65" s="34" t="n">
        <v>43.8</v>
      </c>
      <c r="DX65" s="34" t="n">
        <v>44.3</v>
      </c>
      <c r="DY65" s="34" t="n">
        <v>45.3</v>
      </c>
      <c r="DZ65" s="34" t="n">
        <v>59.6</v>
      </c>
      <c r="EA65" s="34" t="n">
        <v>47.2</v>
      </c>
      <c r="EB65" s="34" t="n">
        <v>43.2</v>
      </c>
      <c r="EC65" s="34" t="n">
        <v>63.5</v>
      </c>
      <c r="ED65" s="34" t="n">
        <v>65.7</v>
      </c>
      <c r="EE65" s="34" t="n">
        <v>75.5</v>
      </c>
      <c r="EF65" s="34" t="n">
        <v>71.5</v>
      </c>
      <c r="EG65" s="34" t="n">
        <v>66.4</v>
      </c>
      <c r="EH65" s="34" t="n">
        <v>75.3</v>
      </c>
      <c r="EI65" s="34" t="n">
        <v>65.2</v>
      </c>
      <c r="EJ65" s="34" t="n">
        <v>74.7</v>
      </c>
      <c r="EK65" s="34" t="n">
        <v>70.2</v>
      </c>
      <c r="EL65" s="34" t="n">
        <v>90.6</v>
      </c>
      <c r="EM65" s="34" t="n">
        <v>75</v>
      </c>
      <c r="EN65" s="34" t="n">
        <v>141.5</v>
      </c>
      <c r="EO65" s="34" t="n">
        <v>82.9</v>
      </c>
      <c r="EP65" s="34" t="n">
        <v>80.5</v>
      </c>
      <c r="EQ65" s="34" t="n">
        <v>77.5</v>
      </c>
      <c r="ER65" s="34" t="n">
        <v>74.8</v>
      </c>
      <c r="ES65" s="34" t="n">
        <v>73.9</v>
      </c>
      <c r="ET65" s="34" t="n">
        <v>90.3</v>
      </c>
      <c r="EU65" s="34" t="n">
        <v>86.5</v>
      </c>
      <c r="EV65" s="34" t="n">
        <v>86.3</v>
      </c>
      <c r="EW65" s="34" t="n">
        <v>80.4</v>
      </c>
      <c r="EX65" s="34" t="n">
        <v>87</v>
      </c>
      <c r="EY65" s="34" t="n">
        <v>81.4</v>
      </c>
      <c r="EZ65" s="34" t="n">
        <v>91.2</v>
      </c>
      <c r="FA65" s="34" t="n">
        <v>348.6</v>
      </c>
      <c r="FB65" s="34" t="n">
        <v>301.2</v>
      </c>
      <c r="FC65" s="34" t="n">
        <v>226</v>
      </c>
      <c r="FD65" s="34" t="n">
        <v>144.9</v>
      </c>
      <c r="FE65" s="34" t="n">
        <v>178.4</v>
      </c>
      <c r="FF65" s="34" t="n">
        <v>164.3</v>
      </c>
      <c r="FG65" s="34" t="n">
        <v>195.8</v>
      </c>
      <c r="FH65" s="34" t="n">
        <v>122.5</v>
      </c>
      <c r="FI65" s="34" t="n">
        <v>110</v>
      </c>
      <c r="FJ65" s="34" t="n">
        <v>110.2</v>
      </c>
      <c r="FK65" s="34" t="n">
        <v>142.2</v>
      </c>
      <c r="FL65" s="34" t="n">
        <v>122.8</v>
      </c>
      <c r="FM65" s="34" t="n">
        <v>149.7</v>
      </c>
      <c r="FN65" s="34" t="n">
        <v>110.8</v>
      </c>
      <c r="FO65" s="34" t="n">
        <v>93</v>
      </c>
      <c r="FP65" s="34" t="n">
        <v>90.7</v>
      </c>
      <c r="FQ65" s="34" t="n">
        <v>125.3</v>
      </c>
      <c r="FR65" s="34" t="n">
        <v>91.2</v>
      </c>
      <c r="FS65" s="34" t="n">
        <v>84.4</v>
      </c>
      <c r="FT65" s="34" t="n">
        <v>85.3</v>
      </c>
      <c r="FU65" s="34" t="n">
        <v>79.7</v>
      </c>
      <c r="FV65" s="34" t="n">
        <v>86.8</v>
      </c>
      <c r="FW65" s="34" t="n">
        <v>84.1</v>
      </c>
      <c r="FX65" s="34" t="n">
        <v>83</v>
      </c>
      <c r="FY65" s="34" t="n">
        <v>80.8</v>
      </c>
      <c r="FZ65" s="34" t="n">
        <v>83.2</v>
      </c>
      <c r="GA65" s="34" t="n">
        <v>77.1</v>
      </c>
      <c r="GB65" s="34" t="n">
        <v>83.9</v>
      </c>
      <c r="GC65" s="34" t="n">
        <v>76.4</v>
      </c>
      <c r="GD65" s="34" t="n">
        <v>80.9</v>
      </c>
      <c r="GE65" s="34" t="n">
        <v>77.2</v>
      </c>
      <c r="GF65" s="34" t="n">
        <v>79.6</v>
      </c>
      <c r="GG65" s="34" t="n">
        <v>84.5</v>
      </c>
      <c r="GH65" s="34" t="n">
        <v>83.7</v>
      </c>
      <c r="GI65" s="34" t="n">
        <v>84.9</v>
      </c>
      <c r="GJ65" s="34" t="n">
        <v>116</v>
      </c>
      <c r="GK65" s="34" t="n">
        <v>80.3</v>
      </c>
      <c r="GL65" s="34" t="n">
        <v>77.9</v>
      </c>
      <c r="GM65" s="34" t="n">
        <v>85.3</v>
      </c>
      <c r="GN65" s="34" t="n">
        <v>84.4</v>
      </c>
      <c r="GO65" s="34" t="n">
        <v>81.4</v>
      </c>
      <c r="GP65" s="34" t="n">
        <v>84.5</v>
      </c>
      <c r="GQ65" s="34" t="n">
        <v>77.9</v>
      </c>
      <c r="GR65" s="34" t="n">
        <v>81</v>
      </c>
      <c r="GS65" s="34" t="n">
        <v>132.3</v>
      </c>
      <c r="GT65" s="34" t="n">
        <v>92.5</v>
      </c>
      <c r="GU65" s="34" t="n">
        <v>92</v>
      </c>
      <c r="GV65" s="34" t="n">
        <v>92.1</v>
      </c>
      <c r="GW65" s="34" t="n">
        <v>90.4</v>
      </c>
      <c r="GX65" s="34" t="n">
        <v>297.7</v>
      </c>
      <c r="GY65" s="34" t="n">
        <v>89.9</v>
      </c>
      <c r="GZ65" s="34" t="n">
        <v>100.6</v>
      </c>
      <c r="HA65" s="34" t="n">
        <v>91.4</v>
      </c>
      <c r="HB65" t="n">
        <v>91.2</v>
      </c>
    </row>
    <row r="66">
      <c r="A66" s="34" t="s">
        <v>1537</v>
      </c>
      <c r="B66" s="34" t="n">
        <v>0.584</v>
      </c>
      <c r="C66" s="34" t="n">
        <v>0.98</v>
      </c>
      <c r="D66" s="34" t="n">
        <v>1.256</v>
      </c>
      <c r="E66" s="34" t="n">
        <v>1.592</v>
      </c>
      <c r="F66" s="34" t="n">
        <v>1.62</v>
      </c>
      <c r="G66" s="34" t="n">
        <v>1.6</v>
      </c>
      <c r="H66" s="34" t="n">
        <v>1.7</v>
      </c>
      <c r="I66" s="34" t="n">
        <v>1.872</v>
      </c>
      <c r="J66" s="34" t="n">
        <v>1.832</v>
      </c>
      <c r="K66" s="34" t="n">
        <v>1.824</v>
      </c>
      <c r="L66" s="34" t="n">
        <v>2.108</v>
      </c>
      <c r="M66" s="34" t="n">
        <v>2.156</v>
      </c>
      <c r="N66" s="34" t="n">
        <v>2.156</v>
      </c>
      <c r="O66" s="34" t="n">
        <v>2.144</v>
      </c>
      <c r="P66" s="34" t="n">
        <v>2.248</v>
      </c>
      <c r="Q66" s="34" t="n">
        <v>2.288</v>
      </c>
      <c r="R66" s="34" t="n">
        <v>3.064</v>
      </c>
      <c r="S66" s="34" t="n">
        <v>3.16</v>
      </c>
      <c r="T66" s="34" t="n">
        <v>3.62</v>
      </c>
      <c r="U66" s="34" t="n">
        <v>3.888</v>
      </c>
      <c r="V66" s="34" t="n">
        <v>4.364</v>
      </c>
      <c r="W66" s="34" t="n">
        <v>4.512</v>
      </c>
      <c r="X66" s="34" t="n">
        <v>4.832</v>
      </c>
      <c r="Y66" s="34" t="n">
        <v>4.68</v>
      </c>
      <c r="Z66" s="34" t="n">
        <v>4.768</v>
      </c>
      <c r="AA66" s="34" t="n">
        <v>4.676</v>
      </c>
      <c r="AB66" s="34" t="n">
        <v>4.416</v>
      </c>
      <c r="AC66" s="34" t="n">
        <v>4.532</v>
      </c>
      <c r="AD66" s="34" t="n">
        <v>4.496</v>
      </c>
      <c r="AE66" s="34" t="n">
        <v>4.316</v>
      </c>
      <c r="AF66" s="34" t="n">
        <v>4.38</v>
      </c>
      <c r="AG66" s="34" t="n">
        <v>4.384</v>
      </c>
      <c r="AH66" s="34" t="n">
        <v>4.584</v>
      </c>
      <c r="AI66" s="34" t="n">
        <v>4.488</v>
      </c>
      <c r="AJ66" s="34" t="n">
        <v>4.672</v>
      </c>
      <c r="AK66" s="34" t="n">
        <v>4.596</v>
      </c>
      <c r="AL66" s="34" t="n">
        <v>5.424</v>
      </c>
      <c r="AM66" s="34" t="n">
        <v>5.78</v>
      </c>
      <c r="AN66" s="34" t="n">
        <v>6.88</v>
      </c>
      <c r="AO66" s="34" t="n">
        <v>7.244</v>
      </c>
      <c r="AP66" s="34" t="n">
        <v>7.764</v>
      </c>
      <c r="AQ66" s="34" t="n">
        <v>8.14</v>
      </c>
      <c r="AR66" s="34" t="n">
        <v>8.44</v>
      </c>
      <c r="AS66" s="34" t="n">
        <v>8.512</v>
      </c>
      <c r="AT66" s="34" t="n">
        <v>10.144</v>
      </c>
      <c r="AU66" s="34" t="n">
        <v>10.272</v>
      </c>
      <c r="AV66" s="34" t="n">
        <v>10.16</v>
      </c>
      <c r="AW66" s="34" t="n">
        <v>9.684</v>
      </c>
      <c r="AX66" s="34" t="n">
        <v>9.296</v>
      </c>
      <c r="AY66" s="34" t="n">
        <v>9.432</v>
      </c>
      <c r="AZ66" s="34" t="n">
        <v>9.676</v>
      </c>
      <c r="BA66" s="34" t="n">
        <v>11.18</v>
      </c>
      <c r="BB66" s="34" t="n">
        <v>11.288</v>
      </c>
      <c r="BC66" s="34" t="n">
        <v>11.124</v>
      </c>
      <c r="BD66" s="34" t="n">
        <v>10.964</v>
      </c>
      <c r="BE66" s="34" t="n">
        <v>10.888</v>
      </c>
      <c r="BF66" s="34" t="n">
        <v>10.8</v>
      </c>
      <c r="BG66" s="34" t="n">
        <v>10.624</v>
      </c>
      <c r="BH66" s="34" t="n">
        <v>10.432</v>
      </c>
      <c r="BI66" s="34" t="n">
        <v>10.82</v>
      </c>
      <c r="BJ66" s="34" t="n">
        <v>10.784</v>
      </c>
      <c r="BK66" s="34" t="n">
        <v>10.72</v>
      </c>
      <c r="BL66" s="34" t="n">
        <v>10.612</v>
      </c>
      <c r="BM66" s="34" t="n">
        <v>10.644</v>
      </c>
      <c r="BN66" s="34" t="n">
        <v>10.488</v>
      </c>
      <c r="BO66" s="34" t="n">
        <v>10.564</v>
      </c>
      <c r="BP66" s="34" t="n">
        <v>10.576</v>
      </c>
      <c r="BQ66" s="34" t="n">
        <v>10.584</v>
      </c>
      <c r="BR66" s="34" t="n">
        <v>10.54</v>
      </c>
      <c r="BS66" s="34" t="n">
        <v>10.488</v>
      </c>
      <c r="BT66" s="34" t="n">
        <v>10.312</v>
      </c>
      <c r="BU66" s="34" t="n">
        <v>11.088</v>
      </c>
      <c r="BV66" s="34" t="n">
        <v>11.176</v>
      </c>
      <c r="BW66" s="34" t="n">
        <v>11.132</v>
      </c>
      <c r="BX66" s="34" t="n">
        <v>11.052</v>
      </c>
      <c r="BY66" s="34" t="n">
        <v>11.492</v>
      </c>
      <c r="BZ66" s="34" t="n">
        <v>11.656</v>
      </c>
      <c r="CA66" s="34" t="n">
        <v>11.712</v>
      </c>
      <c r="CB66" s="34" t="n">
        <v>11.784</v>
      </c>
      <c r="CC66" s="34" t="n">
        <v>14.148</v>
      </c>
      <c r="CD66" s="34" t="n">
        <v>13.984</v>
      </c>
      <c r="CE66" s="34" t="n">
        <v>14.216</v>
      </c>
      <c r="CF66" s="34" t="n">
        <v>14.404</v>
      </c>
      <c r="CG66" s="34" t="n">
        <v>16.36</v>
      </c>
      <c r="CH66" s="34" t="n">
        <v>16.996</v>
      </c>
      <c r="CI66" s="34" t="n">
        <v>17.636</v>
      </c>
      <c r="CJ66" s="34" t="n">
        <v>18.092</v>
      </c>
      <c r="CK66" s="34" t="n">
        <v>20.332</v>
      </c>
      <c r="CL66" s="34" t="n">
        <v>20.596</v>
      </c>
      <c r="CM66" s="34" t="n">
        <v>20.932</v>
      </c>
      <c r="CN66" s="34" t="n">
        <v>21.792</v>
      </c>
      <c r="CO66" s="34" t="n">
        <v>21.86</v>
      </c>
      <c r="CP66" s="34" t="n">
        <v>21.82</v>
      </c>
      <c r="CQ66" s="34" t="n">
        <v>22.14</v>
      </c>
      <c r="CR66" s="34" t="n">
        <v>22.204</v>
      </c>
      <c r="CS66" s="34" t="n">
        <v>22.68</v>
      </c>
      <c r="CT66" s="34" t="n">
        <v>23.06</v>
      </c>
      <c r="CU66" s="34" t="n">
        <v>22.58</v>
      </c>
      <c r="CV66" s="34" t="n">
        <v>22.504</v>
      </c>
      <c r="CW66" s="34" t="n">
        <v>23.224</v>
      </c>
      <c r="CX66" s="34" t="n">
        <v>22.716</v>
      </c>
      <c r="CY66" s="34" t="n">
        <v>22.384</v>
      </c>
      <c r="CZ66" s="34" t="n">
        <v>22.052</v>
      </c>
      <c r="DA66" s="34" t="n">
        <v>22.636</v>
      </c>
      <c r="DB66" s="34" t="n">
        <v>22.564</v>
      </c>
      <c r="DC66" s="34" t="n">
        <v>22.236</v>
      </c>
      <c r="DD66" s="34" t="n">
        <v>21.852</v>
      </c>
      <c r="DE66" s="34" t="n">
        <v>21.16</v>
      </c>
      <c r="DF66" s="34" t="n">
        <v>20.04</v>
      </c>
      <c r="DG66" s="34" t="n">
        <v>19.076</v>
      </c>
      <c r="DH66" s="34" t="n">
        <v>18.144</v>
      </c>
      <c r="DI66" s="34" t="n">
        <v>17.668</v>
      </c>
      <c r="DJ66" s="34" t="n">
        <v>17.124</v>
      </c>
      <c r="DK66" s="34" t="n">
        <v>16.58</v>
      </c>
      <c r="DL66" s="34" t="n">
        <v>15.976</v>
      </c>
      <c r="DM66" s="34" t="n">
        <v>16.18</v>
      </c>
      <c r="DN66" s="34" t="n">
        <v>15.788</v>
      </c>
      <c r="DO66" s="34" t="n">
        <v>15.464</v>
      </c>
      <c r="DP66" s="34" t="n">
        <v>15.284</v>
      </c>
      <c r="DQ66" s="34" t="n">
        <v>15.356</v>
      </c>
      <c r="DR66" s="34" t="n">
        <v>13.616</v>
      </c>
      <c r="DS66" s="34" t="n">
        <v>14.896</v>
      </c>
      <c r="DT66" s="34" t="n">
        <v>14.84</v>
      </c>
      <c r="DU66" s="34" t="n">
        <v>14.908</v>
      </c>
      <c r="DV66" s="34" t="n">
        <v>15.1</v>
      </c>
      <c r="DW66" s="34" t="n">
        <v>15.536</v>
      </c>
      <c r="DX66" s="34" t="n">
        <v>15.996</v>
      </c>
      <c r="DY66" s="34" t="n">
        <v>17.236</v>
      </c>
      <c r="DZ66" s="34" t="n">
        <v>17.898</v>
      </c>
      <c r="EA66" s="34" t="n">
        <v>18.222</v>
      </c>
      <c r="EB66" s="34" t="n">
        <v>18.485</v>
      </c>
      <c r="EC66" s="34" t="n">
        <v>19.842</v>
      </c>
      <c r="ED66" s="34" t="n">
        <v>20.652</v>
      </c>
      <c r="EE66" s="34" t="n">
        <v>21.759</v>
      </c>
      <c r="EF66" s="34" t="n">
        <v>22.788</v>
      </c>
      <c r="EG66" s="34" t="n">
        <v>23.299</v>
      </c>
      <c r="EH66" s="34" t="n">
        <v>24.086</v>
      </c>
      <c r="EI66" s="34" t="n">
        <v>24.969</v>
      </c>
      <c r="EJ66" s="34" t="n">
        <v>25.888</v>
      </c>
      <c r="EK66" s="34" t="n">
        <v>28.839</v>
      </c>
      <c r="EL66" s="34" t="n">
        <v>27.844</v>
      </c>
      <c r="EM66" s="34" t="n">
        <v>28.237</v>
      </c>
      <c r="EN66" s="34" t="n">
        <v>29.613</v>
      </c>
      <c r="EO66" s="34" t="n">
        <v>32.274</v>
      </c>
      <c r="EP66" s="34" t="n">
        <v>29.235</v>
      </c>
      <c r="EQ66" s="34" t="n">
        <v>29.264</v>
      </c>
      <c r="ER66" s="34" t="n">
        <v>29.344</v>
      </c>
      <c r="ES66" s="34" t="n">
        <v>29.717</v>
      </c>
      <c r="ET66" s="34" t="n">
        <v>30</v>
      </c>
      <c r="EU66" s="34" t="n">
        <v>30.392</v>
      </c>
      <c r="EV66" s="34" t="n">
        <v>30.74</v>
      </c>
      <c r="EW66" s="34" t="n">
        <v>32.553</v>
      </c>
      <c r="EX66" s="34" t="n">
        <v>33.466</v>
      </c>
      <c r="EY66" s="34" t="n">
        <v>34.607</v>
      </c>
      <c r="EZ66" s="34" t="n">
        <v>37.1</v>
      </c>
      <c r="FA66" s="34" t="n">
        <v>42.964</v>
      </c>
      <c r="FB66" s="34" t="n">
        <v>44.63</v>
      </c>
      <c r="FC66" s="34" t="n">
        <v>55.541</v>
      </c>
      <c r="FD66" s="34" t="n">
        <v>58.195</v>
      </c>
      <c r="FE66" s="34" t="n">
        <v>60.683</v>
      </c>
      <c r="FF66" s="34" t="n">
        <v>63.749</v>
      </c>
      <c r="FG66" s="34" t="n">
        <v>65.743</v>
      </c>
      <c r="FH66" s="34" t="n">
        <v>67.74</v>
      </c>
      <c r="FI66" s="34" t="n">
        <v>68.828</v>
      </c>
      <c r="FJ66" s="34" t="n">
        <v>71.063</v>
      </c>
      <c r="FK66" s="34" t="n">
        <v>72.829</v>
      </c>
      <c r="FL66" s="34" t="n">
        <v>73.527</v>
      </c>
      <c r="FM66" s="34" t="n">
        <v>73.492</v>
      </c>
      <c r="FN66" s="34" t="n">
        <v>74.054</v>
      </c>
      <c r="FO66" s="34" t="n">
        <v>74.348</v>
      </c>
      <c r="FP66" s="34" t="n">
        <v>75.343</v>
      </c>
      <c r="FQ66" s="34" t="n">
        <v>75.66</v>
      </c>
      <c r="FR66" s="34" t="n">
        <v>75.96</v>
      </c>
      <c r="FS66" s="34" t="n">
        <v>76.039</v>
      </c>
      <c r="FT66" s="34" t="n">
        <v>75.214</v>
      </c>
      <c r="FU66" s="34" t="n">
        <v>71.414</v>
      </c>
      <c r="FV66" s="34" t="n">
        <v>69.318</v>
      </c>
      <c r="FW66" s="34" t="n">
        <v>69.354</v>
      </c>
      <c r="FX66" s="34" t="n">
        <v>68.645</v>
      </c>
      <c r="FY66" s="34" t="n">
        <v>70.317</v>
      </c>
      <c r="FZ66" s="34" t="n">
        <v>69.767</v>
      </c>
      <c r="GA66" s="34" t="n">
        <v>69.164</v>
      </c>
      <c r="GB66" s="34" t="n">
        <v>68.382</v>
      </c>
      <c r="GC66" s="34" t="n">
        <v>67.638</v>
      </c>
      <c r="GD66" s="34" t="n">
        <v>67.294</v>
      </c>
      <c r="GE66" s="34" t="n">
        <v>65.413</v>
      </c>
      <c r="GF66" s="34" t="n">
        <v>64.803</v>
      </c>
      <c r="GG66" s="34" t="n">
        <v>64.499</v>
      </c>
      <c r="GH66" s="34" t="n">
        <v>63.602</v>
      </c>
      <c r="GI66" s="34" t="n">
        <v>62.271</v>
      </c>
      <c r="GJ66" s="34" t="n">
        <v>63.802</v>
      </c>
      <c r="GK66" s="34" t="n">
        <v>67.217</v>
      </c>
      <c r="GL66" s="34" t="n">
        <v>59.727</v>
      </c>
      <c r="GM66" s="34" t="n">
        <v>58.39</v>
      </c>
      <c r="GN66" s="34" t="n">
        <v>57.319</v>
      </c>
      <c r="GO66" s="34" t="n">
        <v>57.116</v>
      </c>
      <c r="GP66" s="34" t="n">
        <v>55.898</v>
      </c>
      <c r="GQ66" s="34" t="n">
        <v>54.478</v>
      </c>
      <c r="GR66" s="34" t="n">
        <v>54.216</v>
      </c>
      <c r="GS66" s="34" t="n">
        <v>54.153</v>
      </c>
      <c r="GT66" s="34" t="n">
        <v>57.268</v>
      </c>
      <c r="GU66" s="34" t="n">
        <v>92.045</v>
      </c>
      <c r="GV66" s="34" t="n">
        <v>92.713</v>
      </c>
      <c r="GW66" s="34" t="n">
        <v>93.037</v>
      </c>
      <c r="GX66" s="34" t="n">
        <v>109.653</v>
      </c>
      <c r="GY66" s="34" t="n">
        <v>128.939</v>
      </c>
      <c r="GZ66" s="34" t="n">
        <v>135.661</v>
      </c>
      <c r="HA66" s="34" t="n">
        <v>139.85</v>
      </c>
      <c r="HB66" t="n">
        <v>132.019</v>
      </c>
    </row>
    <row r="67">
      <c r="A67" s="34" t="s">
        <v>1538</v>
      </c>
      <c r="B67" s="34" t="n">
        <v>38.1</v>
      </c>
      <c r="C67" s="34" t="n">
        <v>38.6333333333333</v>
      </c>
      <c r="D67" s="34" t="n">
        <v>39.0333333333333</v>
      </c>
      <c r="E67" s="34" t="n">
        <v>39.6</v>
      </c>
      <c r="F67" s="34" t="n">
        <v>39.9333333333333</v>
      </c>
      <c r="G67" s="34" t="n">
        <v>40.3</v>
      </c>
      <c r="H67" s="34" t="n">
        <v>40.7</v>
      </c>
      <c r="I67" s="34" t="n">
        <v>41</v>
      </c>
      <c r="J67" s="34" t="n">
        <v>41.3333333333333</v>
      </c>
      <c r="K67" s="34" t="n">
        <v>41.6</v>
      </c>
      <c r="L67" s="34" t="n">
        <v>41.9333333333333</v>
      </c>
      <c r="M67" s="34" t="n">
        <v>42.3666666666667</v>
      </c>
      <c r="N67" s="34" t="n">
        <v>43.0333333333333</v>
      </c>
      <c r="O67" s="34" t="n">
        <v>43.9333333333333</v>
      </c>
      <c r="P67" s="34" t="n">
        <v>44.8</v>
      </c>
      <c r="Q67" s="34" t="n">
        <v>45.9333333333333</v>
      </c>
      <c r="R67" s="34" t="n">
        <v>47.3</v>
      </c>
      <c r="S67" s="34" t="n">
        <v>48.5666666666667</v>
      </c>
      <c r="T67" s="34" t="n">
        <v>49.9333333333333</v>
      </c>
      <c r="U67" s="34" t="n">
        <v>51.4666666666667</v>
      </c>
      <c r="V67" s="34" t="n">
        <v>52.5666666666667</v>
      </c>
      <c r="W67" s="34" t="n">
        <v>53.2</v>
      </c>
      <c r="X67" s="34" t="n">
        <v>54.2666666666667</v>
      </c>
      <c r="Y67" s="34" t="n">
        <v>55.2666666666667</v>
      </c>
      <c r="Z67" s="34" t="n">
        <v>55.9</v>
      </c>
      <c r="AA67" s="34" t="n">
        <v>56.4</v>
      </c>
      <c r="AB67" s="34" t="n">
        <v>57.3</v>
      </c>
      <c r="AC67" s="34" t="n">
        <v>58.1333333333333</v>
      </c>
      <c r="AD67" s="34" t="n">
        <v>59.2</v>
      </c>
      <c r="AE67" s="34" t="n">
        <v>60.2333333333333</v>
      </c>
      <c r="AF67" s="34" t="n">
        <v>61.0666666666667</v>
      </c>
      <c r="AG67" s="34" t="n">
        <v>61.9666666666667</v>
      </c>
      <c r="AH67" s="34" t="n">
        <v>63.0333333333333</v>
      </c>
      <c r="AI67" s="34" t="n">
        <v>64.4666666666667</v>
      </c>
      <c r="AJ67" s="34" t="n">
        <v>65.9666666666667</v>
      </c>
      <c r="AK67" s="34" t="n">
        <v>67.5</v>
      </c>
      <c r="AL67" s="34" t="n">
        <v>69.2</v>
      </c>
      <c r="AM67" s="34" t="n">
        <v>71.4</v>
      </c>
      <c r="AN67" s="34" t="n">
        <v>73.7</v>
      </c>
      <c r="AO67" s="34" t="n">
        <v>76.0333333333333</v>
      </c>
      <c r="AP67" s="34" t="n">
        <v>79.0333333333333</v>
      </c>
      <c r="AQ67" s="34" t="n">
        <v>81.7</v>
      </c>
      <c r="AR67" s="34" t="n">
        <v>83.2333333333333</v>
      </c>
      <c r="AS67" s="34" t="n">
        <v>85.5666666666667</v>
      </c>
      <c r="AT67" s="34" t="n">
        <v>87.9333333333333</v>
      </c>
      <c r="AU67" s="34" t="n">
        <v>89.7666666666667</v>
      </c>
      <c r="AV67" s="34" t="n">
        <v>92.2666666666667</v>
      </c>
      <c r="AW67" s="34" t="n">
        <v>93.7666666666667</v>
      </c>
      <c r="AX67" s="34" t="n">
        <v>94.6</v>
      </c>
      <c r="AY67" s="34" t="n">
        <v>95.9666666666667</v>
      </c>
      <c r="AZ67" s="34" t="n">
        <v>97.6333333333333</v>
      </c>
      <c r="BA67" s="34" t="n">
        <v>97.9333333333333</v>
      </c>
      <c r="BB67" s="34" t="n">
        <v>98</v>
      </c>
      <c r="BC67" s="34" t="n">
        <v>99.1333333333333</v>
      </c>
      <c r="BD67" s="34" t="n">
        <v>100.1</v>
      </c>
      <c r="BE67" s="34" t="n">
        <v>101.1</v>
      </c>
      <c r="BF67" s="34" t="n">
        <v>102.533333333333</v>
      </c>
      <c r="BG67" s="34" t="n">
        <v>103.5</v>
      </c>
      <c r="BH67" s="34" t="n">
        <v>104.4</v>
      </c>
      <c r="BI67" s="34" t="n">
        <v>105.3</v>
      </c>
      <c r="BJ67" s="34" t="n">
        <v>106.266666666667</v>
      </c>
      <c r="BK67" s="34" t="n">
        <v>107.233333333333</v>
      </c>
      <c r="BL67" s="34" t="n">
        <v>107.9</v>
      </c>
      <c r="BM67" s="34" t="n">
        <v>109</v>
      </c>
      <c r="BN67" s="34" t="n">
        <v>109.566666666667</v>
      </c>
      <c r="BO67" s="34" t="n">
        <v>109.033333333333</v>
      </c>
      <c r="BP67" s="34" t="n">
        <v>109.7</v>
      </c>
      <c r="BQ67" s="34" t="n">
        <v>110.466666666667</v>
      </c>
      <c r="BR67" s="34" t="n">
        <v>111.8</v>
      </c>
      <c r="BS67" s="34" t="n">
        <v>113.066666666667</v>
      </c>
      <c r="BT67" s="34" t="n">
        <v>114.266666666667</v>
      </c>
      <c r="BU67" s="34" t="n">
        <v>115.333333333333</v>
      </c>
      <c r="BV67" s="34" t="n">
        <v>116.233333333333</v>
      </c>
      <c r="BW67" s="34" t="n">
        <v>117.566666666667</v>
      </c>
      <c r="BX67" s="34" t="n">
        <v>119</v>
      </c>
      <c r="BY67" s="34" t="n">
        <v>120.3</v>
      </c>
      <c r="BZ67" s="34" t="n">
        <v>121.666666666667</v>
      </c>
      <c r="CA67" s="34" t="n">
        <v>123.633333333333</v>
      </c>
      <c r="CB67" s="34" t="n">
        <v>124.6</v>
      </c>
      <c r="CC67" s="34" t="n">
        <v>125.866666666667</v>
      </c>
      <c r="CD67" s="34" t="n">
        <v>128.033333333333</v>
      </c>
      <c r="CE67" s="34" t="n">
        <v>129.3</v>
      </c>
      <c r="CF67" s="34" t="n">
        <v>131.533333333333</v>
      </c>
      <c r="CG67" s="34" t="n">
        <v>133.766666666667</v>
      </c>
      <c r="CH67" s="34" t="n">
        <v>134.766666666667</v>
      </c>
      <c r="CI67" s="34" t="n">
        <v>135.566666666667</v>
      </c>
      <c r="CJ67" s="34" t="n">
        <v>136.6</v>
      </c>
      <c r="CK67" s="34" t="n">
        <v>137.733333333333</v>
      </c>
      <c r="CL67" s="34" t="n">
        <v>138.666666666667</v>
      </c>
      <c r="CM67" s="34" t="n">
        <v>139.733333333333</v>
      </c>
      <c r="CN67" s="34" t="n">
        <v>140.8</v>
      </c>
      <c r="CO67" s="34" t="n">
        <v>142.033333333333</v>
      </c>
      <c r="CP67" s="34" t="n">
        <v>143.066666666667</v>
      </c>
      <c r="CQ67" s="34" t="n">
        <v>144.1</v>
      </c>
      <c r="CR67" s="34" t="n">
        <v>144.766666666667</v>
      </c>
      <c r="CS67" s="34" t="n">
        <v>145.966666666667</v>
      </c>
      <c r="CT67" s="34" t="n">
        <v>146.7</v>
      </c>
      <c r="CU67" s="34" t="n">
        <v>147.533333333333</v>
      </c>
      <c r="CV67" s="34" t="n">
        <v>148.9</v>
      </c>
      <c r="CW67" s="34" t="n">
        <v>149.766666666667</v>
      </c>
      <c r="CX67" s="34" t="n">
        <v>150.866666666667</v>
      </c>
      <c r="CY67" s="34" t="n">
        <v>152.1</v>
      </c>
      <c r="CZ67" s="34" t="n">
        <v>152.866666666667</v>
      </c>
      <c r="DA67" s="34" t="n">
        <v>153.7</v>
      </c>
      <c r="DB67" s="34" t="n">
        <v>155.066666666667</v>
      </c>
      <c r="DC67" s="34" t="n">
        <v>156.4</v>
      </c>
      <c r="DD67" s="34" t="n">
        <v>157.3</v>
      </c>
      <c r="DE67" s="34" t="n">
        <v>158.666666666667</v>
      </c>
      <c r="DF67" s="34" t="n">
        <v>159.633333333333</v>
      </c>
      <c r="DG67" s="34" t="n">
        <v>160</v>
      </c>
      <c r="DH67" s="34" t="n">
        <v>160.8</v>
      </c>
      <c r="DI67" s="34" t="n">
        <v>161.666666666667</v>
      </c>
      <c r="DJ67" s="34" t="n">
        <v>162</v>
      </c>
      <c r="DK67" s="34" t="n">
        <v>162.533333333333</v>
      </c>
      <c r="DL67" s="34" t="n">
        <v>163.366666666667</v>
      </c>
      <c r="DM67" s="34" t="n">
        <v>164.133333333333</v>
      </c>
      <c r="DN67" s="34" t="n">
        <v>164.733333333333</v>
      </c>
      <c r="DO67" s="34" t="n">
        <v>165.966666666667</v>
      </c>
      <c r="DP67" s="34" t="n">
        <v>167.2</v>
      </c>
      <c r="DQ67" s="34" t="n">
        <v>168.433333333333</v>
      </c>
      <c r="DR67" s="34" t="n">
        <v>170.1</v>
      </c>
      <c r="DS67" s="34" t="n">
        <v>171.433333333333</v>
      </c>
      <c r="DT67" s="34" t="n">
        <v>173</v>
      </c>
      <c r="DU67" s="34" t="n">
        <v>174.233333333333</v>
      </c>
      <c r="DV67" s="34" t="n">
        <v>175.9</v>
      </c>
      <c r="DW67" s="34" t="n">
        <v>177.133333333333</v>
      </c>
      <c r="DX67" s="34" t="n">
        <v>177.633333333333</v>
      </c>
      <c r="DY67" s="34" t="n">
        <v>177.5</v>
      </c>
      <c r="DZ67" s="34" t="n">
        <v>178.066666666667</v>
      </c>
      <c r="EA67" s="34" t="n">
        <v>179.466666666667</v>
      </c>
      <c r="EB67" s="34" t="n">
        <v>180.433333333333</v>
      </c>
      <c r="EC67" s="34" t="n">
        <v>181.5</v>
      </c>
      <c r="ED67" s="34" t="n">
        <v>183.366666666667</v>
      </c>
      <c r="EE67" s="34" t="n">
        <v>183.066666666667</v>
      </c>
      <c r="EF67" s="34" t="n">
        <v>184.433333333333</v>
      </c>
      <c r="EG67" s="34" t="n">
        <v>185.133333333333</v>
      </c>
      <c r="EH67" s="34" t="n">
        <v>186.7</v>
      </c>
      <c r="EI67" s="34" t="n">
        <v>188.166666666667</v>
      </c>
      <c r="EJ67" s="34" t="n">
        <v>189.366666666667</v>
      </c>
      <c r="EK67" s="34" t="n">
        <v>191.4</v>
      </c>
      <c r="EL67" s="34" t="n">
        <v>192.366666666667</v>
      </c>
      <c r="EM67" s="34" t="n">
        <v>193.666666666667</v>
      </c>
      <c r="EN67" s="34" t="n">
        <v>196.6</v>
      </c>
      <c r="EO67" s="34" t="n">
        <v>198.433333333333</v>
      </c>
      <c r="EP67" s="34" t="n">
        <v>199.466666666667</v>
      </c>
      <c r="EQ67" s="34" t="n">
        <v>201.266666666667</v>
      </c>
      <c r="ER67" s="34" t="n">
        <v>203.166666666667</v>
      </c>
      <c r="ES67" s="34" t="n">
        <v>202.333333333333</v>
      </c>
      <c r="ET67" s="34" t="n">
        <v>204.317</v>
      </c>
      <c r="EU67" s="34" t="n">
        <v>206.631</v>
      </c>
      <c r="EV67" s="34" t="n">
        <v>207.939</v>
      </c>
      <c r="EW67" s="34" t="n">
        <v>210.489666666667</v>
      </c>
      <c r="EX67" s="34" t="n">
        <v>212.769666666667</v>
      </c>
      <c r="EY67" s="34" t="n">
        <v>215.537666666667</v>
      </c>
      <c r="EZ67" s="34" t="n">
        <v>218.861</v>
      </c>
      <c r="FA67" s="34" t="n">
        <v>213.848666666667</v>
      </c>
      <c r="FB67" s="34" t="n">
        <v>212.377666666667</v>
      </c>
      <c r="FC67" s="34" t="n">
        <v>213.507</v>
      </c>
      <c r="FD67" s="34" t="n">
        <v>215.344</v>
      </c>
      <c r="FE67" s="34" t="n">
        <v>217.03</v>
      </c>
      <c r="FF67" s="34" t="n">
        <v>217.374</v>
      </c>
      <c r="FG67" s="34" t="n">
        <v>217.297333333333</v>
      </c>
      <c r="FH67" s="34" t="n">
        <v>217.934333333333</v>
      </c>
      <c r="FI67" s="34" t="n">
        <v>219.699</v>
      </c>
      <c r="FJ67" s="34" t="n">
        <v>222.043666666667</v>
      </c>
      <c r="FK67" s="34" t="n">
        <v>224.568333333333</v>
      </c>
      <c r="FL67" s="34" t="n">
        <v>226.032666666667</v>
      </c>
      <c r="FM67" s="34" t="n">
        <v>227.047333333333</v>
      </c>
      <c r="FN67" s="34" t="n">
        <v>228.326</v>
      </c>
      <c r="FO67" s="34" t="n">
        <v>228.808</v>
      </c>
      <c r="FP67" s="34" t="n">
        <v>229.841</v>
      </c>
      <c r="FQ67" s="34" t="n">
        <v>231.369333333333</v>
      </c>
      <c r="FR67" s="34" t="n">
        <v>232.299333333333</v>
      </c>
      <c r="FS67" s="34" t="n">
        <v>232.045</v>
      </c>
      <c r="FT67" s="34" t="n">
        <v>233.3</v>
      </c>
      <c r="FU67" s="34" t="n">
        <v>234.162666666667</v>
      </c>
      <c r="FV67" s="34" t="n">
        <v>235.621</v>
      </c>
      <c r="FW67" s="34" t="n">
        <v>236.872333333333</v>
      </c>
      <c r="FX67" s="34" t="n">
        <v>237.478333333333</v>
      </c>
      <c r="FY67" s="34" t="n">
        <v>236.888333333333</v>
      </c>
      <c r="FZ67" s="34" t="n">
        <v>235.355</v>
      </c>
      <c r="GA67" s="34" t="n">
        <v>236.96</v>
      </c>
      <c r="GB67" s="34" t="n">
        <v>237.855</v>
      </c>
      <c r="GC67" s="34" t="n">
        <v>237.837</v>
      </c>
      <c r="GD67" s="34" t="n">
        <v>237.689333333333</v>
      </c>
      <c r="GE67" s="34" t="n">
        <v>239.590333333333</v>
      </c>
      <c r="GF67" s="34" t="n">
        <v>240.607333333333</v>
      </c>
      <c r="GG67" s="34" t="n">
        <v>242.134666666667</v>
      </c>
      <c r="GH67" s="34" t="n">
        <v>243.838666666667</v>
      </c>
      <c r="GI67" s="34" t="n">
        <v>244.12</v>
      </c>
      <c r="GJ67" s="34" t="n">
        <v>245.287</v>
      </c>
      <c r="GK67" s="34" t="n">
        <v>247.238333333333</v>
      </c>
      <c r="GL67" s="34" t="n">
        <v>249.254333333333</v>
      </c>
      <c r="GM67" s="34" t="n">
        <v>250.681</v>
      </c>
      <c r="GN67" s="34" t="n">
        <v>251.770333333333</v>
      </c>
      <c r="GO67" s="34" t="n">
        <v>252.69</v>
      </c>
      <c r="GP67" s="34" t="n">
        <v>253.292666666667</v>
      </c>
      <c r="GQ67" s="34" t="n">
        <v>255.283</v>
      </c>
      <c r="GR67" s="34" t="n">
        <v>256.225</v>
      </c>
      <c r="GS67" s="34" t="n">
        <v>257.785333333333</v>
      </c>
      <c r="GT67" s="34" t="n">
        <v>258.618</v>
      </c>
      <c r="GU67" s="34" t="n">
        <v>256.418333333333</v>
      </c>
      <c r="GV67" s="34" t="n">
        <v>259.437666666667</v>
      </c>
      <c r="GW67" s="34" t="n">
        <v>260.879</v>
      </c>
      <c r="GX67" s="34" t="n">
        <v>263.524666666667</v>
      </c>
      <c r="GY67" s="34" t="n">
        <v>268.760333333333</v>
      </c>
      <c r="GZ67" s="34" t="n">
        <v>273.163333333333</v>
      </c>
      <c r="HA67" s="34" t="n">
        <v>278.413333333333</v>
      </c>
      <c r="HB67" t="n">
        <v>284.607666666667</v>
      </c>
    </row>
    <row r="68">
      <c r="A68" s="34" t="s">
        <v>1539</v>
      </c>
      <c r="B68" s="34" t="n">
        <v>38.3</v>
      </c>
      <c r="C68" s="34" t="n">
        <v>38.8333333333333</v>
      </c>
      <c r="D68" s="34" t="n">
        <v>39.2333333333333</v>
      </c>
      <c r="E68" s="34" t="n">
        <v>39.8</v>
      </c>
      <c r="F68" s="34" t="n">
        <v>40.1666666666667</v>
      </c>
      <c r="G68" s="34" t="n">
        <v>40.5333333333333</v>
      </c>
      <c r="H68" s="34" t="n">
        <v>40.9666666666667</v>
      </c>
      <c r="I68" s="34" t="n">
        <v>41.2333333333333</v>
      </c>
      <c r="J68" s="34" t="n">
        <v>41.6</v>
      </c>
      <c r="K68" s="34" t="n">
        <v>41.8</v>
      </c>
      <c r="L68" s="34" t="n">
        <v>42.2</v>
      </c>
      <c r="M68" s="34" t="n">
        <v>42.6333333333333</v>
      </c>
      <c r="N68" s="34" t="n">
        <v>43.2666666666667</v>
      </c>
      <c r="O68" s="34" t="n">
        <v>44.1666666666667</v>
      </c>
      <c r="P68" s="34" t="n">
        <v>45.0666666666667</v>
      </c>
      <c r="Q68" s="34" t="n">
        <v>46.1666666666667</v>
      </c>
      <c r="R68" s="34" t="n">
        <v>47.5666666666667</v>
      </c>
      <c r="S68" s="34" t="n">
        <v>48.7666666666667</v>
      </c>
      <c r="T68" s="34" t="n">
        <v>50.2333333333333</v>
      </c>
      <c r="U68" s="34" t="n">
        <v>51.7666666666667</v>
      </c>
      <c r="V68" s="34" t="n">
        <v>52.8666666666667</v>
      </c>
      <c r="W68" s="34" t="n">
        <v>53.5</v>
      </c>
      <c r="X68" s="34" t="n">
        <v>54.5666666666667</v>
      </c>
      <c r="Y68" s="34" t="n">
        <v>55.5666666666667</v>
      </c>
      <c r="Z68" s="34" t="n">
        <v>56.2333333333333</v>
      </c>
      <c r="AA68" s="34" t="n">
        <v>56.7333333333333</v>
      </c>
      <c r="AB68" s="34" t="n">
        <v>57.6</v>
      </c>
      <c r="AC68" s="34" t="n">
        <v>58.4333333333333</v>
      </c>
      <c r="AD68" s="34" t="n">
        <v>59.5333333333333</v>
      </c>
      <c r="AE68" s="34" t="n">
        <v>60.6</v>
      </c>
      <c r="AF68" s="34" t="n">
        <v>61.4333333333333</v>
      </c>
      <c r="AG68" s="34" t="n">
        <v>62.2666666666667</v>
      </c>
      <c r="AH68" s="34" t="n">
        <v>63.3666666666667</v>
      </c>
      <c r="AI68" s="34" t="n">
        <v>64.7666666666667</v>
      </c>
      <c r="AJ68" s="34" t="n">
        <v>66.2333333333333</v>
      </c>
      <c r="AK68" s="34" t="n">
        <v>67.8333333333333</v>
      </c>
      <c r="AL68" s="34" t="n">
        <v>69.5666666666667</v>
      </c>
      <c r="AM68" s="34" t="n">
        <v>71.9</v>
      </c>
      <c r="AN68" s="34" t="n">
        <v>74.2333333333333</v>
      </c>
      <c r="AO68" s="34" t="n">
        <v>76.5</v>
      </c>
      <c r="AP68" s="34" t="n">
        <v>79.5</v>
      </c>
      <c r="AQ68" s="34" t="n">
        <v>82.2</v>
      </c>
      <c r="AR68" s="34" t="n">
        <v>83.7333333333333</v>
      </c>
      <c r="AS68" s="34" t="n">
        <v>86.1666666666667</v>
      </c>
      <c r="AT68" s="34" t="n">
        <v>88.4666666666667</v>
      </c>
      <c r="AU68" s="34" t="n">
        <v>90.2333333333333</v>
      </c>
      <c r="AV68" s="34" t="n">
        <v>92.7333333333333</v>
      </c>
      <c r="AW68" s="34" t="n">
        <v>94.1666666666667</v>
      </c>
      <c r="AX68" s="34" t="n">
        <v>94.9666666666667</v>
      </c>
      <c r="AY68" s="34" t="n">
        <v>96.2333333333333</v>
      </c>
      <c r="AZ68" s="34" t="n">
        <v>98</v>
      </c>
      <c r="BA68" s="34" t="n">
        <v>98.3333333333333</v>
      </c>
      <c r="BB68" s="34" t="n">
        <v>98.3</v>
      </c>
      <c r="BC68" s="34" t="n">
        <v>99.4333333333333</v>
      </c>
      <c r="BD68" s="34" t="n">
        <v>100.4</v>
      </c>
      <c r="BE68" s="34" t="n">
        <v>101.166666666667</v>
      </c>
      <c r="BF68" s="34" t="n">
        <v>101.933333333333</v>
      </c>
      <c r="BG68" s="34" t="n">
        <v>102.466666666667</v>
      </c>
      <c r="BH68" s="34" t="n">
        <v>103.933333333333</v>
      </c>
      <c r="BI68" s="34" t="n">
        <v>104.8</v>
      </c>
      <c r="BJ68" s="34" t="n">
        <v>105.666666666667</v>
      </c>
      <c r="BK68" s="34" t="n">
        <v>106.633333333333</v>
      </c>
      <c r="BL68" s="34" t="n">
        <v>107.133333333333</v>
      </c>
      <c r="BM68" s="34" t="n">
        <v>108.2</v>
      </c>
      <c r="BN68" s="34" t="n">
        <v>108.666666666667</v>
      </c>
      <c r="BO68" s="34" t="n">
        <v>107.933333333333</v>
      </c>
      <c r="BP68" s="34" t="n">
        <v>108.5</v>
      </c>
      <c r="BQ68" s="34" t="n">
        <v>109.2</v>
      </c>
      <c r="BR68" s="34" t="n">
        <v>110.666666666667</v>
      </c>
      <c r="BS68" s="34" t="n">
        <v>111.966666666667</v>
      </c>
      <c r="BT68" s="34" t="n">
        <v>113.166666666667</v>
      </c>
      <c r="BU68" s="34" t="n">
        <v>114.166666666667</v>
      </c>
      <c r="BV68" s="34" t="n">
        <v>114.933333333333</v>
      </c>
      <c r="BW68" s="34" t="n">
        <v>116.2</v>
      </c>
      <c r="BX68" s="34" t="n">
        <v>117.733333333333</v>
      </c>
      <c r="BY68" s="34" t="n">
        <v>118.933333333333</v>
      </c>
      <c r="BZ68" s="34" t="n">
        <v>120.366666666667</v>
      </c>
      <c r="CA68" s="34" t="n">
        <v>122.4</v>
      </c>
      <c r="CB68" s="34" t="n">
        <v>123.266666666667</v>
      </c>
      <c r="CC68" s="34" t="n">
        <v>124.4</v>
      </c>
      <c r="CD68" s="34" t="n">
        <v>126.566666666667</v>
      </c>
      <c r="CE68" s="34" t="n">
        <v>127.666666666667</v>
      </c>
      <c r="CF68" s="34" t="n">
        <v>129.866666666667</v>
      </c>
      <c r="CG68" s="34" t="n">
        <v>132.1</v>
      </c>
      <c r="CH68" s="34" t="n">
        <v>132.933333333333</v>
      </c>
      <c r="CI68" s="34" t="n">
        <v>133.733333333333</v>
      </c>
      <c r="CJ68" s="34" t="n">
        <v>134.633333333333</v>
      </c>
      <c r="CK68" s="34" t="n">
        <v>135.733333333333</v>
      </c>
      <c r="CL68" s="34" t="n">
        <v>136.533333333333</v>
      </c>
      <c r="CM68" s="34" t="n">
        <v>137.566666666667</v>
      </c>
      <c r="CN68" s="34" t="n">
        <v>138.7</v>
      </c>
      <c r="CO68" s="34" t="n">
        <v>139.8</v>
      </c>
      <c r="CP68" s="34" t="n">
        <v>140.766666666667</v>
      </c>
      <c r="CQ68" s="34" t="n">
        <v>141.733333333333</v>
      </c>
      <c r="CR68" s="34" t="n">
        <v>142.333333333333</v>
      </c>
      <c r="CS68" s="34" t="n">
        <v>143.433333333333</v>
      </c>
      <c r="CT68" s="34" t="n">
        <v>144.033333333333</v>
      </c>
      <c r="CU68" s="34" t="n">
        <v>144.866666666667</v>
      </c>
      <c r="CV68" s="34" t="n">
        <v>146.4</v>
      </c>
      <c r="CW68" s="34" t="n">
        <v>147.266666666667</v>
      </c>
      <c r="CX68" s="34" t="n">
        <v>148.333333333333</v>
      </c>
      <c r="CY68" s="34" t="n">
        <v>149.5</v>
      </c>
      <c r="CZ68" s="34" t="n">
        <v>150.166666666667</v>
      </c>
      <c r="DA68" s="34" t="n">
        <v>151</v>
      </c>
      <c r="DB68" s="34" t="n">
        <v>152.4</v>
      </c>
      <c r="DC68" s="34" t="n">
        <v>153.733333333333</v>
      </c>
      <c r="DD68" s="34" t="n">
        <v>154.566666666667</v>
      </c>
      <c r="DE68" s="34" t="n">
        <v>155.866666666667</v>
      </c>
      <c r="DF68" s="34" t="n">
        <v>156.8</v>
      </c>
      <c r="DG68" s="34" t="n">
        <v>157.1</v>
      </c>
      <c r="DH68" s="34" t="n">
        <v>157.8</v>
      </c>
      <c r="DI68" s="34" t="n">
        <v>158.533333333333</v>
      </c>
      <c r="DJ68" s="34" t="n">
        <v>158.733333333333</v>
      </c>
      <c r="DK68" s="34" t="n">
        <v>159.2</v>
      </c>
      <c r="DL68" s="34" t="n">
        <v>159.966666666667</v>
      </c>
      <c r="DM68" s="34" t="n">
        <v>160.766666666667</v>
      </c>
      <c r="DN68" s="34" t="n">
        <v>161.366666666667</v>
      </c>
      <c r="DO68" s="34" t="n">
        <v>162.533333333333</v>
      </c>
      <c r="DP68" s="34" t="n">
        <v>163.9</v>
      </c>
      <c r="DQ68" s="34" t="n">
        <v>165.2</v>
      </c>
      <c r="DR68" s="34" t="n">
        <v>166.833333333333</v>
      </c>
      <c r="DS68" s="34" t="n">
        <v>168.166666666667</v>
      </c>
      <c r="DT68" s="34" t="n">
        <v>169.7</v>
      </c>
      <c r="DU68" s="34" t="n">
        <v>170.833333333333</v>
      </c>
      <c r="DV68" s="34" t="n">
        <v>172.433333333333</v>
      </c>
      <c r="DW68" s="34" t="n">
        <v>173.733333333333</v>
      </c>
      <c r="DX68" s="34" t="n">
        <v>174.1</v>
      </c>
      <c r="DY68" s="34" t="n">
        <v>173.666666666667</v>
      </c>
      <c r="DZ68" s="34" t="n">
        <v>174.033333333333</v>
      </c>
      <c r="EA68" s="34" t="n">
        <v>175.533333333333</v>
      </c>
      <c r="EB68" s="34" t="n">
        <v>176.5</v>
      </c>
      <c r="EC68" s="34" t="n">
        <v>177.466666666667</v>
      </c>
      <c r="ED68" s="34" t="n">
        <v>179.466666666667</v>
      </c>
      <c r="EE68" s="34" t="n">
        <v>178.933333333333</v>
      </c>
      <c r="EF68" s="34" t="n">
        <v>180.2</v>
      </c>
      <c r="EG68" s="34" t="n">
        <v>180.733333333333</v>
      </c>
      <c r="EH68" s="34" t="n">
        <v>182.333333333333</v>
      </c>
      <c r="EI68" s="34" t="n">
        <v>183.666666666667</v>
      </c>
      <c r="EJ68" s="34" t="n">
        <v>184.866666666667</v>
      </c>
      <c r="EK68" s="34" t="n">
        <v>187.066666666667</v>
      </c>
      <c r="EL68" s="34" t="n">
        <v>187.933333333333</v>
      </c>
      <c r="EM68" s="34" t="n">
        <v>189.233333333333</v>
      </c>
      <c r="EN68" s="34" t="n">
        <v>192.566666666667</v>
      </c>
      <c r="EO68" s="34" t="n">
        <v>194.2</v>
      </c>
      <c r="EP68" s="34" t="n">
        <v>195.133333333333</v>
      </c>
      <c r="EQ68" s="34" t="n">
        <v>196.933333333333</v>
      </c>
      <c r="ER68" s="34" t="n">
        <v>198.8</v>
      </c>
      <c r="ES68" s="34" t="n">
        <v>197.566666666667</v>
      </c>
      <c r="ET68" s="34" t="n">
        <v>199.553</v>
      </c>
      <c r="EU68" s="34" t="n">
        <v>202.077</v>
      </c>
      <c r="EV68" s="34" t="n">
        <v>203.37</v>
      </c>
      <c r="EW68" s="34" t="n">
        <v>206.085666666667</v>
      </c>
      <c r="EX68" s="34" t="n">
        <v>208.516</v>
      </c>
      <c r="EY68" s="34" t="n">
        <v>211.502666666667</v>
      </c>
      <c r="EZ68" s="34" t="n">
        <v>215.13</v>
      </c>
      <c r="FA68" s="34" t="n">
        <v>208.838666666667</v>
      </c>
      <c r="FB68" s="34" t="n">
        <v>206.943333333333</v>
      </c>
      <c r="FC68" s="34" t="n">
        <v>208.390333333333</v>
      </c>
      <c r="FD68" s="34" t="n">
        <v>210.695</v>
      </c>
      <c r="FE68" s="34" t="n">
        <v>212.632666666667</v>
      </c>
      <c r="FF68" s="34" t="n">
        <v>213.237</v>
      </c>
      <c r="FG68" s="34" t="n">
        <v>213.150666666667</v>
      </c>
      <c r="FH68" s="34" t="n">
        <v>213.82</v>
      </c>
      <c r="FI68" s="34" t="n">
        <v>215.764</v>
      </c>
      <c r="FJ68" s="34" t="n">
        <v>218.415666666667</v>
      </c>
      <c r="FK68" s="34" t="n">
        <v>221.287666666667</v>
      </c>
      <c r="FL68" s="34" t="n">
        <v>222.738</v>
      </c>
      <c r="FM68" s="34" t="n">
        <v>223.774666666667</v>
      </c>
      <c r="FN68" s="34" t="n">
        <v>225.087333333333</v>
      </c>
      <c r="FO68" s="34" t="n">
        <v>225.459333333333</v>
      </c>
      <c r="FP68" s="34" t="n">
        <v>226.357</v>
      </c>
      <c r="FQ68" s="34" t="n">
        <v>227.971666666667</v>
      </c>
      <c r="FR68" s="34" t="n">
        <v>228.836666666667</v>
      </c>
      <c r="FS68" s="34" t="n">
        <v>228.409666666667</v>
      </c>
      <c r="FT68" s="34" t="n">
        <v>229.589</v>
      </c>
      <c r="FU68" s="34" t="n">
        <v>230.433666666667</v>
      </c>
      <c r="FV68" s="34" t="n">
        <v>231.95</v>
      </c>
      <c r="FW68" s="34" t="n">
        <v>233.101333333333</v>
      </c>
      <c r="FX68" s="34" t="n">
        <v>233.494333333333</v>
      </c>
      <c r="FY68" s="34" t="n">
        <v>232.431</v>
      </c>
      <c r="FZ68" s="34" t="n">
        <v>230.236666666667</v>
      </c>
      <c r="GA68" s="34" t="n">
        <v>231.957666666667</v>
      </c>
      <c r="GB68" s="34" t="n">
        <v>232.693333333333</v>
      </c>
      <c r="GC68" s="34" t="n">
        <v>232.280333333333</v>
      </c>
      <c r="GD68" s="34" t="n">
        <v>231.781</v>
      </c>
      <c r="GE68" s="34" t="n">
        <v>233.774</v>
      </c>
      <c r="GF68" s="34" t="n">
        <v>234.596666666667</v>
      </c>
      <c r="GG68" s="34" t="n">
        <v>236.140666666667</v>
      </c>
      <c r="GH68" s="34" t="n">
        <v>237.859</v>
      </c>
      <c r="GI68" s="34" t="n">
        <v>237.925333333333</v>
      </c>
      <c r="GJ68" s="34" t="n">
        <v>239.136666666667</v>
      </c>
      <c r="GK68" s="34" t="n">
        <v>241.276333333333</v>
      </c>
      <c r="GL68" s="34" t="n">
        <v>243.360333333333</v>
      </c>
      <c r="GM68" s="34" t="n">
        <v>244.732</v>
      </c>
      <c r="GN68" s="34" t="n">
        <v>245.840333333333</v>
      </c>
      <c r="GO68" s="34" t="n">
        <v>246.613333333333</v>
      </c>
      <c r="GP68" s="34" t="n">
        <v>246.874</v>
      </c>
      <c r="GQ68" s="34" t="n">
        <v>248.912</v>
      </c>
      <c r="GR68" s="34" t="n">
        <v>249.725</v>
      </c>
      <c r="GS68" s="34" t="n">
        <v>251.325666666667</v>
      </c>
      <c r="GT68" s="34" t="n">
        <v>251.990333333333</v>
      </c>
      <c r="GU68" s="34" t="n">
        <v>249.543</v>
      </c>
      <c r="GV68" s="34" t="n">
        <v>253.039666666667</v>
      </c>
      <c r="GW68" s="34" t="n">
        <v>254.556</v>
      </c>
      <c r="GX68" s="34" t="n">
        <v>257.472</v>
      </c>
      <c r="GY68" s="34" t="n">
        <v>263.117</v>
      </c>
      <c r="GZ68" s="34" t="n">
        <v>267.898666666667</v>
      </c>
      <c r="HA68" s="34" t="n">
        <v>273.536666666667</v>
      </c>
      <c r="HB68" t="n">
        <v>280.103</v>
      </c>
    </row>
    <row r="69">
      <c r="A69" s="34" t="s">
        <v>1540</v>
      </c>
      <c r="B69" s="34" t="n">
        <v>4942.2</v>
      </c>
      <c r="C69" s="34" t="n">
        <v>4983.4</v>
      </c>
      <c r="D69" s="34" t="n">
        <v>5023.3</v>
      </c>
      <c r="E69" s="34" t="n">
        <v>5062.2</v>
      </c>
      <c r="F69" s="34" t="n">
        <v>5101.1</v>
      </c>
      <c r="G69" s="34" t="n">
        <v>5140.8</v>
      </c>
      <c r="H69" s="34" t="n">
        <v>5181</v>
      </c>
      <c r="I69" s="34" t="n">
        <v>5221.9</v>
      </c>
      <c r="J69" s="34" t="n">
        <v>5263.6</v>
      </c>
      <c r="K69" s="34" t="n">
        <v>5305.9</v>
      </c>
      <c r="L69" s="34" t="n">
        <v>5348.8</v>
      </c>
      <c r="M69" s="34" t="n">
        <v>5392.4</v>
      </c>
      <c r="N69" s="34" t="n">
        <v>5437</v>
      </c>
      <c r="O69" s="34" t="n">
        <v>5483.8</v>
      </c>
      <c r="P69" s="34" t="n">
        <v>5531.1</v>
      </c>
      <c r="Q69" s="34" t="n">
        <v>5579.5</v>
      </c>
      <c r="R69" s="34" t="n">
        <v>5628.5</v>
      </c>
      <c r="S69" s="34" t="n">
        <v>5677.8</v>
      </c>
      <c r="T69" s="34" t="n">
        <v>5726.5</v>
      </c>
      <c r="U69" s="34" t="n">
        <v>5774.5</v>
      </c>
      <c r="V69" s="34" t="n">
        <v>5821.2</v>
      </c>
      <c r="W69" s="34" t="n">
        <v>5866.9</v>
      </c>
      <c r="X69" s="34" t="n">
        <v>5912.2</v>
      </c>
      <c r="Y69" s="34" t="n">
        <v>5957.5</v>
      </c>
      <c r="Z69" s="34" t="n">
        <v>6002.8</v>
      </c>
      <c r="AA69" s="34" t="n">
        <v>6048.8</v>
      </c>
      <c r="AB69" s="34" t="n">
        <v>6096.3</v>
      </c>
      <c r="AC69" s="34" t="n">
        <v>6144.6</v>
      </c>
      <c r="AD69" s="34" t="n">
        <v>6194.4</v>
      </c>
      <c r="AE69" s="34" t="n">
        <v>6245.4</v>
      </c>
      <c r="AF69" s="34" t="n">
        <v>6297.2</v>
      </c>
      <c r="AG69" s="34" t="n">
        <v>6350.4</v>
      </c>
      <c r="AH69" s="34" t="n">
        <v>6404.9</v>
      </c>
      <c r="AI69" s="34" t="n">
        <v>6460.6</v>
      </c>
      <c r="AJ69" s="34" t="n">
        <v>6517.8</v>
      </c>
      <c r="AK69" s="34" t="n">
        <v>6576</v>
      </c>
      <c r="AL69" s="34" t="n">
        <v>6635.8</v>
      </c>
      <c r="AM69" s="34" t="n">
        <v>6693.6</v>
      </c>
      <c r="AN69" s="34" t="n">
        <v>6748.6</v>
      </c>
      <c r="AO69" s="34" t="n">
        <v>6800.1</v>
      </c>
      <c r="AP69" s="34" t="n">
        <v>6847.5</v>
      </c>
      <c r="AQ69" s="34" t="n">
        <v>6890.1</v>
      </c>
      <c r="AR69" s="34" t="n">
        <v>6928.1</v>
      </c>
      <c r="AS69" s="34" t="n">
        <v>6968</v>
      </c>
      <c r="AT69" s="34" t="n">
        <v>7012.1</v>
      </c>
      <c r="AU69" s="34" t="n">
        <v>7059.3</v>
      </c>
      <c r="AV69" s="34" t="n">
        <v>7109.1</v>
      </c>
      <c r="AW69" s="34" t="n">
        <v>7161.4</v>
      </c>
      <c r="AX69" s="34" t="n">
        <v>7215.7</v>
      </c>
      <c r="AY69" s="34" t="n">
        <v>7271.2</v>
      </c>
      <c r="AZ69" s="34" t="n">
        <v>7327.8</v>
      </c>
      <c r="BA69" s="34" t="n">
        <v>7385.4</v>
      </c>
      <c r="BB69" s="34" t="n">
        <v>7443</v>
      </c>
      <c r="BC69" s="34" t="n">
        <v>7501.9</v>
      </c>
      <c r="BD69" s="34" t="n">
        <v>7562.5</v>
      </c>
      <c r="BE69" s="34" t="n">
        <v>7625.6</v>
      </c>
      <c r="BF69" s="34" t="n">
        <v>7691.2</v>
      </c>
      <c r="BG69" s="34" t="n">
        <v>7759.3</v>
      </c>
      <c r="BH69" s="34" t="n">
        <v>7829</v>
      </c>
      <c r="BI69" s="34" t="n">
        <v>7899.9</v>
      </c>
      <c r="BJ69" s="34" t="n">
        <v>7971.2</v>
      </c>
      <c r="BK69" s="34" t="n">
        <v>8042.9</v>
      </c>
      <c r="BL69" s="34" t="n">
        <v>8114.7</v>
      </c>
      <c r="BM69" s="34" t="n">
        <v>8185.9</v>
      </c>
      <c r="BN69" s="34" t="n">
        <v>8256.6</v>
      </c>
      <c r="BO69" s="34" t="n">
        <v>8326.9</v>
      </c>
      <c r="BP69" s="34" t="n">
        <v>8397.1</v>
      </c>
      <c r="BQ69" s="34" t="n">
        <v>8467</v>
      </c>
      <c r="BR69" s="34" t="n">
        <v>8536.4</v>
      </c>
      <c r="BS69" s="34" t="n">
        <v>8605.2</v>
      </c>
      <c r="BT69" s="34" t="n">
        <v>8673.5</v>
      </c>
      <c r="BU69" s="34" t="n">
        <v>8741.8</v>
      </c>
      <c r="BV69" s="34" t="n">
        <v>8809.4</v>
      </c>
      <c r="BW69" s="34" t="n">
        <v>8877.1</v>
      </c>
      <c r="BX69" s="34" t="n">
        <v>8944.4</v>
      </c>
      <c r="BY69" s="34" t="n">
        <v>9011.8</v>
      </c>
      <c r="BZ69" s="34" t="n">
        <v>9078.8</v>
      </c>
      <c r="CA69" s="34" t="n">
        <v>9145.6</v>
      </c>
      <c r="CB69" s="34" t="n">
        <v>9212.2</v>
      </c>
      <c r="CC69" s="34" t="n">
        <v>9278.6</v>
      </c>
      <c r="CD69" s="34" t="n">
        <v>9344.3</v>
      </c>
      <c r="CE69" s="34" t="n">
        <v>9409.5</v>
      </c>
      <c r="CF69" s="34" t="n">
        <v>9473.4</v>
      </c>
      <c r="CG69" s="34" t="n">
        <v>9535.8</v>
      </c>
      <c r="CH69" s="34" t="n">
        <v>9597.4</v>
      </c>
      <c r="CI69" s="34" t="n">
        <v>9657.8</v>
      </c>
      <c r="CJ69" s="34" t="n">
        <v>9717.7</v>
      </c>
      <c r="CK69" s="34" t="n">
        <v>9777.8</v>
      </c>
      <c r="CL69" s="34" t="n">
        <v>9838.1</v>
      </c>
      <c r="CM69" s="34" t="n">
        <v>9899.4</v>
      </c>
      <c r="CN69" s="34" t="n">
        <v>9962.2</v>
      </c>
      <c r="CO69" s="34" t="n">
        <v>10025.9</v>
      </c>
      <c r="CP69" s="34" t="n">
        <v>10090.7</v>
      </c>
      <c r="CQ69" s="34" t="n">
        <v>10157</v>
      </c>
      <c r="CR69" s="34" t="n">
        <v>10224.3</v>
      </c>
      <c r="CS69" s="34" t="n">
        <v>10292.6</v>
      </c>
      <c r="CT69" s="34" t="n">
        <v>10361.5</v>
      </c>
      <c r="CU69" s="34" t="n">
        <v>10431</v>
      </c>
      <c r="CV69" s="34" t="n">
        <v>10501.8</v>
      </c>
      <c r="CW69" s="34" t="n">
        <v>10573.4</v>
      </c>
      <c r="CX69" s="34" t="n">
        <v>10645.6</v>
      </c>
      <c r="CY69" s="34" t="n">
        <v>10718.7</v>
      </c>
      <c r="CZ69" s="34" t="n">
        <v>10792.5</v>
      </c>
      <c r="DA69" s="34" t="n">
        <v>10868</v>
      </c>
      <c r="DB69" s="34" t="n">
        <v>10944.9</v>
      </c>
      <c r="DC69" s="34" t="n">
        <v>11026.5</v>
      </c>
      <c r="DD69" s="34" t="n">
        <v>11113.8</v>
      </c>
      <c r="DE69" s="34" t="n">
        <v>11206.7</v>
      </c>
      <c r="DF69" s="34" t="n">
        <v>11304.9</v>
      </c>
      <c r="DG69" s="34" t="n">
        <v>11407.8</v>
      </c>
      <c r="DH69" s="34" t="n">
        <v>11515.8</v>
      </c>
      <c r="DI69" s="34" t="n">
        <v>11627.7</v>
      </c>
      <c r="DJ69" s="34" t="n">
        <v>11743.2</v>
      </c>
      <c r="DK69" s="34" t="n">
        <v>11862.3</v>
      </c>
      <c r="DL69" s="34" t="n">
        <v>11983.8</v>
      </c>
      <c r="DM69" s="34" t="n">
        <v>12107.5</v>
      </c>
      <c r="DN69" s="34" t="n">
        <v>12233.9</v>
      </c>
      <c r="DO69" s="34" t="n">
        <v>12361.8</v>
      </c>
      <c r="DP69" s="34" t="n">
        <v>12491.8</v>
      </c>
      <c r="DQ69" s="34" t="n">
        <v>12624</v>
      </c>
      <c r="DR69" s="34" t="n">
        <v>12757.5</v>
      </c>
      <c r="DS69" s="34" t="n">
        <v>12888.3</v>
      </c>
      <c r="DT69" s="34" t="n">
        <v>13014.4</v>
      </c>
      <c r="DU69" s="34" t="n">
        <v>13134.8</v>
      </c>
      <c r="DV69" s="34" t="n">
        <v>13249.5</v>
      </c>
      <c r="DW69" s="34" t="n">
        <v>13358.1</v>
      </c>
      <c r="DX69" s="34" t="n">
        <v>13461</v>
      </c>
      <c r="DY69" s="34" t="n">
        <v>13558.2</v>
      </c>
      <c r="DZ69" s="34" t="n">
        <v>13650.7</v>
      </c>
      <c r="EA69" s="34" t="n">
        <v>13739.9</v>
      </c>
      <c r="EB69" s="34" t="n">
        <v>13826.9</v>
      </c>
      <c r="EC69" s="34" t="n">
        <v>13912.8</v>
      </c>
      <c r="ED69" s="34" t="n">
        <v>13998.3</v>
      </c>
      <c r="EE69" s="34" t="n">
        <v>14084.6</v>
      </c>
      <c r="EF69" s="34" t="n">
        <v>14171.3</v>
      </c>
      <c r="EG69" s="34" t="n">
        <v>14259.3</v>
      </c>
      <c r="EH69" s="34" t="n">
        <v>14349.4</v>
      </c>
      <c r="EI69" s="34" t="n">
        <v>14441.3</v>
      </c>
      <c r="EJ69" s="34" t="n">
        <v>14535.5</v>
      </c>
      <c r="EK69" s="34" t="n">
        <v>14631.1</v>
      </c>
      <c r="EL69" s="34" t="n">
        <v>14725.1</v>
      </c>
      <c r="EM69" s="34" t="n">
        <v>14816.5</v>
      </c>
      <c r="EN69" s="34" t="n">
        <v>14906.4</v>
      </c>
      <c r="EO69" s="34" t="n">
        <v>14994.3</v>
      </c>
      <c r="EP69" s="34" t="n">
        <v>15079.8</v>
      </c>
      <c r="EQ69" s="34" t="n">
        <v>15163.2</v>
      </c>
      <c r="ER69" s="34" t="n">
        <v>15243</v>
      </c>
      <c r="ES69" s="34" t="n">
        <v>15319</v>
      </c>
      <c r="ET69" s="34" t="n">
        <v>15394.6</v>
      </c>
      <c r="EU69" s="34" t="n">
        <v>15470.2</v>
      </c>
      <c r="EV69" s="34" t="n">
        <v>15546.4</v>
      </c>
      <c r="EW69" s="34" t="n">
        <v>15622</v>
      </c>
      <c r="EX69" s="34" t="n">
        <v>15696.8</v>
      </c>
      <c r="EY69" s="34" t="n">
        <v>15769.3</v>
      </c>
      <c r="EZ69" s="34" t="n">
        <v>15838.1</v>
      </c>
      <c r="FA69" s="34" t="n">
        <v>15903</v>
      </c>
      <c r="FB69" s="34" t="n">
        <v>15962.6</v>
      </c>
      <c r="FC69" s="34" t="n">
        <v>16018.4</v>
      </c>
      <c r="FD69" s="34" t="n">
        <v>16070.9</v>
      </c>
      <c r="FE69" s="34" t="n">
        <v>16122.2</v>
      </c>
      <c r="FF69" s="34" t="n">
        <v>16173.8</v>
      </c>
      <c r="FG69" s="34" t="n">
        <v>16227.2</v>
      </c>
      <c r="FH69" s="34" t="n">
        <v>16283.3</v>
      </c>
      <c r="FI69" s="34" t="n">
        <v>16341.6</v>
      </c>
      <c r="FJ69" s="34" t="n">
        <v>16402.4</v>
      </c>
      <c r="FK69" s="34" t="n">
        <v>16465.5</v>
      </c>
      <c r="FL69" s="34" t="n">
        <v>16531</v>
      </c>
      <c r="FM69" s="34" t="n">
        <v>16598.2</v>
      </c>
      <c r="FN69" s="34" t="n">
        <v>16667</v>
      </c>
      <c r="FO69" s="34" t="n">
        <v>16737.8</v>
      </c>
      <c r="FP69" s="34" t="n">
        <v>16810.1</v>
      </c>
      <c r="FQ69" s="34" t="n">
        <v>16883.7</v>
      </c>
      <c r="FR69" s="34" t="n">
        <v>16958.3</v>
      </c>
      <c r="FS69" s="34" t="n">
        <v>17034.1</v>
      </c>
      <c r="FT69" s="34" t="n">
        <v>17110.5</v>
      </c>
      <c r="FU69" s="34" t="n">
        <v>17187.9</v>
      </c>
      <c r="FV69" s="34" t="n">
        <v>17266.3</v>
      </c>
      <c r="FW69" s="34" t="n">
        <v>17345.6</v>
      </c>
      <c r="FX69" s="34" t="n">
        <v>17426.1</v>
      </c>
      <c r="FY69" s="34" t="n">
        <v>17507.2</v>
      </c>
      <c r="FZ69" s="34" t="n">
        <v>17588.4</v>
      </c>
      <c r="GA69" s="34" t="n">
        <v>17669.6</v>
      </c>
      <c r="GB69" s="34" t="n">
        <v>17750</v>
      </c>
      <c r="GC69" s="34" t="n">
        <v>17829</v>
      </c>
      <c r="GD69" s="34" t="n">
        <v>17906.9</v>
      </c>
      <c r="GE69" s="34" t="n">
        <v>17983.7</v>
      </c>
      <c r="GF69" s="34" t="n">
        <v>18059.3</v>
      </c>
      <c r="GG69" s="34" t="n">
        <v>18134.2</v>
      </c>
      <c r="GH69" s="34" t="n">
        <v>18209.5</v>
      </c>
      <c r="GI69" s="34" t="n">
        <v>18284.5</v>
      </c>
      <c r="GJ69" s="34" t="n">
        <v>18362.1</v>
      </c>
      <c r="GK69" s="34" t="n">
        <v>18441.6</v>
      </c>
      <c r="GL69" s="34" t="n">
        <v>18523.9</v>
      </c>
      <c r="GM69" s="34" t="n">
        <v>18609.6</v>
      </c>
      <c r="GN69" s="34" t="n">
        <v>18698.1</v>
      </c>
      <c r="GO69" s="34" t="n">
        <v>18787.9</v>
      </c>
      <c r="GP69" s="34" t="n">
        <v>18879</v>
      </c>
      <c r="GQ69" s="34" t="n">
        <v>18971.4</v>
      </c>
      <c r="GR69" s="34" t="n">
        <v>19064.1</v>
      </c>
      <c r="GS69" s="34" t="n">
        <v>19157.1</v>
      </c>
      <c r="GT69" s="34" t="n">
        <v>19250.2</v>
      </c>
      <c r="GU69" s="34" t="n">
        <v>19340.2</v>
      </c>
      <c r="GV69" s="34" t="n">
        <v>19424.2</v>
      </c>
      <c r="GW69" s="34" t="n">
        <v>19512</v>
      </c>
      <c r="GX69" s="34" t="n">
        <v>19602.5</v>
      </c>
      <c r="GY69" s="34" t="n">
        <v>19697.4</v>
      </c>
      <c r="GZ69" s="34" t="n">
        <v>19795.8</v>
      </c>
      <c r="HA69" s="34" t="n">
        <v>19898.3</v>
      </c>
      <c r="HB69" t="n">
        <v>20003.7</v>
      </c>
    </row>
    <row r="70">
      <c r="A70" s="34" t="s">
        <v>1541</v>
      </c>
      <c r="B70" s="34" t="n">
        <v>1052.4</v>
      </c>
      <c r="C70" s="34" t="n">
        <v>1076</v>
      </c>
      <c r="D70" s="34" t="n">
        <v>1093.5</v>
      </c>
      <c r="E70" s="34" t="n">
        <v>1116.5</v>
      </c>
      <c r="F70" s="34" t="n">
        <v>1142.2</v>
      </c>
      <c r="G70" s="34" t="n">
        <v>1166.2</v>
      </c>
      <c r="H70" s="34" t="n">
        <v>1187.3</v>
      </c>
      <c r="I70" s="34" t="n">
        <v>1206.6</v>
      </c>
      <c r="J70" s="34" t="n">
        <v>1234.7</v>
      </c>
      <c r="K70" s="34" t="n">
        <v>1252.4</v>
      </c>
      <c r="L70" s="34" t="n">
        <v>1274.7</v>
      </c>
      <c r="M70" s="34" t="n">
        <v>1301.4</v>
      </c>
      <c r="N70" s="34" t="n">
        <v>1327.3</v>
      </c>
      <c r="O70" s="34" t="n">
        <v>1359.3</v>
      </c>
      <c r="P70" s="34" t="n">
        <v>1397.7</v>
      </c>
      <c r="Q70" s="34" t="n">
        <v>1438</v>
      </c>
      <c r="R70" s="34" t="n">
        <v>1478</v>
      </c>
      <c r="S70" s="34" t="n">
        <v>1526.2</v>
      </c>
      <c r="T70" s="34" t="n">
        <v>1584.4</v>
      </c>
      <c r="U70" s="34" t="n">
        <v>1644.7</v>
      </c>
      <c r="V70" s="34" t="n">
        <v>1695.6</v>
      </c>
      <c r="W70" s="34" t="n">
        <v>1734.4</v>
      </c>
      <c r="X70" s="34" t="n">
        <v>1778.6</v>
      </c>
      <c r="Y70" s="34" t="n">
        <v>1822.2</v>
      </c>
      <c r="Z70" s="34" t="n">
        <v>1855.5</v>
      </c>
      <c r="AA70" s="34" t="n">
        <v>1888.6</v>
      </c>
      <c r="AB70" s="34" t="n">
        <v>1928</v>
      </c>
      <c r="AC70" s="34" t="n">
        <v>1978.1</v>
      </c>
      <c r="AD70" s="34" t="n">
        <v>2026.2</v>
      </c>
      <c r="AE70" s="34" t="n">
        <v>2071.7</v>
      </c>
      <c r="AF70" s="34" t="n">
        <v>2114.4</v>
      </c>
      <c r="AG70" s="34" t="n">
        <v>2178.3</v>
      </c>
      <c r="AH70" s="34" t="n">
        <v>2229</v>
      </c>
      <c r="AI70" s="34" t="n">
        <v>2291.2</v>
      </c>
      <c r="AJ70" s="34" t="n">
        <v>2350.9</v>
      </c>
      <c r="AK70" s="34" t="n">
        <v>2420.3</v>
      </c>
      <c r="AL70" s="34" t="n">
        <v>2486.9</v>
      </c>
      <c r="AM70" s="34" t="n">
        <v>2569.9</v>
      </c>
      <c r="AN70" s="34" t="n">
        <v>2647.7</v>
      </c>
      <c r="AO70" s="34" t="n">
        <v>2717.5</v>
      </c>
      <c r="AP70" s="34" t="n">
        <v>2793.8</v>
      </c>
      <c r="AQ70" s="34" t="n">
        <v>2878.2</v>
      </c>
      <c r="AR70" s="34" t="n">
        <v>2958.7</v>
      </c>
      <c r="AS70" s="34" t="n">
        <v>3053.3</v>
      </c>
      <c r="AT70" s="34" t="n">
        <v>3153.5</v>
      </c>
      <c r="AU70" s="34" t="n">
        <v>3237.6</v>
      </c>
      <c r="AV70" s="34" t="n">
        <v>3321.8</v>
      </c>
      <c r="AW70" s="34" t="n">
        <v>3404.1</v>
      </c>
      <c r="AX70" s="34" t="n">
        <v>3477.1</v>
      </c>
      <c r="AY70" s="34" t="n">
        <v>3549.4</v>
      </c>
      <c r="AZ70" s="34" t="n">
        <v>3627.7</v>
      </c>
      <c r="BA70" s="34" t="n">
        <v>3694.2</v>
      </c>
      <c r="BB70" s="34" t="n">
        <v>3751</v>
      </c>
      <c r="BC70" s="34" t="n">
        <v>3808.7</v>
      </c>
      <c r="BD70" s="34" t="n">
        <v>3880.4</v>
      </c>
      <c r="BE70" s="34" t="n">
        <v>3942.4</v>
      </c>
      <c r="BF70" s="34" t="n">
        <v>4016.6</v>
      </c>
      <c r="BG70" s="34" t="n">
        <v>4086.8</v>
      </c>
      <c r="BH70" s="34" t="n">
        <v>4160.2</v>
      </c>
      <c r="BI70" s="34" t="n">
        <v>4229.3</v>
      </c>
      <c r="BJ70" s="34" t="n">
        <v>4309.7</v>
      </c>
      <c r="BK70" s="34" t="n">
        <v>4376.4</v>
      </c>
      <c r="BL70" s="34" t="n">
        <v>4442.1</v>
      </c>
      <c r="BM70" s="34" t="n">
        <v>4506.1</v>
      </c>
      <c r="BN70" s="34" t="n">
        <v>4567.6</v>
      </c>
      <c r="BO70" s="34" t="n">
        <v>4623.9</v>
      </c>
      <c r="BP70" s="34" t="n">
        <v>4682.1</v>
      </c>
      <c r="BQ70" s="34" t="n">
        <v>4746.7</v>
      </c>
      <c r="BR70" s="34" t="n">
        <v>4816.1</v>
      </c>
      <c r="BS70" s="34" t="n">
        <v>4888.5</v>
      </c>
      <c r="BT70" s="34" t="n">
        <v>4964.7</v>
      </c>
      <c r="BU70" s="34" t="n">
        <v>5043.5</v>
      </c>
      <c r="BV70" s="34" t="n">
        <v>5122.5</v>
      </c>
      <c r="BW70" s="34" t="n">
        <v>5212</v>
      </c>
      <c r="BX70" s="34" t="n">
        <v>5314.3</v>
      </c>
      <c r="BY70" s="34" t="n">
        <v>5400.6</v>
      </c>
      <c r="BZ70" s="34" t="n">
        <v>5497.5</v>
      </c>
      <c r="CA70" s="34" t="n">
        <v>5597</v>
      </c>
      <c r="CB70" s="34" t="n">
        <v>5678.9</v>
      </c>
      <c r="CC70" s="34" t="n">
        <v>5760.6</v>
      </c>
      <c r="CD70" s="34" t="n">
        <v>5863.9</v>
      </c>
      <c r="CE70" s="34" t="n">
        <v>5970.9</v>
      </c>
      <c r="CF70" s="34" t="n">
        <v>6063</v>
      </c>
      <c r="CG70" s="34" t="n">
        <v>6148.4</v>
      </c>
      <c r="CH70" s="34" t="n">
        <v>6248.7</v>
      </c>
      <c r="CI70" s="34" t="n">
        <v>6334.3</v>
      </c>
      <c r="CJ70" s="34" t="n">
        <v>6423.3</v>
      </c>
      <c r="CK70" s="34" t="n">
        <v>6501.3</v>
      </c>
      <c r="CL70" s="34" t="n">
        <v>6565.9</v>
      </c>
      <c r="CM70" s="34" t="n">
        <v>6646.5</v>
      </c>
      <c r="CN70" s="34" t="n">
        <v>6721.3</v>
      </c>
      <c r="CO70" s="34" t="n">
        <v>6810.8</v>
      </c>
      <c r="CP70" s="34" t="n">
        <v>6893.2</v>
      </c>
      <c r="CQ70" s="34" t="n">
        <v>6979.8</v>
      </c>
      <c r="CR70" s="34" t="n">
        <v>7067.8</v>
      </c>
      <c r="CS70" s="34" t="n">
        <v>7153.8</v>
      </c>
      <c r="CT70" s="34" t="n">
        <v>7236.2</v>
      </c>
      <c r="CU70" s="34" t="n">
        <v>7319.9</v>
      </c>
      <c r="CV70" s="34" t="n">
        <v>7411.8</v>
      </c>
      <c r="CW70" s="34" t="n">
        <v>7502.9</v>
      </c>
      <c r="CX70" s="34" t="n">
        <v>7595.1</v>
      </c>
      <c r="CY70" s="34" t="n">
        <v>7684</v>
      </c>
      <c r="CZ70" s="34" t="n">
        <v>7774.9</v>
      </c>
      <c r="DA70" s="34" t="n">
        <v>7867.1</v>
      </c>
      <c r="DB70" s="34" t="n">
        <v>7960.9</v>
      </c>
      <c r="DC70" s="34" t="n">
        <v>8053.4</v>
      </c>
      <c r="DD70" s="34" t="n">
        <v>8143.7</v>
      </c>
      <c r="DE70" s="34" t="n">
        <v>8255.7</v>
      </c>
      <c r="DF70" s="34" t="n">
        <v>8377.7</v>
      </c>
      <c r="DG70" s="34" t="n">
        <v>8471.1</v>
      </c>
      <c r="DH70" s="34" t="n">
        <v>8588.4</v>
      </c>
      <c r="DI70" s="34" t="n">
        <v>8700.3</v>
      </c>
      <c r="DJ70" s="34" t="n">
        <v>8799.6</v>
      </c>
      <c r="DK70" s="34" t="n">
        <v>8909.8</v>
      </c>
      <c r="DL70" s="34" t="n">
        <v>9039.8</v>
      </c>
      <c r="DM70" s="34" t="n">
        <v>9158.2</v>
      </c>
      <c r="DN70" s="34" t="n">
        <v>9288.7</v>
      </c>
      <c r="DO70" s="34" t="n">
        <v>9419.9</v>
      </c>
      <c r="DP70" s="34" t="n">
        <v>9551.5</v>
      </c>
      <c r="DQ70" s="34" t="n">
        <v>9704.5</v>
      </c>
      <c r="DR70" s="34" t="n">
        <v>9873.9</v>
      </c>
      <c r="DS70" s="34" t="n">
        <v>10035.5</v>
      </c>
      <c r="DT70" s="34" t="n">
        <v>10191.4</v>
      </c>
      <c r="DU70" s="34" t="n">
        <v>10340</v>
      </c>
      <c r="DV70" s="34" t="n">
        <v>10494.1</v>
      </c>
      <c r="DW70" s="34" t="n">
        <v>10644.1</v>
      </c>
      <c r="DX70" s="34" t="n">
        <v>10769.2</v>
      </c>
      <c r="DY70" s="34" t="n">
        <v>10882.9</v>
      </c>
      <c r="DZ70" s="34" t="n">
        <v>10993.3</v>
      </c>
      <c r="EA70" s="34" t="n">
        <v>11104.7</v>
      </c>
      <c r="EB70" s="34" t="n">
        <v>11226.6</v>
      </c>
      <c r="EC70" s="34" t="n">
        <v>11360.4</v>
      </c>
      <c r="ED70" s="34" t="n">
        <v>11482</v>
      </c>
      <c r="EE70" s="34" t="n">
        <v>11586.9</v>
      </c>
      <c r="EF70" s="34" t="n">
        <v>11721.3</v>
      </c>
      <c r="EG70" s="34" t="n">
        <v>11863.9</v>
      </c>
      <c r="EH70" s="34" t="n">
        <v>12027.7</v>
      </c>
      <c r="EI70" s="34" t="n">
        <v>12203.5</v>
      </c>
      <c r="EJ70" s="34" t="n">
        <v>12363.2</v>
      </c>
      <c r="EK70" s="34" t="n">
        <v>12540.5</v>
      </c>
      <c r="EL70" s="34" t="n">
        <v>12721.1</v>
      </c>
      <c r="EM70" s="34" t="n">
        <v>12889.7</v>
      </c>
      <c r="EN70" s="34" t="n">
        <v>13085.3</v>
      </c>
      <c r="EO70" s="34" t="n">
        <v>13268.4</v>
      </c>
      <c r="EP70" s="34" t="n">
        <v>13437.1</v>
      </c>
      <c r="EQ70" s="34" t="n">
        <v>13624.5</v>
      </c>
      <c r="ER70" s="34" t="n">
        <v>13792</v>
      </c>
      <c r="ES70" s="34" t="n">
        <v>13912</v>
      </c>
      <c r="ET70" s="34" t="n">
        <v>14118.1</v>
      </c>
      <c r="EU70" s="34" t="n">
        <v>14279.2</v>
      </c>
      <c r="EV70" s="34" t="n">
        <v>14423.4</v>
      </c>
      <c r="EW70" s="34" t="n">
        <v>14551.1</v>
      </c>
      <c r="EX70" s="34" t="n">
        <v>14674.8</v>
      </c>
      <c r="EY70" s="34" t="n">
        <v>14821.6</v>
      </c>
      <c r="EZ70" s="34" t="n">
        <v>14997.2</v>
      </c>
      <c r="FA70" s="34" t="n">
        <v>15105.6</v>
      </c>
      <c r="FB70" s="34" t="n">
        <v>15160.7</v>
      </c>
      <c r="FC70" s="34" t="n">
        <v>15191.5</v>
      </c>
      <c r="FD70" s="34" t="n">
        <v>15257.4</v>
      </c>
      <c r="FE70" s="34" t="n">
        <v>15357.7</v>
      </c>
      <c r="FF70" s="34" t="n">
        <v>15446</v>
      </c>
      <c r="FG70" s="34" t="n">
        <v>15568.9</v>
      </c>
      <c r="FH70" s="34" t="n">
        <v>15668.1</v>
      </c>
      <c r="FI70" s="34" t="n">
        <v>15812.7</v>
      </c>
      <c r="FJ70" s="34" t="n">
        <v>15956.6</v>
      </c>
      <c r="FK70" s="34" t="n">
        <v>16123.3</v>
      </c>
      <c r="FL70" s="34" t="n">
        <v>16291.9</v>
      </c>
      <c r="FM70" s="34" t="n">
        <v>16382.9</v>
      </c>
      <c r="FN70" s="34" t="n">
        <v>16553.8</v>
      </c>
      <c r="FO70" s="34" t="n">
        <v>16689.8</v>
      </c>
      <c r="FP70" s="34" t="n">
        <v>16848</v>
      </c>
      <c r="FQ70" s="34" t="n">
        <v>17008.2</v>
      </c>
      <c r="FR70" s="34" t="n">
        <v>17151.4</v>
      </c>
      <c r="FS70" s="34" t="n">
        <v>17277.8</v>
      </c>
      <c r="FT70" s="34" t="n">
        <v>17438.5</v>
      </c>
      <c r="FU70" s="34" t="n">
        <v>17620.6</v>
      </c>
      <c r="FV70" s="34" t="n">
        <v>17773.5</v>
      </c>
      <c r="FW70" s="34" t="n">
        <v>17954.7</v>
      </c>
      <c r="FX70" s="34" t="n">
        <v>18115.7</v>
      </c>
      <c r="FY70" s="34" t="n">
        <v>18229.1</v>
      </c>
      <c r="FZ70" s="34" t="n">
        <v>18297.4</v>
      </c>
      <c r="GA70" s="34" t="n">
        <v>18481.8</v>
      </c>
      <c r="GB70" s="34" t="n">
        <v>18624.4</v>
      </c>
      <c r="GC70" s="34" t="n">
        <v>18709.3</v>
      </c>
      <c r="GD70" s="34" t="n">
        <v>18778</v>
      </c>
      <c r="GE70" s="34" t="n">
        <v>18989.4</v>
      </c>
      <c r="GF70" s="34" t="n">
        <v>19133.9</v>
      </c>
      <c r="GG70" s="34" t="n">
        <v>19307.3</v>
      </c>
      <c r="GH70" s="34" t="n">
        <v>19485.9</v>
      </c>
      <c r="GI70" s="34" t="n">
        <v>19626.5</v>
      </c>
      <c r="GJ70" s="34" t="n">
        <v>19807.6</v>
      </c>
      <c r="GK70" s="34" t="n">
        <v>20027.3</v>
      </c>
      <c r="GL70" s="34" t="n">
        <v>20235</v>
      </c>
      <c r="GM70" s="34" t="n">
        <v>20503.3</v>
      </c>
      <c r="GN70" s="34" t="n">
        <v>20682.7</v>
      </c>
      <c r="GO70" s="34" t="n">
        <v>20881.1</v>
      </c>
      <c r="GP70" s="34" t="n">
        <v>21035.8</v>
      </c>
      <c r="GQ70" s="34" t="n">
        <v>21274.7</v>
      </c>
      <c r="GR70" s="34" t="n">
        <v>21452.9</v>
      </c>
      <c r="GS70" s="34" t="n">
        <v>21638</v>
      </c>
      <c r="GT70" s="34" t="n">
        <v>21832.6</v>
      </c>
      <c r="GU70" s="34" t="n">
        <v>21819</v>
      </c>
      <c r="GV70" s="34" t="n">
        <v>22112.5</v>
      </c>
      <c r="GW70" s="34" t="n">
        <v>22315.4</v>
      </c>
      <c r="GX70" s="34" t="n">
        <v>22645</v>
      </c>
      <c r="GY70" s="34" t="n">
        <v>22983.3</v>
      </c>
      <c r="GZ70" s="34" t="n">
        <v>23233.1</v>
      </c>
      <c r="HA70" s="34" t="n">
        <v>23461.3</v>
      </c>
      <c r="HB70" t="n">
        <v>23698</v>
      </c>
    </row>
    <row r="71">
      <c r="A71" s="34" t="s">
        <v>1542</v>
      </c>
      <c r="B71" s="34" t="n">
        <v>1</v>
      </c>
      <c r="C71" s="34" t="n">
        <v>1</v>
      </c>
      <c r="D71" s="34" t="n">
        <v>1</v>
      </c>
      <c r="E71" s="34" t="n">
        <v>1</v>
      </c>
      <c r="F71" s="34" t="n">
        <v>-1</v>
      </c>
      <c r="G71" s="34" t="n">
        <v>-1</v>
      </c>
      <c r="H71" s="34" t="n">
        <v>-1</v>
      </c>
      <c r="I71" s="34" t="n">
        <v>-1</v>
      </c>
      <c r="J71" s="34" t="n">
        <v>-1</v>
      </c>
      <c r="K71" s="34" t="n">
        <v>-1</v>
      </c>
      <c r="L71" s="34" t="n">
        <v>-1</v>
      </c>
      <c r="M71" s="34" t="n">
        <v>-1</v>
      </c>
      <c r="N71" s="34" t="n">
        <v>-1</v>
      </c>
      <c r="O71" s="34" t="n">
        <v>-1</v>
      </c>
      <c r="P71" s="34" t="n">
        <v>-1</v>
      </c>
      <c r="Q71" s="34" t="n">
        <v>1</v>
      </c>
      <c r="R71" s="34" t="n">
        <v>1</v>
      </c>
      <c r="S71" s="34" t="n">
        <v>1</v>
      </c>
      <c r="T71" s="34" t="n">
        <v>1</v>
      </c>
      <c r="U71" s="34" t="n">
        <v>1</v>
      </c>
      <c r="V71" s="34" t="n">
        <v>1</v>
      </c>
      <c r="W71" s="34" t="n">
        <v>-1</v>
      </c>
      <c r="X71" s="34" t="n">
        <v>-1</v>
      </c>
      <c r="Y71" s="34" t="n">
        <v>-1</v>
      </c>
      <c r="Z71" s="34" t="n">
        <v>-1</v>
      </c>
      <c r="AA71" s="34" t="n">
        <v>-1</v>
      </c>
      <c r="AB71" s="34" t="n">
        <v>-1</v>
      </c>
      <c r="AC71" s="34" t="n">
        <v>-1</v>
      </c>
      <c r="AD71" s="34" t="n">
        <v>-1</v>
      </c>
      <c r="AE71" s="34" t="n">
        <v>-1</v>
      </c>
      <c r="AF71" s="34" t="n">
        <v>-1</v>
      </c>
      <c r="AG71" s="34" t="n">
        <v>-1</v>
      </c>
      <c r="AH71" s="34" t="n">
        <v>-1</v>
      </c>
      <c r="AI71" s="34" t="n">
        <v>-1</v>
      </c>
      <c r="AJ71" s="34" t="n">
        <v>-1</v>
      </c>
      <c r="AK71" s="34" t="n">
        <v>-1</v>
      </c>
      <c r="AL71" s="34" t="n">
        <v>-1</v>
      </c>
      <c r="AM71" s="34" t="n">
        <v>-1</v>
      </c>
      <c r="AN71" s="34" t="n">
        <v>-1</v>
      </c>
      <c r="AO71" s="34" t="n">
        <v>-1</v>
      </c>
      <c r="AP71" s="34" t="n">
        <v>1</v>
      </c>
      <c r="AQ71" s="34" t="n">
        <v>1</v>
      </c>
      <c r="AR71" s="34" t="n">
        <v>1</v>
      </c>
      <c r="AS71" s="34" t="n">
        <v>-1</v>
      </c>
      <c r="AT71" s="34" t="n">
        <v>-1</v>
      </c>
      <c r="AU71" s="34" t="n">
        <v>-1</v>
      </c>
      <c r="AV71" s="34" t="n">
        <v>1</v>
      </c>
      <c r="AW71" s="34" t="n">
        <v>1</v>
      </c>
      <c r="AX71" s="34" t="n">
        <v>1</v>
      </c>
      <c r="AY71" s="34" t="n">
        <v>1</v>
      </c>
      <c r="AZ71" s="34" t="n">
        <v>1</v>
      </c>
      <c r="BA71" s="34" t="n">
        <v>1</v>
      </c>
      <c r="BB71" s="34" t="n">
        <v>-1</v>
      </c>
      <c r="BC71" s="34" t="n">
        <v>-1</v>
      </c>
      <c r="BD71" s="34" t="n">
        <v>-1</v>
      </c>
      <c r="BE71" s="34" t="n">
        <v>-1</v>
      </c>
      <c r="BF71" s="34" t="n">
        <v>-1</v>
      </c>
      <c r="BG71" s="34" t="n">
        <v>-1</v>
      </c>
      <c r="BH71" s="34" t="n">
        <v>-1</v>
      </c>
      <c r="BI71" s="34" t="n">
        <v>-1</v>
      </c>
      <c r="BJ71" s="34" t="n">
        <v>-1</v>
      </c>
      <c r="BK71" s="34" t="n">
        <v>-1</v>
      </c>
      <c r="BL71" s="34" t="n">
        <v>-1</v>
      </c>
      <c r="BM71" s="34" t="n">
        <v>-1</v>
      </c>
      <c r="BN71" s="34" t="n">
        <v>-1</v>
      </c>
      <c r="BO71" s="34" t="n">
        <v>-1</v>
      </c>
      <c r="BP71" s="34" t="n">
        <v>-1</v>
      </c>
      <c r="BQ71" s="34" t="n">
        <v>-1</v>
      </c>
      <c r="BR71" s="34" t="n">
        <v>-1</v>
      </c>
      <c r="BS71" s="34" t="n">
        <v>-1</v>
      </c>
      <c r="BT71" s="34" t="n">
        <v>-1</v>
      </c>
      <c r="BU71" s="34" t="n">
        <v>-1</v>
      </c>
      <c r="BV71" s="34" t="n">
        <v>-1</v>
      </c>
      <c r="BW71" s="34" t="n">
        <v>-1</v>
      </c>
      <c r="BX71" s="34" t="n">
        <v>-1</v>
      </c>
      <c r="BY71" s="34" t="n">
        <v>-1</v>
      </c>
      <c r="BZ71" s="34" t="n">
        <v>-1</v>
      </c>
      <c r="CA71" s="34" t="n">
        <v>-1</v>
      </c>
      <c r="CB71" s="34" t="n">
        <v>-1</v>
      </c>
      <c r="CC71" s="34" t="n">
        <v>-1</v>
      </c>
      <c r="CD71" s="34" t="n">
        <v>-1</v>
      </c>
      <c r="CE71" s="34" t="n">
        <v>-1</v>
      </c>
      <c r="CF71" s="34" t="n">
        <v>1</v>
      </c>
      <c r="CG71" s="34" t="n">
        <v>1</v>
      </c>
      <c r="CH71" s="34" t="n">
        <v>1</v>
      </c>
      <c r="CI71" s="34" t="n">
        <v>-1</v>
      </c>
      <c r="CJ71" s="34" t="n">
        <v>-1</v>
      </c>
      <c r="CK71" s="34" t="n">
        <v>-1</v>
      </c>
      <c r="CL71" s="34" t="n">
        <v>-1</v>
      </c>
      <c r="CM71" s="34" t="n">
        <v>-1</v>
      </c>
      <c r="CN71" s="34" t="n">
        <v>-1</v>
      </c>
      <c r="CO71" s="34" t="n">
        <v>-1</v>
      </c>
      <c r="CP71" s="34" t="n">
        <v>-1</v>
      </c>
      <c r="CQ71" s="34" t="n">
        <v>-1</v>
      </c>
      <c r="CR71" s="34" t="n">
        <v>-1</v>
      </c>
      <c r="CS71" s="34" t="n">
        <v>-1</v>
      </c>
      <c r="CT71" s="34" t="n">
        <v>-1</v>
      </c>
      <c r="CU71" s="34" t="n">
        <v>-1</v>
      </c>
      <c r="CV71" s="34" t="n">
        <v>-1</v>
      </c>
      <c r="CW71" s="34" t="n">
        <v>-1</v>
      </c>
      <c r="CX71" s="34" t="n">
        <v>-1</v>
      </c>
      <c r="CY71" s="34" t="n">
        <v>-1</v>
      </c>
      <c r="CZ71" s="34" t="n">
        <v>-1</v>
      </c>
      <c r="DA71" s="34" t="n">
        <v>-1</v>
      </c>
      <c r="DB71" s="34" t="n">
        <v>-1</v>
      </c>
      <c r="DC71" s="34" t="n">
        <v>-1</v>
      </c>
      <c r="DD71" s="34" t="n">
        <v>-1</v>
      </c>
      <c r="DE71" s="34" t="n">
        <v>-1</v>
      </c>
      <c r="DF71" s="34" t="n">
        <v>-1</v>
      </c>
      <c r="DG71" s="34" t="n">
        <v>-1</v>
      </c>
      <c r="DH71" s="34" t="n">
        <v>-1</v>
      </c>
      <c r="DI71" s="34" t="n">
        <v>-1</v>
      </c>
      <c r="DJ71" s="34" t="n">
        <v>-1</v>
      </c>
      <c r="DK71" s="34" t="n">
        <v>-1</v>
      </c>
      <c r="DL71" s="34" t="n">
        <v>-1</v>
      </c>
      <c r="DM71" s="34" t="n">
        <v>-1</v>
      </c>
      <c r="DN71" s="34" t="n">
        <v>-1</v>
      </c>
      <c r="DO71" s="34" t="n">
        <v>-1</v>
      </c>
      <c r="DP71" s="34" t="n">
        <v>-1</v>
      </c>
      <c r="DQ71" s="34" t="n">
        <v>-1</v>
      </c>
      <c r="DR71" s="34" t="n">
        <v>-1</v>
      </c>
      <c r="DS71" s="34" t="n">
        <v>-1</v>
      </c>
      <c r="DT71" s="34" t="n">
        <v>-1</v>
      </c>
      <c r="DU71" s="34" t="n">
        <v>-1</v>
      </c>
      <c r="DV71" s="34" t="n">
        <v>1</v>
      </c>
      <c r="DW71" s="34" t="n">
        <v>1</v>
      </c>
      <c r="DX71" s="34" t="n">
        <v>1</v>
      </c>
      <c r="DY71" s="34" t="n">
        <v>1</v>
      </c>
      <c r="DZ71" s="34" t="n">
        <v>-1</v>
      </c>
      <c r="EA71" s="34" t="n">
        <v>-1</v>
      </c>
      <c r="EB71" s="34" t="n">
        <v>-1</v>
      </c>
      <c r="EC71" s="34" t="n">
        <v>-1</v>
      </c>
      <c r="ED71" s="34" t="n">
        <v>-1</v>
      </c>
      <c r="EE71" s="34" t="n">
        <v>-1</v>
      </c>
      <c r="EF71" s="34" t="n">
        <v>-1</v>
      </c>
      <c r="EG71" s="34" t="n">
        <v>-1</v>
      </c>
      <c r="EH71" s="34" t="n">
        <v>-1</v>
      </c>
      <c r="EI71" s="34" t="n">
        <v>-1</v>
      </c>
      <c r="EJ71" s="34" t="n">
        <v>-1</v>
      </c>
      <c r="EK71" s="34" t="n">
        <v>-1</v>
      </c>
      <c r="EL71" s="34" t="n">
        <v>-1</v>
      </c>
      <c r="EM71" s="34" t="n">
        <v>-1</v>
      </c>
      <c r="EN71" s="34" t="n">
        <v>-1</v>
      </c>
      <c r="EO71" s="34" t="n">
        <v>-1</v>
      </c>
      <c r="EP71" s="34" t="n">
        <v>-1</v>
      </c>
      <c r="EQ71" s="34" t="n">
        <v>-1</v>
      </c>
      <c r="ER71" s="34" t="n">
        <v>-1</v>
      </c>
      <c r="ES71" s="34" t="n">
        <v>-1</v>
      </c>
      <c r="ET71" s="34" t="n">
        <v>-1</v>
      </c>
      <c r="EU71" s="34" t="n">
        <v>-1</v>
      </c>
      <c r="EV71" s="34" t="n">
        <v>-1</v>
      </c>
      <c r="EW71" s="34" t="n">
        <v>1</v>
      </c>
      <c r="EX71" s="34" t="n">
        <v>1</v>
      </c>
      <c r="EY71" s="34" t="n">
        <v>1</v>
      </c>
      <c r="EZ71" s="34" t="n">
        <v>1</v>
      </c>
      <c r="FA71" s="34" t="n">
        <v>1</v>
      </c>
      <c r="FB71" s="34" t="n">
        <v>1</v>
      </c>
      <c r="FC71" s="34" t="n">
        <v>1</v>
      </c>
      <c r="FD71" s="34" t="n">
        <v>-1</v>
      </c>
      <c r="FE71" s="34" t="n">
        <v>-1</v>
      </c>
      <c r="FF71" s="34" t="n">
        <v>-1</v>
      </c>
      <c r="FG71" s="34" t="n">
        <v>-1</v>
      </c>
      <c r="FH71" s="34" t="n">
        <v>-1</v>
      </c>
      <c r="FI71" s="34" t="n">
        <v>-1</v>
      </c>
      <c r="FJ71" s="34" t="n">
        <v>-1</v>
      </c>
      <c r="FK71" s="34" t="n">
        <v>-1</v>
      </c>
      <c r="FL71" s="34" t="n">
        <v>-1</v>
      </c>
      <c r="FM71" s="34" t="n">
        <v>-1</v>
      </c>
      <c r="FN71" s="34" t="n">
        <v>-1</v>
      </c>
      <c r="FO71" s="34" t="n">
        <v>-1</v>
      </c>
      <c r="FP71" s="34" t="n">
        <v>-1</v>
      </c>
      <c r="FQ71" s="34" t="n">
        <v>-1</v>
      </c>
      <c r="FR71" s="34" t="n">
        <v>-1</v>
      </c>
      <c r="FS71" s="34" t="n">
        <v>-1</v>
      </c>
      <c r="FT71" s="34" t="n">
        <v>-1</v>
      </c>
      <c r="FU71" s="34" t="n">
        <v>-1</v>
      </c>
      <c r="FV71" s="34" t="n">
        <v>-1</v>
      </c>
      <c r="FW71" s="34" t="n">
        <v>-1</v>
      </c>
      <c r="FX71" s="34" t="n">
        <v>-1</v>
      </c>
      <c r="FY71" s="34" t="n">
        <v>-1</v>
      </c>
      <c r="FZ71" s="34" t="n">
        <v>-1</v>
      </c>
      <c r="GA71" s="34" t="n">
        <v>-1</v>
      </c>
      <c r="GB71" s="34" t="n">
        <v>-1</v>
      </c>
      <c r="GC71" s="34" t="n">
        <v>-1</v>
      </c>
      <c r="GD71" s="34" t="n">
        <v>-1</v>
      </c>
      <c r="GE71" s="34" t="n">
        <v>-1</v>
      </c>
      <c r="GF71" s="34" t="n">
        <v>-1</v>
      </c>
      <c r="GG71" s="34" t="n">
        <v>-1</v>
      </c>
      <c r="GH71" s="34" t="n">
        <v>-1</v>
      </c>
      <c r="GI71" s="34" t="n">
        <v>-1</v>
      </c>
      <c r="GJ71" s="34" t="n">
        <v>-1</v>
      </c>
      <c r="GK71" s="34" t="n">
        <v>-1</v>
      </c>
      <c r="GL71" s="34" t="n">
        <v>-1</v>
      </c>
      <c r="GM71" s="34" t="n">
        <v>-1</v>
      </c>
      <c r="GN71" s="34" t="n">
        <v>-1</v>
      </c>
      <c r="GO71" s="34" t="n">
        <v>-1</v>
      </c>
      <c r="GP71" s="34" t="n">
        <v>-1</v>
      </c>
      <c r="GQ71" s="34" t="n">
        <v>-1</v>
      </c>
      <c r="GR71" s="34" t="n">
        <v>-1</v>
      </c>
      <c r="GS71" s="34" t="n">
        <v>1</v>
      </c>
      <c r="GT71" s="34" t="n">
        <v>1</v>
      </c>
      <c r="GU71" s="34" t="n">
        <v>1</v>
      </c>
      <c r="GV71" s="34" t="n">
        <v>-1</v>
      </c>
      <c r="GW71" s="34" t="n">
        <v>-1</v>
      </c>
      <c r="GX71" s="34" t="n">
        <v>-1</v>
      </c>
      <c r="GY71" s="34" t="n">
        <v>-1</v>
      </c>
      <c r="GZ71" s="34" t="n">
        <v>-1</v>
      </c>
      <c r="HA71" s="34" t="n">
        <v>-1</v>
      </c>
      <c r="HB71" t="n">
        <v>-1</v>
      </c>
    </row>
    <row r="72">
      <c r="A72" s="34" t="s">
        <v>1543</v>
      </c>
      <c r="B72" s="34" t="n">
        <v>2613.33333333333</v>
      </c>
      <c r="C72" s="34" t="n">
        <v>2648.33333333333</v>
      </c>
      <c r="D72" s="34" t="n">
        <v>2681.66666666667</v>
      </c>
      <c r="E72" s="34" t="n">
        <v>2716.33333333333</v>
      </c>
      <c r="F72" s="34" t="n">
        <v>2719.33333333333</v>
      </c>
      <c r="G72" s="34" t="n">
        <v>2739.66666666667</v>
      </c>
      <c r="H72" s="34" t="n">
        <v>2751.66666666667</v>
      </c>
      <c r="I72" s="34" t="n">
        <v>2781</v>
      </c>
      <c r="J72" s="34" t="n">
        <v>2815</v>
      </c>
      <c r="K72" s="34" t="n">
        <v>2849</v>
      </c>
      <c r="L72" s="34" t="n">
        <v>2874</v>
      </c>
      <c r="M72" s="34" t="n">
        <v>2901.33333333333</v>
      </c>
      <c r="N72" s="34" t="n">
        <v>2899.66666666667</v>
      </c>
      <c r="O72" s="34" t="n">
        <v>2911.66666666667</v>
      </c>
      <c r="P72" s="34" t="n">
        <v>2926.33333333333</v>
      </c>
      <c r="Q72" s="34" t="n">
        <v>2953.33333333333</v>
      </c>
      <c r="R72" s="34" t="n">
        <v>2988.66666666667</v>
      </c>
      <c r="S72" s="34" t="n">
        <v>3018</v>
      </c>
      <c r="T72" s="34" t="n">
        <v>3048.33333333333</v>
      </c>
      <c r="U72" s="34" t="n">
        <v>3099</v>
      </c>
      <c r="V72" s="34" t="n">
        <v>3161.66666666667</v>
      </c>
      <c r="W72" s="34" t="n">
        <v>3177.33333333333</v>
      </c>
      <c r="X72" s="34" t="n">
        <v>3178</v>
      </c>
      <c r="Y72" s="34" t="n">
        <v>3197.33333333333</v>
      </c>
      <c r="Z72" s="34" t="n">
        <v>3214.33333333333</v>
      </c>
      <c r="AA72" s="34" t="n">
        <v>3241.66666666667</v>
      </c>
      <c r="AB72" s="34" t="n">
        <v>3290.66666666667</v>
      </c>
      <c r="AC72" s="34" t="n">
        <v>3342</v>
      </c>
      <c r="AD72" s="34" t="n">
        <v>3341.33333333333</v>
      </c>
      <c r="AE72" s="34" t="n">
        <v>3374.66666666667</v>
      </c>
      <c r="AF72" s="34" t="n">
        <v>3385</v>
      </c>
      <c r="AG72" s="34" t="n">
        <v>3404.66666666667</v>
      </c>
      <c r="AH72" s="34" t="n">
        <v>3442.33333333333</v>
      </c>
      <c r="AI72" s="34" t="n">
        <v>3479</v>
      </c>
      <c r="AJ72" s="34" t="n">
        <v>3477.33333333333</v>
      </c>
      <c r="AK72" s="34" t="n">
        <v>3494</v>
      </c>
      <c r="AL72" s="34" t="n">
        <v>3504.33333333333</v>
      </c>
      <c r="AM72" s="34" t="n">
        <v>3518</v>
      </c>
      <c r="AN72" s="34" t="n">
        <v>3560.66666666667</v>
      </c>
      <c r="AO72" s="34" t="n">
        <v>3579.33333333333</v>
      </c>
      <c r="AP72" s="34" t="n">
        <v>3582</v>
      </c>
      <c r="AQ72" s="34" t="n">
        <v>3602.66666666667</v>
      </c>
      <c r="AR72" s="34" t="n">
        <v>3624</v>
      </c>
      <c r="AS72" s="34" t="n">
        <v>3630.66666666667</v>
      </c>
      <c r="AT72" s="34" t="n">
        <v>3636</v>
      </c>
      <c r="AU72" s="34" t="n">
        <v>3631.66666666667</v>
      </c>
      <c r="AV72" s="34" t="n">
        <v>3640</v>
      </c>
      <c r="AW72" s="34" t="n">
        <v>3653</v>
      </c>
      <c r="AX72" s="34" t="n">
        <v>3645.66666666667</v>
      </c>
      <c r="AY72" s="34" t="n">
        <v>3647.33333333333</v>
      </c>
      <c r="AZ72" s="34" t="n">
        <v>3625.66666666667</v>
      </c>
      <c r="BA72" s="34" t="n">
        <v>3640.33333333333</v>
      </c>
      <c r="BB72" s="34" t="n">
        <v>3650.33333333333</v>
      </c>
      <c r="BC72" s="34" t="n">
        <v>3656</v>
      </c>
      <c r="BD72" s="34" t="n">
        <v>3671.33333333333</v>
      </c>
      <c r="BE72" s="34" t="n">
        <v>3671.66666666667</v>
      </c>
      <c r="BF72" s="34" t="n">
        <v>3687</v>
      </c>
      <c r="BG72" s="34" t="n">
        <v>3720</v>
      </c>
      <c r="BH72" s="34" t="n">
        <v>3758</v>
      </c>
      <c r="BI72" s="34" t="n">
        <v>3773</v>
      </c>
      <c r="BJ72" s="34" t="n">
        <v>3798.33333333333</v>
      </c>
      <c r="BK72" s="34" t="n">
        <v>3819.33333333333</v>
      </c>
      <c r="BL72" s="34" t="n">
        <v>3844.33333333333</v>
      </c>
      <c r="BM72" s="34" t="n">
        <v>3864.33333333333</v>
      </c>
      <c r="BN72" s="34" t="n">
        <v>3872.33333333333</v>
      </c>
      <c r="BO72" s="34" t="n">
        <v>3883</v>
      </c>
      <c r="BP72" s="34" t="n">
        <v>3889.33333333333</v>
      </c>
      <c r="BQ72" s="34" t="n">
        <v>3926.66666666667</v>
      </c>
      <c r="BR72" s="34" t="n">
        <v>3943.66666666667</v>
      </c>
      <c r="BS72" s="34" t="n">
        <v>3953</v>
      </c>
      <c r="BT72" s="34" t="n">
        <v>3969</v>
      </c>
      <c r="BU72" s="34" t="n">
        <v>4000.66666666667</v>
      </c>
      <c r="BV72" s="34" t="n">
        <v>4030.66666666667</v>
      </c>
      <c r="BW72" s="34" t="n">
        <v>4065.33333333333</v>
      </c>
      <c r="BX72" s="34" t="n">
        <v>4094.33333333333</v>
      </c>
      <c r="BY72" s="34" t="n">
        <v>4114.66666666667</v>
      </c>
      <c r="BZ72" s="34" t="n">
        <v>4135.66666666667</v>
      </c>
      <c r="CA72" s="34" t="n">
        <v>4169</v>
      </c>
      <c r="CB72" s="34" t="n">
        <v>4201.33333333333</v>
      </c>
      <c r="CC72" s="34" t="n">
        <v>4221</v>
      </c>
      <c r="CD72" s="34" t="n">
        <v>4258</v>
      </c>
      <c r="CE72" s="34" t="n">
        <v>4295.66666666667</v>
      </c>
      <c r="CF72" s="34" t="n">
        <v>4322.66666666667</v>
      </c>
      <c r="CG72" s="34" t="n">
        <v>4342.66666666667</v>
      </c>
      <c r="CH72" s="34" t="n">
        <v>4358</v>
      </c>
      <c r="CI72" s="34" t="n">
        <v>4362.33333333333</v>
      </c>
      <c r="CJ72" s="34" t="n">
        <v>4345</v>
      </c>
      <c r="CK72" s="34" t="n">
        <v>4354.33333333333</v>
      </c>
      <c r="CL72" s="34" t="n">
        <v>4372</v>
      </c>
      <c r="CM72" s="34" t="n">
        <v>4395.66666666667</v>
      </c>
      <c r="CN72" s="34" t="n">
        <v>4425.33333333333</v>
      </c>
      <c r="CO72" s="34" t="n">
        <v>4438</v>
      </c>
      <c r="CP72" s="34" t="n">
        <v>4456</v>
      </c>
      <c r="CQ72" s="34" t="n">
        <v>4478</v>
      </c>
      <c r="CR72" s="34" t="n">
        <v>4496</v>
      </c>
      <c r="CS72" s="34" t="n">
        <v>4515</v>
      </c>
      <c r="CT72" s="34" t="n">
        <v>4523.66666666667</v>
      </c>
      <c r="CU72" s="34" t="n">
        <v>4555.33333333333</v>
      </c>
      <c r="CV72" s="34" t="n">
        <v>4600</v>
      </c>
      <c r="CW72" s="34" t="n">
        <v>4626.33333333333</v>
      </c>
      <c r="CX72" s="34" t="n">
        <v>4649.66666666667</v>
      </c>
      <c r="CY72" s="34" t="n">
        <v>4643</v>
      </c>
      <c r="CZ72" s="34" t="n">
        <v>4623.66666666667</v>
      </c>
      <c r="DA72" s="34" t="n">
        <v>4624.66666666667</v>
      </c>
      <c r="DB72" s="34" t="n">
        <v>4621.33333333333</v>
      </c>
      <c r="DC72" s="34" t="n">
        <v>4618.33333333333</v>
      </c>
      <c r="DD72" s="34" t="n">
        <v>4600.33333333333</v>
      </c>
      <c r="DE72" s="34" t="n">
        <v>4581.33333333333</v>
      </c>
      <c r="DF72" s="34" t="n">
        <v>4574.33333333333</v>
      </c>
      <c r="DG72" s="34" t="n">
        <v>4577</v>
      </c>
      <c r="DH72" s="34" t="n">
        <v>4589</v>
      </c>
      <c r="DI72" s="34" t="n">
        <v>4583</v>
      </c>
      <c r="DJ72" s="34" t="n">
        <v>4578</v>
      </c>
      <c r="DK72" s="34" t="n">
        <v>4596.66666666667</v>
      </c>
      <c r="DL72" s="34" t="n">
        <v>4631.66666666667</v>
      </c>
      <c r="DM72" s="34" t="n">
        <v>4640.66666666667</v>
      </c>
      <c r="DN72" s="34" t="n">
        <v>4669</v>
      </c>
      <c r="DO72" s="34" t="n">
        <v>4688.33333333333</v>
      </c>
      <c r="DP72" s="34" t="n">
        <v>4717.33333333333</v>
      </c>
      <c r="DQ72" s="34" t="n">
        <v>4757.33333333333</v>
      </c>
      <c r="DR72" s="34" t="n">
        <v>4768</v>
      </c>
      <c r="DS72" s="34" t="n">
        <v>4779.33333333333</v>
      </c>
      <c r="DT72" s="34" t="n">
        <v>4793.33333333333</v>
      </c>
      <c r="DU72" s="34" t="n">
        <v>4809</v>
      </c>
      <c r="DV72" s="34" t="n">
        <v>4832</v>
      </c>
      <c r="DW72" s="34" t="n">
        <v>4877.66666666667</v>
      </c>
      <c r="DX72" s="34" t="n">
        <v>4936.66666666667</v>
      </c>
      <c r="DY72" s="34" t="n">
        <v>4977.33333333333</v>
      </c>
      <c r="DZ72" s="34" t="n">
        <v>5004.33333333333</v>
      </c>
      <c r="EA72" s="34" t="n">
        <v>5039</v>
      </c>
      <c r="EB72" s="34" t="n">
        <v>5052.66666666667</v>
      </c>
      <c r="EC72" s="34" t="n">
        <v>5020.66666666667</v>
      </c>
      <c r="ED72" s="34" t="n">
        <v>5029.33333333333</v>
      </c>
      <c r="EE72" s="34" t="n">
        <v>5007.66666666667</v>
      </c>
      <c r="EF72" s="34" t="n">
        <v>4978.66666666667</v>
      </c>
      <c r="EG72" s="34" t="n">
        <v>4985.33333333333</v>
      </c>
      <c r="EH72" s="34" t="n">
        <v>4968.33333333333</v>
      </c>
      <c r="EI72" s="34" t="n">
        <v>4974</v>
      </c>
      <c r="EJ72" s="34" t="n">
        <v>4984</v>
      </c>
      <c r="EK72" s="34" t="n">
        <v>4995.33333333333</v>
      </c>
      <c r="EL72" s="34" t="n">
        <v>5015.66666666667</v>
      </c>
      <c r="EM72" s="34" t="n">
        <v>5023.33333333333</v>
      </c>
      <c r="EN72" s="34" t="n">
        <v>5039.33333333333</v>
      </c>
      <c r="EO72" s="34" t="n">
        <v>5047.66666666667</v>
      </c>
      <c r="EP72" s="34" t="n">
        <v>5047</v>
      </c>
      <c r="EQ72" s="34" t="n">
        <v>5068.33333333333</v>
      </c>
      <c r="ER72" s="34" t="n">
        <v>5086</v>
      </c>
      <c r="ES72" s="34" t="n">
        <v>5098.33333333333</v>
      </c>
      <c r="ET72" s="34" t="n">
        <v>5106.33333333333</v>
      </c>
      <c r="EU72" s="34" t="n">
        <v>5124.33333333333</v>
      </c>
      <c r="EV72" s="34" t="n">
        <v>5122</v>
      </c>
      <c r="EW72" s="34" t="n">
        <v>5136</v>
      </c>
      <c r="EX72" s="34" t="n">
        <v>5148.66666666667</v>
      </c>
      <c r="EY72" s="34" t="n">
        <v>5166</v>
      </c>
      <c r="EZ72" s="34" t="n">
        <v>5196.33333333333</v>
      </c>
      <c r="FA72" s="34" t="n">
        <v>5189</v>
      </c>
      <c r="FB72" s="34" t="n">
        <v>5192</v>
      </c>
      <c r="FC72" s="34" t="n">
        <v>5181.66666666667</v>
      </c>
      <c r="FD72" s="34" t="n">
        <v>5145.33333333333</v>
      </c>
      <c r="FE72" s="34" t="n">
        <v>5153.33333333333</v>
      </c>
      <c r="FF72" s="34" t="n">
        <v>5144</v>
      </c>
      <c r="FG72" s="34" t="n">
        <v>5136.66666666667</v>
      </c>
      <c r="FH72" s="34" t="n">
        <v>5129.33333333333</v>
      </c>
      <c r="FI72" s="34" t="n">
        <v>5137</v>
      </c>
      <c r="FJ72" s="34" t="n">
        <v>5113.33333333333</v>
      </c>
      <c r="FK72" s="34" t="n">
        <v>5084.33333333333</v>
      </c>
      <c r="FL72" s="34" t="n">
        <v>5069.66666666667</v>
      </c>
      <c r="FM72" s="34" t="n">
        <v>5051</v>
      </c>
      <c r="FN72" s="34" t="n">
        <v>5048</v>
      </c>
      <c r="FO72" s="34" t="n">
        <v>5055.33333333333</v>
      </c>
      <c r="FP72" s="34" t="n">
        <v>5064.66666666667</v>
      </c>
      <c r="FQ72" s="34" t="n">
        <v>5051.66666666667</v>
      </c>
      <c r="FR72" s="34" t="n">
        <v>5042</v>
      </c>
      <c r="FS72" s="34" t="n">
        <v>5044.66666666667</v>
      </c>
      <c r="FT72" s="34" t="n">
        <v>5040</v>
      </c>
      <c r="FU72" s="34" t="n">
        <v>5055.33333333333</v>
      </c>
      <c r="FV72" s="34" t="n">
        <v>5054.66666666667</v>
      </c>
      <c r="FW72" s="34" t="n">
        <v>5054.66666666667</v>
      </c>
      <c r="FX72" s="34" t="n">
        <v>5030.66666666667</v>
      </c>
      <c r="FY72" s="34" t="n">
        <v>5052.66666666667</v>
      </c>
      <c r="FZ72" s="34" t="n">
        <v>5067.66666666667</v>
      </c>
      <c r="GA72" s="34" t="n">
        <v>5072.33333333333</v>
      </c>
      <c r="GB72" s="34" t="n">
        <v>5077.66666666667</v>
      </c>
      <c r="GC72" s="34" t="n">
        <v>5087.33333333333</v>
      </c>
      <c r="GD72" s="34" t="n">
        <v>5089</v>
      </c>
      <c r="GE72" s="34" t="n">
        <v>5098.66666666667</v>
      </c>
      <c r="GF72" s="34" t="n">
        <v>5126.66666666667</v>
      </c>
      <c r="GG72" s="34" t="n">
        <v>5135.33333333333</v>
      </c>
      <c r="GH72" s="34" t="n">
        <v>5159.66666666667</v>
      </c>
      <c r="GI72" s="34" t="n">
        <v>5174.66666666667</v>
      </c>
      <c r="GJ72" s="34" t="n">
        <v>5163.66666666667</v>
      </c>
      <c r="GK72" s="34" t="n">
        <v>5157.33333333333</v>
      </c>
      <c r="GL72" s="34" t="n">
        <v>5152</v>
      </c>
      <c r="GM72" s="34" t="n">
        <v>5177.66666666667</v>
      </c>
      <c r="GN72" s="34" t="n">
        <v>5182.66666666667</v>
      </c>
      <c r="GO72" s="34" t="n">
        <v>5174</v>
      </c>
      <c r="GP72" s="34" t="n">
        <v>5175</v>
      </c>
      <c r="GQ72" s="34" t="n">
        <v>5182</v>
      </c>
      <c r="GR72" s="34" t="n">
        <v>5214.66666666667</v>
      </c>
      <c r="GS72" s="34" t="n">
        <v>5244</v>
      </c>
      <c r="GT72" s="34" t="n">
        <v>5273.66666666667</v>
      </c>
      <c r="GU72" s="34" t="n">
        <v>5082.33333333333</v>
      </c>
      <c r="GV72" s="34" t="n">
        <v>5100</v>
      </c>
      <c r="GW72" s="34" t="n">
        <v>5078</v>
      </c>
      <c r="GX72" s="34" t="n">
        <v>5160.33333333333</v>
      </c>
      <c r="GY72" s="34" t="n">
        <v>5218.33333333333</v>
      </c>
      <c r="GZ72" s="34" t="n">
        <v>5230.33333333333</v>
      </c>
      <c r="HA72" s="34" t="n">
        <v>5227</v>
      </c>
      <c r="HB72" t="n">
        <v>5206.33333333333</v>
      </c>
    </row>
    <row r="73">
      <c r="A73" s="34" t="s">
        <v>1544</v>
      </c>
      <c r="B73" s="34" t="n">
        <v>7048.66666666667</v>
      </c>
      <c r="C73" s="34" t="n">
        <v>7104.33333333333</v>
      </c>
      <c r="D73" s="34" t="n">
        <v>7204.33333333333</v>
      </c>
      <c r="E73" s="34" t="n">
        <v>7279.33333333333</v>
      </c>
      <c r="F73" s="34" t="n">
        <v>7353.33333333333</v>
      </c>
      <c r="G73" s="34" t="n">
        <v>7419.66666666667</v>
      </c>
      <c r="H73" s="34" t="n">
        <v>7443.66666666667</v>
      </c>
      <c r="I73" s="34" t="n">
        <v>7534</v>
      </c>
      <c r="J73" s="34" t="n">
        <v>7651.66666666667</v>
      </c>
      <c r="K73" s="34" t="n">
        <v>7726.33333333333</v>
      </c>
      <c r="L73" s="34" t="n">
        <v>7855</v>
      </c>
      <c r="M73" s="34" t="n">
        <v>7931.33333333333</v>
      </c>
      <c r="N73" s="34" t="n">
        <v>8016</v>
      </c>
      <c r="O73" s="34" t="n">
        <v>8115</v>
      </c>
      <c r="P73" s="34" t="n">
        <v>8183.66666666667</v>
      </c>
      <c r="Q73" s="34" t="n">
        <v>8272.33333333333</v>
      </c>
      <c r="R73" s="34" t="n">
        <v>8307.66666666667</v>
      </c>
      <c r="S73" s="34" t="n">
        <v>8346.33333333333</v>
      </c>
      <c r="T73" s="34" t="n">
        <v>8424.66666666667</v>
      </c>
      <c r="U73" s="34" t="n">
        <v>8551.33333333333</v>
      </c>
      <c r="V73" s="34" t="n">
        <v>8673</v>
      </c>
      <c r="W73" s="34" t="n">
        <v>8751.33333333333</v>
      </c>
      <c r="X73" s="34" t="n">
        <v>8786.33333333333</v>
      </c>
      <c r="Y73" s="34" t="n">
        <v>8824.66666666667</v>
      </c>
      <c r="Z73" s="34" t="n">
        <v>8883</v>
      </c>
      <c r="AA73" s="34" t="n">
        <v>8868.66666666667</v>
      </c>
      <c r="AB73" s="34" t="n">
        <v>8845</v>
      </c>
      <c r="AC73" s="34" t="n">
        <v>8861</v>
      </c>
      <c r="AD73" s="34" t="n">
        <v>8860.66666666667</v>
      </c>
      <c r="AE73" s="34" t="n">
        <v>8907.33333333333</v>
      </c>
      <c r="AF73" s="34" t="n">
        <v>9099.33333333333</v>
      </c>
      <c r="AG73" s="34" t="n">
        <v>9231</v>
      </c>
      <c r="AH73" s="34" t="n">
        <v>9348.33333333333</v>
      </c>
      <c r="AI73" s="34" t="n">
        <v>9466</v>
      </c>
      <c r="AJ73" s="34" t="n">
        <v>9492.33333333333</v>
      </c>
      <c r="AK73" s="34" t="n">
        <v>9482.66666666667</v>
      </c>
      <c r="AL73" s="34" t="n">
        <v>9531.33333333333</v>
      </c>
      <c r="AM73" s="34" t="n">
        <v>9604.33333333333</v>
      </c>
      <c r="AN73" s="34" t="n">
        <v>9710.66666666667</v>
      </c>
      <c r="AO73" s="34" t="n">
        <v>9697.33333333333</v>
      </c>
      <c r="AP73" s="34" t="n">
        <v>9741.33333333333</v>
      </c>
      <c r="AQ73" s="34" t="n">
        <v>9749.33333333333</v>
      </c>
      <c r="AR73" s="34" t="n">
        <v>9782.33333333333</v>
      </c>
      <c r="AS73" s="34" t="n">
        <v>9793</v>
      </c>
      <c r="AT73" s="34" t="n">
        <v>9750.33333333333</v>
      </c>
      <c r="AU73" s="34" t="n">
        <v>9665</v>
      </c>
      <c r="AV73" s="34" t="n">
        <v>9547.66666666667</v>
      </c>
      <c r="AW73" s="34" t="n">
        <v>9507</v>
      </c>
      <c r="AX73" s="34" t="n">
        <v>9484.33333333333</v>
      </c>
      <c r="AY73" s="34" t="n">
        <v>9495.66666666667</v>
      </c>
      <c r="AZ73" s="34" t="n">
        <v>9409.66666666667</v>
      </c>
      <c r="BA73" s="34" t="n">
        <v>9437</v>
      </c>
      <c r="BB73" s="34" t="n">
        <v>9447.33333333333</v>
      </c>
      <c r="BC73" s="34" t="n">
        <v>9445.33333333333</v>
      </c>
      <c r="BD73" s="34" t="n">
        <v>9433</v>
      </c>
      <c r="BE73" s="34" t="n">
        <v>9401.66666666667</v>
      </c>
      <c r="BF73" s="34" t="n">
        <v>9412</v>
      </c>
      <c r="BG73" s="34" t="n">
        <v>9445.33333333333</v>
      </c>
      <c r="BH73" s="34" t="n">
        <v>9509</v>
      </c>
      <c r="BI73" s="34" t="n">
        <v>9555</v>
      </c>
      <c r="BJ73" s="34" t="n">
        <v>9595.66666666667</v>
      </c>
      <c r="BK73" s="34" t="n">
        <v>9640.33333333333</v>
      </c>
      <c r="BL73" s="34" t="n">
        <v>9746.66666666667</v>
      </c>
      <c r="BM73" s="34" t="n">
        <v>9764.33333333333</v>
      </c>
      <c r="BN73" s="34" t="n">
        <v>9815.33333333333</v>
      </c>
      <c r="BO73" s="34" t="n">
        <v>9854.33333333333</v>
      </c>
      <c r="BP73" s="34" t="n">
        <v>9906.66666666667</v>
      </c>
      <c r="BQ73" s="34" t="n">
        <v>10024.3333333333</v>
      </c>
      <c r="BR73" s="34" t="n">
        <v>10039.3333333333</v>
      </c>
      <c r="BS73" s="34" t="n">
        <v>10083.3333333333</v>
      </c>
      <c r="BT73" s="34" t="n">
        <v>10092.3333333333</v>
      </c>
      <c r="BU73" s="34" t="n">
        <v>10184.6666666667</v>
      </c>
      <c r="BV73" s="34" t="n">
        <v>10250.6666666667</v>
      </c>
      <c r="BW73" s="34" t="n">
        <v>10315.3333333333</v>
      </c>
      <c r="BX73" s="34" t="n">
        <v>10341.6666666667</v>
      </c>
      <c r="BY73" s="34" t="n">
        <v>10446.6666666667</v>
      </c>
      <c r="BZ73" s="34" t="n">
        <v>10510.6666666667</v>
      </c>
      <c r="CA73" s="34" t="n">
        <v>10566.3333333333</v>
      </c>
      <c r="CB73" s="34" t="n">
        <v>10640.6666666667</v>
      </c>
      <c r="CC73" s="34" t="n">
        <v>10719.6666666667</v>
      </c>
      <c r="CD73" s="34" t="n">
        <v>10814</v>
      </c>
      <c r="CE73" s="34" t="n">
        <v>10873</v>
      </c>
      <c r="CF73" s="34" t="n">
        <v>10967.3333333333</v>
      </c>
      <c r="CG73" s="34" t="n">
        <v>11000.3333333333</v>
      </c>
      <c r="CH73" s="34" t="n">
        <v>11027</v>
      </c>
      <c r="CI73" s="34" t="n">
        <v>11057.3333333333</v>
      </c>
      <c r="CJ73" s="34" t="n">
        <v>11099.3333333333</v>
      </c>
      <c r="CK73" s="34" t="n">
        <v>11139.3333333333</v>
      </c>
      <c r="CL73" s="34" t="n">
        <v>11199</v>
      </c>
      <c r="CM73" s="34" t="n">
        <v>11238</v>
      </c>
      <c r="CN73" s="34" t="n">
        <v>11306.6666666667</v>
      </c>
      <c r="CO73" s="34" t="n">
        <v>11319.6666666667</v>
      </c>
      <c r="CP73" s="34" t="n">
        <v>11366.6666666667</v>
      </c>
      <c r="CQ73" s="34" t="n">
        <v>11407.6666666667</v>
      </c>
      <c r="CR73" s="34" t="n">
        <v>11483</v>
      </c>
      <c r="CS73" s="34" t="n">
        <v>11520.6666666667</v>
      </c>
      <c r="CT73" s="34" t="n">
        <v>11591.3333333333</v>
      </c>
      <c r="CU73" s="34" t="n">
        <v>11672.3333333333</v>
      </c>
      <c r="CV73" s="34" t="n">
        <v>11710.3333333333</v>
      </c>
      <c r="CW73" s="34" t="n">
        <v>11752</v>
      </c>
      <c r="CX73" s="34" t="n">
        <v>11791.3333333333</v>
      </c>
      <c r="CY73" s="34" t="n">
        <v>11828.6666666667</v>
      </c>
      <c r="CZ73" s="34" t="n">
        <v>11868</v>
      </c>
      <c r="DA73" s="34" t="n">
        <v>11923</v>
      </c>
      <c r="DB73" s="34" t="n">
        <v>11966</v>
      </c>
      <c r="DC73" s="34" t="n">
        <v>12017.3333333333</v>
      </c>
      <c r="DD73" s="34" t="n">
        <v>12067</v>
      </c>
      <c r="DE73" s="34" t="n">
        <v>12139</v>
      </c>
      <c r="DF73" s="34" t="n">
        <v>12185.6666666667</v>
      </c>
      <c r="DG73" s="34" t="n">
        <v>12229.6666666667</v>
      </c>
      <c r="DH73" s="34" t="n">
        <v>12296</v>
      </c>
      <c r="DI73" s="34" t="n">
        <v>12380</v>
      </c>
      <c r="DJ73" s="34" t="n">
        <v>12437.3333333333</v>
      </c>
      <c r="DK73" s="34" t="n">
        <v>12501.3333333333</v>
      </c>
      <c r="DL73" s="34" t="n">
        <v>12553.3333333333</v>
      </c>
      <c r="DM73" s="34" t="n">
        <v>12616.3333333333</v>
      </c>
      <c r="DN73" s="34" t="n">
        <v>12694.6666666667</v>
      </c>
      <c r="DO73" s="34" t="n">
        <v>12783.3333333333</v>
      </c>
      <c r="DP73" s="34" t="n">
        <v>12887.3333333333</v>
      </c>
      <c r="DQ73" s="34" t="n">
        <v>12972.3333333333</v>
      </c>
      <c r="DR73" s="34" t="n">
        <v>13050.3333333333</v>
      </c>
      <c r="DS73" s="34" t="n">
        <v>13113</v>
      </c>
      <c r="DT73" s="34" t="n">
        <v>13168</v>
      </c>
      <c r="DU73" s="34" t="n">
        <v>13220.6666666667</v>
      </c>
      <c r="DV73" s="34" t="n">
        <v>13310</v>
      </c>
      <c r="DW73" s="34" t="n">
        <v>13410.6666666667</v>
      </c>
      <c r="DX73" s="34" t="n">
        <v>13500.6666666667</v>
      </c>
      <c r="DY73" s="34" t="n">
        <v>13583.6666666667</v>
      </c>
      <c r="DZ73" s="34" t="n">
        <v>13639</v>
      </c>
      <c r="EA73" s="34" t="n">
        <v>13699.3333333333</v>
      </c>
      <c r="EB73" s="34" t="n">
        <v>13744.6666666667</v>
      </c>
      <c r="EC73" s="34" t="n">
        <v>13775</v>
      </c>
      <c r="ED73" s="34" t="n">
        <v>13801</v>
      </c>
      <c r="EE73" s="34" t="n">
        <v>13820</v>
      </c>
      <c r="EF73" s="34" t="n">
        <v>13832.3333333333</v>
      </c>
      <c r="EG73" s="34" t="n">
        <v>13824.3333333333</v>
      </c>
      <c r="EH73" s="34" t="n">
        <v>13859</v>
      </c>
      <c r="EI73" s="34" t="n">
        <v>13898</v>
      </c>
      <c r="EJ73" s="34" t="n">
        <v>13909.3333333333</v>
      </c>
      <c r="EK73" s="34" t="n">
        <v>13958.6666666667</v>
      </c>
      <c r="EL73" s="34" t="n">
        <v>13994.6666666667</v>
      </c>
      <c r="EM73" s="34" t="n">
        <v>14012</v>
      </c>
      <c r="EN73" s="34" t="n">
        <v>14085.3333333333</v>
      </c>
      <c r="EO73" s="34" t="n">
        <v>14072.3333333333</v>
      </c>
      <c r="EP73" s="34" t="n">
        <v>14098</v>
      </c>
      <c r="EQ73" s="34" t="n">
        <v>14119.6666666667</v>
      </c>
      <c r="ER73" s="34" t="n">
        <v>14201</v>
      </c>
      <c r="ES73" s="34" t="n">
        <v>14251.3333333333</v>
      </c>
      <c r="ET73" s="34" t="n">
        <v>14287.3333333333</v>
      </c>
      <c r="EU73" s="34" t="n">
        <v>14336</v>
      </c>
      <c r="EV73" s="34" t="n">
        <v>14369.3333333333</v>
      </c>
      <c r="EW73" s="34" t="n">
        <v>14455</v>
      </c>
      <c r="EX73" s="34" t="n">
        <v>14521.6666666667</v>
      </c>
      <c r="EY73" s="34" t="n">
        <v>14560.3333333333</v>
      </c>
      <c r="EZ73" s="34" t="n">
        <v>14594</v>
      </c>
      <c r="FA73" s="34" t="n">
        <v>14591</v>
      </c>
      <c r="FB73" s="34" t="n">
        <v>14587</v>
      </c>
      <c r="FC73" s="34" t="n">
        <v>14576.3333333333</v>
      </c>
      <c r="FD73" s="34" t="n">
        <v>14532</v>
      </c>
      <c r="FE73" s="34" t="n">
        <v>14521</v>
      </c>
      <c r="FF73" s="34" t="n">
        <v>14466</v>
      </c>
      <c r="FG73" s="34" t="n">
        <v>14434</v>
      </c>
      <c r="FH73" s="34" t="n">
        <v>14327.6666666667</v>
      </c>
      <c r="FI73" s="34" t="n">
        <v>14279</v>
      </c>
      <c r="FJ73" s="34" t="n">
        <v>14232.6666666667</v>
      </c>
      <c r="FK73" s="34" t="n">
        <v>14207.6666666667</v>
      </c>
      <c r="FL73" s="34" t="n">
        <v>14094</v>
      </c>
      <c r="FM73" s="34" t="n">
        <v>14080.6666666667</v>
      </c>
      <c r="FN73" s="34" t="n">
        <v>14067.6666666667</v>
      </c>
      <c r="FO73" s="34" t="n">
        <v>14044.3333333333</v>
      </c>
      <c r="FP73" s="34" t="n">
        <v>14034.3333333333</v>
      </c>
      <c r="FQ73" s="34" t="n">
        <v>14026.3333333333</v>
      </c>
      <c r="FR73" s="34" t="n">
        <v>14029.3333333333</v>
      </c>
      <c r="FS73" s="34" t="n">
        <v>14033</v>
      </c>
      <c r="FT73" s="34" t="n">
        <v>14031</v>
      </c>
      <c r="FU73" s="34" t="n">
        <v>14033.6666666667</v>
      </c>
      <c r="FV73" s="34" t="n">
        <v>14037.6666666667</v>
      </c>
      <c r="FW73" s="34" t="n">
        <v>14077</v>
      </c>
      <c r="FX73" s="34" t="n">
        <v>14120</v>
      </c>
      <c r="FY73" s="34" t="n">
        <v>14140</v>
      </c>
      <c r="FZ73" s="34" t="n">
        <v>14155</v>
      </c>
      <c r="GA73" s="34" t="n">
        <v>14181.6666666667</v>
      </c>
      <c r="GB73" s="34" t="n">
        <v>14214</v>
      </c>
      <c r="GC73" s="34" t="n">
        <v>14223.6666666667</v>
      </c>
      <c r="GD73" s="34" t="n">
        <v>14277</v>
      </c>
      <c r="GE73" s="34" t="n">
        <v>14297.6666666667</v>
      </c>
      <c r="GF73" s="34" t="n">
        <v>14369</v>
      </c>
      <c r="GG73" s="34" t="n">
        <v>14351</v>
      </c>
      <c r="GH73" s="34" t="n">
        <v>14352.3333333333</v>
      </c>
      <c r="GI73" s="34" t="n">
        <v>14369</v>
      </c>
      <c r="GJ73" s="34" t="n">
        <v>14373</v>
      </c>
      <c r="GK73" s="34" t="n">
        <v>14421.6666666667</v>
      </c>
      <c r="GL73" s="34" t="n">
        <v>14453.6666666667</v>
      </c>
      <c r="GM73" s="34" t="n">
        <v>14486</v>
      </c>
      <c r="GN73" s="34" t="n">
        <v>14482</v>
      </c>
      <c r="GO73" s="34" t="n">
        <v>14507</v>
      </c>
      <c r="GP73" s="34" t="n">
        <v>14550</v>
      </c>
      <c r="GQ73" s="34" t="n">
        <v>14587.6666666667</v>
      </c>
      <c r="GR73" s="34" t="n">
        <v>14542.6666666667</v>
      </c>
      <c r="GS73" s="34" t="n">
        <v>14625.6666666667</v>
      </c>
      <c r="GT73" s="34" t="n">
        <v>14691.3333333333</v>
      </c>
      <c r="GU73" s="34" t="n">
        <v>13620</v>
      </c>
      <c r="GV73" s="34" t="n">
        <v>13637.3333333333</v>
      </c>
      <c r="GW73" s="34" t="n">
        <v>13719</v>
      </c>
      <c r="GX73" s="34" t="n">
        <v>13769.6666666667</v>
      </c>
      <c r="GY73" s="34" t="n">
        <v>13862.3333333333</v>
      </c>
      <c r="GZ73" s="34" t="n">
        <v>13978</v>
      </c>
      <c r="HA73" s="34" t="n">
        <v>14009.3333333333</v>
      </c>
      <c r="HB73" t="n">
        <v>14075.6666666667</v>
      </c>
    </row>
    <row r="74">
      <c r="A74" s="34" t="s">
        <v>1545</v>
      </c>
      <c r="B74" s="34" t="n">
        <v>23545.6666666667</v>
      </c>
      <c r="C74" s="34" t="n">
        <v>24037</v>
      </c>
      <c r="D74" s="34" t="n">
        <v>25485.6666666667</v>
      </c>
      <c r="E74" s="34" t="n">
        <v>25754.6666666667</v>
      </c>
      <c r="F74" s="34" t="n">
        <v>25713</v>
      </c>
      <c r="G74" s="34" t="n">
        <v>25998.6666666667</v>
      </c>
      <c r="H74" s="34" t="n">
        <v>25691</v>
      </c>
      <c r="I74" s="34" t="n">
        <v>26178.6666666667</v>
      </c>
      <c r="J74" s="34" t="n">
        <v>25519</v>
      </c>
      <c r="K74" s="34" t="n">
        <v>24875</v>
      </c>
      <c r="L74" s="34" t="n">
        <v>25641</v>
      </c>
      <c r="M74" s="34" t="n">
        <v>27114.3333333333</v>
      </c>
      <c r="N74" s="34" t="n">
        <v>27472.6666666667</v>
      </c>
      <c r="O74" s="34" t="n">
        <v>27079.3333333333</v>
      </c>
      <c r="P74" s="34" t="n">
        <v>27510</v>
      </c>
      <c r="Q74" s="34" t="n">
        <v>28620</v>
      </c>
      <c r="R74" s="34" t="n">
        <v>30923.6666666667</v>
      </c>
      <c r="S74" s="34" t="n">
        <v>33400.6666666667</v>
      </c>
      <c r="T74" s="34" t="n">
        <v>33701.6666666667</v>
      </c>
      <c r="U74" s="34" t="n">
        <v>33884</v>
      </c>
      <c r="V74" s="34" t="n">
        <v>37820.3333333333</v>
      </c>
      <c r="W74" s="34" t="n">
        <v>35429.6666666667</v>
      </c>
      <c r="X74" s="34" t="n">
        <v>36988.3333333333</v>
      </c>
      <c r="Y74" s="34" t="n">
        <v>39554</v>
      </c>
      <c r="Z74" s="34" t="n">
        <v>42554</v>
      </c>
      <c r="AA74" s="34" t="n">
        <v>38830.6666666667</v>
      </c>
      <c r="AB74" s="34" t="n">
        <v>36130</v>
      </c>
      <c r="AC74" s="34" t="n">
        <v>34359.6666666667</v>
      </c>
      <c r="AD74" s="34" t="n">
        <v>36034</v>
      </c>
      <c r="AE74" s="34" t="n">
        <v>37037.6666666667</v>
      </c>
      <c r="AF74" s="34" t="n">
        <v>35666.3333333333</v>
      </c>
      <c r="AG74" s="34" t="n">
        <v>35160</v>
      </c>
      <c r="AH74" s="34" t="n">
        <v>34095.3333333333</v>
      </c>
      <c r="AI74" s="34" t="n">
        <v>41889.6666666667</v>
      </c>
      <c r="AJ74" s="34" t="n">
        <v>43760.6666666667</v>
      </c>
      <c r="AK74" s="34" t="n">
        <v>45015.3333333333</v>
      </c>
      <c r="AL74" s="34" t="n">
        <v>40794</v>
      </c>
      <c r="AM74" s="34" t="n">
        <v>45875.3333333333</v>
      </c>
      <c r="AN74" s="34" t="n">
        <v>49343.6666666667</v>
      </c>
      <c r="AO74" s="34" t="n">
        <v>52609</v>
      </c>
      <c r="AP74" s="34" t="n">
        <v>55934.3333333333</v>
      </c>
      <c r="AQ74" s="34" t="n">
        <v>54112</v>
      </c>
      <c r="AR74" s="34" t="n">
        <v>52797</v>
      </c>
      <c r="AS74" s="34" t="n">
        <v>54381</v>
      </c>
      <c r="AT74" s="34" t="n">
        <v>60484</v>
      </c>
      <c r="AU74" s="34" t="n">
        <v>53862</v>
      </c>
      <c r="AV74" s="34" t="n">
        <v>52044</v>
      </c>
      <c r="AW74" s="34" t="n">
        <v>54313.6666666667</v>
      </c>
      <c r="AX74" s="34" t="n">
        <v>51944</v>
      </c>
      <c r="AY74" s="34" t="n">
        <v>52182.6666666667</v>
      </c>
      <c r="AZ74" s="34" t="n">
        <v>52486.3333333333</v>
      </c>
      <c r="BA74" s="34" t="n">
        <v>54765.3333333333</v>
      </c>
      <c r="BB74" s="34" t="n">
        <v>52678.3333333333</v>
      </c>
      <c r="BC74" s="34" t="n">
        <v>51386</v>
      </c>
      <c r="BD74" s="34" t="n">
        <v>53662.3333333333</v>
      </c>
      <c r="BE74" s="34" t="n">
        <v>53249</v>
      </c>
      <c r="BF74" s="34" t="n">
        <v>55752.3333333333</v>
      </c>
      <c r="BG74" s="34" t="n">
        <v>57382.6666666667</v>
      </c>
      <c r="BH74" s="34" t="n">
        <v>59910.3333333333</v>
      </c>
      <c r="BI74" s="34" t="n">
        <v>60890.6666666667</v>
      </c>
      <c r="BJ74" s="34" t="n">
        <v>62514.6666666667</v>
      </c>
      <c r="BK74" s="34" t="n">
        <v>65739.3333333333</v>
      </c>
      <c r="BL74" s="34" t="n">
        <v>67220</v>
      </c>
      <c r="BM74" s="34" t="n">
        <v>66558.3333333333</v>
      </c>
      <c r="BN74" s="34" t="n">
        <v>70815.3333333333</v>
      </c>
      <c r="BO74" s="34" t="n">
        <v>72215.3333333333</v>
      </c>
      <c r="BP74" s="34" t="n">
        <v>73843.3333333333</v>
      </c>
      <c r="BQ74" s="34" t="n">
        <v>71122.6666666667</v>
      </c>
      <c r="BR74" s="34" t="n">
        <v>75290</v>
      </c>
      <c r="BS74" s="34" t="n">
        <v>75025.6666666667</v>
      </c>
      <c r="BT74" s="34" t="n">
        <v>77047</v>
      </c>
      <c r="BU74" s="34" t="n">
        <v>78058</v>
      </c>
      <c r="BV74" s="34" t="n">
        <v>79349.6666666667</v>
      </c>
      <c r="BW74" s="34" t="n">
        <v>83348</v>
      </c>
      <c r="BX74" s="34" t="n">
        <v>82022.6666666667</v>
      </c>
      <c r="BY74" s="34" t="n">
        <v>84604</v>
      </c>
      <c r="BZ74" s="34" t="n">
        <v>83566.6666666667</v>
      </c>
      <c r="CA74" s="34" t="n">
        <v>85684</v>
      </c>
      <c r="CB74" s="34" t="n">
        <v>85730.3333333333</v>
      </c>
      <c r="CC74" s="34" t="n">
        <v>89358.3333333333</v>
      </c>
      <c r="CD74" s="34" t="n">
        <v>94388.3333333333</v>
      </c>
      <c r="CE74" s="34" t="n">
        <v>93807</v>
      </c>
      <c r="CF74" s="34" t="n">
        <v>94972</v>
      </c>
      <c r="CG74" s="34" t="n">
        <v>98807.6666666667</v>
      </c>
      <c r="CH74" s="34" t="n">
        <v>95253.6666666667</v>
      </c>
      <c r="CI74" s="34" t="n">
        <v>96128.6666666667</v>
      </c>
      <c r="CJ74" s="34" t="n">
        <v>97326.3333333333</v>
      </c>
      <c r="CK74" s="34" t="n">
        <v>99221</v>
      </c>
      <c r="CL74" s="34" t="n">
        <v>106368.666666667</v>
      </c>
      <c r="CM74" s="34" t="n">
        <v>103446</v>
      </c>
      <c r="CN74" s="34" t="n">
        <v>99580.3333333333</v>
      </c>
      <c r="CO74" s="34" t="n">
        <v>98022.3333333333</v>
      </c>
      <c r="CP74" s="34" t="n">
        <v>102495</v>
      </c>
      <c r="CQ74" s="34" t="n">
        <v>111962</v>
      </c>
      <c r="CR74" s="34" t="n">
        <v>116124.666666667</v>
      </c>
      <c r="CS74" s="34" t="n">
        <v>118029</v>
      </c>
      <c r="CT74" s="34" t="n">
        <v>111803</v>
      </c>
      <c r="CU74" s="34" t="n">
        <v>113545</v>
      </c>
      <c r="CV74" s="34" t="n">
        <v>118942</v>
      </c>
      <c r="CW74" s="34" t="n">
        <v>117294.333333333</v>
      </c>
      <c r="CX74" s="34" t="n">
        <v>116848.666666667</v>
      </c>
      <c r="CY74" s="34" t="n">
        <v>124434.333333333</v>
      </c>
      <c r="CZ74" s="34" t="n">
        <v>125240</v>
      </c>
      <c r="DA74" s="34" t="n">
        <v>127572.666666667</v>
      </c>
      <c r="DB74" s="34" t="n">
        <v>126179.333333333</v>
      </c>
      <c r="DC74" s="34" t="n">
        <v>131672</v>
      </c>
      <c r="DD74" s="34" t="n">
        <v>131615</v>
      </c>
      <c r="DE74" s="34" t="n">
        <v>135638.666666667</v>
      </c>
      <c r="DF74" s="34" t="n">
        <v>135471.666666667</v>
      </c>
      <c r="DG74" s="34" t="n">
        <v>139479.333333333</v>
      </c>
      <c r="DH74" s="34" t="n">
        <v>141385.333333333</v>
      </c>
      <c r="DI74" s="34" t="n">
        <v>140102.666666667</v>
      </c>
      <c r="DJ74" s="34" t="n">
        <v>133975</v>
      </c>
      <c r="DK74" s="34" t="n">
        <v>137818</v>
      </c>
      <c r="DL74" s="34" t="n">
        <v>143529.333333333</v>
      </c>
      <c r="DM74" s="34" t="n">
        <v>144434.666666667</v>
      </c>
      <c r="DN74" s="34" t="n">
        <v>150497</v>
      </c>
      <c r="DO74" s="34" t="n">
        <v>152515.333333333</v>
      </c>
      <c r="DP74" s="34" t="n">
        <v>155465.333333333</v>
      </c>
      <c r="DQ74" s="34" t="n">
        <v>163365.333333333</v>
      </c>
      <c r="DR74" s="34" t="n">
        <v>168776.333333333</v>
      </c>
      <c r="DS74" s="34" t="n">
        <v>165200.666666667</v>
      </c>
      <c r="DT74" s="34" t="n">
        <v>166145</v>
      </c>
      <c r="DU74" s="34" t="n">
        <v>170616.666666667</v>
      </c>
      <c r="DV74" s="34" t="n">
        <v>176411.333333333</v>
      </c>
      <c r="DW74" s="34" t="n">
        <v>189275.666666667</v>
      </c>
      <c r="DX74" s="34" t="n">
        <v>187116</v>
      </c>
      <c r="DY74" s="34" t="n">
        <v>193037.666666667</v>
      </c>
      <c r="DZ74" s="34" t="n">
        <v>198023.333333333</v>
      </c>
      <c r="EA74" s="34" t="n">
        <v>194794</v>
      </c>
      <c r="EB74" s="34" t="n">
        <v>196443.666666667</v>
      </c>
      <c r="EC74" s="34" t="n">
        <v>199770.666666667</v>
      </c>
      <c r="ED74" s="34" t="n">
        <v>197410.666666667</v>
      </c>
      <c r="EE74" s="34" t="n">
        <v>195858</v>
      </c>
      <c r="EF74" s="34" t="n">
        <v>200686</v>
      </c>
      <c r="EG74" s="34" t="n">
        <v>199340</v>
      </c>
      <c r="EH74" s="34" t="n">
        <v>197322.333333333</v>
      </c>
      <c r="EI74" s="34" t="n">
        <v>202356.333333333</v>
      </c>
      <c r="EJ74" s="34" t="n">
        <v>202328</v>
      </c>
      <c r="EK74" s="34" t="n">
        <v>204931</v>
      </c>
      <c r="EL74" s="34" t="n">
        <v>207202</v>
      </c>
      <c r="EM74" s="34" t="n">
        <v>215946</v>
      </c>
      <c r="EN74" s="34" t="n">
        <v>219407.666666667</v>
      </c>
      <c r="EO74" s="34" t="n">
        <v>222763.666666667</v>
      </c>
      <c r="EP74" s="34" t="n">
        <v>230117.666666667</v>
      </c>
      <c r="EQ74" s="34" t="n">
        <v>238436</v>
      </c>
      <c r="ER74" s="34" t="n">
        <v>238965</v>
      </c>
      <c r="ES74" s="34" t="n">
        <v>242956.333333333</v>
      </c>
      <c r="ET74" s="34" t="n">
        <v>258254.333333333</v>
      </c>
      <c r="EU74" s="34" t="n">
        <v>266203.666666667</v>
      </c>
      <c r="EV74" s="34" t="n">
        <v>271640.333333333</v>
      </c>
      <c r="EW74" s="34" t="n">
        <v>276454.666666667</v>
      </c>
      <c r="EX74" s="34" t="n">
        <v>278038.333333333</v>
      </c>
      <c r="EY74" s="34" t="n">
        <v>283074.333333333</v>
      </c>
      <c r="EZ74" s="34" t="n">
        <v>287093.666666667</v>
      </c>
      <c r="FA74" s="34" t="n">
        <v>288334</v>
      </c>
      <c r="FB74" s="34" t="n">
        <v>289591.333333333</v>
      </c>
      <c r="FC74" s="34" t="n">
        <v>292223.666666667</v>
      </c>
      <c r="FD74" s="34" t="n">
        <v>287368</v>
      </c>
      <c r="FE74" s="34" t="n">
        <v>274301</v>
      </c>
      <c r="FF74" s="34" t="n">
        <v>268022</v>
      </c>
      <c r="FG74" s="34" t="n">
        <v>274526.666666667</v>
      </c>
      <c r="FH74" s="34" t="n">
        <v>277232.333333333</v>
      </c>
      <c r="FI74" s="34" t="n">
        <v>269906.333333333</v>
      </c>
      <c r="FJ74" s="34" t="n">
        <v>258077</v>
      </c>
      <c r="FK74" s="34" t="n">
        <v>251739</v>
      </c>
      <c r="FL74" s="34" t="n">
        <v>253215.333333333</v>
      </c>
      <c r="FM74" s="34" t="n">
        <v>258046</v>
      </c>
      <c r="FN74" s="34" t="n">
        <v>254528.333333333</v>
      </c>
      <c r="FO74" s="34" t="n">
        <v>254598.666666667</v>
      </c>
      <c r="FP74" s="34" t="n">
        <v>252248.666666667</v>
      </c>
      <c r="FQ74" s="34" t="n">
        <v>246424.333333333</v>
      </c>
      <c r="FR74" s="34" t="n">
        <v>242924.333333333</v>
      </c>
      <c r="FS74" s="34" t="n">
        <v>245991.666666667</v>
      </c>
      <c r="FT74" s="34" t="n">
        <v>249225</v>
      </c>
      <c r="FU74" s="34" t="n">
        <v>247543.333333333</v>
      </c>
      <c r="FV74" s="34" t="n">
        <v>242281</v>
      </c>
      <c r="FW74" s="34" t="n">
        <v>251080</v>
      </c>
      <c r="FX74" s="34" t="n">
        <v>258128</v>
      </c>
      <c r="FY74" s="34" t="n">
        <v>260687.666666667</v>
      </c>
      <c r="FZ74" s="34" t="n">
        <v>260300</v>
      </c>
      <c r="GA74" s="34" t="n">
        <v>273597.333333333</v>
      </c>
      <c r="GB74" s="34" t="n">
        <v>278438.666666667</v>
      </c>
      <c r="GC74" s="34" t="n">
        <v>269445</v>
      </c>
      <c r="GD74" s="34" t="n">
        <v>278949.333333333</v>
      </c>
      <c r="GE74" s="34" t="n">
        <v>274095</v>
      </c>
      <c r="GF74" s="34" t="n">
        <v>271667</v>
      </c>
      <c r="GG74" s="34" t="n">
        <v>276420.333333333</v>
      </c>
      <c r="GH74" s="34" t="n">
        <v>272574.333333333</v>
      </c>
      <c r="GI74" s="34" t="n">
        <v>274286.333333333</v>
      </c>
      <c r="GJ74" s="34" t="n">
        <v>274862.666666667</v>
      </c>
      <c r="GK74" s="34" t="n">
        <v>280795.333333333</v>
      </c>
      <c r="GL74" s="34" t="n">
        <v>282163</v>
      </c>
      <c r="GM74" s="34" t="n">
        <v>291235.666666667</v>
      </c>
      <c r="GN74" s="34" t="n">
        <v>292706.666666667</v>
      </c>
      <c r="GO74" s="34" t="n">
        <v>285420</v>
      </c>
      <c r="GP74" s="34" t="n">
        <v>304217</v>
      </c>
      <c r="GQ74" s="34" t="n">
        <v>321543</v>
      </c>
      <c r="GR74" s="34" t="n">
        <v>322016</v>
      </c>
      <c r="GS74" s="34" t="n">
        <v>324071.666666667</v>
      </c>
      <c r="GT74" s="34" t="n">
        <v>341494</v>
      </c>
      <c r="GU74" s="34" t="n">
        <v>335548.333333333</v>
      </c>
      <c r="GV74" s="34" t="n">
        <v>323099.333333333</v>
      </c>
      <c r="GW74" s="34" t="n">
        <v>328325</v>
      </c>
      <c r="GX74" s="34" t="n">
        <v>322875.333333333</v>
      </c>
      <c r="GY74" s="34" t="n">
        <v>318491.333333333</v>
      </c>
      <c r="GZ74" s="34" t="n">
        <v>321889.666666667</v>
      </c>
      <c r="HA74" s="34" t="n">
        <v>325180.333333333</v>
      </c>
      <c r="HB74"/>
    </row>
    <row r="75">
      <c r="A75" s="34" t="s">
        <v>1546</v>
      </c>
      <c r="B75" s="34" t="n">
        <v>0.014432117337345</v>
      </c>
      <c r="C75" s="34" t="n">
        <v>0.014432117337345</v>
      </c>
      <c r="D75" s="34" t="n">
        <v>0.00820241901849017</v>
      </c>
      <c r="E75" s="34" t="n">
        <v>0.0130998345284059</v>
      </c>
      <c r="F75" s="34" t="n">
        <v>0.0151535774238918</v>
      </c>
      <c r="G75" s="34" t="n">
        <v>0.01336312849162</v>
      </c>
      <c r="H75" s="34" t="n">
        <v>0.0100996736350003</v>
      </c>
      <c r="I75" s="34" t="n">
        <v>0.00825219403571587</v>
      </c>
      <c r="J75" s="34" t="n">
        <v>0.0160661701022</v>
      </c>
      <c r="K75" s="34" t="n">
        <v>0.00609470229723397</v>
      </c>
      <c r="L75" s="34" t="n">
        <v>0.00906549182411243</v>
      </c>
      <c r="M75" s="34" t="n">
        <v>0.0113350125944585</v>
      </c>
      <c r="N75" s="34" t="n">
        <v>0.0127023661270238</v>
      </c>
      <c r="O75" s="34" t="n">
        <v>0.0165600918183308</v>
      </c>
      <c r="P75" s="34" t="n">
        <v>0.0190725806451613</v>
      </c>
      <c r="Q75" s="34" t="n">
        <v>0.0173307482293357</v>
      </c>
      <c r="R75" s="34" t="n">
        <v>0.020263700361713</v>
      </c>
      <c r="S75" s="34" t="n">
        <v>0.0222247636474535</v>
      </c>
      <c r="T75" s="34" t="n">
        <v>0.030803654670893</v>
      </c>
      <c r="U75" s="34" t="n">
        <v>0.0303172822980355</v>
      </c>
      <c r="V75" s="34" t="n">
        <v>0.0226482671442114</v>
      </c>
      <c r="W75" s="34" t="n">
        <v>0.0144897678890263</v>
      </c>
      <c r="X75" s="34" t="n">
        <v>0.0176673661409328</v>
      </c>
      <c r="Y75" s="34" t="n">
        <v>0.016695490222163</v>
      </c>
      <c r="Z75" s="34" t="n">
        <v>0.010958456002617</v>
      </c>
      <c r="AA75" s="34" t="n">
        <v>0.00996602491506238</v>
      </c>
      <c r="AB75" s="34" t="n">
        <v>0.0127510972992022</v>
      </c>
      <c r="AC75" s="34" t="n">
        <v>0.0169877574262125</v>
      </c>
      <c r="AD75" s="34" t="n">
        <v>0.0161751897474181</v>
      </c>
      <c r="AE75" s="34" t="n">
        <v>0.0157952736622995</v>
      </c>
      <c r="AF75" s="34" t="n">
        <v>0.0137716972034716</v>
      </c>
      <c r="AG75" s="34" t="n">
        <v>0.0167058054160103</v>
      </c>
      <c r="AH75" s="34" t="n">
        <v>0.0163728327924451</v>
      </c>
      <c r="AI75" s="34" t="n">
        <v>0.0199637545666371</v>
      </c>
      <c r="AJ75" s="34" t="n">
        <v>0.0176551879741658</v>
      </c>
      <c r="AK75" s="34" t="n">
        <v>0.0197599977828895</v>
      </c>
      <c r="AL75" s="34" t="n">
        <v>0.0186705076638765</v>
      </c>
      <c r="AM75" s="34" t="n">
        <v>0.0241442787396953</v>
      </c>
      <c r="AN75" s="34" t="n">
        <v>0.0208919453996039</v>
      </c>
      <c r="AO75" s="34" t="n">
        <v>0.0182444501148253</v>
      </c>
      <c r="AP75" s="34" t="n">
        <v>0.0218518982583635</v>
      </c>
      <c r="AQ75" s="34" t="n">
        <v>0.0237388724035608</v>
      </c>
      <c r="AR75" s="34" t="n">
        <v>0.0223020721044438</v>
      </c>
      <c r="AS75" s="34" t="n">
        <v>0.0265020151841784</v>
      </c>
      <c r="AT75" s="34" t="n">
        <v>0.0265026137375306</v>
      </c>
      <c r="AU75" s="34" t="n">
        <v>0.0187911403664829</v>
      </c>
      <c r="AV75" s="34" t="n">
        <v>0.0194268002532032</v>
      </c>
      <c r="AW75" s="34" t="n">
        <v>0.0165299873669786</v>
      </c>
      <c r="AX75" s="34" t="n">
        <v>0.014323328067404</v>
      </c>
      <c r="AY75" s="34" t="n">
        <v>0.0132904163638252</v>
      </c>
      <c r="AZ75" s="34" t="n">
        <v>0.0138743723742187</v>
      </c>
      <c r="BA75" s="34" t="n">
        <v>0.0101269404915911</v>
      </c>
      <c r="BB75" s="34" t="n">
        <v>0.00798431152822521</v>
      </c>
      <c r="BC75" s="34" t="n">
        <v>0.00742475978718349</v>
      </c>
      <c r="BD75" s="34" t="n">
        <v>0.0106215268198477</v>
      </c>
      <c r="BE75" s="34" t="n">
        <v>0.00748756946475582</v>
      </c>
      <c r="BF75" s="34" t="n">
        <v>0.00985116801176722</v>
      </c>
      <c r="BG75" s="34" t="n">
        <v>0.00898846257043195</v>
      </c>
      <c r="BH75" s="34" t="n">
        <v>0.0090223564495604</v>
      </c>
      <c r="BI75" s="34" t="n">
        <v>0.0070027483904973</v>
      </c>
      <c r="BJ75" s="34" t="n">
        <v>0.0102254458443938</v>
      </c>
      <c r="BK75" s="34" t="n">
        <v>0.00592143002535117</v>
      </c>
      <c r="BL75" s="34" t="n">
        <v>0.00664079027243814</v>
      </c>
      <c r="BM75" s="34" t="n">
        <v>0.00518986879134542</v>
      </c>
      <c r="BN75" s="34" t="n">
        <v>0.00494491510017081</v>
      </c>
      <c r="BO75" s="34" t="n">
        <v>0.00350953363001572</v>
      </c>
      <c r="BP75" s="34" t="n">
        <v>0.0047411306605134</v>
      </c>
      <c r="BQ75" s="34" t="n">
        <v>0.00593881761909043</v>
      </c>
      <c r="BR75" s="34" t="n">
        <v>0.0057967395569507</v>
      </c>
      <c r="BS75" s="34" t="n">
        <v>0.00679186394992115</v>
      </c>
      <c r="BT75" s="34" t="n">
        <v>0.00771479902772398</v>
      </c>
      <c r="BU75" s="34" t="n">
        <v>0.00749842690344682</v>
      </c>
      <c r="BV75" s="34" t="n">
        <v>0.0077375479259556</v>
      </c>
      <c r="BW75" s="34" t="n">
        <v>0.00998502246630051</v>
      </c>
      <c r="BX75" s="34" t="n">
        <v>0.0122385668263247</v>
      </c>
      <c r="BY75" s="34" t="n">
        <v>0.00921108023911765</v>
      </c>
      <c r="BZ75" s="34" t="n">
        <v>0.0096108923446574</v>
      </c>
      <c r="CA75" s="34" t="n">
        <v>0.0108250148740661</v>
      </c>
      <c r="CB75" s="34" t="n">
        <v>0.00742278828703635</v>
      </c>
      <c r="CC75" s="34" t="n">
        <v>0.00681630069623651</v>
      </c>
      <c r="CD75" s="34" t="n">
        <v>0.0108967229234167</v>
      </c>
      <c r="CE75" s="34" t="n">
        <v>0.0111938513545835</v>
      </c>
      <c r="CF75" s="34" t="n">
        <v>0.00864148860679648</v>
      </c>
      <c r="CG75" s="34" t="n">
        <v>0.00764504479151995</v>
      </c>
      <c r="CH75" s="34" t="n">
        <v>0.00971265437845226</v>
      </c>
      <c r="CI75" s="34" t="n">
        <v>0.00720673653154669</v>
      </c>
      <c r="CJ75" s="34" t="n">
        <v>0.00767388286267878</v>
      </c>
      <c r="CK75" s="34" t="n">
        <v>0.00581377744133227</v>
      </c>
      <c r="CL75" s="34" t="n">
        <v>0.00400397386880225</v>
      </c>
      <c r="CM75" s="34" t="n">
        <v>0.00596701649175402</v>
      </c>
      <c r="CN75" s="34" t="n">
        <v>0.00478404721452197</v>
      </c>
      <c r="CO75" s="34" t="n">
        <v>0.00704549162698953</v>
      </c>
      <c r="CP75" s="34" t="n">
        <v>0.00595045217544987</v>
      </c>
      <c r="CQ75" s="34" t="n">
        <v>0.00590061202377812</v>
      </c>
      <c r="CR75" s="34" t="n">
        <v>0.00502176096417828</v>
      </c>
      <c r="CS75" s="34" t="n">
        <v>0.00588013787909492</v>
      </c>
      <c r="CT75" s="34" t="n">
        <v>0.00511144387490647</v>
      </c>
      <c r="CU75" s="34" t="n">
        <v>0.00477029524259742</v>
      </c>
      <c r="CV75" s="34" t="n">
        <v>0.00533219275734242</v>
      </c>
      <c r="CW75" s="34" t="n">
        <v>0.00557336131831976</v>
      </c>
      <c r="CX75" s="34" t="n">
        <v>0.00569760390370511</v>
      </c>
      <c r="CY75" s="34" t="n">
        <v>0.00490807869753596</v>
      </c>
      <c r="CZ75" s="34" t="n">
        <v>0.00447942395445211</v>
      </c>
      <c r="DA75" s="34" t="n">
        <v>0.00472340307299057</v>
      </c>
      <c r="DB75" s="34" t="n">
        <v>0.00460440806393625</v>
      </c>
      <c r="DC75" s="34" t="n">
        <v>0.00408781226343669</v>
      </c>
      <c r="DD75" s="34" t="n">
        <v>0.00485250575721019</v>
      </c>
      <c r="DE75" s="34" t="n">
        <v>0.00422884893460296</v>
      </c>
      <c r="DF75" s="34" t="n">
        <v>0.00448272114757664</v>
      </c>
      <c r="DG75" s="34" t="n">
        <v>0.00497660454926563</v>
      </c>
      <c r="DH75" s="34" t="n">
        <v>0.00297386764270535</v>
      </c>
      <c r="DI75" s="34" t="n">
        <v>0.003582209700141</v>
      </c>
      <c r="DJ75" s="34" t="n">
        <v>0.00101601561455578</v>
      </c>
      <c r="DK75" s="34" t="n">
        <v>0.00259088116669792</v>
      </c>
      <c r="DL75" s="34" t="n">
        <v>0.00387627877237851</v>
      </c>
      <c r="DM75" s="34" t="n">
        <v>0.0026803603890504</v>
      </c>
      <c r="DN75" s="34" t="n">
        <v>0.00269966254218224</v>
      </c>
      <c r="DO75" s="34" t="n">
        <v>0.00452691734086486</v>
      </c>
      <c r="DP75" s="34" t="n">
        <v>0.00383645154509149</v>
      </c>
      <c r="DQ75" s="34" t="n">
        <v>0.00526150463326536</v>
      </c>
      <c r="DR75" s="34" t="n">
        <v>0.00666614587402026</v>
      </c>
      <c r="DS75" s="34" t="n">
        <v>0.00601412349000241</v>
      </c>
      <c r="DT75" s="34" t="n">
        <v>0.00626100818945008</v>
      </c>
      <c r="DU75" s="34" t="n">
        <v>0.00541714577743724</v>
      </c>
      <c r="DV75" s="34" t="n">
        <v>0.00684931506849318</v>
      </c>
      <c r="DW75" s="34" t="n">
        <v>0.00666389004581425</v>
      </c>
      <c r="DX75" s="34" t="n">
        <v>0.0030340642669977</v>
      </c>
      <c r="DY75" s="34" t="n">
        <v>0.00322487906703484</v>
      </c>
      <c r="DZ75" s="34" t="n">
        <v>0.00266630119236</v>
      </c>
      <c r="EA75" s="34" t="n">
        <v>0.00396396396396392</v>
      </c>
      <c r="EB75" s="34" t="n">
        <v>0.00446815357576069</v>
      </c>
      <c r="EC75" s="34" t="n">
        <v>0.00581603105169104</v>
      </c>
      <c r="ED75" s="34" t="n">
        <v>0.0054026241317211</v>
      </c>
      <c r="EE75" s="34" t="n">
        <v>0.0034239898620656</v>
      </c>
      <c r="EF75" s="34" t="n">
        <v>0.00574384631264491</v>
      </c>
      <c r="EG75" s="34" t="n">
        <v>0.00579556156576766</v>
      </c>
      <c r="EH75" s="34" t="n">
        <v>0.00716669467719866</v>
      </c>
      <c r="EI75" s="34" t="n">
        <v>0.00811690246606034</v>
      </c>
      <c r="EJ75" s="34" t="n">
        <v>0.00633719555450463</v>
      </c>
      <c r="EK75" s="34" t="n">
        <v>0.0077071290944124</v>
      </c>
      <c r="EL75" s="34" t="n">
        <v>0.00767150118919924</v>
      </c>
      <c r="EM75" s="34" t="n">
        <v>0.00731227583015137</v>
      </c>
      <c r="EN75" s="34" t="n">
        <v>0.00944154740300029</v>
      </c>
      <c r="EO75" s="34" t="n">
        <v>0.00796504483182381</v>
      </c>
      <c r="EP75" s="34" t="n">
        <v>0.00699900659261266</v>
      </c>
      <c r="EQ75" s="34" t="n">
        <v>0.00884489484776463</v>
      </c>
      <c r="ER75" s="34" t="n">
        <v>0.00732279177269346</v>
      </c>
      <c r="ES75" s="34" t="n">
        <v>0.0038057626969068</v>
      </c>
      <c r="ET75" s="34" t="n">
        <v>0.0100113190544744</v>
      </c>
      <c r="EU75" s="34" t="n">
        <v>0.00634329982156068</v>
      </c>
      <c r="EV75" s="34" t="n">
        <v>0.00422743834535266</v>
      </c>
      <c r="EW75" s="34" t="n">
        <v>0.00484485691522574</v>
      </c>
      <c r="EX75" s="34" t="n">
        <v>0.00431791882741184</v>
      </c>
      <c r="EY75" s="34" t="n">
        <v>0.00362724702619088</v>
      </c>
      <c r="EZ75" s="34" t="n">
        <v>0.00774913632739826</v>
      </c>
      <c r="FA75" s="34" t="n">
        <v>0.00180372136196771</v>
      </c>
      <c r="FB75" s="34" t="n">
        <v>0.000273756251645274</v>
      </c>
      <c r="FC75" s="34" t="n">
        <v>-0.00137893285333834</v>
      </c>
      <c r="FD75" s="34" t="n">
        <v>0.000611362917676717</v>
      </c>
      <c r="FE75" s="34" t="n">
        <v>0.00367647058823528</v>
      </c>
      <c r="FF75" s="34" t="n">
        <v>0.00252946671284771</v>
      </c>
      <c r="FG75" s="34" t="n">
        <v>0.00465880776398153</v>
      </c>
      <c r="FH75" s="34" t="n">
        <v>0.00363681835707519</v>
      </c>
      <c r="FI75" s="34" t="n">
        <v>0.00573137303762783</v>
      </c>
      <c r="FJ75" s="34" t="n">
        <v>0.00490378262305913</v>
      </c>
      <c r="FK75" s="34" t="n">
        <v>0.00722218227021032</v>
      </c>
      <c r="FL75" s="34" t="n">
        <v>0.00529364966034973</v>
      </c>
      <c r="FM75" s="34" t="n">
        <v>0.00127839612016922</v>
      </c>
      <c r="FN75" s="34" t="n">
        <v>0.00597849767446568</v>
      </c>
      <c r="FO75" s="34" t="n">
        <v>0.00416007735930779</v>
      </c>
      <c r="FP75" s="34" t="n">
        <v>0.00615909318888552</v>
      </c>
      <c r="FQ75" s="34" t="n">
        <v>0.00424708884989644</v>
      </c>
      <c r="FR75" s="34" t="n">
        <v>0.00391144644098085</v>
      </c>
      <c r="FS75" s="34" t="n">
        <v>0.00300621019738134</v>
      </c>
      <c r="FT75" s="34" t="n">
        <v>0.00537326970856178</v>
      </c>
      <c r="FU75" s="34" t="n">
        <v>0.00565836054641911</v>
      </c>
      <c r="FV75" s="34" t="n">
        <v>0.00404680643588495</v>
      </c>
      <c r="FW75" s="34" t="n">
        <v>0.00570096634778805</v>
      </c>
      <c r="FX75" s="34" t="n">
        <v>0.00460638133498126</v>
      </c>
      <c r="FY75" s="34" t="n">
        <v>0.000720952811235298</v>
      </c>
      <c r="FZ75" s="34" t="n">
        <v>-0.00011526934603856</v>
      </c>
      <c r="GA75" s="34" t="n">
        <v>0.00567766975367956</v>
      </c>
      <c r="GB75" s="34" t="n">
        <v>0.00244547825339336</v>
      </c>
      <c r="GC75" s="34" t="n">
        <v>-0.0000667054193387306</v>
      </c>
      <c r="GD75" s="34" t="n">
        <v>-0.000562268897952967</v>
      </c>
      <c r="GE75" s="34" t="n">
        <v>0.00670334595177002</v>
      </c>
      <c r="GF75" s="34" t="n">
        <v>0.00301204819277112</v>
      </c>
      <c r="GG75" s="34" t="n">
        <v>0.0054394016658168</v>
      </c>
      <c r="GH75" s="34" t="n">
        <v>0.00504367427444352</v>
      </c>
      <c r="GI75" s="34" t="n">
        <v>0.00330819479099498</v>
      </c>
      <c r="GJ75" s="34" t="n">
        <v>0.00541164855021825</v>
      </c>
      <c r="GK75" s="34" t="n">
        <v>0.00663319189935341</v>
      </c>
      <c r="GL75" s="34" t="n">
        <v>0.00601888494174374</v>
      </c>
      <c r="GM75" s="34" t="n">
        <v>0.00772101873536313</v>
      </c>
      <c r="GN75" s="34" t="n">
        <v>0.00445731508043146</v>
      </c>
      <c r="GO75" s="34" t="n">
        <v>0.0049165363724275</v>
      </c>
      <c r="GP75" s="34" t="n">
        <v>0.00279698896493419</v>
      </c>
      <c r="GQ75" s="34" t="n">
        <v>0.00573980735771551</v>
      </c>
      <c r="GR75" s="34" t="n">
        <v>0.00340639546289534</v>
      </c>
      <c r="GS75" s="34" t="n">
        <v>0.00375919803775204</v>
      </c>
      <c r="GT75" s="34" t="n">
        <v>0.0039841695662568</v>
      </c>
      <c r="GU75" s="34" t="n">
        <v>-0.00377435029145401</v>
      </c>
      <c r="GV75" s="34" t="n">
        <v>0.00898476573219198</v>
      </c>
      <c r="GW75" s="34" t="n">
        <v>0.00550077203818078</v>
      </c>
      <c r="GX75" s="34" t="n">
        <v>0.0106010766854838</v>
      </c>
      <c r="GY75" s="34" t="n">
        <v>0.0148498609983942</v>
      </c>
      <c r="GZ75" s="34" t="n">
        <v>0.0145730182226531</v>
      </c>
      <c r="HA75" s="34" t="n">
        <v>0.0173739508129365</v>
      </c>
      <c r="HB75" t="n">
        <v>0.0193355366724086</v>
      </c>
    </row>
    <row r="76">
      <c r="A76" s="34" t="s">
        <v>1547</v>
      </c>
      <c r="B76" s="34" t="n">
        <v>0.0110841030627127</v>
      </c>
      <c r="C76" s="34" t="n">
        <v>0.0110841030627127</v>
      </c>
      <c r="D76" s="34" t="n">
        <v>0.00971247235311101</v>
      </c>
      <c r="E76" s="34" t="n">
        <v>0.0129523809523808</v>
      </c>
      <c r="F76" s="34" t="n">
        <v>0.00949605114704788</v>
      </c>
      <c r="G76" s="34" t="n">
        <v>0.0113625780013038</v>
      </c>
      <c r="H76" s="34" t="n">
        <v>0.00985357767750239</v>
      </c>
      <c r="I76" s="34" t="n">
        <v>0.00620098486230169</v>
      </c>
      <c r="J76" s="34" t="n">
        <v>0.0105582744245059</v>
      </c>
      <c r="K76" s="34" t="n">
        <v>0.00573965293036194</v>
      </c>
      <c r="L76" s="34" t="n">
        <v>0.00878327165722959</v>
      </c>
      <c r="M76" s="34" t="n">
        <v>0.00817643419075398</v>
      </c>
      <c r="N76" s="34" t="n">
        <v>0.0120555872166936</v>
      </c>
      <c r="O76" s="34" t="n">
        <v>0.0192324352421382</v>
      </c>
      <c r="P76" s="34" t="n">
        <v>0.0181895452613683</v>
      </c>
      <c r="Q76" s="34" t="n">
        <v>0.0204524584689876</v>
      </c>
      <c r="R76" s="34" t="n">
        <v>0.0297774869109946</v>
      </c>
      <c r="S76" s="34" t="n">
        <v>0.0283206228153798</v>
      </c>
      <c r="T76" s="34" t="n">
        <v>0.0269612576770057</v>
      </c>
      <c r="U76" s="34" t="n">
        <v>0.0254259600556663</v>
      </c>
      <c r="V76" s="34" t="n">
        <v>0.0188167112936948</v>
      </c>
      <c r="W76" s="34" t="n">
        <v>0.0122767857142858</v>
      </c>
      <c r="X76" s="34" t="n">
        <v>0.018707543479034</v>
      </c>
      <c r="Y76" s="34" t="n">
        <v>0.0167929337010788</v>
      </c>
      <c r="Z76" s="34" t="n">
        <v>0.0109875017167971</v>
      </c>
      <c r="AA76" s="34" t="n">
        <v>0.00838880586876778</v>
      </c>
      <c r="AB76" s="34" t="n">
        <v>0.0151897881512917</v>
      </c>
      <c r="AC76" s="34" t="n">
        <v>0.0157919182535995</v>
      </c>
      <c r="AD76" s="34" t="n">
        <v>0.0180286106212033</v>
      </c>
      <c r="AE76" s="34" t="n">
        <v>0.0171318575553416</v>
      </c>
      <c r="AF76" s="34" t="n">
        <v>0.0150454201362602</v>
      </c>
      <c r="AG76" s="34" t="n">
        <v>0.0142009260122433</v>
      </c>
      <c r="AH76" s="34" t="n">
        <v>0.0164225749126785</v>
      </c>
      <c r="AI76" s="34" t="n">
        <v>0.0205281244347983</v>
      </c>
      <c r="AJ76" s="34" t="n">
        <v>0.0175454142667257</v>
      </c>
      <c r="AK76" s="34" t="n">
        <v>0.0188975006531396</v>
      </c>
      <c r="AL76" s="34" t="n">
        <v>0.0188603988603988</v>
      </c>
      <c r="AM76" s="34" t="n">
        <v>0.0273195011464682</v>
      </c>
      <c r="AN76" s="34" t="n">
        <v>0.0247965377391872</v>
      </c>
      <c r="AO76" s="34" t="n">
        <v>0.024223107569721</v>
      </c>
      <c r="AP76" s="34" t="n">
        <v>0.0300036305170894</v>
      </c>
      <c r="AQ76" s="34" t="n">
        <v>0.0244719152043102</v>
      </c>
      <c r="AR76" s="34" t="n">
        <v>0.0233958369172544</v>
      </c>
      <c r="AS76" s="34" t="n">
        <v>0.0247340489397978</v>
      </c>
      <c r="AT76" s="34" t="n">
        <v>0.0259414618142619</v>
      </c>
      <c r="AU76" s="34" t="n">
        <v>0.0167884878940154</v>
      </c>
      <c r="AV76" s="34" t="n">
        <v>0.0164663596540491</v>
      </c>
      <c r="AW76" s="34" t="n">
        <v>0.0153155940594061</v>
      </c>
      <c r="AX76" s="34" t="n">
        <v>0.0127119566400382</v>
      </c>
      <c r="AY76" s="34" t="n">
        <v>0.00962923159591611</v>
      </c>
      <c r="AZ76" s="34" t="n">
        <v>0.0157963085176591</v>
      </c>
      <c r="BA76" s="34" t="n">
        <v>0.0110237870690557</v>
      </c>
      <c r="BB76" s="34" t="n">
        <v>0.00827097282394651</v>
      </c>
      <c r="BC76" s="34" t="n">
        <v>0.00914884868421062</v>
      </c>
      <c r="BD76" s="34" t="n">
        <v>0.0131404706122031</v>
      </c>
      <c r="BE76" s="34" t="n">
        <v>0.00659561632817218</v>
      </c>
      <c r="BF76" s="34" t="n">
        <v>0.0108074633425226</v>
      </c>
      <c r="BG76" s="34" t="n">
        <v>0.00968398584952279</v>
      </c>
      <c r="BH76" s="34" t="n">
        <v>0.00771203194425407</v>
      </c>
      <c r="BI76" s="34" t="n">
        <v>0.00617679622399647</v>
      </c>
      <c r="BJ76" s="34" t="n">
        <v>0.0117951390899789</v>
      </c>
      <c r="BK76" s="34" t="n">
        <v>0.00810883003892249</v>
      </c>
      <c r="BL76" s="34" t="n">
        <v>0.00783541836213253</v>
      </c>
      <c r="BM76" s="34" t="n">
        <v>0.00698578430452002</v>
      </c>
      <c r="BN76" s="34" t="n">
        <v>0.00708651138504002</v>
      </c>
      <c r="BO76" s="34" t="n">
        <v>-0.00105549691683804</v>
      </c>
      <c r="BP76" s="34" t="n">
        <v>0.00526452378304221</v>
      </c>
      <c r="BQ76" s="34" t="n">
        <v>0.00604831274202478</v>
      </c>
      <c r="BR76" s="34" t="n">
        <v>0.00942116646504632</v>
      </c>
      <c r="BS76" s="34" t="n">
        <v>0.00964192330040681</v>
      </c>
      <c r="BT76" s="34" t="n">
        <v>0.00947790586838848</v>
      </c>
      <c r="BU76" s="34" t="n">
        <v>0.00864065562088001</v>
      </c>
      <c r="BV76" s="34" t="n">
        <v>0.00789543407224236</v>
      </c>
      <c r="BW76" s="34" t="n">
        <v>0.0110406224808104</v>
      </c>
      <c r="BX76" s="34" t="n">
        <v>0.0123240657283505</v>
      </c>
      <c r="BY76" s="34" t="n">
        <v>0.0101022207763299</v>
      </c>
      <c r="BZ76" s="34" t="n">
        <v>0.0114928889868289</v>
      </c>
      <c r="CA76" s="34" t="n">
        <v>0.0134738817851219</v>
      </c>
      <c r="CB76" s="34" t="n">
        <v>0.00590326581231904</v>
      </c>
      <c r="CC76" s="34" t="n">
        <v>0.00785770647027872</v>
      </c>
      <c r="CD76" s="34" t="n">
        <v>0.0145000815527645</v>
      </c>
      <c r="CE76" s="34" t="n">
        <v>0.00908374732712747</v>
      </c>
      <c r="CF76" s="34" t="n">
        <v>0.0126983621184118</v>
      </c>
      <c r="CG76" s="34" t="n">
        <v>0.0132313840247951</v>
      </c>
      <c r="CH76" s="34" t="n">
        <v>0.00524828421477586</v>
      </c>
      <c r="CI76" s="34" t="n">
        <v>0.00546802594995355</v>
      </c>
      <c r="CJ76" s="34" t="n">
        <v>0.00679018035456425</v>
      </c>
      <c r="CK76" s="34" t="n">
        <v>0.00726318359375</v>
      </c>
      <c r="CL76" s="34" t="n">
        <v>0.0062564382233532</v>
      </c>
      <c r="CM76" s="34" t="n">
        <v>0.00665412118931141</v>
      </c>
      <c r="CN76" s="34" t="n">
        <v>0.00638581063902954</v>
      </c>
      <c r="CO76" s="34" t="n">
        <v>0.00696941777870252</v>
      </c>
      <c r="CP76" s="34" t="n">
        <v>0.0059619556395083</v>
      </c>
      <c r="CQ76" s="34" t="n">
        <v>0.00670412369621665</v>
      </c>
      <c r="CR76" s="34" t="n">
        <v>0.00435707624154835</v>
      </c>
      <c r="CS76" s="34" t="n">
        <v>0.00576005107148547</v>
      </c>
      <c r="CT76" s="34" t="n">
        <v>0.00357761107905374</v>
      </c>
      <c r="CU76" s="34" t="n">
        <v>0.00557727690892373</v>
      </c>
      <c r="CV76" s="34" t="n">
        <v>0.00719023386128415</v>
      </c>
      <c r="CW76" s="34" t="n">
        <v>0.00468357484494519</v>
      </c>
      <c r="CX76" s="34" t="n">
        <v>0.00490189153682064</v>
      </c>
      <c r="CY76" s="34" t="n">
        <v>0.00580578047683322</v>
      </c>
      <c r="CZ76" s="34" t="n">
        <v>0.00409509566870248</v>
      </c>
      <c r="DA76" s="34" t="n">
        <v>0.00439854124328387</v>
      </c>
      <c r="DB76" s="34" t="n">
        <v>0.00555724936943913</v>
      </c>
      <c r="DC76" s="34" t="n">
        <v>0.00668421560385335</v>
      </c>
      <c r="DD76" s="34" t="n">
        <v>0.00427139806144239</v>
      </c>
      <c r="DE76" s="34" t="n">
        <v>0.00681607503135395</v>
      </c>
      <c r="DF76" s="34" t="n">
        <v>0.00441399480069338</v>
      </c>
      <c r="DG76" s="34" t="n">
        <v>0.00250734679571862</v>
      </c>
      <c r="DH76" s="34" t="n">
        <v>0.00263554216867457</v>
      </c>
      <c r="DI76" s="34" t="n">
        <v>0.00313824365645621</v>
      </c>
      <c r="DJ76" s="34" t="n">
        <v>0.0000802160485573467</v>
      </c>
      <c r="DK76" s="34" t="n">
        <v>0.00180471632533008</v>
      </c>
      <c r="DL76" s="34" t="n">
        <v>0.0030825071057794</v>
      </c>
      <c r="DM76" s="34" t="n">
        <v>0.00264733271251827</v>
      </c>
      <c r="DN76" s="34" t="n">
        <v>0.00196367206676484</v>
      </c>
      <c r="DO76" s="34" t="n">
        <v>0.00569408212720313</v>
      </c>
      <c r="DP76" s="34" t="n">
        <v>0.0055038382029573</v>
      </c>
      <c r="DQ76" s="34" t="n">
        <v>0.00606298697047092</v>
      </c>
      <c r="DR76" s="34" t="n">
        <v>0.00812203884000628</v>
      </c>
      <c r="DS76" s="34" t="n">
        <v>0.00476424107834528</v>
      </c>
      <c r="DT76" s="34" t="n">
        <v>0.00645070096760514</v>
      </c>
      <c r="DU76" s="34" t="n">
        <v>0.00565606526818452</v>
      </c>
      <c r="DV76" s="34" t="n">
        <v>0.00740167077165266</v>
      </c>
      <c r="DW76" s="34" t="n">
        <v>0.00468814981915333</v>
      </c>
      <c r="DX76" s="34" t="n">
        <v>0.000501749852610978</v>
      </c>
      <c r="DY76" s="34" t="n">
        <v>0.000413736036408707</v>
      </c>
      <c r="DZ76" s="34" t="n">
        <v>0.00200516329548583</v>
      </c>
      <c r="EA76" s="34" t="n">
        <v>0.00741676463966789</v>
      </c>
      <c r="EB76" s="34" t="n">
        <v>0.00517710156802864</v>
      </c>
      <c r="EC76" s="34" t="n">
        <v>0.00466874166296138</v>
      </c>
      <c r="ED76" s="34" t="n">
        <v>0.00764672616852313</v>
      </c>
      <c r="EE76" s="34" t="n">
        <v>0.00100043921721737</v>
      </c>
      <c r="EF76" s="34" t="n">
        <v>0.00659386197986489</v>
      </c>
      <c r="EG76" s="34" t="n">
        <v>0.00491602794628676</v>
      </c>
      <c r="EH76" s="34" t="n">
        <v>0.00771149374043589</v>
      </c>
      <c r="EI76" s="34" t="n">
        <v>0.00673179247426248</v>
      </c>
      <c r="EJ76" s="34" t="n">
        <v>0.00491709819943953</v>
      </c>
      <c r="EK76" s="34" t="n">
        <v>0.00854508923295128</v>
      </c>
      <c r="EL76" s="34" t="n">
        <v>0.00581252270516686</v>
      </c>
      <c r="EM76" s="34" t="n">
        <v>0.00631488191636853</v>
      </c>
      <c r="EN76" s="34" t="n">
        <v>0.0108022368619098</v>
      </c>
      <c r="EO76" s="34" t="n">
        <v>0.00796068908641057</v>
      </c>
      <c r="EP76" s="34" t="n">
        <v>0.00519324083228234</v>
      </c>
      <c r="EQ76" s="34" t="n">
        <v>0.008772723161798</v>
      </c>
      <c r="ER76" s="34" t="n">
        <v>0.00719472834857449</v>
      </c>
      <c r="ES76" s="34" t="n">
        <v>-0.00164674989429636</v>
      </c>
      <c r="ET76" s="34" t="n">
        <v>0.00913893408822419</v>
      </c>
      <c r="EU76" s="34" t="n">
        <v>0.008492920725377</v>
      </c>
      <c r="EV76" s="34" t="n">
        <v>0.00565076931500852</v>
      </c>
      <c r="EW76" s="34" t="n">
        <v>0.010170857335758</v>
      </c>
      <c r="EX76" s="34" t="n">
        <v>0.00813884546973531</v>
      </c>
      <c r="EY76" s="34" t="n">
        <v>0.00973053892215581</v>
      </c>
      <c r="EZ76" s="34" t="n">
        <v>0.0106745737583394</v>
      </c>
      <c r="FA76" s="34" t="n">
        <v>-0.0159684821559547</v>
      </c>
      <c r="FB76" s="34" t="n">
        <v>-0.00675085716719548</v>
      </c>
      <c r="FC76" s="34" t="n">
        <v>0.00397727272727266</v>
      </c>
      <c r="FD76" s="34" t="n">
        <v>0.00688727296024605</v>
      </c>
      <c r="FE76" s="34" t="n">
        <v>0.00772036989904135</v>
      </c>
      <c r="FF76" s="34" t="n">
        <v>0.00386218218555312</v>
      </c>
      <c r="FG76" s="34" t="n">
        <v>0.00155150905221668</v>
      </c>
      <c r="FH76" s="34" t="n">
        <v>0.001925915071332</v>
      </c>
      <c r="FI76" s="34" t="n">
        <v>0.00640389457079271</v>
      </c>
      <c r="FJ76" s="34" t="n">
        <v>0.00839769141338653</v>
      </c>
      <c r="FK76" s="34" t="n">
        <v>0.00983066550002576</v>
      </c>
      <c r="FL76" s="34" t="n">
        <v>0.00462793068297662</v>
      </c>
      <c r="FM76" s="34" t="n">
        <v>0.00329768451813228</v>
      </c>
      <c r="FN76" s="34" t="n">
        <v>0.00662425793141108</v>
      </c>
      <c r="FO76" s="34" t="n">
        <v>0.0024212831796171</v>
      </c>
      <c r="FP76" s="34" t="n">
        <v>0.00290653971435728</v>
      </c>
      <c r="FQ76" s="34" t="n">
        <v>0.00560635586868541</v>
      </c>
      <c r="FR76" s="34" t="n">
        <v>0.00360741756603655</v>
      </c>
      <c r="FS76" s="34" t="n">
        <v>0.000712948935032598</v>
      </c>
      <c r="FT76" s="34" t="n">
        <v>0.00405695570002274</v>
      </c>
      <c r="FU76" s="34" t="n">
        <v>0.00418838880074102</v>
      </c>
      <c r="FV76" s="34" t="n">
        <v>0.00480882468399146</v>
      </c>
      <c r="FW76" s="34" t="n">
        <v>0.00501045064754946</v>
      </c>
      <c r="FX76" s="34" t="n">
        <v>0.0028280158213394</v>
      </c>
      <c r="FY76" s="34" t="n">
        <v>-0.00115321252059308</v>
      </c>
      <c r="FZ76" s="34" t="n">
        <v>-0.00415247741847846</v>
      </c>
      <c r="GA76" s="34" t="n">
        <v>0.00485176777763718</v>
      </c>
      <c r="GB76" s="34" t="n">
        <v>0.00241417089227358</v>
      </c>
      <c r="GC76" s="34" t="n">
        <v>-0.000986555759744712</v>
      </c>
      <c r="GD76" s="34" t="n">
        <v>0.000532491673766566</v>
      </c>
      <c r="GE76" s="34" t="n">
        <v>0.00628005767202433</v>
      </c>
      <c r="GF76" s="34" t="n">
        <v>0.00375028848372949</v>
      </c>
      <c r="GG76" s="34" t="n">
        <v>0.00473261673468595</v>
      </c>
      <c r="GH76" s="34" t="n">
        <v>0.00550173538273779</v>
      </c>
      <c r="GI76" s="34" t="n">
        <v>0.00282590348306822</v>
      </c>
      <c r="GJ76" s="34" t="n">
        <v>0.00373518926534966</v>
      </c>
      <c r="GK76" s="34" t="n">
        <v>0.0066889001940722</v>
      </c>
      <c r="GL76" s="34" t="n">
        <v>0.00656023059070154</v>
      </c>
      <c r="GM76" s="34" t="n">
        <v>0.00582946716624666</v>
      </c>
      <c r="GN76" s="34" t="n">
        <v>0.00334615100199676</v>
      </c>
      <c r="GO76" s="34" t="n">
        <v>0.00405358097027997</v>
      </c>
      <c r="GP76" s="34" t="n">
        <v>0.00104600590901582</v>
      </c>
      <c r="GQ76" s="34" t="n">
        <v>0.00673693858845104</v>
      </c>
      <c r="GR76" s="34" t="n">
        <v>0.00278599717758476</v>
      </c>
      <c r="GS76" s="34" t="n">
        <v>0.00427633669568994</v>
      </c>
      <c r="GT76" s="34" t="n">
        <v>0.00312805120601745</v>
      </c>
      <c r="GU76" s="34" t="n">
        <v>-0.004082625858433</v>
      </c>
      <c r="GV76" s="34" t="n">
        <v>0.00906746301072348</v>
      </c>
      <c r="GW76" s="34" t="n">
        <v>0.00377554772346134</v>
      </c>
      <c r="GX76" s="34" t="n">
        <v>0.00947930812665287</v>
      </c>
      <c r="GY76" s="34" t="n">
        <v>0.0157802971970722</v>
      </c>
      <c r="GZ76" s="34" t="n">
        <v>0.0131129543791169</v>
      </c>
      <c r="HA76" s="34" t="n">
        <v>0.0155146761612357</v>
      </c>
      <c r="HB76" t="n">
        <v>0.0171069011949425</v>
      </c>
    </row>
    <row r="77">
      <c r="A77" s="34" t="s">
        <v>1548</v>
      </c>
      <c r="B77" s="34" t="n">
        <v>0.0132057313943541</v>
      </c>
      <c r="C77" s="34" t="n">
        <v>0.0132057313943541</v>
      </c>
      <c r="D77" s="34" t="n">
        <v>0.0170439554640915</v>
      </c>
      <c r="E77" s="34" t="n">
        <v>0.0127114247172355</v>
      </c>
      <c r="F77" s="34" t="n">
        <v>0.0316614580664993</v>
      </c>
      <c r="G77" s="34" t="n">
        <v>0.0186720961414313</v>
      </c>
      <c r="H77" s="34" t="n">
        <v>0.014478623312046</v>
      </c>
      <c r="I77" s="34" t="n">
        <v>0.0203267659778954</v>
      </c>
      <c r="J77" s="34" t="n">
        <v>0.0411623416380162</v>
      </c>
      <c r="K77" s="34" t="n">
        <v>0.0100873026643145</v>
      </c>
      <c r="L77" s="34" t="n">
        <v>0.0081952530228393</v>
      </c>
      <c r="M77" s="34" t="n">
        <v>0.0217652023275441</v>
      </c>
      <c r="N77" s="34" t="n">
        <v>0.0160848584967179</v>
      </c>
      <c r="O77" s="34" t="n">
        <v>0.0174132546100201</v>
      </c>
      <c r="P77" s="34" t="n">
        <v>0.0206896551724136</v>
      </c>
      <c r="Q77" s="34" t="n">
        <v>0.0213826631509559</v>
      </c>
      <c r="R77" s="34" t="n">
        <v>0.0102456536646365</v>
      </c>
      <c r="S77" s="34" t="n">
        <v>0.018087442603314</v>
      </c>
      <c r="T77" s="34" t="n">
        <v>0.0291787591183623</v>
      </c>
      <c r="U77" s="34" t="n">
        <v>0.0332291746055942</v>
      </c>
      <c r="V77" s="34" t="n">
        <v>0.0181824887511985</v>
      </c>
      <c r="W77" s="34" t="n">
        <v>0.0144528561596697</v>
      </c>
      <c r="X77" s="34" t="n">
        <v>0.0134971077626223</v>
      </c>
      <c r="Y77" s="34" t="n">
        <v>0.0229706877113867</v>
      </c>
      <c r="Z77" s="34" t="n">
        <v>0.0146025623364099</v>
      </c>
      <c r="AA77" s="34" t="n">
        <v>0.00838424983027841</v>
      </c>
      <c r="AB77" s="34" t="n">
        <v>0.011445113946208</v>
      </c>
      <c r="AC77" s="34" t="n">
        <v>0.0267580790095516</v>
      </c>
      <c r="AD77" s="34" t="n">
        <v>0.0141324430326408</v>
      </c>
      <c r="AE77" s="34" t="n">
        <v>0.0113785278230576</v>
      </c>
      <c r="AF77" s="34" t="n">
        <v>0.00493000031602553</v>
      </c>
      <c r="AG77" s="34" t="n">
        <v>0.0289946224724047</v>
      </c>
      <c r="AH77" s="34" t="n">
        <v>0.0114299685217445</v>
      </c>
      <c r="AI77" s="34" t="n">
        <v>0.0196404290678349</v>
      </c>
      <c r="AJ77" s="34" t="n">
        <v>0.0167135871981035</v>
      </c>
      <c r="AK77" s="34" t="n">
        <v>0.0172549476813666</v>
      </c>
      <c r="AL77" s="34" t="n">
        <v>0.0184235408727542</v>
      </c>
      <c r="AM77" s="34" t="n">
        <v>0.0151080351114115</v>
      </c>
      <c r="AN77" s="34" t="n">
        <v>0.0233363820293229</v>
      </c>
      <c r="AO77" s="34" t="n">
        <v>0.0220187958724913</v>
      </c>
      <c r="AP77" s="34" t="n">
        <v>0.0197689209243164</v>
      </c>
      <c r="AQ77" s="34" t="n">
        <v>0.0386674289278104</v>
      </c>
      <c r="AR77" s="34" t="n">
        <v>0.0101325994495871</v>
      </c>
      <c r="AS77" s="34" t="n">
        <v>0.0300928792569661</v>
      </c>
      <c r="AT77" s="34" t="n">
        <v>0.0199807646068766</v>
      </c>
      <c r="AU77" s="34" t="n">
        <v>0.0232432050163833</v>
      </c>
      <c r="AV77" s="34" t="n">
        <v>0.0219549842191353</v>
      </c>
      <c r="AW77" s="34" t="n">
        <v>0.0191388638412986</v>
      </c>
      <c r="AX77" s="34" t="n">
        <v>0.0159923908956181</v>
      </c>
      <c r="AY77" s="34" t="n">
        <v>0.0197901245319168</v>
      </c>
      <c r="AZ77" s="34" t="n">
        <v>0.00841143442710446</v>
      </c>
      <c r="BA77" s="34" t="n">
        <v>0.0117921033132211</v>
      </c>
      <c r="BB77" s="34" t="n">
        <v>0.00188316036156677</v>
      </c>
      <c r="BC77" s="34" t="n">
        <v>0.00772732968547696</v>
      </c>
      <c r="BD77" s="34" t="n">
        <v>0.0110668987813975</v>
      </c>
      <c r="BE77" s="34" t="n">
        <v>0.00653876111999341</v>
      </c>
      <c r="BF77" s="34" t="n">
        <v>0.0129518378983811</v>
      </c>
      <c r="BG77" s="34" t="n">
        <v>0.00997165316338644</v>
      </c>
      <c r="BH77" s="34" t="n">
        <v>0.0148695184823935</v>
      </c>
      <c r="BI77" s="34" t="n">
        <v>0.0123175898321042</v>
      </c>
      <c r="BJ77" s="34" t="n">
        <v>-0.00399131984809742</v>
      </c>
      <c r="BK77" s="34" t="n">
        <v>0.00235381083920161</v>
      </c>
      <c r="BL77" s="34" t="n">
        <v>0.0053370077823276</v>
      </c>
      <c r="BM77" s="34" t="n">
        <v>0.00656345314852724</v>
      </c>
      <c r="BN77" s="34" t="n">
        <v>-0.00253154846381043</v>
      </c>
      <c r="BO77" s="34" t="n">
        <v>-0.00248029225149005</v>
      </c>
      <c r="BP77" s="34" t="n">
        <v>0.00140706617065978</v>
      </c>
      <c r="BQ77" s="34" t="n">
        <v>0.00113561997151312</v>
      </c>
      <c r="BR77" s="34" t="n">
        <v>-0.00171111068386742</v>
      </c>
      <c r="BS77" s="34" t="n">
        <v>0.00475695246899321</v>
      </c>
      <c r="BT77" s="34" t="n">
        <v>0.00722623679822121</v>
      </c>
      <c r="BU77" s="34" t="n">
        <v>0.00209332419882768</v>
      </c>
      <c r="BV77" s="34" t="n">
        <v>0.0136351551521137</v>
      </c>
      <c r="BW77" s="34" t="n">
        <v>0.00983588129496415</v>
      </c>
      <c r="BX77" s="34" t="n">
        <v>0.00571417969982013</v>
      </c>
      <c r="BY77" s="34" t="n">
        <v>0.0080429448984487</v>
      </c>
      <c r="BZ77" s="34" t="n">
        <v>0.00742977399579092</v>
      </c>
      <c r="CA77" s="34" t="n">
        <v>0.00733864961581077</v>
      </c>
      <c r="CB77" s="34" t="n">
        <v>0.00497700838517723</v>
      </c>
      <c r="CC77" s="34" t="n">
        <v>0.00358866698964655</v>
      </c>
      <c r="CD77" s="34" t="n">
        <v>0.00700863564034271</v>
      </c>
      <c r="CE77" s="34" t="n">
        <v>0.0171688297853452</v>
      </c>
      <c r="CF77" s="34" t="n">
        <v>0.00134403909931913</v>
      </c>
      <c r="CG77" s="34" t="n">
        <v>0.0119057995014555</v>
      </c>
      <c r="CH77" s="34" t="n">
        <v>0.00897502153316099</v>
      </c>
      <c r="CI77" s="34" t="n">
        <v>0.00493418244523736</v>
      </c>
      <c r="CJ77" s="34" t="n">
        <v>0.0128440366972478</v>
      </c>
      <c r="CK77" s="34" t="n">
        <v>0.0101147342995169</v>
      </c>
      <c r="CL77" s="34" t="n">
        <v>0.0014613328019395</v>
      </c>
      <c r="CM77" s="34" t="n">
        <v>0.00364800106123675</v>
      </c>
      <c r="CN77" s="34" t="n">
        <v>0.00872337964875181</v>
      </c>
      <c r="CO77" s="34" t="n">
        <v>0.00628941118663495</v>
      </c>
      <c r="CP77" s="34" t="n">
        <v>0.00249027490681808</v>
      </c>
      <c r="CQ77" s="34" t="n">
        <v>0.00439992206780104</v>
      </c>
      <c r="CR77" s="34" t="n">
        <v>0.00724180851235801</v>
      </c>
      <c r="CS77" s="34" t="n">
        <v>0.00897112869316818</v>
      </c>
      <c r="CT77" s="34" t="n">
        <v>0.00458088118339428</v>
      </c>
      <c r="CU77" s="34" t="n">
        <v>0.00839165268057895</v>
      </c>
      <c r="CV77" s="34" t="n">
        <v>0.00574676548172337</v>
      </c>
      <c r="CW77" s="34" t="n">
        <v>0.00821182127579845</v>
      </c>
      <c r="CX77" s="34" t="n">
        <v>0.00842366057602972</v>
      </c>
      <c r="CY77" s="34" t="n">
        <v>0.00666420981512217</v>
      </c>
      <c r="CZ77" s="34" t="n">
        <v>0.00517099362396656</v>
      </c>
      <c r="DA77" s="34" t="n">
        <v>0.013809429867824</v>
      </c>
      <c r="DB77" s="34" t="n">
        <v>0.00235005313814418</v>
      </c>
      <c r="DC77" s="34" t="n">
        <v>-0.00536108954064862</v>
      </c>
      <c r="DD77" s="34" t="n">
        <v>0.00581037459650169</v>
      </c>
      <c r="DE77" s="34" t="n">
        <v>0.0034332457606876</v>
      </c>
      <c r="DF77" s="34" t="n">
        <v>0.00340662283181103</v>
      </c>
      <c r="DG77" s="34" t="n">
        <v>0.00658255622600112</v>
      </c>
      <c r="DH77" s="34" t="n">
        <v>0.00229766551292454</v>
      </c>
      <c r="DI77" s="34" t="n">
        <v>0.00700944879575616</v>
      </c>
      <c r="DJ77" s="34" t="n">
        <v>-0.00418806911043668</v>
      </c>
      <c r="DK77" s="34" t="n">
        <v>0.00643308275083898</v>
      </c>
      <c r="DL77" s="34" t="n">
        <v>0.00653756552125806</v>
      </c>
      <c r="DM77" s="34" t="n">
        <v>0.00321138740615368</v>
      </c>
      <c r="DN77" s="34" t="n">
        <v>0.00297039696615764</v>
      </c>
      <c r="DO77" s="34" t="n">
        <v>0.00841036847477605</v>
      </c>
      <c r="DP77" s="34" t="n">
        <v>0.00908157737161752</v>
      </c>
      <c r="DQ77" s="34" t="n">
        <v>0.0122917814606027</v>
      </c>
      <c r="DR77" s="34" t="n">
        <v>0.00974193638431786</v>
      </c>
      <c r="DS77" s="34" t="n">
        <v>0.00384259195267256</v>
      </c>
      <c r="DT77" s="34" t="n">
        <v>0.00716006884681586</v>
      </c>
      <c r="DU77" s="34" t="n">
        <v>0.00452525804908066</v>
      </c>
      <c r="DV77" s="34" t="n">
        <v>0.0017012357776689</v>
      </c>
      <c r="DW77" s="34" t="n">
        <v>0.00525808073259881</v>
      </c>
      <c r="DX77" s="34" t="n">
        <v>0.00640644428826298</v>
      </c>
      <c r="DY77" s="34" t="n">
        <v>0.0064731003733447</v>
      </c>
      <c r="DZ77" s="34" t="n">
        <v>0.00648484201537158</v>
      </c>
      <c r="EA77" s="34" t="n">
        <v>0.00945247249105119</v>
      </c>
      <c r="EB77" s="34" t="n">
        <v>0.00858910208423613</v>
      </c>
      <c r="EC77" s="34" t="n">
        <v>0.0185293696368347</v>
      </c>
      <c r="ED77" s="34" t="n">
        <v>0.0111480439785221</v>
      </c>
      <c r="EE77" s="34" t="n">
        <v>0.00710564911748346</v>
      </c>
      <c r="EF77" s="34" t="n">
        <v>0.00905164837924022</v>
      </c>
      <c r="EG77" s="34" t="n">
        <v>0.00748989113530341</v>
      </c>
      <c r="EH77" s="34" t="n">
        <v>0.00850858885856476</v>
      </c>
      <c r="EI77" s="34" t="n">
        <v>0.00868170352411046</v>
      </c>
      <c r="EJ77" s="34" t="n">
        <v>0.00915326251896809</v>
      </c>
      <c r="EK77" s="34" t="n">
        <v>0.00973186252691605</v>
      </c>
      <c r="EL77" s="34" t="n">
        <v>0.0131644785436871</v>
      </c>
      <c r="EM77" s="34" t="n">
        <v>0.00901896687558046</v>
      </c>
      <c r="EN77" s="34" t="n">
        <v>0.0104416734646311</v>
      </c>
      <c r="EO77" s="34" t="n">
        <v>0.00718520056282146</v>
      </c>
      <c r="EP77" s="34" t="n">
        <v>0.00841644814437359</v>
      </c>
      <c r="EQ77" s="34" t="n">
        <v>0.00696084665697683</v>
      </c>
      <c r="ER77" s="34" t="n">
        <v>0.00740891099157603</v>
      </c>
      <c r="ES77" s="34" t="n">
        <v>0.0052051850359327</v>
      </c>
      <c r="ET77" s="34" t="n">
        <v>0.00855243376875015</v>
      </c>
      <c r="EU77" s="34" t="n">
        <v>0.0079940817295483</v>
      </c>
      <c r="EV77" s="34" t="n">
        <v>0.00689005487945149</v>
      </c>
      <c r="EW77" s="34" t="n">
        <v>0.00801784160139252</v>
      </c>
      <c r="EX77" s="34" t="n">
        <v>0.00842893683154</v>
      </c>
      <c r="EY77" s="34" t="n">
        <v>0.0102420856610801</v>
      </c>
      <c r="EZ77" s="34" t="n">
        <v>0.0075003972668044</v>
      </c>
      <c r="FA77" s="34" t="n">
        <v>-0.00476325667959987</v>
      </c>
      <c r="FB77" s="34" t="n">
        <v>-0.00838880084521931</v>
      </c>
      <c r="FC77" s="34" t="n">
        <v>0.000181128537333874</v>
      </c>
      <c r="FD77" s="34" t="n">
        <v>0.00305732212670295</v>
      </c>
      <c r="FE77" s="34" t="n">
        <v>0.00768903993203063</v>
      </c>
      <c r="FF77" s="34" t="n">
        <v>0.00636566755195811</v>
      </c>
      <c r="FG77" s="34" t="n">
        <v>0.00766588471849872</v>
      </c>
      <c r="FH77" s="34" t="n">
        <v>0.00397006859280813</v>
      </c>
      <c r="FI77" s="34" t="n">
        <v>0.00813647750564161</v>
      </c>
      <c r="FJ77" s="34" t="n">
        <v>0.00898467983735163</v>
      </c>
      <c r="FK77" s="34" t="n">
        <v>0.00904714897774328</v>
      </c>
      <c r="FL77" s="34" t="n">
        <v>0.00347950621268356</v>
      </c>
      <c r="FM77" s="34" t="n">
        <v>-0.00133672372031313</v>
      </c>
      <c r="FN77" s="34" t="n">
        <v>0.00346201843726091</v>
      </c>
      <c r="FO77" s="34" t="n">
        <v>0.00220644281301396</v>
      </c>
      <c r="FP77" s="34" t="n">
        <v>0.0019213833960452</v>
      </c>
      <c r="FQ77" s="34" t="n">
        <v>0.00123851378345985</v>
      </c>
      <c r="FR77" s="34" t="n">
        <v>-0.0000498782969553524</v>
      </c>
      <c r="FS77" s="34" t="n">
        <v>0.00197527908299167</v>
      </c>
      <c r="FT77" s="34" t="n">
        <v>0.00323585929488135</v>
      </c>
      <c r="FU77" s="34" t="n">
        <v>0.0152140687957762</v>
      </c>
      <c r="FV77" s="34" t="n">
        <v>-0.00258077129869494</v>
      </c>
      <c r="FW77" s="34" t="n">
        <v>0.00442022522566665</v>
      </c>
      <c r="FX77" s="34" t="n">
        <v>0.00467399153021986</v>
      </c>
      <c r="FY77" s="34" t="n">
        <v>0.00134031332252027</v>
      </c>
      <c r="FZ77" s="34" t="n">
        <v>-0.00161010291079444</v>
      </c>
      <c r="GA77" s="34" t="n">
        <v>0.00196244158821757</v>
      </c>
      <c r="GB77" s="34" t="n">
        <v>0.00153197265719696</v>
      </c>
      <c r="GC77" s="34" t="n">
        <v>-0.000793858247896795</v>
      </c>
      <c r="GD77" s="34" t="n">
        <v>-0.00249973355553179</v>
      </c>
      <c r="GE77" s="34" t="n">
        <v>0.00538109622837601</v>
      </c>
      <c r="GF77" s="34" t="n">
        <v>0.00388379529886862</v>
      </c>
      <c r="GG77" s="34" t="n">
        <v>0.00482152652801959</v>
      </c>
      <c r="GH77" s="34" t="n">
        <v>0.00524853941193371</v>
      </c>
      <c r="GI77" s="34" t="n">
        <v>0.0037919929876713</v>
      </c>
      <c r="GJ77" s="34" t="n">
        <v>0.00478378070541785</v>
      </c>
      <c r="GK77" s="34" t="n">
        <v>0.00730209710938978</v>
      </c>
      <c r="GL77" s="34" t="n">
        <v>0.00958427503680848</v>
      </c>
      <c r="GM77" s="34" t="n">
        <v>0.00735683433189349</v>
      </c>
      <c r="GN77" s="34" t="n">
        <v>0.00577240495357167</v>
      </c>
      <c r="GO77" s="34" t="n">
        <v>0.00783878686751072</v>
      </c>
      <c r="GP77" s="34" t="n">
        <v>0.0104613929117241</v>
      </c>
      <c r="GQ77" s="34" t="n">
        <v>-0.00697707916959256</v>
      </c>
      <c r="GR77" s="34" t="n">
        <v>0.00335439652593306</v>
      </c>
      <c r="GS77" s="34" t="n">
        <v>0.00356907285426433</v>
      </c>
      <c r="GT77" s="34" t="n">
        <v>0.00298915979400016</v>
      </c>
      <c r="GU77" s="34" t="n">
        <v>0.000394973070017901</v>
      </c>
      <c r="GV77" s="34" t="n">
        <v>0.00740282114784119</v>
      </c>
      <c r="GW77" s="34" t="n">
        <v>0.00614595302354171</v>
      </c>
      <c r="GX77" s="34" t="n">
        <v>0.00979116316539619</v>
      </c>
      <c r="GY77" s="34" t="n">
        <v>0.010195940910884</v>
      </c>
      <c r="GZ77" s="34" t="n">
        <v>0.0122800013885513</v>
      </c>
      <c r="HA77" s="34" t="n">
        <v>0.0138713853381685</v>
      </c>
      <c r="HB77" t="n">
        <v>0.017156966370993</v>
      </c>
    </row>
    <row r="78">
      <c r="A78" s="34" t="s">
        <v>1549</v>
      </c>
      <c r="B78" s="34" t="n">
        <v>0.0212315774113527</v>
      </c>
      <c r="C78" s="34" t="n">
        <v>0.0212315774113527</v>
      </c>
      <c r="D78" s="34" t="n">
        <v>0.0180753018503965</v>
      </c>
      <c r="E78" s="34" t="n">
        <v>0.0189473684210526</v>
      </c>
      <c r="F78" s="34" t="n">
        <v>0.0226584022038567</v>
      </c>
      <c r="G78" s="34" t="n">
        <v>0.0181156980268031</v>
      </c>
      <c r="H78" s="34" t="n">
        <v>0.0140891652334965</v>
      </c>
      <c r="I78" s="34" t="n">
        <v>0.010892961972474</v>
      </c>
      <c r="J78" s="34" t="n">
        <v>0.0223899858046199</v>
      </c>
      <c r="K78" s="34" t="n">
        <v>0.0118018302303566</v>
      </c>
      <c r="L78" s="34" t="n">
        <v>0.0152195608782435</v>
      </c>
      <c r="M78" s="34" t="n">
        <v>0.0137625952322438</v>
      </c>
      <c r="N78" s="34" t="n">
        <v>0.0196969696969695</v>
      </c>
      <c r="O78" s="34" t="n">
        <v>0.0177711738484398</v>
      </c>
      <c r="P78" s="34" t="n">
        <v>0.013431441252044</v>
      </c>
      <c r="Q78" s="34" t="n">
        <v>0.0189581652644923</v>
      </c>
      <c r="R78" s="34" t="n">
        <v>0.0290109144375956</v>
      </c>
      <c r="S78" s="34" t="n">
        <v>0.0347878654649374</v>
      </c>
      <c r="T78" s="34" t="n">
        <v>0.036486271177439</v>
      </c>
      <c r="U78" s="34" t="n">
        <v>0.0294117647058825</v>
      </c>
      <c r="V78" s="34" t="n">
        <v>0.0201095072175212</v>
      </c>
      <c r="W78" s="34" t="n">
        <v>0.019810676295501</v>
      </c>
      <c r="X78" s="34" t="n">
        <v>0.012775119617225</v>
      </c>
      <c r="Y78" s="34" t="n">
        <v>0.0128029479850709</v>
      </c>
      <c r="Z78" s="34" t="n">
        <v>0.0112883664520944</v>
      </c>
      <c r="AA78" s="34" t="n">
        <v>0.0121309963099632</v>
      </c>
      <c r="AB78" s="34" t="n">
        <v>0.00742833705509738</v>
      </c>
      <c r="AC78" s="34" t="n">
        <v>0.0119424590608883</v>
      </c>
      <c r="AD78" s="34" t="n">
        <v>0.0188645507375951</v>
      </c>
      <c r="AE78" s="34" t="n">
        <v>0.0179010179010177</v>
      </c>
      <c r="AF78" s="34" t="n">
        <v>0.0170258620689654</v>
      </c>
      <c r="AG78" s="34" t="n">
        <v>0.0168679805043441</v>
      </c>
      <c r="AH78" s="34" t="n">
        <v>0.0141291209936232</v>
      </c>
      <c r="AI78" s="34" t="n">
        <v>0.0166858457997698</v>
      </c>
      <c r="AJ78" s="34" t="n">
        <v>0.0152397121836849</v>
      </c>
      <c r="AK78" s="34" t="n">
        <v>0.0143340633087798</v>
      </c>
      <c r="AL78" s="34" t="n">
        <v>0.0237880274779194</v>
      </c>
      <c r="AM78" s="34" t="n">
        <v>0.0228902266017408</v>
      </c>
      <c r="AN78" s="34" t="n">
        <v>0.0338855986205862</v>
      </c>
      <c r="AO78" s="34" t="n">
        <v>0.0195417301138423</v>
      </c>
      <c r="AP78" s="34" t="n">
        <v>0.0260303687635577</v>
      </c>
      <c r="AQ78" s="34" t="n">
        <v>0.0274494853221501</v>
      </c>
      <c r="AR78" s="34" t="n">
        <v>0.0288412885815483</v>
      </c>
      <c r="AS78" s="34" t="n">
        <v>0.0272131147540984</v>
      </c>
      <c r="AT78" s="34" t="n">
        <v>0.0325247366741142</v>
      </c>
      <c r="AU78" s="34" t="n">
        <v>0.0215153482333303</v>
      </c>
      <c r="AV78" s="34" t="n">
        <v>0.0135875321531245</v>
      </c>
      <c r="AW78" s="34" t="n">
        <v>0.0157938735295875</v>
      </c>
      <c r="AX78" s="34" t="n">
        <v>0.0168415483643416</v>
      </c>
      <c r="AY78" s="34" t="n">
        <v>0.0160712221066019</v>
      </c>
      <c r="AZ78" s="34" t="n">
        <v>0.0157032316795631</v>
      </c>
      <c r="BA78" s="34" t="n">
        <v>0.0127156621106879</v>
      </c>
      <c r="BB78" s="34" t="n">
        <v>0.00719066320039818</v>
      </c>
      <c r="BC78" s="34" t="n">
        <v>0.0109561205997035</v>
      </c>
      <c r="BD78" s="34" t="n">
        <v>0.00966944617975396</v>
      </c>
      <c r="BE78" s="34" t="n">
        <v>0.00761305248433009</v>
      </c>
      <c r="BF78" s="34" t="n">
        <v>0.0144970098248611</v>
      </c>
      <c r="BG78" s="34" t="n">
        <v>0.00952656648859174</v>
      </c>
      <c r="BH78" s="34" t="n">
        <v>0.00933239488021709</v>
      </c>
      <c r="BI78" s="34" t="n">
        <v>0.00991761150856174</v>
      </c>
      <c r="BJ78" s="34" t="n">
        <v>0.0117893767741606</v>
      </c>
      <c r="BK78" s="34" t="n">
        <v>0.00985744616317863</v>
      </c>
      <c r="BL78" s="34" t="n">
        <v>0.00828452720628703</v>
      </c>
      <c r="BM78" s="34" t="n">
        <v>0.00925902941541534</v>
      </c>
      <c r="BN78" s="34" t="n">
        <v>0.00415662354272217</v>
      </c>
      <c r="BO78" s="34" t="n">
        <v>0.00440884708648692</v>
      </c>
      <c r="BP78" s="34" t="n">
        <v>0.00865705855097909</v>
      </c>
      <c r="BQ78" s="34" t="n">
        <v>0.0127169866060635</v>
      </c>
      <c r="BR78" s="34" t="n">
        <v>0.014300038197097</v>
      </c>
      <c r="BS78" s="34" t="n">
        <v>0.0122155012121354</v>
      </c>
      <c r="BT78" s="34" t="n">
        <v>0.0119750732455937</v>
      </c>
      <c r="BU78" s="34" t="n">
        <v>0.00595115001953084</v>
      </c>
      <c r="BV78" s="34" t="n">
        <v>0.00513933302878034</v>
      </c>
      <c r="BW78" s="34" t="n">
        <v>0.009748892171344</v>
      </c>
      <c r="BX78" s="34" t="n">
        <v>0.00841697798982777</v>
      </c>
      <c r="BY78" s="34" t="n">
        <v>0.0114488484199249</v>
      </c>
      <c r="BZ78" s="34" t="n">
        <v>0.0131506365702434</v>
      </c>
      <c r="CA78" s="34" t="n">
        <v>0.0135679595792408</v>
      </c>
      <c r="CB78" s="34" t="n">
        <v>0.00936828534593892</v>
      </c>
      <c r="CC78" s="34" t="n">
        <v>0.0129214918256131</v>
      </c>
      <c r="CD78" s="34" t="n">
        <v>0.014143706786037</v>
      </c>
      <c r="CE78" s="34" t="n">
        <v>0.0103199602122015</v>
      </c>
      <c r="CF78" s="34" t="n">
        <v>0.0135988841941175</v>
      </c>
      <c r="CG78" s="34" t="n">
        <v>0.0157435700265092</v>
      </c>
      <c r="CH78" s="34" t="n">
        <v>0.00420360593684621</v>
      </c>
      <c r="CI78" s="34" t="n">
        <v>0.00605086696028256</v>
      </c>
      <c r="CJ78" s="34" t="n">
        <v>0.00824278756088415</v>
      </c>
      <c r="CK78" s="34" t="n">
        <v>0.00872303389465867</v>
      </c>
      <c r="CL78" s="34" t="n">
        <v>0.00713523994183229</v>
      </c>
      <c r="CM78" s="34" t="n">
        <v>0.0119361607916371</v>
      </c>
      <c r="CN78" s="34" t="n">
        <v>0.00738161824857797</v>
      </c>
      <c r="CO78" s="34" t="n">
        <v>0.00681762384090945</v>
      </c>
      <c r="CP78" s="34" t="n">
        <v>0.0058148259303723</v>
      </c>
      <c r="CQ78" s="34" t="n">
        <v>0.0058931035768901</v>
      </c>
      <c r="CR78" s="34" t="n">
        <v>0.0028551299640327</v>
      </c>
      <c r="CS78" s="34" t="n">
        <v>0.00504695703616065</v>
      </c>
      <c r="CT78" s="34" t="n">
        <v>0.00816701922192586</v>
      </c>
      <c r="CU78" s="34" t="n">
        <v>0.00556477950701528</v>
      </c>
      <c r="CV78" s="34" t="n">
        <v>0.00874550930797979</v>
      </c>
      <c r="CW78" s="34" t="n">
        <v>0.00848981941146842</v>
      </c>
      <c r="CX78" s="34" t="n">
        <v>0.00558250695583928</v>
      </c>
      <c r="CY78" s="34" t="n">
        <v>0.0075912098047215</v>
      </c>
      <c r="CZ78" s="34" t="n">
        <v>0.00411906564100772</v>
      </c>
      <c r="DA78" s="34" t="n">
        <v>0.00382167838297431</v>
      </c>
      <c r="DB78" s="34" t="n">
        <v>0.00998934702502563</v>
      </c>
      <c r="DC78" s="34" t="n">
        <v>0.00136600210952231</v>
      </c>
      <c r="DD78" s="34" t="n">
        <v>0.00631993369249906</v>
      </c>
      <c r="DE78" s="34" t="n">
        <v>0.00717251793129492</v>
      </c>
      <c r="DF78" s="34" t="n">
        <v>0.00662736813411491</v>
      </c>
      <c r="DG78" s="34" t="n">
        <v>0.00323263095540338</v>
      </c>
      <c r="DH78" s="34" t="n">
        <v>0.00435252041298329</v>
      </c>
      <c r="DI78" s="34" t="n">
        <v>0.00782745993885858</v>
      </c>
      <c r="DJ78" s="34" t="n">
        <v>0.00134999999999996</v>
      </c>
      <c r="DK78" s="34" t="n">
        <v>0.00442735640219039</v>
      </c>
      <c r="DL78" s="34" t="n">
        <v>0.00749001607370703</v>
      </c>
      <c r="DM78" s="34" t="n">
        <v>0.00835540058224638</v>
      </c>
      <c r="DN78" s="34" t="n">
        <v>0.0076826463535975</v>
      </c>
      <c r="DO78" s="34" t="n">
        <v>0.0135323254232897</v>
      </c>
      <c r="DP78" s="34" t="n">
        <v>0.0120100935892931</v>
      </c>
      <c r="DQ78" s="34" t="n">
        <v>0.0114888110343085</v>
      </c>
      <c r="DR78" s="34" t="n">
        <v>0.0127781071551161</v>
      </c>
      <c r="DS78" s="34" t="n">
        <v>0.0106142067074393</v>
      </c>
      <c r="DT78" s="34" t="n">
        <v>0.0107313801408493</v>
      </c>
      <c r="DU78" s="34" t="n">
        <v>0.0124875576870871</v>
      </c>
      <c r="DV78" s="34" t="n">
        <v>0.0119462567402508</v>
      </c>
      <c r="DW78" s="34" t="n">
        <v>0.00391544983513881</v>
      </c>
      <c r="DX78" s="34" t="n">
        <v>0.0026245564646199</v>
      </c>
      <c r="DY78" s="34" t="n">
        <v>0.00194498471797711</v>
      </c>
      <c r="DZ78" s="34" t="n">
        <v>0.00608634731587698</v>
      </c>
      <c r="EA78" s="34" t="n">
        <v>0.00899450174812499</v>
      </c>
      <c r="EB78" s="34" t="n">
        <v>0.00718896924558954</v>
      </c>
      <c r="EC78" s="34" t="n">
        <v>0.00835105851451079</v>
      </c>
      <c r="ED78" s="34" t="n">
        <v>0.0142420295599976</v>
      </c>
      <c r="EE78" s="34" t="n">
        <v>0.000725831216325634</v>
      </c>
      <c r="EF78" s="34" t="n">
        <v>0.0067090690992273</v>
      </c>
      <c r="EG78" s="34" t="n">
        <v>0.00784205057152754</v>
      </c>
      <c r="EH78" s="34" t="n">
        <v>0.012647612763091</v>
      </c>
      <c r="EI78" s="34" t="n">
        <v>0.0142816415742386</v>
      </c>
      <c r="EJ78" s="34" t="n">
        <v>0.0161953073762264</v>
      </c>
      <c r="EK78" s="34" t="n">
        <v>0.0172279809807303</v>
      </c>
      <c r="EL78" s="34" t="n">
        <v>0.00898602892620848</v>
      </c>
      <c r="EM78" s="34" t="n">
        <v>0.0127943535450754</v>
      </c>
      <c r="EN78" s="34" t="n">
        <v>0.0159778008666787</v>
      </c>
      <c r="EO78" s="34" t="n">
        <v>0.0163376276766893</v>
      </c>
      <c r="EP78" s="34" t="n">
        <v>0.00711717570834303</v>
      </c>
      <c r="EQ78" s="34" t="n">
        <v>0.0153521864681443</v>
      </c>
      <c r="ER78" s="34" t="n">
        <v>0.0100320401281604</v>
      </c>
      <c r="ES78" s="34" t="n">
        <v>0.0105739642861387</v>
      </c>
      <c r="ET78" s="34" t="n">
        <v>0.0190926298216534</v>
      </c>
      <c r="EU78" s="34" t="n">
        <v>0.01077489242412</v>
      </c>
      <c r="EV78" s="34" t="n">
        <v>0.0108768846228471</v>
      </c>
      <c r="EW78" s="34" t="n">
        <v>0.0145082985209439</v>
      </c>
      <c r="EX78" s="34" t="n">
        <v>0.0160258193756608</v>
      </c>
      <c r="EY78" s="34" t="n">
        <v>0.0139219015280136</v>
      </c>
      <c r="EZ78" s="34" t="n">
        <v>0.0134174534926432</v>
      </c>
      <c r="FA78" s="34" t="n">
        <v>-0.0118966399454206</v>
      </c>
      <c r="FB78" s="34" t="n">
        <v>-0.0129568894834505</v>
      </c>
      <c r="FC78" s="34" t="n">
        <v>0.00219693740367899</v>
      </c>
      <c r="FD78" s="34" t="n">
        <v>0.00511495005016815</v>
      </c>
      <c r="FE78" s="34" t="n">
        <v>0.00734584043141884</v>
      </c>
      <c r="FF78" s="34" t="n">
        <v>0.00990973523772598</v>
      </c>
      <c r="FG78" s="34" t="n">
        <v>0.00666609782631888</v>
      </c>
      <c r="FH78" s="34" t="n">
        <v>0.00523399340983022</v>
      </c>
      <c r="FI78" s="34" t="n">
        <v>0.00844250977581495</v>
      </c>
      <c r="FJ78" s="34" t="n">
        <v>0.0101590752315057</v>
      </c>
      <c r="FK78" s="34" t="n">
        <v>0.0120434557682358</v>
      </c>
      <c r="FL78" s="34" t="n">
        <v>0.00516286012227307</v>
      </c>
      <c r="FM78" s="34" t="n">
        <v>-0.00116966201853164</v>
      </c>
      <c r="FN78" s="34" t="n">
        <v>0.0121889128752393</v>
      </c>
      <c r="FO78" s="34" t="n">
        <v>0.0000100602609631739</v>
      </c>
      <c r="FP78" s="34" t="n">
        <v>0.00591537393613795</v>
      </c>
      <c r="FQ78" s="34" t="n">
        <v>0.0121812181218122</v>
      </c>
      <c r="FR78" s="34" t="n">
        <v>0.0114911864674729</v>
      </c>
      <c r="FS78" s="34" t="n">
        <v>0.00528469976848922</v>
      </c>
      <c r="FT78" s="34" t="n">
        <v>0.00791938743781095</v>
      </c>
      <c r="FU78" s="34" t="n">
        <v>0.00569764863536015</v>
      </c>
      <c r="FV78" s="34" t="n">
        <v>0.00792768266262778</v>
      </c>
      <c r="FW78" s="34" t="n">
        <v>0.00339531123686343</v>
      </c>
      <c r="FX78" s="34" t="n">
        <v>0.00557335405963877</v>
      </c>
      <c r="FY78" s="34" t="n">
        <v>-0.000339334527288182</v>
      </c>
      <c r="FZ78" s="34" t="n">
        <v>-0.0082788013653422</v>
      </c>
      <c r="GA78" s="34" t="n">
        <v>0.00653190842017182</v>
      </c>
      <c r="GB78" s="34" t="n">
        <v>0.00100129412542627</v>
      </c>
      <c r="GC78" s="34" t="n">
        <v>-0.00334059960931965</v>
      </c>
      <c r="GD78" s="34" t="n">
        <v>-0.00743265634616297</v>
      </c>
      <c r="GE78" s="34" t="n">
        <v>0.00769817800248029</v>
      </c>
      <c r="GF78" s="34" t="n">
        <v>0.00329430029251121</v>
      </c>
      <c r="GG78" s="34" t="n">
        <v>0.00489691937538339</v>
      </c>
      <c r="GH78" s="34" t="n">
        <v>0.00907947119357022</v>
      </c>
      <c r="GI78" s="34" t="n">
        <v>0.00292171841706135</v>
      </c>
      <c r="GJ78" s="34" t="n">
        <v>0.00909217423574704</v>
      </c>
      <c r="GK78" s="34" t="n">
        <v>0.0120535098607089</v>
      </c>
      <c r="GL78" s="34" t="n">
        <v>0.0118736145935536</v>
      </c>
      <c r="GM78" s="34" t="n">
        <v>0.0110609338947596</v>
      </c>
      <c r="GN78" s="34" t="n">
        <v>0.0090307685477069</v>
      </c>
      <c r="GO78" s="34" t="n">
        <v>0.00594022810475914</v>
      </c>
      <c r="GP78" s="34" t="n">
        <v>-0.00256327259048006</v>
      </c>
      <c r="GQ78" s="34" t="n">
        <v>0.00757801673478697</v>
      </c>
      <c r="GR78" s="34" t="n">
        <v>0.00205435331395054</v>
      </c>
      <c r="GS78" s="34" t="n">
        <v>0.0028927845440172</v>
      </c>
      <c r="GT78" s="34" t="n">
        <v>0.0094328999454294</v>
      </c>
      <c r="GU78" s="34" t="n">
        <v>-0.00380140042561949</v>
      </c>
      <c r="GV78" s="34" t="n">
        <v>0.00487540161766864</v>
      </c>
      <c r="GW78" s="34" t="n">
        <v>0.00816053626381152</v>
      </c>
      <c r="GX78" s="34" t="n">
        <v>0.0153472039180007</v>
      </c>
      <c r="GY78" s="34" t="n">
        <v>0.0178200576137202</v>
      </c>
      <c r="GZ78" s="34" t="n">
        <v>0.0164302639373395</v>
      </c>
      <c r="HA78" s="34" t="n">
        <v>0.0214341797459952</v>
      </c>
      <c r="HB78" t="n">
        <v>0.0248833099557015</v>
      </c>
    </row>
    <row r="79">
      <c r="A79" s="34" t="s">
        <v>1550</v>
      </c>
      <c r="B79" s="34" t="n">
        <v>0.019913023575189</v>
      </c>
      <c r="C79" s="34" t="n">
        <v>0.019913023575189</v>
      </c>
      <c r="D79" s="34" t="n">
        <v>0.0176540993417114</v>
      </c>
      <c r="E79" s="34" t="n">
        <v>0.0168332843281389</v>
      </c>
      <c r="F79" s="34" t="n">
        <v>0.0246511964143714</v>
      </c>
      <c r="G79" s="34" t="n">
        <v>0.018696204317765</v>
      </c>
      <c r="H79" s="34" t="n">
        <v>0.0150979984763489</v>
      </c>
      <c r="I79" s="34" t="n">
        <v>0.00907416251620385</v>
      </c>
      <c r="J79" s="34" t="n">
        <v>0.0251521298174444</v>
      </c>
      <c r="K79" s="34" t="n">
        <v>0.0131249175570505</v>
      </c>
      <c r="L79" s="34" t="n">
        <v>0.0155588828852287</v>
      </c>
      <c r="M79" s="34" t="n">
        <v>0.0124358974358976</v>
      </c>
      <c r="N79" s="34" t="n">
        <v>0.0197543370900342</v>
      </c>
      <c r="O79" s="34" t="n">
        <v>0.0168881162299763</v>
      </c>
      <c r="P79" s="34" t="n">
        <v>0.011600928074246</v>
      </c>
      <c r="Q79" s="34" t="n">
        <v>0.0167793336552389</v>
      </c>
      <c r="R79" s="34" t="n">
        <v>0.0242787605366259</v>
      </c>
      <c r="S79" s="34" t="n">
        <v>0.0268907563025211</v>
      </c>
      <c r="T79" s="34" t="n">
        <v>0.0287262260849934</v>
      </c>
      <c r="U79" s="34" t="n">
        <v>0.0261136712749614</v>
      </c>
      <c r="V79" s="34" t="n">
        <v>0.0199957228400343</v>
      </c>
      <c r="W79" s="34" t="n">
        <v>0.0241115420903659</v>
      </c>
      <c r="X79" s="34" t="n">
        <v>0.0153546934179547</v>
      </c>
      <c r="Y79" s="34" t="n">
        <v>0.0145680008065328</v>
      </c>
      <c r="Z79" s="34" t="n">
        <v>0.0130173398916877</v>
      </c>
      <c r="AA79" s="34" t="n">
        <v>0.0130462504291531</v>
      </c>
      <c r="AB79" s="34" t="n">
        <v>0.00876301137739044</v>
      </c>
      <c r="AC79" s="34" t="n">
        <v>0.0131983106162412</v>
      </c>
      <c r="AD79" s="34" t="n">
        <v>0.0203211595850503</v>
      </c>
      <c r="AE79" s="34" t="n">
        <v>0.019870009285051</v>
      </c>
      <c r="AF79" s="34" t="n">
        <v>0.0178896576839038</v>
      </c>
      <c r="AG79" s="34" t="n">
        <v>0.0183354948347569</v>
      </c>
      <c r="AH79" s="34" t="n">
        <v>0.014536032673137</v>
      </c>
      <c r="AI79" s="34" t="n">
        <v>0.0160159293567657</v>
      </c>
      <c r="AJ79" s="34" t="n">
        <v>0.0143149284253579</v>
      </c>
      <c r="AK79" s="34" t="n">
        <v>0.0133988575268817</v>
      </c>
      <c r="AL79" s="34" t="n">
        <v>0.0245368259626146</v>
      </c>
      <c r="AM79" s="34" t="n">
        <v>0.0218455439135887</v>
      </c>
      <c r="AN79" s="34" t="n">
        <v>0.0351161962072926</v>
      </c>
      <c r="AO79" s="34" t="n">
        <v>0.0172110456666412</v>
      </c>
      <c r="AP79" s="34" t="n">
        <v>0.0257181531057302</v>
      </c>
      <c r="AQ79" s="34" t="n">
        <v>0.0271260997067448</v>
      </c>
      <c r="AR79" s="34" t="n">
        <v>0.0278015703069237</v>
      </c>
      <c r="AS79" s="34" t="n">
        <v>0.0265981457689504</v>
      </c>
      <c r="AT79" s="34" t="n">
        <v>0.0335193641129714</v>
      </c>
      <c r="AU79" s="34" t="n">
        <v>0.0209124230920277</v>
      </c>
      <c r="AV79" s="34" t="n">
        <v>0.0119570443981407</v>
      </c>
      <c r="AW79" s="34" t="n">
        <v>0.0153319817536746</v>
      </c>
      <c r="AX79" s="34" t="n">
        <v>0.0175340072382377</v>
      </c>
      <c r="AY79" s="34" t="n">
        <v>0.0159440730974429</v>
      </c>
      <c r="AZ79" s="34" t="n">
        <v>0.0165992635963059</v>
      </c>
      <c r="BA79" s="34" t="n">
        <v>0.0150219688873054</v>
      </c>
      <c r="BB79" s="34" t="n">
        <v>0.0085697572389587</v>
      </c>
      <c r="BC79" s="34" t="n">
        <v>0.0136589043876694</v>
      </c>
      <c r="BD79" s="34" t="n">
        <v>0.0117010928649082</v>
      </c>
      <c r="BE79" s="34" t="n">
        <v>0.00936006560529368</v>
      </c>
      <c r="BF79" s="34" t="n">
        <v>0.0175379615621671</v>
      </c>
      <c r="BG79" s="34" t="n">
        <v>0.0109030837004405</v>
      </c>
      <c r="BH79" s="34" t="n">
        <v>0.0107310164505936</v>
      </c>
      <c r="BI79" s="34" t="n">
        <v>0.011802748585287</v>
      </c>
      <c r="BJ79" s="34" t="n">
        <v>0.013209758176201</v>
      </c>
      <c r="BK79" s="34" t="n">
        <v>0.011434128903375</v>
      </c>
      <c r="BL79" s="34" t="n">
        <v>0.00927778788430045</v>
      </c>
      <c r="BM79" s="34" t="n">
        <v>0.0100679781645896</v>
      </c>
      <c r="BN79" s="34" t="n">
        <v>0.00367094093354092</v>
      </c>
      <c r="BO79" s="34" t="n">
        <v>0.00299712986716094</v>
      </c>
      <c r="BP79" s="34" t="n">
        <v>0.00855934564055816</v>
      </c>
      <c r="BQ79" s="34" t="n">
        <v>0.013182012202777</v>
      </c>
      <c r="BR79" s="34" t="n">
        <v>0.0161825931800159</v>
      </c>
      <c r="BS79" s="34" t="n">
        <v>0.013169125716376</v>
      </c>
      <c r="BT79" s="34" t="n">
        <v>0.0126850403177279</v>
      </c>
      <c r="BU79" s="34" t="n">
        <v>0.00610857577486201</v>
      </c>
      <c r="BV79" s="34" t="n">
        <v>0.00444139951333611</v>
      </c>
      <c r="BW79" s="34" t="n">
        <v>0.0107721617235459</v>
      </c>
      <c r="BX79" s="34" t="n">
        <v>0.00888888888888895</v>
      </c>
      <c r="BY79" s="34" t="n">
        <v>0.0129621514403671</v>
      </c>
      <c r="BZ79" s="34" t="n">
        <v>0.0151642796967144</v>
      </c>
      <c r="CA79" s="34" t="n">
        <v>0.0148704721318829</v>
      </c>
      <c r="CB79" s="34" t="n">
        <v>0.00983468882602545</v>
      </c>
      <c r="CC79" s="34" t="n">
        <v>0.0146849626857506</v>
      </c>
      <c r="CD79" s="34" t="n">
        <v>0.0158528168406522</v>
      </c>
      <c r="CE79" s="34" t="n">
        <v>0.0106796322639546</v>
      </c>
      <c r="CF79" s="34" t="n">
        <v>0.0145372043191463</v>
      </c>
      <c r="CG79" s="34" t="n">
        <v>0.0189257464695407</v>
      </c>
      <c r="CH79" s="34" t="n">
        <v>0.00475532433750603</v>
      </c>
      <c r="CI79" s="34" t="n">
        <v>0.00626997289753661</v>
      </c>
      <c r="CJ79" s="34" t="n">
        <v>0.00954735488020564</v>
      </c>
      <c r="CK79" s="34" t="n">
        <v>0.0113683875206563</v>
      </c>
      <c r="CL79" s="34" t="n">
        <v>0.00944919091302809</v>
      </c>
      <c r="CM79" s="34" t="n">
        <v>0.0135925738133313</v>
      </c>
      <c r="CN79" s="34" t="n">
        <v>0.00856180856180866</v>
      </c>
      <c r="CO79" s="34" t="n">
        <v>0.0073063716138877</v>
      </c>
      <c r="CP79" s="34" t="n">
        <v>0.00547317387269675</v>
      </c>
      <c r="CQ79" s="34" t="n">
        <v>0.00591426203571155</v>
      </c>
      <c r="CR79" s="34" t="n">
        <v>0.00325806089203451</v>
      </c>
      <c r="CS79" s="34" t="n">
        <v>0.00511384845091456</v>
      </c>
      <c r="CT79" s="34" t="n">
        <v>0.0083744940023025</v>
      </c>
      <c r="CU79" s="34" t="n">
        <v>0.00581898536046399</v>
      </c>
      <c r="CV79" s="34" t="n">
        <v>0.00873290492667644</v>
      </c>
      <c r="CW79" s="34" t="n">
        <v>0.00854840466078621</v>
      </c>
      <c r="CX79" s="34" t="n">
        <v>0.0046068851337977</v>
      </c>
      <c r="CY79" s="34" t="n">
        <v>0.00768472906403939</v>
      </c>
      <c r="CZ79" s="34" t="n">
        <v>0.00380417392540977</v>
      </c>
      <c r="DA79" s="34" t="n">
        <v>0.00340015584047593</v>
      </c>
      <c r="DB79" s="34" t="n">
        <v>0.0110130603600425</v>
      </c>
      <c r="DC79" s="34" t="n">
        <v>0.0014314642832205</v>
      </c>
      <c r="DD79" s="34" t="n">
        <v>0.00662413276156615</v>
      </c>
      <c r="DE79" s="34" t="n">
        <v>0.00810445745159827</v>
      </c>
      <c r="DF79" s="34" t="n">
        <v>0.00685402136943014</v>
      </c>
      <c r="DG79" s="34" t="n">
        <v>0.00238854861549487</v>
      </c>
      <c r="DH79" s="34" t="n">
        <v>0.00478273449866395</v>
      </c>
      <c r="DI79" s="34" t="n">
        <v>0.00816478639428131</v>
      </c>
      <c r="DJ79" s="34" t="n">
        <v>0.00157940721822714</v>
      </c>
      <c r="DK79" s="34" t="n">
        <v>0.00531789968126151</v>
      </c>
      <c r="DL79" s="34" t="n">
        <v>0.00780950156023175</v>
      </c>
      <c r="DM79" s="34" t="n">
        <v>0.00900736815961589</v>
      </c>
      <c r="DN79" s="34" t="n">
        <v>0.0085495331396972</v>
      </c>
      <c r="DO79" s="34" t="n">
        <v>0.0150016270745199</v>
      </c>
      <c r="DP79" s="34" t="n">
        <v>0.013850149081466</v>
      </c>
      <c r="DQ79" s="34" t="n">
        <v>0.0122063055371091</v>
      </c>
      <c r="DR79" s="34" t="n">
        <v>0.0139648223937019</v>
      </c>
      <c r="DS79" s="34" t="n">
        <v>0.0104449100320434</v>
      </c>
      <c r="DT79" s="34" t="n">
        <v>0.0117243482238145</v>
      </c>
      <c r="DU79" s="34" t="n">
        <v>0.0140749559215783</v>
      </c>
      <c r="DV79" s="34" t="n">
        <v>0.0133446272272004</v>
      </c>
      <c r="DW79" s="34" t="n">
        <v>0.00423809593641389</v>
      </c>
      <c r="DX79" s="34" t="n">
        <v>0.0025116822429907</v>
      </c>
      <c r="DY79" s="34" t="n">
        <v>0.00112159878809059</v>
      </c>
      <c r="DZ79" s="34" t="n">
        <v>0.00648925489967844</v>
      </c>
      <c r="EA79" s="34" t="n">
        <v>0.00984459703650153</v>
      </c>
      <c r="EB79" s="34" t="n">
        <v>0.00818827301878144</v>
      </c>
      <c r="EC79" s="34" t="n">
        <v>0.00995342761401719</v>
      </c>
      <c r="ED79" s="34" t="n">
        <v>0.0156757440706321</v>
      </c>
      <c r="EE79" s="34" t="n">
        <v>0.000650573057970227</v>
      </c>
      <c r="EF79" s="34" t="n">
        <v>0.0080369617241427</v>
      </c>
      <c r="EG79" s="34" t="n">
        <v>0.00905697661653315</v>
      </c>
      <c r="EH79" s="34" t="n">
        <v>0.0141163031061307</v>
      </c>
      <c r="EI79" s="34" t="n">
        <v>0.0132895266192841</v>
      </c>
      <c r="EJ79" s="34" t="n">
        <v>0.0136446050211088</v>
      </c>
      <c r="EK79" s="34" t="n">
        <v>0.0156413202423231</v>
      </c>
      <c r="EL79" s="34" t="n">
        <v>0.00910142691862714</v>
      </c>
      <c r="EM79" s="34" t="n">
        <v>0.0114015643710668</v>
      </c>
      <c r="EN79" s="34" t="n">
        <v>0.0145100953484565</v>
      </c>
      <c r="EO79" s="34" t="n">
        <v>0.0168973865541002</v>
      </c>
      <c r="EP79" s="34" t="n">
        <v>0.00734988889702826</v>
      </c>
      <c r="EQ79" s="34" t="n">
        <v>0.0137441217821301</v>
      </c>
      <c r="ER79" s="34" t="n">
        <v>0.00908634418115306</v>
      </c>
      <c r="ES79" s="34" t="n">
        <v>0.00749982227909296</v>
      </c>
      <c r="ET79" s="34" t="n">
        <v>0.0176045157876168</v>
      </c>
      <c r="EU79" s="34" t="n">
        <v>0.0108283640734064</v>
      </c>
      <c r="EV79" s="34" t="n">
        <v>0.0111811041626177</v>
      </c>
      <c r="EW79" s="34" t="n">
        <v>0.0151616222144335</v>
      </c>
      <c r="EX79" s="34" t="n">
        <v>0.0176081436272109</v>
      </c>
      <c r="EY79" s="34" t="n">
        <v>0.0154538191290263</v>
      </c>
      <c r="EZ79" s="34" t="n">
        <v>0.0135264763259719</v>
      </c>
      <c r="FA79" s="34" t="n">
        <v>-0.0190777999914926</v>
      </c>
      <c r="FB79" s="34" t="n">
        <v>-0.0175733396934152</v>
      </c>
      <c r="FC79" s="34" t="n">
        <v>0.00492159653943336</v>
      </c>
      <c r="FD79" s="34" t="n">
        <v>0.00858708423468446</v>
      </c>
      <c r="FE79" s="34" t="n">
        <v>0.00927609445938438</v>
      </c>
      <c r="FF79" s="34" t="n">
        <v>0.0115424860573241</v>
      </c>
      <c r="FG79" s="34" t="n">
        <v>0.00718772328331774</v>
      </c>
      <c r="FH79" s="34" t="n">
        <v>0.00571761342580346</v>
      </c>
      <c r="FI79" s="34" t="n">
        <v>0.00933831657630146</v>
      </c>
      <c r="FJ79" s="34" t="n">
        <v>0.0110981308411215</v>
      </c>
      <c r="FK79" s="34" t="n">
        <v>0.0124721465709332</v>
      </c>
      <c r="FL79" s="34" t="n">
        <v>0.00379031025523457</v>
      </c>
      <c r="FM79" s="34" t="n">
        <v>-0.00354253580600294</v>
      </c>
      <c r="FN79" s="34" t="n">
        <v>0.0132629777524242</v>
      </c>
      <c r="FO79" s="34" t="n">
        <v>-0.00174927113702616</v>
      </c>
      <c r="FP79" s="34" t="n">
        <v>0.0060526103770544</v>
      </c>
      <c r="FQ79" s="34" t="n">
        <v>0.0144148472927115</v>
      </c>
      <c r="FR79" s="34" t="n">
        <v>0.0130850528434825</v>
      </c>
      <c r="FS79" s="34" t="n">
        <v>0.00532811236764941</v>
      </c>
      <c r="FT79" s="34" t="n">
        <v>0.00844879372153851</v>
      </c>
      <c r="FU79" s="34" t="n">
        <v>0.00532272631194641</v>
      </c>
      <c r="FV79" s="34" t="n">
        <v>0.00840055047975841</v>
      </c>
      <c r="FW79" s="34" t="n">
        <v>0.00315594939108177</v>
      </c>
      <c r="FX79" s="34" t="n">
        <v>0.00572519083969469</v>
      </c>
      <c r="FY79" s="34" t="n">
        <v>-0.000779679485975127</v>
      </c>
      <c r="FZ79" s="34" t="n">
        <v>-0.00997452313130454</v>
      </c>
      <c r="GA79" s="34" t="n">
        <v>0.00699838571835532</v>
      </c>
      <c r="GB79" s="34" t="n">
        <v>0.00060350599262593</v>
      </c>
      <c r="GC79" s="34" t="n">
        <v>-0.00393927114059811</v>
      </c>
      <c r="GD79" s="34" t="n">
        <v>-0.00852468943070961</v>
      </c>
      <c r="GE79" s="34" t="n">
        <v>0.00760554240781741</v>
      </c>
      <c r="GF79" s="34" t="n">
        <v>0.00384509750068673</v>
      </c>
      <c r="GG79" s="34" t="n">
        <v>0.00491532619463175</v>
      </c>
      <c r="GH79" s="34" t="n">
        <v>0.00955724961508131</v>
      </c>
      <c r="GI79" s="34" t="n">
        <v>0.00249223501404217</v>
      </c>
      <c r="GJ79" s="34" t="n">
        <v>0.00911856922877119</v>
      </c>
      <c r="GK79" s="34" t="n">
        <v>0.0134853150710117</v>
      </c>
      <c r="GL79" s="34" t="n">
        <v>0.0124714290897217</v>
      </c>
      <c r="GM79" s="34" t="n">
        <v>0.0106067528465337</v>
      </c>
      <c r="GN79" s="34" t="n">
        <v>0.00943170435507179</v>
      </c>
      <c r="GO79" s="34" t="n">
        <v>0.0049527991218441</v>
      </c>
      <c r="GP79" s="34" t="n">
        <v>-0.004010870420049</v>
      </c>
      <c r="GQ79" s="34" t="n">
        <v>0.00682575890507109</v>
      </c>
      <c r="GR79" s="34" t="n">
        <v>0.00140295229962173</v>
      </c>
      <c r="GS79" s="34" t="n">
        <v>0.00318485193919193</v>
      </c>
      <c r="GT79" s="34" t="n">
        <v>0.0109381099015484</v>
      </c>
      <c r="GU79" s="34" t="n">
        <v>-0.00406706364868814</v>
      </c>
      <c r="GV79" s="34" t="n">
        <v>0.0038510579640223</v>
      </c>
      <c r="GW79" s="34" t="n">
        <v>0.00921738085634094</v>
      </c>
      <c r="GX79" s="34" t="n">
        <v>0.0155281351781142</v>
      </c>
      <c r="GY79" s="34" t="n">
        <v>0.0167979969686567</v>
      </c>
      <c r="GZ79" s="34" t="n">
        <v>0.0153675108091413</v>
      </c>
      <c r="HA79" s="34" t="n">
        <v>0.0196364698153151</v>
      </c>
      <c r="HB79" t="n">
        <v>0.0239833906071019</v>
      </c>
    </row>
    <row r="80">
      <c r="A80" s="34" t="s">
        <v>1551</v>
      </c>
      <c r="B80" s="34" t="n">
        <v>0.0251411589895989</v>
      </c>
      <c r="C80" s="34" t="n">
        <v>0.0251411589895989</v>
      </c>
      <c r="D80" s="34" t="n">
        <v>0.0193645640074211</v>
      </c>
      <c r="E80" s="34" t="n">
        <v>0.0253668524627459</v>
      </c>
      <c r="F80" s="34" t="n">
        <v>0.0168626580874196</v>
      </c>
      <c r="G80" s="34" t="n">
        <v>0.0159829805804057</v>
      </c>
      <c r="H80" s="34" t="n">
        <v>0.0108993288590604</v>
      </c>
      <c r="I80" s="34" t="n">
        <v>0.0172615253877204</v>
      </c>
      <c r="J80" s="34" t="n">
        <v>0.0127917297551299</v>
      </c>
      <c r="K80" s="34" t="n">
        <v>0.00701103206516129</v>
      </c>
      <c r="L80" s="34" t="n">
        <v>0.0138732466468721</v>
      </c>
      <c r="M80" s="34" t="n">
        <v>0.0186821509719768</v>
      </c>
      <c r="N80" s="34" t="n">
        <v>0.019281288723668</v>
      </c>
      <c r="O80" s="34" t="n">
        <v>0.0210562147442133</v>
      </c>
      <c r="P80" s="34" t="n">
        <v>0.0203838643615755</v>
      </c>
      <c r="Q80" s="34" t="n">
        <v>0.0268378063010501</v>
      </c>
      <c r="R80" s="34" t="n">
        <v>0.0463636363636364</v>
      </c>
      <c r="S80" s="34" t="n">
        <v>0.062858384013901</v>
      </c>
      <c r="T80" s="34" t="n">
        <v>0.0639228348387624</v>
      </c>
      <c r="U80" s="34" t="n">
        <v>0.0415658253620683</v>
      </c>
      <c r="V80" s="34" t="n">
        <v>0.0212444214952237</v>
      </c>
      <c r="W80" s="34" t="n">
        <v>0.00494781321102233</v>
      </c>
      <c r="X80" s="34" t="n">
        <v>0.00316250988284339</v>
      </c>
      <c r="Y80" s="34" t="n">
        <v>0.00609013398294755</v>
      </c>
      <c r="Z80" s="34" t="n">
        <v>0.00491382993875522</v>
      </c>
      <c r="AA80" s="34" t="n">
        <v>0.00857487066827289</v>
      </c>
      <c r="AB80" s="34" t="n">
        <v>0.00217818999437891</v>
      </c>
      <c r="AC80" s="34" t="n">
        <v>0.00680081329313609</v>
      </c>
      <c r="AD80" s="34" t="n">
        <v>0.0129526462395544</v>
      </c>
      <c r="AE80" s="34" t="n">
        <v>0.00986525505293567</v>
      </c>
      <c r="AF80" s="34" t="n">
        <v>0.0134449777051635</v>
      </c>
      <c r="AG80" s="34" t="n">
        <v>0.0106804594612748</v>
      </c>
      <c r="AH80" s="34" t="n">
        <v>0.0123953210155523</v>
      </c>
      <c r="AI80" s="34" t="n">
        <v>0.0196619071065156</v>
      </c>
      <c r="AJ80" s="34" t="n">
        <v>0.0191218130311614</v>
      </c>
      <c r="AK80" s="34" t="n">
        <v>0.0178785772948384</v>
      </c>
      <c r="AL80" s="34" t="n">
        <v>0.0206367924528303</v>
      </c>
      <c r="AM80" s="34" t="n">
        <v>0.0271519352975156</v>
      </c>
      <c r="AN80" s="34" t="n">
        <v>0.0291871410810491</v>
      </c>
      <c r="AO80" s="34" t="n">
        <v>0.0283594109526</v>
      </c>
      <c r="AP80" s="34" t="n">
        <v>0.0273256139173241</v>
      </c>
      <c r="AQ80" s="34" t="n">
        <v>0.0286951076747159</v>
      </c>
      <c r="AR80" s="34" t="n">
        <v>0.0328701865819772</v>
      </c>
      <c r="AS80" s="34" t="n">
        <v>0.0295948958413406</v>
      </c>
      <c r="AT80" s="34" t="n">
        <v>0.0283211388183764</v>
      </c>
      <c r="AU80" s="34" t="n">
        <v>0.0239109390125847</v>
      </c>
      <c r="AV80" s="34" t="n">
        <v>0.0204925782357945</v>
      </c>
      <c r="AW80" s="34" t="n">
        <v>0.0178112333526348</v>
      </c>
      <c r="AX80" s="34" t="n">
        <v>0.0140178408884035</v>
      </c>
      <c r="AY80" s="34" t="n">
        <v>0.0167190305206462</v>
      </c>
      <c r="AZ80" s="34" t="n">
        <v>0.0118088511201855</v>
      </c>
      <c r="BA80" s="34" t="n">
        <v>0.0025305410122165</v>
      </c>
      <c r="BB80" s="34" t="n">
        <v>0.000935677604665397</v>
      </c>
      <c r="BC80" s="34" t="n">
        <v>-0.00134785538816073</v>
      </c>
      <c r="BD80" s="34" t="n">
        <v>0.000565992555020989</v>
      </c>
      <c r="BE80" s="34" t="n">
        <v>-0.000282836194330227</v>
      </c>
      <c r="BF80" s="34" t="n">
        <v>0.00108813928182805</v>
      </c>
      <c r="BG80" s="34" t="n">
        <v>0.00354347826086943</v>
      </c>
      <c r="BH80" s="34" t="n">
        <v>0.00322769317418703</v>
      </c>
      <c r="BI80" s="34" t="n">
        <v>0.00202971152185172</v>
      </c>
      <c r="BJ80" s="34" t="n">
        <v>0.00555962591044268</v>
      </c>
      <c r="BK80" s="34" t="n">
        <v>0.00308589062232123</v>
      </c>
      <c r="BL80" s="34" t="n">
        <v>0.00410186292941384</v>
      </c>
      <c r="BM80" s="34" t="n">
        <v>0.00595744680851062</v>
      </c>
      <c r="BN80" s="34" t="n">
        <v>0.00621827411167497</v>
      </c>
      <c r="BO80" s="34" t="n">
        <v>0.0102787236725943</v>
      </c>
      <c r="BP80" s="34" t="n">
        <v>0.00911303913613382</v>
      </c>
      <c r="BQ80" s="34" t="n">
        <v>0.0108245190820808</v>
      </c>
      <c r="BR80" s="34" t="n">
        <v>0.00640476481866759</v>
      </c>
      <c r="BS80" s="34" t="n">
        <v>0.0084110255370895</v>
      </c>
      <c r="BT80" s="34" t="n">
        <v>0.00890362777610276</v>
      </c>
      <c r="BU80" s="34" t="n">
        <v>0.00529901589704762</v>
      </c>
      <c r="BV80" s="34" t="n">
        <v>0.00804533925174389</v>
      </c>
      <c r="BW80" s="34" t="n">
        <v>0.00552388441124441</v>
      </c>
      <c r="BX80" s="34" t="n">
        <v>0.00645148677445206</v>
      </c>
      <c r="BY80" s="34" t="n">
        <v>0.00528350265146371</v>
      </c>
      <c r="BZ80" s="34" t="n">
        <v>0.0048306378374201</v>
      </c>
      <c r="CA80" s="34" t="n">
        <v>0.00811491644712792</v>
      </c>
      <c r="CB80" s="34" t="n">
        <v>0.0074201239866476</v>
      </c>
      <c r="CC80" s="34" t="n">
        <v>0.00550990267732043</v>
      </c>
      <c r="CD80" s="34" t="n">
        <v>0.0071932962997836</v>
      </c>
      <c r="CE80" s="34" t="n">
        <v>0.00882457419559901</v>
      </c>
      <c r="CF80" s="34" t="n">
        <v>0.00971107692877915</v>
      </c>
      <c r="CG80" s="34" t="n">
        <v>0.00266138061413668</v>
      </c>
      <c r="CH80" s="34" t="n">
        <v>0.00197700812769996</v>
      </c>
      <c r="CI80" s="34" t="n">
        <v>0.00515200233849766</v>
      </c>
      <c r="CJ80" s="34" t="n">
        <v>0.00265367697844354</v>
      </c>
      <c r="CK80" s="34" t="n">
        <v>-0.00250163149880356</v>
      </c>
      <c r="CL80" s="34" t="n">
        <v>-0.00261694471704299</v>
      </c>
      <c r="CM80" s="34" t="n">
        <v>0.00473743668233673</v>
      </c>
      <c r="CN80" s="34" t="n">
        <v>0.00203111965470959</v>
      </c>
      <c r="CO80" s="34" t="n">
        <v>0.00456075578238679</v>
      </c>
      <c r="CP80" s="34" t="n">
        <v>0.00744063704824693</v>
      </c>
      <c r="CQ80" s="34" t="n">
        <v>0.00582986104901728</v>
      </c>
      <c r="CR80" s="34" t="n">
        <v>0.00101342341541466</v>
      </c>
      <c r="CS80" s="34" t="n">
        <v>0.00467123725622542</v>
      </c>
      <c r="CT80" s="34" t="n">
        <v>0.00730133474763561</v>
      </c>
      <c r="CU80" s="34" t="n">
        <v>0.00433500649373442</v>
      </c>
      <c r="CV80" s="34" t="n">
        <v>0.0087549148099606</v>
      </c>
      <c r="CW80" s="34" t="n">
        <v>0.00833246717250469</v>
      </c>
      <c r="CX80" s="34" t="n">
        <v>0.0099816173312488</v>
      </c>
      <c r="CY80" s="34" t="n">
        <v>0.0071443151663606</v>
      </c>
      <c r="CZ80" s="34" t="n">
        <v>0.00552290231049857</v>
      </c>
      <c r="DA80" s="34" t="n">
        <v>0.00576131687242798</v>
      </c>
      <c r="DB80" s="34" t="n">
        <v>0.00536090049767868</v>
      </c>
      <c r="DC80" s="34" t="n">
        <v>0.001112975298593</v>
      </c>
      <c r="DD80" s="34" t="n">
        <v>0.004961338067899</v>
      </c>
      <c r="DE80" s="34" t="n">
        <v>0.00323619252043272</v>
      </c>
      <c r="DF80" s="34" t="n">
        <v>0.00564506838267964</v>
      </c>
      <c r="DG80" s="34" t="n">
        <v>0.00682443047918313</v>
      </c>
      <c r="DH80" s="34" t="n">
        <v>0.00253571951041098</v>
      </c>
      <c r="DI80" s="34" t="n">
        <v>0.00643675924574794</v>
      </c>
      <c r="DJ80" s="34" t="n">
        <v>0.000338305892966462</v>
      </c>
      <c r="DK80" s="34" t="n">
        <v>0.00062806989290598</v>
      </c>
      <c r="DL80" s="34" t="n">
        <v>0.00616409695174958</v>
      </c>
      <c r="DM80" s="34" t="n">
        <v>0.00564646416174797</v>
      </c>
      <c r="DN80" s="34" t="n">
        <v>0.00400827103547008</v>
      </c>
      <c r="DO80" s="34" t="n">
        <v>0.00741421374481166</v>
      </c>
      <c r="DP80" s="34" t="n">
        <v>0.00421449913508409</v>
      </c>
      <c r="DQ80" s="34" t="n">
        <v>0.00851890131228661</v>
      </c>
      <c r="DR80" s="34" t="n">
        <v>0.00791900872643714</v>
      </c>
      <c r="DS80" s="34" t="n">
        <v>0.0113846438254868</v>
      </c>
      <c r="DT80" s="34" t="n">
        <v>0.00654978598955092</v>
      </c>
      <c r="DU80" s="34" t="n">
        <v>0.00588671478942504</v>
      </c>
      <c r="DV80" s="34" t="n">
        <v>0.00616819617872721</v>
      </c>
      <c r="DW80" s="34" t="n">
        <v>0.00257177033492839</v>
      </c>
      <c r="DX80" s="34" t="n">
        <v>0.00313189763168875</v>
      </c>
      <c r="DY80" s="34" t="n">
        <v>0.00536707204662368</v>
      </c>
      <c r="DZ80" s="34" t="n">
        <v>0.00440678467385358</v>
      </c>
      <c r="EA80" s="34" t="n">
        <v>0.00543278220285326</v>
      </c>
      <c r="EB80" s="34" t="n">
        <v>0.00307512080831729</v>
      </c>
      <c r="EC80" s="34" t="n">
        <v>0.0017226277372262</v>
      </c>
      <c r="ED80" s="34" t="n">
        <v>0.00829228482322431</v>
      </c>
      <c r="EE80" s="34" t="n">
        <v>0.0010406579270672</v>
      </c>
      <c r="EF80" s="34" t="n">
        <v>0.00127059299152443</v>
      </c>
      <c r="EG80" s="34" t="n">
        <v>0.00276868501881844</v>
      </c>
      <c r="EH80" s="34" t="n">
        <v>0.00651433008815205</v>
      </c>
      <c r="EI80" s="34" t="n">
        <v>0.018373528403246</v>
      </c>
      <c r="EJ80" s="34" t="n">
        <v>0.0269227531636689</v>
      </c>
      <c r="EK80" s="34" t="n">
        <v>0.0240173777613837</v>
      </c>
      <c r="EL80" s="34" t="n">
        <v>0.00844506704022407</v>
      </c>
      <c r="EM80" s="34" t="n">
        <v>0.0188125099222101</v>
      </c>
      <c r="EN80" s="34" t="n">
        <v>0.0222698350863524</v>
      </c>
      <c r="EO80" s="34" t="n">
        <v>0.0139472848523341</v>
      </c>
      <c r="EP80" s="34" t="n">
        <v>0.00621374791726703</v>
      </c>
      <c r="EQ80" s="34" t="n">
        <v>0.0220371269562618</v>
      </c>
      <c r="ER80" s="34" t="n">
        <v>0.0139239118517707</v>
      </c>
      <c r="ES80" s="34" t="n">
        <v>0.0234645328719723</v>
      </c>
      <c r="ET80" s="34" t="n">
        <v>0.025227446146622</v>
      </c>
      <c r="EU80" s="34" t="n">
        <v>0.0104541186708498</v>
      </c>
      <c r="EV80" s="34" t="n">
        <v>0.0096320554806395</v>
      </c>
      <c r="EW80" s="34" t="n">
        <v>0.0117624611378611</v>
      </c>
      <c r="EX80" s="34" t="n">
        <v>0.00947362582505962</v>
      </c>
      <c r="EY80" s="34" t="n">
        <v>0.00769239222409035</v>
      </c>
      <c r="EZ80" s="34" t="n">
        <v>0.0129227145334192</v>
      </c>
      <c r="FA80" s="34" t="n">
        <v>0.0183239309245942</v>
      </c>
      <c r="FB80" s="34" t="n">
        <v>0.00623770959761494</v>
      </c>
      <c r="FC80" s="34" t="n">
        <v>-0.00878372698999741</v>
      </c>
      <c r="FD80" s="34" t="n">
        <v>-0.0090099639601442</v>
      </c>
      <c r="FE80" s="34" t="n">
        <v>-0.000770135843405573</v>
      </c>
      <c r="FF80" s="34" t="n">
        <v>0.00283671241088435</v>
      </c>
      <c r="FG80" s="34" t="n">
        <v>0.00434443815847052</v>
      </c>
      <c r="FH80" s="34" t="n">
        <v>0.00314592411520875</v>
      </c>
      <c r="FI80" s="34" t="n">
        <v>0.00449219163859049</v>
      </c>
      <c r="FJ80" s="34" t="n">
        <v>0.00604366627992814</v>
      </c>
      <c r="FK80" s="34" t="n">
        <v>0.0101066227734501</v>
      </c>
      <c r="FL80" s="34" t="n">
        <v>0.0113028947450362</v>
      </c>
      <c r="FM80" s="34" t="n">
        <v>0.00940104273574449</v>
      </c>
      <c r="FN80" s="34" t="n">
        <v>0.00749349276069622</v>
      </c>
      <c r="FO80" s="34" t="n">
        <v>0.00797263066536158</v>
      </c>
      <c r="FP80" s="34" t="n">
        <v>0.00538651768640053</v>
      </c>
      <c r="FQ80" s="34" t="n">
        <v>0.00197177768704493</v>
      </c>
      <c r="FR80" s="34" t="n">
        <v>0.00405506137255873</v>
      </c>
      <c r="FS80" s="34" t="n">
        <v>0.00509784900468202</v>
      </c>
      <c r="FT80" s="34" t="n">
        <v>0.005387145699147</v>
      </c>
      <c r="FU80" s="34" t="n">
        <v>0.00755252975461618</v>
      </c>
      <c r="FV80" s="34" t="n">
        <v>0.00562922921365794</v>
      </c>
      <c r="FW80" s="34" t="n">
        <v>0.00456325228404308</v>
      </c>
      <c r="FX80" s="34" t="n">
        <v>0.0048312433233566</v>
      </c>
      <c r="FY80" s="34" t="n">
        <v>0.00176230018484991</v>
      </c>
      <c r="FZ80" s="34" t="n">
        <v>-0.000296386947501337</v>
      </c>
      <c r="GA80" s="34" t="n">
        <v>0.00438974005852999</v>
      </c>
      <c r="GB80" s="34" t="n">
        <v>0.00283752773254875</v>
      </c>
      <c r="GC80" s="34" t="n">
        <v>-0.000550707849485965</v>
      </c>
      <c r="GD80" s="34" t="n">
        <v>-0.00242254966226807</v>
      </c>
      <c r="GE80" s="34" t="n">
        <v>0.00815191512865932</v>
      </c>
      <c r="GF80" s="34" t="n">
        <v>0.000755700818046101</v>
      </c>
      <c r="GG80" s="34" t="n">
        <v>0.00483283305959858</v>
      </c>
      <c r="GH80" s="34" t="n">
        <v>0.00689499690006956</v>
      </c>
      <c r="GI80" s="34" t="n">
        <v>0.00488860693361204</v>
      </c>
      <c r="GJ80" s="34" t="n">
        <v>0.00894979203802726</v>
      </c>
      <c r="GK80" s="34" t="n">
        <v>0.00560381316942093</v>
      </c>
      <c r="GL80" s="34" t="n">
        <v>0.00920528892345707</v>
      </c>
      <c r="GM80" s="34" t="n">
        <v>0.013101703674824</v>
      </c>
      <c r="GN80" s="34" t="n">
        <v>0.00721343166034227</v>
      </c>
      <c r="GO80" s="34" t="n">
        <v>0.0104227754971478</v>
      </c>
      <c r="GP80" s="34" t="n">
        <v>0.00404520072110093</v>
      </c>
      <c r="GQ80" s="34" t="n">
        <v>0.010886796584191</v>
      </c>
      <c r="GR80" s="34" t="n">
        <v>0.00488658614774118</v>
      </c>
      <c r="GS80" s="34" t="n">
        <v>0.00159507509785994</v>
      </c>
      <c r="GT80" s="34" t="n">
        <v>0.00286656279322006</v>
      </c>
      <c r="GU80" s="34" t="n">
        <v>-0.00261802575107306</v>
      </c>
      <c r="GV80" s="34" t="n">
        <v>0.00938078230560691</v>
      </c>
      <c r="GW80" s="34" t="n">
        <v>0.0035895468303706</v>
      </c>
      <c r="GX80" s="34" t="n">
        <v>0.0145277216114725</v>
      </c>
      <c r="GY80" s="34" t="n">
        <v>0.0224844241977624</v>
      </c>
      <c r="GZ80" s="34" t="n">
        <v>0.0213675563672697</v>
      </c>
      <c r="HA80" s="34" t="n">
        <v>0.0299815572127338</v>
      </c>
      <c r="HB80" t="n">
        <v>0.0291944662862302</v>
      </c>
    </row>
    <row r="81">
      <c r="A81" s="34" t="s">
        <v>1552</v>
      </c>
      <c r="B81" s="34" t="n">
        <v>545.1</v>
      </c>
      <c r="C81" s="34" t="n">
        <v>549</v>
      </c>
      <c r="D81" s="34" t="n">
        <v>555.7</v>
      </c>
      <c r="E81" s="34" t="n">
        <v>556.3</v>
      </c>
      <c r="F81" s="34" t="n">
        <v>570.5</v>
      </c>
      <c r="G81" s="34" t="n">
        <v>580.4</v>
      </c>
      <c r="H81" s="34" t="n">
        <v>588.8</v>
      </c>
      <c r="I81" s="34" t="n">
        <v>598.4</v>
      </c>
      <c r="J81" s="34" t="n">
        <v>618.5</v>
      </c>
      <c r="K81" s="34" t="n">
        <v>630.4</v>
      </c>
      <c r="L81" s="34" t="n">
        <v>642.3</v>
      </c>
      <c r="M81" s="34" t="n">
        <v>664</v>
      </c>
      <c r="N81" s="34" t="n">
        <v>683.4</v>
      </c>
      <c r="O81" s="34" t="n">
        <v>700.2</v>
      </c>
      <c r="P81" s="34" t="n">
        <v>716.2</v>
      </c>
      <c r="Q81" s="34" t="n">
        <v>735.4</v>
      </c>
      <c r="R81" s="34" t="n">
        <v>748.2</v>
      </c>
      <c r="S81" s="34" t="n">
        <v>765.3</v>
      </c>
      <c r="T81" s="34" t="n">
        <v>783.2</v>
      </c>
      <c r="U81" s="34" t="n">
        <v>792.5</v>
      </c>
      <c r="V81" s="34" t="n">
        <v>792</v>
      </c>
      <c r="W81" s="34" t="n">
        <v>800.4</v>
      </c>
      <c r="X81" s="34" t="n">
        <v>821.3</v>
      </c>
      <c r="Y81" s="34" t="n">
        <v>845.8</v>
      </c>
      <c r="Z81" s="34" t="n">
        <v>871.3</v>
      </c>
      <c r="AA81" s="34" t="n">
        <v>889.4</v>
      </c>
      <c r="AB81" s="34" t="n">
        <v>908.5</v>
      </c>
      <c r="AC81" s="34" t="n">
        <v>930</v>
      </c>
      <c r="AD81" s="34" t="n">
        <v>950.1</v>
      </c>
      <c r="AE81" s="34" t="n">
        <v>981</v>
      </c>
      <c r="AF81" s="34" t="n">
        <v>1007.6</v>
      </c>
      <c r="AG81" s="34" t="n">
        <v>1038.2</v>
      </c>
      <c r="AH81" s="34" t="n">
        <v>1063.9</v>
      </c>
      <c r="AI81" s="34" t="n">
        <v>1106.1</v>
      </c>
      <c r="AJ81" s="34" t="n">
        <v>1138.1</v>
      </c>
      <c r="AK81" s="34" t="n">
        <v>1174.5</v>
      </c>
      <c r="AL81" s="34" t="n">
        <v>1208.6</v>
      </c>
      <c r="AM81" s="34" t="n">
        <v>1234.5</v>
      </c>
      <c r="AN81" s="34" t="n">
        <v>1269.5</v>
      </c>
      <c r="AO81" s="34" t="n">
        <v>1301</v>
      </c>
      <c r="AP81" s="34" t="n">
        <v>1333.9</v>
      </c>
      <c r="AQ81" s="34" t="n">
        <v>1354</v>
      </c>
      <c r="AR81" s="34" t="n">
        <v>1377.4</v>
      </c>
      <c r="AS81" s="34" t="n">
        <v>1428.8</v>
      </c>
      <c r="AT81" s="34" t="n">
        <v>1467.8</v>
      </c>
      <c r="AU81" s="34" t="n">
        <v>1496.8</v>
      </c>
      <c r="AV81" s="34" t="n">
        <v>1530.7</v>
      </c>
      <c r="AW81" s="34" t="n">
        <v>1550.7</v>
      </c>
      <c r="AX81" s="34" t="n">
        <v>1567.7</v>
      </c>
      <c r="AY81" s="34" t="n">
        <v>1581.9</v>
      </c>
      <c r="AZ81" s="34" t="n">
        <v>1596.6</v>
      </c>
      <c r="BA81" s="34" t="n">
        <v>1604.5</v>
      </c>
      <c r="BB81" s="34" t="n">
        <v>1622.6</v>
      </c>
      <c r="BC81" s="34" t="n">
        <v>1654.8</v>
      </c>
      <c r="BD81" s="34" t="n">
        <v>1691.6</v>
      </c>
      <c r="BE81" s="34" t="n">
        <v>1741.7</v>
      </c>
      <c r="BF81" s="34" t="n">
        <v>1784.2</v>
      </c>
      <c r="BG81" s="34" t="n">
        <v>1828.4</v>
      </c>
      <c r="BH81" s="34" t="n">
        <v>1867.3</v>
      </c>
      <c r="BI81" s="34" t="n">
        <v>1900.7</v>
      </c>
      <c r="BJ81" s="34" t="n">
        <v>1932.4</v>
      </c>
      <c r="BK81" s="34" t="n">
        <v>1963.8</v>
      </c>
      <c r="BL81" s="34" t="n">
        <v>1997.6</v>
      </c>
      <c r="BM81" s="34" t="n">
        <v>2037.2</v>
      </c>
      <c r="BN81" s="34" t="n">
        <v>2065.5</v>
      </c>
      <c r="BO81" s="34" t="n">
        <v>2083.6</v>
      </c>
      <c r="BP81" s="34" t="n">
        <v>2113.1</v>
      </c>
      <c r="BQ81" s="34" t="n">
        <v>2154.2</v>
      </c>
      <c r="BR81" s="34" t="n">
        <v>2194.3</v>
      </c>
      <c r="BS81" s="34" t="n">
        <v>2231.4</v>
      </c>
      <c r="BT81" s="34" t="n">
        <v>2272</v>
      </c>
      <c r="BU81" s="34" t="n">
        <v>2332.8</v>
      </c>
      <c r="BV81" s="34" t="n">
        <v>2367.1</v>
      </c>
      <c r="BW81" s="34" t="n">
        <v>2422.5</v>
      </c>
      <c r="BX81" s="34" t="n">
        <v>2463.6</v>
      </c>
      <c r="BY81" s="34" t="n">
        <v>2509.5</v>
      </c>
      <c r="BZ81" s="34" t="n">
        <v>2541.9</v>
      </c>
      <c r="CA81" s="34" t="n">
        <v>2564.7</v>
      </c>
      <c r="CB81" s="34" t="n">
        <v>2593.5</v>
      </c>
      <c r="CC81" s="34" t="n">
        <v>2637.3</v>
      </c>
      <c r="CD81" s="34" t="n">
        <v>2686.6</v>
      </c>
      <c r="CE81" s="34" t="n">
        <v>2741</v>
      </c>
      <c r="CF81" s="34" t="n">
        <v>2771.6</v>
      </c>
      <c r="CG81" s="34" t="n">
        <v>2774.8</v>
      </c>
      <c r="CH81" s="34" t="n">
        <v>2774.1</v>
      </c>
      <c r="CI81" s="34" t="n">
        <v>2802.8</v>
      </c>
      <c r="CJ81" s="34" t="n">
        <v>2830.9</v>
      </c>
      <c r="CK81" s="34" t="n">
        <v>2861.2</v>
      </c>
      <c r="CL81" s="34" t="n">
        <v>2915.9</v>
      </c>
      <c r="CM81" s="34" t="n">
        <v>2955</v>
      </c>
      <c r="CN81" s="34" t="n">
        <v>2979.4</v>
      </c>
      <c r="CO81" s="34" t="n">
        <v>3023.8</v>
      </c>
      <c r="CP81" s="34" t="n">
        <v>3019</v>
      </c>
      <c r="CQ81" s="34" t="n">
        <v>3069.8</v>
      </c>
      <c r="CR81" s="34" t="n">
        <v>3096.9</v>
      </c>
      <c r="CS81" s="34" t="n">
        <v>3144.9</v>
      </c>
      <c r="CT81" s="34" t="n">
        <v>3156.6</v>
      </c>
      <c r="CU81" s="34" t="n">
        <v>3227.4</v>
      </c>
      <c r="CV81" s="34" t="n">
        <v>3262.7</v>
      </c>
      <c r="CW81" s="34" t="n">
        <v>3315.7</v>
      </c>
      <c r="CX81" s="34" t="n">
        <v>3362.1</v>
      </c>
      <c r="CY81" s="34" t="n">
        <v>3399.3</v>
      </c>
      <c r="CZ81" s="34" t="n">
        <v>3443</v>
      </c>
      <c r="DA81" s="34" t="n">
        <v>3484.1</v>
      </c>
      <c r="DB81" s="34" t="n">
        <v>3528.3</v>
      </c>
      <c r="DC81" s="34" t="n">
        <v>3594</v>
      </c>
      <c r="DD81" s="34" t="n">
        <v>3651.3</v>
      </c>
      <c r="DE81" s="34" t="n">
        <v>3708.7</v>
      </c>
      <c r="DF81" s="34" t="n">
        <v>3780.5</v>
      </c>
      <c r="DG81" s="34" t="n">
        <v>3840</v>
      </c>
      <c r="DH81" s="34" t="n">
        <v>3907.4</v>
      </c>
      <c r="DI81" s="34" t="n">
        <v>3997.1</v>
      </c>
      <c r="DJ81" s="34" t="n">
        <v>4079.3</v>
      </c>
      <c r="DK81" s="34" t="n">
        <v>4149.9</v>
      </c>
      <c r="DL81" s="34" t="n">
        <v>4222</v>
      </c>
      <c r="DM81" s="34" t="n">
        <v>4293.5</v>
      </c>
      <c r="DN81" s="34" t="n">
        <v>4372.7</v>
      </c>
      <c r="DO81" s="34" t="n">
        <v>4416.9</v>
      </c>
      <c r="DP81" s="34" t="n">
        <v>4480.2</v>
      </c>
      <c r="DQ81" s="34" t="n">
        <v>4591</v>
      </c>
      <c r="DR81" s="34" t="n">
        <v>4758.7</v>
      </c>
      <c r="DS81" s="34" t="n">
        <v>4786.6</v>
      </c>
      <c r="DT81" s="34" t="n">
        <v>4878.8</v>
      </c>
      <c r="DU81" s="34" t="n">
        <v>4905.7</v>
      </c>
      <c r="DV81" s="34" t="n">
        <v>4987.2</v>
      </c>
      <c r="DW81" s="34" t="n">
        <v>4969.3</v>
      </c>
      <c r="DX81" s="34" t="n">
        <v>4944.1</v>
      </c>
      <c r="DY81" s="34" t="n">
        <v>4946</v>
      </c>
      <c r="DZ81" s="34" t="n">
        <v>4953.9</v>
      </c>
      <c r="EA81" s="34" t="n">
        <v>5006.4</v>
      </c>
      <c r="EB81" s="34" t="n">
        <v>5020.5</v>
      </c>
      <c r="EC81" s="34" t="n">
        <v>5035.5</v>
      </c>
      <c r="ED81" s="34" t="n">
        <v>5035.7</v>
      </c>
      <c r="EE81" s="34" t="n">
        <v>5109.8</v>
      </c>
      <c r="EF81" s="34" t="n">
        <v>5177.4</v>
      </c>
      <c r="EG81" s="34" t="n">
        <v>5264.9</v>
      </c>
      <c r="EH81" s="34" t="n">
        <v>5284</v>
      </c>
      <c r="EI81" s="34" t="n">
        <v>5390.8</v>
      </c>
      <c r="EJ81" s="34" t="n">
        <v>5502.5</v>
      </c>
      <c r="EK81" s="34" t="n">
        <v>5546.1</v>
      </c>
      <c r="EL81" s="34" t="n">
        <v>5586.1</v>
      </c>
      <c r="EM81" s="34" t="n">
        <v>5649.4</v>
      </c>
      <c r="EN81" s="34" t="n">
        <v>5749.8</v>
      </c>
      <c r="EO81" s="34" t="n">
        <v>5826.7</v>
      </c>
      <c r="EP81" s="34" t="n">
        <v>5983.1</v>
      </c>
      <c r="EQ81" s="34" t="n">
        <v>6024.2</v>
      </c>
      <c r="ER81" s="34" t="n">
        <v>6073</v>
      </c>
      <c r="ES81" s="34" t="n">
        <v>6193</v>
      </c>
      <c r="ET81" s="34" t="n">
        <v>6354.7</v>
      </c>
      <c r="EU81" s="34" t="n">
        <v>6381.4</v>
      </c>
      <c r="EV81" s="34" t="n">
        <v>6407.7</v>
      </c>
      <c r="EW81" s="34" t="n">
        <v>6485.3</v>
      </c>
      <c r="EX81" s="34" t="n">
        <v>6552.3</v>
      </c>
      <c r="EY81" s="34" t="n">
        <v>6544.1</v>
      </c>
      <c r="EZ81" s="34" t="n">
        <v>6558</v>
      </c>
      <c r="FA81" s="34" t="n">
        <v>6529.4</v>
      </c>
      <c r="FB81" s="34" t="n">
        <v>6234.6</v>
      </c>
      <c r="FC81" s="34" t="n">
        <v>6262.8</v>
      </c>
      <c r="FD81" s="34" t="n">
        <v>6245.2</v>
      </c>
      <c r="FE81" s="34" t="n">
        <v>6286.6</v>
      </c>
      <c r="FF81" s="34" t="n">
        <v>6240.2</v>
      </c>
      <c r="FG81" s="34" t="n">
        <v>6368.2</v>
      </c>
      <c r="FH81" s="34" t="n">
        <v>6430.5</v>
      </c>
      <c r="FI81" s="34" t="n">
        <v>6481.4</v>
      </c>
      <c r="FJ81" s="34" t="n">
        <v>6584.9</v>
      </c>
      <c r="FK81" s="34" t="n">
        <v>6615.9</v>
      </c>
      <c r="FL81" s="34" t="n">
        <v>6689.7</v>
      </c>
      <c r="FM81" s="34" t="n">
        <v>6645.7</v>
      </c>
      <c r="FN81" s="34" t="n">
        <v>6844.2</v>
      </c>
      <c r="FO81" s="34" t="n">
        <v>6884.3</v>
      </c>
      <c r="FP81" s="34" t="n">
        <v>6914.2</v>
      </c>
      <c r="FQ81" s="34" t="n">
        <v>7101.8</v>
      </c>
      <c r="FR81" s="34" t="n">
        <v>7052.2</v>
      </c>
      <c r="FS81" s="34" t="n">
        <v>7111.5</v>
      </c>
      <c r="FT81" s="34" t="n">
        <v>7121.5</v>
      </c>
      <c r="FU81" s="34" t="n">
        <v>7205.1</v>
      </c>
      <c r="FV81" s="34" t="n">
        <v>7367.7</v>
      </c>
      <c r="FW81" s="34" t="n">
        <v>7418.9</v>
      </c>
      <c r="FX81" s="34" t="n">
        <v>7512.6</v>
      </c>
      <c r="FY81" s="34" t="n">
        <v>7643.9</v>
      </c>
      <c r="FZ81" s="34" t="n">
        <v>7755.9</v>
      </c>
      <c r="GA81" s="34" t="n">
        <v>7840.7</v>
      </c>
      <c r="GB81" s="34" t="n">
        <v>7913.3</v>
      </c>
      <c r="GC81" s="34" t="n">
        <v>7968.5</v>
      </c>
      <c r="GD81" s="34" t="n">
        <v>8003.5</v>
      </c>
      <c r="GE81" s="34" t="n">
        <v>8050.2</v>
      </c>
      <c r="GF81" s="34" t="n">
        <v>8130.4</v>
      </c>
      <c r="GG81" s="34" t="n">
        <v>8224.9</v>
      </c>
      <c r="GH81" s="34" t="n">
        <v>8321.6</v>
      </c>
      <c r="GI81" s="34" t="n">
        <v>8413.2</v>
      </c>
      <c r="GJ81" s="34" t="n">
        <v>8529.4</v>
      </c>
      <c r="GK81" s="34" t="n">
        <v>8677</v>
      </c>
      <c r="GL81" s="34" t="n">
        <v>8772.5</v>
      </c>
      <c r="GM81" s="34" t="n">
        <v>8853.1</v>
      </c>
      <c r="GN81" s="34" t="n">
        <v>8980.4</v>
      </c>
      <c r="GO81" s="34" t="n">
        <v>9037.2</v>
      </c>
      <c r="GP81" s="34" t="n">
        <v>9237.7</v>
      </c>
      <c r="GQ81" s="34" t="n">
        <v>9287.2</v>
      </c>
      <c r="GR81" s="34" t="n">
        <v>9338.7</v>
      </c>
      <c r="GS81" s="34" t="n">
        <v>9477.6</v>
      </c>
      <c r="GT81" s="34" t="n">
        <v>9613.3</v>
      </c>
      <c r="GU81" s="34" t="n">
        <v>8985.9</v>
      </c>
      <c r="GV81" s="34" t="n">
        <v>9417.8</v>
      </c>
      <c r="GW81" s="34" t="n">
        <v>9791.1</v>
      </c>
      <c r="GX81" s="34" t="n">
        <v>9888.1</v>
      </c>
      <c r="GY81" s="34" t="n">
        <v>10189.1</v>
      </c>
      <c r="GZ81" s="34" t="n">
        <v>10497.2</v>
      </c>
      <c r="HA81" s="34" t="n">
        <v>10771.2</v>
      </c>
      <c r="HB81" t="n">
        <v>11002.3</v>
      </c>
    </row>
    <row r="82">
      <c r="A82" s="34" t="s">
        <v>1553</v>
      </c>
      <c r="B82" s="34" t="n">
        <v>77.1</v>
      </c>
      <c r="C82" s="34" t="n">
        <v>76.7</v>
      </c>
      <c r="D82" s="34" t="n">
        <v>78.5</v>
      </c>
      <c r="E82" s="34" t="n">
        <v>78.9</v>
      </c>
      <c r="F82" s="34" t="n">
        <v>80.3</v>
      </c>
      <c r="G82" s="34" t="n">
        <v>82.8</v>
      </c>
      <c r="H82" s="34" t="n">
        <v>84.6</v>
      </c>
      <c r="I82" s="34" t="n">
        <v>87.9</v>
      </c>
      <c r="J82" s="34" t="n">
        <v>87.9</v>
      </c>
      <c r="K82" s="34" t="n">
        <v>91.3</v>
      </c>
      <c r="L82" s="34" t="n">
        <v>95.5</v>
      </c>
      <c r="M82" s="34" t="n">
        <v>105.6</v>
      </c>
      <c r="N82" s="34" t="n">
        <v>104.1</v>
      </c>
      <c r="O82" s="34" t="n">
        <v>109.9</v>
      </c>
      <c r="P82" s="34" t="n">
        <v>113.8</v>
      </c>
      <c r="Q82" s="34" t="n">
        <v>122.2</v>
      </c>
      <c r="R82" s="34" t="n">
        <v>115.7</v>
      </c>
      <c r="S82" s="34" t="n">
        <v>108.6</v>
      </c>
      <c r="T82" s="34" t="n">
        <v>111</v>
      </c>
      <c r="U82" s="34" t="n">
        <v>113.5</v>
      </c>
      <c r="V82" s="34" t="n">
        <v>112.7</v>
      </c>
      <c r="W82" s="34" t="n">
        <v>114.3</v>
      </c>
      <c r="X82" s="34" t="n">
        <v>120.7</v>
      </c>
      <c r="Y82" s="34" t="n">
        <v>125.2</v>
      </c>
      <c r="Z82" s="34" t="n">
        <v>126.4</v>
      </c>
      <c r="AA82" s="34" t="n">
        <v>128.6</v>
      </c>
      <c r="AB82" s="34" t="n">
        <v>132.7</v>
      </c>
      <c r="AC82" s="34" t="n">
        <v>136.2</v>
      </c>
      <c r="AD82" s="34" t="n">
        <v>138.6</v>
      </c>
      <c r="AE82" s="34" t="n">
        <v>140.5</v>
      </c>
      <c r="AF82" s="34" t="n">
        <v>142.4</v>
      </c>
      <c r="AG82" s="34" t="n">
        <v>156.5</v>
      </c>
      <c r="AH82" s="34" t="n">
        <v>158.5</v>
      </c>
      <c r="AI82" s="34" t="n">
        <v>166.1</v>
      </c>
      <c r="AJ82" s="34" t="n">
        <v>168.3</v>
      </c>
      <c r="AK82" s="34" t="n">
        <v>170.9</v>
      </c>
      <c r="AL82" s="34" t="n">
        <v>180.1</v>
      </c>
      <c r="AM82" s="34" t="n">
        <v>179.2</v>
      </c>
      <c r="AN82" s="34" t="n">
        <v>180.7</v>
      </c>
      <c r="AO82" s="34" t="n">
        <v>177.8</v>
      </c>
      <c r="AP82" s="34" t="n">
        <v>167.6</v>
      </c>
      <c r="AQ82" s="34" t="n">
        <v>160.3</v>
      </c>
      <c r="AR82" s="34" t="n">
        <v>173.4</v>
      </c>
      <c r="AS82" s="34" t="n">
        <v>185</v>
      </c>
      <c r="AT82" s="34" t="n">
        <v>188.2</v>
      </c>
      <c r="AU82" s="34" t="n">
        <v>176.4</v>
      </c>
      <c r="AV82" s="34" t="n">
        <v>182.3</v>
      </c>
      <c r="AW82" s="34" t="n">
        <v>171.8</v>
      </c>
      <c r="AX82" s="34" t="n">
        <v>165.2</v>
      </c>
      <c r="AY82" s="34" t="n">
        <v>169.4</v>
      </c>
      <c r="AZ82" s="34" t="n">
        <v>170.7</v>
      </c>
      <c r="BA82" s="34" t="n">
        <v>179.5</v>
      </c>
      <c r="BB82" s="34" t="n">
        <v>183.3</v>
      </c>
      <c r="BC82" s="34" t="n">
        <v>182.6</v>
      </c>
      <c r="BD82" s="34" t="n">
        <v>183.8</v>
      </c>
      <c r="BE82" s="34" t="n">
        <v>195.3</v>
      </c>
      <c r="BF82" s="34" t="n">
        <v>221.9</v>
      </c>
      <c r="BG82" s="34" t="n">
        <v>231.8</v>
      </c>
      <c r="BH82" s="34" t="n">
        <v>232.4</v>
      </c>
      <c r="BI82" s="34" t="n">
        <v>226.9</v>
      </c>
      <c r="BJ82" s="34" t="n">
        <v>240.7</v>
      </c>
      <c r="BK82" s="34" t="n">
        <v>238.5</v>
      </c>
      <c r="BL82" s="34" t="n">
        <v>240.7</v>
      </c>
      <c r="BM82" s="34" t="n">
        <v>244.3</v>
      </c>
      <c r="BN82" s="34" t="n">
        <v>245.6</v>
      </c>
      <c r="BO82" s="34" t="n">
        <v>251.6</v>
      </c>
      <c r="BP82" s="34" t="n">
        <v>264.4</v>
      </c>
      <c r="BQ82" s="34" t="n">
        <v>264.2</v>
      </c>
      <c r="BR82" s="34" t="n">
        <v>275.4</v>
      </c>
      <c r="BS82" s="34" t="n">
        <v>282.3</v>
      </c>
      <c r="BT82" s="34" t="n">
        <v>289.5</v>
      </c>
      <c r="BU82" s="34" t="n">
        <v>298.6</v>
      </c>
      <c r="BV82" s="34" t="n">
        <v>319.2</v>
      </c>
      <c r="BW82" s="34" t="n">
        <v>322.5</v>
      </c>
      <c r="BX82" s="34" t="n">
        <v>333.6</v>
      </c>
      <c r="BY82" s="34" t="n">
        <v>326.8</v>
      </c>
      <c r="BZ82" s="34" t="n">
        <v>348.1</v>
      </c>
      <c r="CA82" s="34" t="n">
        <v>339.5</v>
      </c>
      <c r="CB82" s="34" t="n">
        <v>337.2</v>
      </c>
      <c r="CC82" s="34" t="n">
        <v>339.7</v>
      </c>
      <c r="CD82" s="34" t="n">
        <v>345.6</v>
      </c>
      <c r="CE82" s="34" t="n">
        <v>351.1</v>
      </c>
      <c r="CF82" s="34" t="n">
        <v>358.9</v>
      </c>
      <c r="CG82" s="34" t="n">
        <v>357</v>
      </c>
      <c r="CH82" s="34" t="n">
        <v>347.5</v>
      </c>
      <c r="CI82" s="34" t="n">
        <v>353</v>
      </c>
      <c r="CJ82" s="34" t="n">
        <v>353.6</v>
      </c>
      <c r="CK82" s="34" t="n">
        <v>362.6</v>
      </c>
      <c r="CL82" s="34" t="n">
        <v>378.7</v>
      </c>
      <c r="CM82" s="34" t="n">
        <v>395.2</v>
      </c>
      <c r="CN82" s="34" t="n">
        <v>407.9</v>
      </c>
      <c r="CO82" s="34" t="n">
        <v>418.8</v>
      </c>
      <c r="CP82" s="34" t="n">
        <v>418.9</v>
      </c>
      <c r="CQ82" s="34" t="n">
        <v>429.6</v>
      </c>
      <c r="CR82" s="34" t="n">
        <v>423.4</v>
      </c>
      <c r="CS82" s="34" t="n">
        <v>440</v>
      </c>
      <c r="CT82" s="34" t="n">
        <v>450.2</v>
      </c>
      <c r="CU82" s="34" t="n">
        <v>454.1</v>
      </c>
      <c r="CV82" s="34" t="n">
        <v>456.8</v>
      </c>
      <c r="CW82" s="34" t="n">
        <v>465.5</v>
      </c>
      <c r="CX82" s="34" t="n">
        <v>467.4</v>
      </c>
      <c r="CY82" s="34" t="n">
        <v>472</v>
      </c>
      <c r="CZ82" s="34" t="n">
        <v>484.5</v>
      </c>
      <c r="DA82" s="34" t="n">
        <v>501</v>
      </c>
      <c r="DB82" s="34" t="n">
        <v>523.3</v>
      </c>
      <c r="DC82" s="34" t="n">
        <v>547.5</v>
      </c>
      <c r="DD82" s="34" t="n">
        <v>547.5</v>
      </c>
      <c r="DE82" s="34" t="n">
        <v>556.8</v>
      </c>
      <c r="DF82" s="34" t="n">
        <v>575.6</v>
      </c>
      <c r="DG82" s="34" t="n">
        <v>575.1</v>
      </c>
      <c r="DH82" s="34" t="n">
        <v>588.5</v>
      </c>
      <c r="DI82" s="34" t="n">
        <v>596.6</v>
      </c>
      <c r="DJ82" s="34" t="n">
        <v>617.4</v>
      </c>
      <c r="DK82" s="34" t="n">
        <v>629.6</v>
      </c>
      <c r="DL82" s="34" t="n">
        <v>645</v>
      </c>
      <c r="DM82" s="34" t="n">
        <v>668.7</v>
      </c>
      <c r="DN82" s="34" t="n">
        <v>681.9</v>
      </c>
      <c r="DO82" s="34" t="n">
        <v>690.1</v>
      </c>
      <c r="DP82" s="34" t="n">
        <v>699.8</v>
      </c>
      <c r="DQ82" s="34" t="n">
        <v>713.9</v>
      </c>
      <c r="DR82" s="34" t="n">
        <v>720.9</v>
      </c>
      <c r="DS82" s="34" t="n">
        <v>751.3</v>
      </c>
      <c r="DT82" s="34" t="n">
        <v>760.8</v>
      </c>
      <c r="DU82" s="34" t="n">
        <v>782.4</v>
      </c>
      <c r="DV82" s="34" t="n">
        <v>809.8</v>
      </c>
      <c r="DW82" s="34" t="n">
        <v>827.7</v>
      </c>
      <c r="DX82" s="34" t="n">
        <v>845.6</v>
      </c>
      <c r="DY82" s="34" t="n">
        <v>840.9</v>
      </c>
      <c r="DZ82" s="34" t="n">
        <v>859.5</v>
      </c>
      <c r="EA82" s="34" t="n">
        <v>864.5</v>
      </c>
      <c r="EB82" s="34" t="n">
        <v>872.9</v>
      </c>
      <c r="EC82" s="34" t="n">
        <v>883.3</v>
      </c>
      <c r="ED82" s="34" t="n">
        <v>876.3</v>
      </c>
      <c r="EE82" s="34" t="n">
        <v>892.4</v>
      </c>
      <c r="EF82" s="34" t="n">
        <v>905.3</v>
      </c>
      <c r="EG82" s="34" t="n">
        <v>916.1</v>
      </c>
      <c r="EH82" s="34" t="n">
        <v>946.5</v>
      </c>
      <c r="EI82" s="34" t="n">
        <v>963</v>
      </c>
      <c r="EJ82" s="34" t="n">
        <v>964.2</v>
      </c>
      <c r="EK82" s="34" t="n">
        <v>977.8</v>
      </c>
      <c r="EL82" s="34" t="n">
        <v>957.1</v>
      </c>
      <c r="EM82" s="34" t="n">
        <v>964.1</v>
      </c>
      <c r="EN82" s="34" t="n">
        <v>988.1</v>
      </c>
      <c r="EO82" s="34" t="n">
        <v>1007.2</v>
      </c>
      <c r="EP82" s="34" t="n">
        <v>1049.1</v>
      </c>
      <c r="EQ82" s="34" t="n">
        <v>1052.1</v>
      </c>
      <c r="ER82" s="34" t="n">
        <v>1049</v>
      </c>
      <c r="ES82" s="34" t="n">
        <v>1053.3</v>
      </c>
      <c r="ET82" s="34" t="n">
        <v>1017.5</v>
      </c>
      <c r="EU82" s="34" t="n">
        <v>997.9</v>
      </c>
      <c r="EV82" s="34" t="n">
        <v>986.8</v>
      </c>
      <c r="EW82" s="34" t="n">
        <v>979.8</v>
      </c>
      <c r="EX82" s="34" t="n">
        <v>964.1</v>
      </c>
      <c r="EY82" s="34" t="n">
        <v>967.2</v>
      </c>
      <c r="EZ82" s="34" t="n">
        <v>956.6</v>
      </c>
      <c r="FA82" s="34" t="n">
        <v>950.7</v>
      </c>
      <c r="FB82" s="34" t="n">
        <v>913.2</v>
      </c>
      <c r="FC82" s="34" t="n">
        <v>901.5</v>
      </c>
      <c r="FD82" s="34" t="n">
        <v>934.5</v>
      </c>
      <c r="FE82" s="34" t="n">
        <v>1001.3</v>
      </c>
      <c r="FF82" s="34" t="n">
        <v>1055.8</v>
      </c>
      <c r="FG82" s="34" t="n">
        <v>1102.7</v>
      </c>
      <c r="FH82" s="34" t="n">
        <v>1128</v>
      </c>
      <c r="FI82" s="34" t="n">
        <v>1142.7</v>
      </c>
      <c r="FJ82" s="34" t="n">
        <v>1179</v>
      </c>
      <c r="FK82" s="34" t="n">
        <v>1210.2</v>
      </c>
      <c r="FL82" s="34" t="n">
        <v>1251.6</v>
      </c>
      <c r="FM82" s="34" t="n">
        <v>1268.9</v>
      </c>
      <c r="FN82" s="34" t="n">
        <v>1321.8</v>
      </c>
      <c r="FO82" s="34" t="n">
        <v>1355.6</v>
      </c>
      <c r="FP82" s="34" t="n">
        <v>1344.9</v>
      </c>
      <c r="FQ82" s="34" t="n">
        <v>1363.2</v>
      </c>
      <c r="FR82" s="34" t="n">
        <v>1387.2</v>
      </c>
      <c r="FS82" s="34" t="n">
        <v>1410.6</v>
      </c>
      <c r="FT82" s="34" t="n">
        <v>1411</v>
      </c>
      <c r="FU82" s="34" t="n">
        <v>1400</v>
      </c>
      <c r="FV82" s="34" t="n">
        <v>1411.4</v>
      </c>
      <c r="FW82" s="34" t="n">
        <v>1450.6</v>
      </c>
      <c r="FX82" s="34" t="n">
        <v>1466.2</v>
      </c>
      <c r="FY82" s="34" t="n">
        <v>1454.4</v>
      </c>
      <c r="FZ82" s="34" t="n">
        <v>1434.9</v>
      </c>
      <c r="GA82" s="34" t="n">
        <v>1411.3</v>
      </c>
      <c r="GB82" s="34" t="n">
        <v>1423.2</v>
      </c>
      <c r="GC82" s="34" t="n">
        <v>1413.8</v>
      </c>
      <c r="GD82" s="34" t="n">
        <v>1410.1</v>
      </c>
      <c r="GE82" s="34" t="n">
        <v>1409.6</v>
      </c>
      <c r="GF82" s="34" t="n">
        <v>1431</v>
      </c>
      <c r="GG82" s="34" t="n">
        <v>1442.5</v>
      </c>
      <c r="GH82" s="34" t="n">
        <v>1484.4</v>
      </c>
      <c r="GI82" s="34" t="n">
        <v>1498.5</v>
      </c>
      <c r="GJ82" s="34" t="n">
        <v>1502.9</v>
      </c>
      <c r="GK82" s="34" t="n">
        <v>1537.5</v>
      </c>
      <c r="GL82" s="34" t="n">
        <v>1567</v>
      </c>
      <c r="GM82" s="34" t="n">
        <v>1572.1</v>
      </c>
      <c r="GN82" s="34" t="n">
        <v>1581.3</v>
      </c>
      <c r="GO82" s="34" t="n">
        <v>1601.4</v>
      </c>
      <c r="GP82" s="34" t="n">
        <v>1585.5</v>
      </c>
      <c r="GQ82" s="34" t="n">
        <v>1572.8</v>
      </c>
      <c r="GR82" s="34" t="n">
        <v>1610.6</v>
      </c>
      <c r="GS82" s="34" t="n">
        <v>1626.8</v>
      </c>
      <c r="GT82" s="34" t="n">
        <v>1638.3</v>
      </c>
      <c r="GU82" s="34" t="n">
        <v>1471.1</v>
      </c>
      <c r="GV82" s="34" t="n">
        <v>1760.7</v>
      </c>
      <c r="GW82" s="34" t="n">
        <v>1730</v>
      </c>
      <c r="GX82" s="34" t="n">
        <v>1714</v>
      </c>
      <c r="GY82" s="34" t="n">
        <v>1848.2</v>
      </c>
      <c r="GZ82" s="34" t="n">
        <v>1867</v>
      </c>
      <c r="HA82" s="34" t="n">
        <v>1858.5</v>
      </c>
      <c r="HB82" t="n">
        <v>1880.9</v>
      </c>
    </row>
    <row r="83">
      <c r="A83" s="34" t="s">
        <v>1554</v>
      </c>
      <c r="B83" s="34" t="n">
        <v>20.4</v>
      </c>
      <c r="C83" s="34" t="n">
        <v>20.2</v>
      </c>
      <c r="D83" s="34" t="n">
        <v>20.9</v>
      </c>
      <c r="E83" s="34" t="n">
        <v>21.2</v>
      </c>
      <c r="F83" s="34" t="n">
        <v>21.1</v>
      </c>
      <c r="G83" s="34" t="n">
        <v>21.7</v>
      </c>
      <c r="H83" s="34" t="n">
        <v>22</v>
      </c>
      <c r="I83" s="34" t="n">
        <v>22.5</v>
      </c>
      <c r="J83" s="34" t="n">
        <v>23.1</v>
      </c>
      <c r="K83" s="34" t="n">
        <v>20.2</v>
      </c>
      <c r="L83" s="34" t="n">
        <v>23.9</v>
      </c>
      <c r="M83" s="34" t="n">
        <v>23.8</v>
      </c>
      <c r="N83" s="34" t="n">
        <v>23.5</v>
      </c>
      <c r="O83" s="34" t="n">
        <v>23.3</v>
      </c>
      <c r="P83" s="34" t="n">
        <v>22.3</v>
      </c>
      <c r="Q83" s="34" t="n">
        <v>23.3</v>
      </c>
      <c r="R83" s="34" t="n">
        <v>23.5</v>
      </c>
      <c r="S83" s="34" t="n">
        <v>22.9</v>
      </c>
      <c r="T83" s="34" t="n">
        <v>23.3</v>
      </c>
      <c r="U83" s="34" t="n">
        <v>23</v>
      </c>
      <c r="V83" s="34" t="n">
        <v>22.7</v>
      </c>
      <c r="W83" s="34" t="n">
        <v>22.4</v>
      </c>
      <c r="X83" s="34" t="n">
        <v>22.2</v>
      </c>
      <c r="Y83" s="34" t="n">
        <v>21.9</v>
      </c>
      <c r="Z83" s="34" t="n">
        <v>21.6</v>
      </c>
      <c r="AA83" s="34" t="n">
        <v>20.5</v>
      </c>
      <c r="AB83" s="34" t="n">
        <v>20</v>
      </c>
      <c r="AC83" s="34" t="n">
        <v>19.1</v>
      </c>
      <c r="AD83" s="34" t="n">
        <v>16.4</v>
      </c>
      <c r="AE83" s="34" t="n">
        <v>16.3</v>
      </c>
      <c r="AF83" s="34" t="n">
        <v>15.6</v>
      </c>
      <c r="AG83" s="34" t="n">
        <v>15.1</v>
      </c>
      <c r="AH83" s="34" t="n">
        <v>15.9</v>
      </c>
      <c r="AI83" s="34" t="n">
        <v>15.6</v>
      </c>
      <c r="AJ83" s="34" t="n">
        <v>17.1</v>
      </c>
      <c r="AK83" s="34" t="n">
        <v>17.5</v>
      </c>
      <c r="AL83" s="34" t="n">
        <v>17.3</v>
      </c>
      <c r="AM83" s="34" t="n">
        <v>15.6</v>
      </c>
      <c r="AN83" s="34" t="n">
        <v>15.4</v>
      </c>
      <c r="AO83" s="34" t="n">
        <v>16.1</v>
      </c>
      <c r="AP83" s="34" t="n">
        <v>15.8</v>
      </c>
      <c r="AQ83" s="34" t="n">
        <v>17.1</v>
      </c>
      <c r="AR83" s="34" t="n">
        <v>19.9</v>
      </c>
      <c r="AS83" s="34" t="n">
        <v>23.2</v>
      </c>
      <c r="AT83" s="34" t="n">
        <v>24</v>
      </c>
      <c r="AU83" s="34" t="n">
        <v>23.3</v>
      </c>
      <c r="AV83" s="34" t="n">
        <v>23.1</v>
      </c>
      <c r="AW83" s="34" t="n">
        <v>24.7</v>
      </c>
      <c r="AX83" s="34" t="n">
        <v>23.5</v>
      </c>
      <c r="AY83" s="34" t="n">
        <v>21.1</v>
      </c>
      <c r="AZ83" s="34" t="n">
        <v>24.4</v>
      </c>
      <c r="BA83" s="34" t="n">
        <v>26.3</v>
      </c>
      <c r="BB83" s="34" t="n">
        <v>25.8</v>
      </c>
      <c r="BC83" s="34" t="n">
        <v>24.7</v>
      </c>
      <c r="BD83" s="34" t="n">
        <v>23.7</v>
      </c>
      <c r="BE83" s="34" t="n">
        <v>23.5</v>
      </c>
      <c r="BF83" s="34" t="n">
        <v>23.2</v>
      </c>
      <c r="BG83" s="34" t="n">
        <v>21.7</v>
      </c>
      <c r="BH83" s="34" t="n">
        <v>24.4</v>
      </c>
      <c r="BI83" s="34" t="n">
        <v>29.3</v>
      </c>
      <c r="BJ83" s="34" t="n">
        <v>26.9</v>
      </c>
      <c r="BK83" s="34" t="n">
        <v>25.3</v>
      </c>
      <c r="BL83" s="34" t="n">
        <v>27.1</v>
      </c>
      <c r="BM83" s="34" t="n">
        <v>25.6</v>
      </c>
      <c r="BN83" s="34" t="n">
        <v>22</v>
      </c>
      <c r="BO83" s="34" t="n">
        <v>21.1</v>
      </c>
      <c r="BP83" s="34" t="n">
        <v>16.6</v>
      </c>
      <c r="BQ83" s="34" t="n">
        <v>13.4</v>
      </c>
      <c r="BR83" s="34" t="n">
        <v>14.5</v>
      </c>
      <c r="BS83" s="34" t="n">
        <v>14.1</v>
      </c>
      <c r="BT83" s="34" t="n">
        <v>17.5</v>
      </c>
      <c r="BU83" s="34" t="n">
        <v>20.3</v>
      </c>
      <c r="BV83" s="34" t="n">
        <v>21.1</v>
      </c>
      <c r="BW83" s="34" t="n">
        <v>20.3</v>
      </c>
      <c r="BX83" s="34" t="n">
        <v>21.2</v>
      </c>
      <c r="BY83" s="34" t="n">
        <v>27.4</v>
      </c>
      <c r="BZ83" s="34" t="n">
        <v>23.1</v>
      </c>
      <c r="CA83" s="34" t="n">
        <v>21.2</v>
      </c>
      <c r="CB83" s="34" t="n">
        <v>20</v>
      </c>
      <c r="CC83" s="34" t="n">
        <v>21.8</v>
      </c>
      <c r="CD83" s="34" t="n">
        <v>23.1</v>
      </c>
      <c r="CE83" s="34" t="n">
        <v>26.7</v>
      </c>
      <c r="CF83" s="34" t="n">
        <v>31.6</v>
      </c>
      <c r="CG83" s="34" t="n">
        <v>31.3</v>
      </c>
      <c r="CH83" s="34" t="n">
        <v>33</v>
      </c>
      <c r="CI83" s="34" t="n">
        <v>35.5</v>
      </c>
      <c r="CJ83" s="34" t="n">
        <v>39.4</v>
      </c>
      <c r="CK83" s="34" t="n">
        <v>46.4</v>
      </c>
      <c r="CL83" s="34" t="n">
        <v>50</v>
      </c>
      <c r="CM83" s="34" t="n">
        <v>57.3</v>
      </c>
      <c r="CN83" s="34" t="n">
        <v>64.3</v>
      </c>
      <c r="CO83" s="34" t="n">
        <v>70.7</v>
      </c>
      <c r="CP83" s="34" t="n">
        <v>80.7</v>
      </c>
      <c r="CQ83" s="34" t="n">
        <v>86.9</v>
      </c>
      <c r="CR83" s="34" t="n">
        <v>92.5</v>
      </c>
      <c r="CS83" s="34" t="n">
        <v>100.2</v>
      </c>
      <c r="CT83" s="34" t="n">
        <v>109</v>
      </c>
      <c r="CU83" s="34" t="n">
        <v>113.5</v>
      </c>
      <c r="CV83" s="34" t="n">
        <v>116.3</v>
      </c>
      <c r="CW83" s="34" t="n">
        <v>115.9</v>
      </c>
      <c r="CX83" s="34" t="n">
        <v>118.3</v>
      </c>
      <c r="CY83" s="34" t="n">
        <v>121.6</v>
      </c>
      <c r="CZ83" s="34" t="n">
        <v>125.7</v>
      </c>
      <c r="DA83" s="34" t="n">
        <v>134</v>
      </c>
      <c r="DB83" s="34" t="n">
        <v>139.5</v>
      </c>
      <c r="DC83" s="34" t="n">
        <v>141.6</v>
      </c>
      <c r="DD83" s="34" t="n">
        <v>143.7</v>
      </c>
      <c r="DE83" s="34" t="n">
        <v>145.3</v>
      </c>
      <c r="DF83" s="34" t="n">
        <v>144.2</v>
      </c>
      <c r="DG83" s="34" t="n">
        <v>144.6</v>
      </c>
      <c r="DH83" s="34" t="n">
        <v>147.4</v>
      </c>
      <c r="DI83" s="34" t="n">
        <v>152.1</v>
      </c>
      <c r="DJ83" s="34" t="n">
        <v>156.8</v>
      </c>
      <c r="DK83" s="34" t="n">
        <v>162.6</v>
      </c>
      <c r="DL83" s="34" t="n">
        <v>168</v>
      </c>
      <c r="DM83" s="34" t="n">
        <v>173.4</v>
      </c>
      <c r="DN83" s="34" t="n">
        <v>176.1</v>
      </c>
      <c r="DO83" s="34" t="n">
        <v>179.6</v>
      </c>
      <c r="DP83" s="34" t="n">
        <v>179.4</v>
      </c>
      <c r="DQ83" s="34" t="n">
        <v>178.9</v>
      </c>
      <c r="DR83" s="34" t="n">
        <v>179.8</v>
      </c>
      <c r="DS83" s="34" t="n">
        <v>180.2</v>
      </c>
      <c r="DT83" s="34" t="n">
        <v>182.9</v>
      </c>
      <c r="DU83" s="34" t="n">
        <v>191</v>
      </c>
      <c r="DV83" s="34" t="n">
        <v>197.1</v>
      </c>
      <c r="DW83" s="34" t="n">
        <v>202.6</v>
      </c>
      <c r="DX83" s="34" t="n">
        <v>204.8</v>
      </c>
      <c r="DY83" s="34" t="n">
        <v>205.1</v>
      </c>
      <c r="DZ83" s="34" t="n">
        <v>207.3</v>
      </c>
      <c r="EA83" s="34" t="n">
        <v>208.9</v>
      </c>
      <c r="EB83" s="34" t="n">
        <v>207.7</v>
      </c>
      <c r="EC83" s="34" t="n">
        <v>209.9</v>
      </c>
      <c r="ED83" s="34" t="n">
        <v>218.7</v>
      </c>
      <c r="EE83" s="34" t="n">
        <v>223.2</v>
      </c>
      <c r="EF83" s="34" t="n">
        <v>227.5</v>
      </c>
      <c r="EG83" s="34" t="n">
        <v>239</v>
      </c>
      <c r="EH83" s="34" t="n">
        <v>243</v>
      </c>
      <c r="EI83" s="34" t="n">
        <v>243.4</v>
      </c>
      <c r="EJ83" s="34" t="n">
        <v>241.8</v>
      </c>
      <c r="EK83" s="34" t="n">
        <v>242.9</v>
      </c>
      <c r="EL83" s="34" t="n">
        <v>233.7</v>
      </c>
      <c r="EM83" s="34" t="n">
        <v>231.2</v>
      </c>
      <c r="EN83" s="34" t="n">
        <v>213.6</v>
      </c>
      <c r="EO83" s="34" t="n">
        <v>206</v>
      </c>
      <c r="EP83" s="34" t="n">
        <v>194.5</v>
      </c>
      <c r="EQ83" s="34" t="n">
        <v>183.4</v>
      </c>
      <c r="ER83" s="34" t="n">
        <v>177.8</v>
      </c>
      <c r="ES83" s="34" t="n">
        <v>168.7</v>
      </c>
      <c r="ET83" s="34" t="n">
        <v>162.5</v>
      </c>
      <c r="EU83" s="34" t="n">
        <v>180.3</v>
      </c>
      <c r="EV83" s="34" t="n">
        <v>193.6</v>
      </c>
      <c r="EW83" s="34" t="n">
        <v>208.7</v>
      </c>
      <c r="EX83" s="34" t="n">
        <v>249.2</v>
      </c>
      <c r="EY83" s="34" t="n">
        <v>280.9</v>
      </c>
      <c r="EZ83" s="34" t="n">
        <v>305.3</v>
      </c>
      <c r="FA83" s="34" t="n">
        <v>325.7</v>
      </c>
      <c r="FB83" s="34" t="n">
        <v>326.6</v>
      </c>
      <c r="FC83" s="34" t="n">
        <v>335.9</v>
      </c>
      <c r="FD83" s="34" t="n">
        <v>355.8</v>
      </c>
      <c r="FE83" s="34" t="n">
        <v>372</v>
      </c>
      <c r="FF83" s="34" t="n">
        <v>404.9</v>
      </c>
      <c r="FG83" s="34" t="n">
        <v>428.9</v>
      </c>
      <c r="FH83" s="34" t="n">
        <v>442.6</v>
      </c>
      <c r="FI83" s="34" t="n">
        <v>458.3</v>
      </c>
      <c r="FJ83" s="34" t="n">
        <v>489.1</v>
      </c>
      <c r="FK83" s="34" t="n">
        <v>501.4</v>
      </c>
      <c r="FL83" s="34" t="n">
        <v>510.1</v>
      </c>
      <c r="FM83" s="34" t="n">
        <v>525.6</v>
      </c>
      <c r="FN83" s="34" t="n">
        <v>526.7</v>
      </c>
      <c r="FO83" s="34" t="n">
        <v>532.4</v>
      </c>
      <c r="FP83" s="34" t="n">
        <v>536.1</v>
      </c>
      <c r="FQ83" s="34" t="n">
        <v>542.8</v>
      </c>
      <c r="FR83" s="34" t="n">
        <v>560.8</v>
      </c>
      <c r="FS83" s="34" t="n">
        <v>573.1</v>
      </c>
      <c r="FT83" s="34" t="n">
        <v>585.1</v>
      </c>
      <c r="FU83" s="34" t="n">
        <v>590.7</v>
      </c>
      <c r="FV83" s="34" t="n">
        <v>598.1</v>
      </c>
      <c r="FW83" s="34" t="n">
        <v>602.6</v>
      </c>
      <c r="FX83" s="34" t="n">
        <v>604.6</v>
      </c>
      <c r="FY83" s="34" t="n">
        <v>605.5</v>
      </c>
      <c r="FZ83" s="34" t="n">
        <v>596.2</v>
      </c>
      <c r="GA83" s="34" t="n">
        <v>611.3</v>
      </c>
      <c r="GB83" s="34" t="n">
        <v>614.9</v>
      </c>
      <c r="GC83" s="34" t="n">
        <v>615.6</v>
      </c>
      <c r="GD83" s="34" t="n">
        <v>619.8</v>
      </c>
      <c r="GE83" s="34" t="n">
        <v>626.7</v>
      </c>
      <c r="GF83" s="34" t="n">
        <v>627.6</v>
      </c>
      <c r="GG83" s="34" t="n">
        <v>632.5</v>
      </c>
      <c r="GH83" s="34" t="n">
        <v>643.9</v>
      </c>
      <c r="GI83" s="34" t="n">
        <v>645.1</v>
      </c>
      <c r="GJ83" s="34" t="n">
        <v>654.9</v>
      </c>
      <c r="GK83" s="34" t="n">
        <v>667</v>
      </c>
      <c r="GL83" s="34" t="n">
        <v>671.8</v>
      </c>
      <c r="GM83" s="34" t="n">
        <v>677.3</v>
      </c>
      <c r="GN83" s="34" t="n">
        <v>689.8</v>
      </c>
      <c r="GO83" s="34" t="n">
        <v>688.6</v>
      </c>
      <c r="GP83" s="34" t="n">
        <v>687</v>
      </c>
      <c r="GQ83" s="34" t="n">
        <v>691</v>
      </c>
      <c r="GR83" s="34" t="n">
        <v>691.5</v>
      </c>
      <c r="GS83" s="34" t="n">
        <v>699</v>
      </c>
      <c r="GT83" s="34" t="n">
        <v>712.2</v>
      </c>
      <c r="GU83" s="34" t="n">
        <v>709.5</v>
      </c>
      <c r="GV83" s="34" t="n">
        <v>714.5</v>
      </c>
      <c r="GW83" s="34" t="n">
        <v>710</v>
      </c>
      <c r="GX83" s="34" t="n">
        <v>716.9</v>
      </c>
      <c r="GY83" s="34" t="n">
        <v>716.3</v>
      </c>
      <c r="GZ83" s="34" t="n">
        <v>729</v>
      </c>
      <c r="HA83" s="34" t="n">
        <v>743.6</v>
      </c>
      <c r="HB83" t="n">
        <v>756.2</v>
      </c>
    </row>
    <row r="84">
      <c r="A84" s="34" t="s">
        <v>1555</v>
      </c>
      <c r="B84" s="34" t="n">
        <v>109.2</v>
      </c>
      <c r="C84" s="34" t="n">
        <v>113.1</v>
      </c>
      <c r="D84" s="34" t="n">
        <v>117.5</v>
      </c>
      <c r="E84" s="34" t="n">
        <v>120</v>
      </c>
      <c r="F84" s="34" t="n">
        <v>122.8</v>
      </c>
      <c r="G84" s="34" t="n">
        <v>124.2</v>
      </c>
      <c r="H84" s="34" t="n">
        <v>126.1</v>
      </c>
      <c r="I84" s="34" t="n">
        <v>127.4</v>
      </c>
      <c r="J84" s="34" t="n">
        <v>131</v>
      </c>
      <c r="K84" s="34" t="n">
        <v>134.1</v>
      </c>
      <c r="L84" s="34" t="n">
        <v>138.4</v>
      </c>
      <c r="M84" s="34" t="n">
        <v>142.8</v>
      </c>
      <c r="N84" s="34" t="n">
        <v>146.6</v>
      </c>
      <c r="O84" s="34" t="n">
        <v>151.6</v>
      </c>
      <c r="P84" s="34" t="n">
        <v>158.8</v>
      </c>
      <c r="Q84" s="34" t="n">
        <v>164.6</v>
      </c>
      <c r="R84" s="34" t="n">
        <v>170.5</v>
      </c>
      <c r="S84" s="34" t="n">
        <v>177.6</v>
      </c>
      <c r="T84" s="34" t="n">
        <v>183.9</v>
      </c>
      <c r="U84" s="34" t="n">
        <v>190.4</v>
      </c>
      <c r="V84" s="34" t="n">
        <v>196.4</v>
      </c>
      <c r="W84" s="34" t="n">
        <v>198.5</v>
      </c>
      <c r="X84" s="34" t="n">
        <v>202.5</v>
      </c>
      <c r="Y84" s="34" t="n">
        <v>206.5</v>
      </c>
      <c r="Z84" s="34" t="n">
        <v>210.5</v>
      </c>
      <c r="AA84" s="34" t="n">
        <v>217.1</v>
      </c>
      <c r="AB84" s="34" t="n">
        <v>222.8</v>
      </c>
      <c r="AC84" s="34" t="n">
        <v>229.7</v>
      </c>
      <c r="AD84" s="34" t="n">
        <v>238.8</v>
      </c>
      <c r="AE84" s="34" t="n">
        <v>246.6</v>
      </c>
      <c r="AF84" s="34" t="n">
        <v>255.4</v>
      </c>
      <c r="AG84" s="34" t="n">
        <v>265.5</v>
      </c>
      <c r="AH84" s="34" t="n">
        <v>273.3</v>
      </c>
      <c r="AI84" s="34" t="n">
        <v>281.3</v>
      </c>
      <c r="AJ84" s="34" t="n">
        <v>289.8</v>
      </c>
      <c r="AK84" s="34" t="n">
        <v>298.9</v>
      </c>
      <c r="AL84" s="34" t="n">
        <v>308.8</v>
      </c>
      <c r="AM84" s="34" t="n">
        <v>318.8</v>
      </c>
      <c r="AN84" s="34" t="n">
        <v>330.4</v>
      </c>
      <c r="AO84" s="34" t="n">
        <v>350.4</v>
      </c>
      <c r="AP84" s="34" t="n">
        <v>377.5</v>
      </c>
      <c r="AQ84" s="34" t="n">
        <v>391.2</v>
      </c>
      <c r="AR84" s="34" t="n">
        <v>397</v>
      </c>
      <c r="AS84" s="34" t="n">
        <v>421.9</v>
      </c>
      <c r="AT84" s="34" t="n">
        <v>440.5</v>
      </c>
      <c r="AU84" s="34" t="n">
        <v>469</v>
      </c>
      <c r="AV84" s="34" t="n">
        <v>508.5</v>
      </c>
      <c r="AW84" s="34" t="n">
        <v>525.4</v>
      </c>
      <c r="AX84" s="34" t="n">
        <v>544.1</v>
      </c>
      <c r="AY84" s="34" t="n">
        <v>559.9</v>
      </c>
      <c r="AZ84" s="34" t="n">
        <v>560.8</v>
      </c>
      <c r="BA84" s="34" t="n">
        <v>563.2</v>
      </c>
      <c r="BB84" s="34" t="n">
        <v>574.3</v>
      </c>
      <c r="BC84" s="34" t="n">
        <v>584.4</v>
      </c>
      <c r="BD84" s="34" t="n">
        <v>609.2</v>
      </c>
      <c r="BE84" s="34" t="n">
        <v>630.2</v>
      </c>
      <c r="BF84" s="34" t="n">
        <v>645.6</v>
      </c>
      <c r="BG84" s="34" t="n">
        <v>671.4</v>
      </c>
      <c r="BH84" s="34" t="n">
        <v>698.4</v>
      </c>
      <c r="BI84" s="34" t="n">
        <v>707.7</v>
      </c>
      <c r="BJ84" s="34" t="n">
        <v>718.6</v>
      </c>
      <c r="BK84" s="34" t="n">
        <v>723.8</v>
      </c>
      <c r="BL84" s="34" t="n">
        <v>724.1</v>
      </c>
      <c r="BM84" s="34" t="n">
        <v>738.7</v>
      </c>
      <c r="BN84" s="34" t="n">
        <v>762.3</v>
      </c>
      <c r="BO84" s="34" t="n">
        <v>770.2</v>
      </c>
      <c r="BP84" s="34" t="n">
        <v>770.3</v>
      </c>
      <c r="BQ84" s="34" t="n">
        <v>769.8</v>
      </c>
      <c r="BR84" s="34" t="n">
        <v>771.1</v>
      </c>
      <c r="BS84" s="34" t="n">
        <v>781</v>
      </c>
      <c r="BT84" s="34" t="n">
        <v>796.9</v>
      </c>
      <c r="BU84" s="34" t="n">
        <v>815.4</v>
      </c>
      <c r="BV84" s="34" t="n">
        <v>824</v>
      </c>
      <c r="BW84" s="34" t="n">
        <v>833.7</v>
      </c>
      <c r="BX84" s="34" t="n">
        <v>860.5</v>
      </c>
      <c r="BY84" s="34" t="n">
        <v>887.5</v>
      </c>
      <c r="BZ84" s="34" t="n">
        <v>933.6</v>
      </c>
      <c r="CA84" s="34" t="n">
        <v>961.5</v>
      </c>
      <c r="CB84" s="34" t="n">
        <v>975.6</v>
      </c>
      <c r="CC84" s="34" t="n">
        <v>986.6</v>
      </c>
      <c r="CD84" s="34" t="n">
        <v>999.5</v>
      </c>
      <c r="CE84" s="34" t="n">
        <v>1003.1</v>
      </c>
      <c r="CF84" s="34" t="n">
        <v>1010</v>
      </c>
      <c r="CG84" s="34" t="n">
        <v>1008.7</v>
      </c>
      <c r="CH84" s="34" t="n">
        <v>1003.9</v>
      </c>
      <c r="CI84" s="34" t="n">
        <v>1004.2</v>
      </c>
      <c r="CJ84" s="34" t="n">
        <v>1006.8</v>
      </c>
      <c r="CK84" s="34" t="n">
        <v>999.9</v>
      </c>
      <c r="CL84" s="34" t="n">
        <v>996.8</v>
      </c>
      <c r="CM84" s="34" t="n">
        <v>1000.4</v>
      </c>
      <c r="CN84" s="34" t="n">
        <v>997.1</v>
      </c>
      <c r="CO84" s="34" t="n">
        <v>1000.9</v>
      </c>
      <c r="CP84" s="34" t="n">
        <v>1007.7</v>
      </c>
      <c r="CQ84" s="34" t="n">
        <v>1007.4</v>
      </c>
      <c r="CR84" s="34" t="n">
        <v>1006.4</v>
      </c>
      <c r="CS84" s="34" t="n">
        <v>1006.7</v>
      </c>
      <c r="CT84" s="34" t="n">
        <v>1015.2</v>
      </c>
      <c r="CU84" s="34" t="n">
        <v>1035.9</v>
      </c>
      <c r="CV84" s="34" t="n">
        <v>1057.7</v>
      </c>
      <c r="CW84" s="34" t="n">
        <v>1090.4</v>
      </c>
      <c r="CX84" s="34" t="n">
        <v>1112.7</v>
      </c>
      <c r="CY84" s="34" t="n">
        <v>1130.9</v>
      </c>
      <c r="CZ84" s="34" t="n">
        <v>1144.3</v>
      </c>
      <c r="DA84" s="34" t="n">
        <v>1158.4</v>
      </c>
      <c r="DB84" s="34" t="n">
        <v>1170.8</v>
      </c>
      <c r="DC84" s="34" t="n">
        <v>1188.5</v>
      </c>
      <c r="DD84" s="34" t="n">
        <v>1210.7</v>
      </c>
      <c r="DE84" s="34" t="n">
        <v>1234.7</v>
      </c>
      <c r="DF84" s="34" t="n">
        <v>1251.4</v>
      </c>
      <c r="DG84" s="34" t="n">
        <v>1274.5</v>
      </c>
      <c r="DH84" s="34" t="n">
        <v>1294.9</v>
      </c>
      <c r="DI84" s="34" t="n">
        <v>1319.4</v>
      </c>
      <c r="DJ84" s="34" t="n">
        <v>1353.9</v>
      </c>
      <c r="DK84" s="34" t="n">
        <v>1379.1</v>
      </c>
      <c r="DL84" s="34" t="n">
        <v>1385.2</v>
      </c>
      <c r="DM84" s="34" t="n">
        <v>1365.3</v>
      </c>
      <c r="DN84" s="34" t="n">
        <v>1349.7</v>
      </c>
      <c r="DO84" s="34" t="n">
        <v>1347.3</v>
      </c>
      <c r="DP84" s="34" t="n">
        <v>1367.2</v>
      </c>
      <c r="DQ84" s="34" t="n">
        <v>1393</v>
      </c>
      <c r="DR84" s="34" t="n">
        <v>1432.6</v>
      </c>
      <c r="DS84" s="34" t="n">
        <v>1477.5</v>
      </c>
      <c r="DT84" s="34" t="n">
        <v>1512.9</v>
      </c>
      <c r="DU84" s="34" t="n">
        <v>1536.8</v>
      </c>
      <c r="DV84" s="34" t="n">
        <v>1528.9</v>
      </c>
      <c r="DW84" s="34" t="n">
        <v>1507</v>
      </c>
      <c r="DX84" s="34" t="n">
        <v>1474.9</v>
      </c>
      <c r="DY84" s="34" t="n">
        <v>1416</v>
      </c>
      <c r="DZ84" s="34" t="n">
        <v>1397</v>
      </c>
      <c r="EA84" s="34" t="n">
        <v>1408.1</v>
      </c>
      <c r="EB84" s="34" t="n">
        <v>1413.1</v>
      </c>
      <c r="EC84" s="34" t="n">
        <v>1436.3</v>
      </c>
      <c r="ED84" s="34" t="n">
        <v>1444.5</v>
      </c>
      <c r="EE84" s="34" t="n">
        <v>1436.1</v>
      </c>
      <c r="EF84" s="34" t="n">
        <v>1455.3</v>
      </c>
      <c r="EG84" s="34" t="n">
        <v>1473.4</v>
      </c>
      <c r="EH84" s="34" t="n">
        <v>1473.6</v>
      </c>
      <c r="EI84" s="34" t="n">
        <v>1490.5</v>
      </c>
      <c r="EJ84" s="34" t="n">
        <v>1507.5</v>
      </c>
      <c r="EK84" s="34" t="n">
        <v>1636.7</v>
      </c>
      <c r="EL84" s="34" t="n">
        <v>1598.1</v>
      </c>
      <c r="EM84" s="34" t="n">
        <v>1669.6</v>
      </c>
      <c r="EN84" s="34" t="n">
        <v>1713</v>
      </c>
      <c r="EO84" s="34" t="n">
        <v>1800.1</v>
      </c>
      <c r="EP84" s="34" t="n">
        <v>1882.7</v>
      </c>
      <c r="EQ84" s="34" t="n">
        <v>1988</v>
      </c>
      <c r="ER84" s="34" t="n">
        <v>2015.8</v>
      </c>
      <c r="ES84" s="34" t="n">
        <v>2040.4</v>
      </c>
      <c r="ET84" s="34" t="n">
        <v>2087.1</v>
      </c>
      <c r="EU84" s="34" t="n">
        <v>2212.3</v>
      </c>
      <c r="EV84" s="34" t="n">
        <v>2231.6</v>
      </c>
      <c r="EW84" s="34" t="n">
        <v>2246.9</v>
      </c>
      <c r="EX84" s="34" t="n">
        <v>2248.2</v>
      </c>
      <c r="EY84" s="34" t="n">
        <v>2204.2</v>
      </c>
      <c r="EZ84" s="34" t="n">
        <v>2222.5</v>
      </c>
      <c r="FA84" s="34" t="n">
        <v>2141.3</v>
      </c>
      <c r="FB84" s="34" t="n">
        <v>2006.9</v>
      </c>
      <c r="FC84" s="34" t="n">
        <v>1875.6</v>
      </c>
      <c r="FD84" s="34" t="n">
        <v>1783.9</v>
      </c>
      <c r="FE84" s="34" t="n">
        <v>1748.4</v>
      </c>
      <c r="FF84" s="34" t="n">
        <v>1763.3</v>
      </c>
      <c r="FG84" s="34" t="n">
        <v>1775.8</v>
      </c>
      <c r="FH84" s="34" t="n">
        <v>1780.5</v>
      </c>
      <c r="FI84" s="34" t="n">
        <v>1827.5</v>
      </c>
      <c r="FJ84" s="34" t="n">
        <v>1887.8</v>
      </c>
      <c r="FK84" s="34" t="n">
        <v>1915.4</v>
      </c>
      <c r="FL84" s="34" t="n">
        <v>1935.6</v>
      </c>
      <c r="FM84" s="34" t="n">
        <v>2009.8</v>
      </c>
      <c r="FN84" s="34" t="n">
        <v>2081.4</v>
      </c>
      <c r="FO84" s="34" t="n">
        <v>2136</v>
      </c>
      <c r="FP84" s="34" t="n">
        <v>2078.6</v>
      </c>
      <c r="FQ84" s="34" t="n">
        <v>2318.7</v>
      </c>
      <c r="FR84" s="34" t="n">
        <v>2026.1</v>
      </c>
      <c r="FS84" s="34" t="n">
        <v>2036.5</v>
      </c>
      <c r="FT84" s="34" t="n">
        <v>2074.2</v>
      </c>
      <c r="FU84" s="34" t="n">
        <v>2099</v>
      </c>
      <c r="FV84" s="34" t="n">
        <v>2167</v>
      </c>
      <c r="FW84" s="34" t="n">
        <v>2266.7</v>
      </c>
      <c r="FX84" s="34" t="n">
        <v>2336</v>
      </c>
      <c r="FY84" s="34" t="n">
        <v>2390.4</v>
      </c>
      <c r="FZ84" s="34" t="n">
        <v>2447.6</v>
      </c>
      <c r="GA84" s="34" t="n">
        <v>2469.7</v>
      </c>
      <c r="GB84" s="34" t="n">
        <v>2478.9</v>
      </c>
      <c r="GC84" s="34" t="n">
        <v>2503.2</v>
      </c>
      <c r="GD84" s="34" t="n">
        <v>2517</v>
      </c>
      <c r="GE84" s="34" t="n">
        <v>2524.3</v>
      </c>
      <c r="GF84" s="34" t="n">
        <v>2549.9</v>
      </c>
      <c r="GG84" s="34" t="n">
        <v>2579.4</v>
      </c>
      <c r="GH84" s="34" t="n">
        <v>2643.2</v>
      </c>
      <c r="GI84" s="34" t="n">
        <v>2708.8</v>
      </c>
      <c r="GJ84" s="34" t="n">
        <v>2728.2</v>
      </c>
      <c r="GK84" s="34" t="n">
        <v>2751.6</v>
      </c>
      <c r="GL84" s="34" t="n">
        <v>2786</v>
      </c>
      <c r="GM84" s="34" t="n">
        <v>2842.4</v>
      </c>
      <c r="GN84" s="34" t="n">
        <v>2884.4</v>
      </c>
      <c r="GO84" s="34" t="n">
        <v>2960.5</v>
      </c>
      <c r="GP84" s="34" t="n">
        <v>2944.3</v>
      </c>
      <c r="GQ84" s="34" t="n">
        <v>2972.5</v>
      </c>
      <c r="GR84" s="34" t="n">
        <v>2973.2</v>
      </c>
      <c r="GS84" s="34" t="n">
        <v>2982.1</v>
      </c>
      <c r="GT84" s="34" t="n">
        <v>2976.4</v>
      </c>
      <c r="GU84" s="34" t="n">
        <v>2910.9</v>
      </c>
      <c r="GV84" s="34" t="n">
        <v>2851.7</v>
      </c>
      <c r="GW84" s="34" t="n">
        <v>2909.6</v>
      </c>
      <c r="GX84" s="34" t="n">
        <v>2898.8</v>
      </c>
      <c r="GY84" s="34" t="n">
        <v>2932.1</v>
      </c>
      <c r="GZ84" s="34" t="n">
        <v>2945.2</v>
      </c>
      <c r="HA84" s="34" t="n">
        <v>2989.2</v>
      </c>
      <c r="HB84" t="n">
        <v>3015</v>
      </c>
    </row>
    <row r="85">
      <c r="A85" s="34" t="s">
        <v>1556</v>
      </c>
      <c r="B85" s="34" t="n">
        <v>77.5</v>
      </c>
      <c r="C85" s="34" t="n">
        <v>81.1</v>
      </c>
      <c r="D85" s="34" t="n">
        <v>81.1</v>
      </c>
      <c r="E85" s="34" t="n">
        <v>76.9</v>
      </c>
      <c r="F85" s="34" t="n">
        <v>89.1</v>
      </c>
      <c r="G85" s="34" t="n">
        <v>90.8</v>
      </c>
      <c r="H85" s="34" t="n">
        <v>93.7</v>
      </c>
      <c r="I85" s="34" t="n">
        <v>97.6</v>
      </c>
      <c r="J85" s="34" t="n">
        <v>102.7</v>
      </c>
      <c r="K85" s="34" t="n">
        <v>104.3</v>
      </c>
      <c r="L85" s="34" t="n">
        <v>108.2</v>
      </c>
      <c r="M85" s="34" t="n">
        <v>115.5</v>
      </c>
      <c r="N85" s="34" t="n">
        <v>121</v>
      </c>
      <c r="O85" s="34" t="n">
        <v>117.2</v>
      </c>
      <c r="P85" s="34" t="n">
        <v>116.6</v>
      </c>
      <c r="Q85" s="34" t="n">
        <v>119.1</v>
      </c>
      <c r="R85" s="34" t="n">
        <v>111.1</v>
      </c>
      <c r="S85" s="34" t="n">
        <v>110.8</v>
      </c>
      <c r="T85" s="34" t="n">
        <v>107.3</v>
      </c>
      <c r="U85" s="34" t="n">
        <v>103.8</v>
      </c>
      <c r="V85" s="34" t="n">
        <v>103.9</v>
      </c>
      <c r="W85" s="34" t="n">
        <v>115.6</v>
      </c>
      <c r="X85" s="34" t="n">
        <v>135.4</v>
      </c>
      <c r="Y85" s="34" t="n">
        <v>142</v>
      </c>
      <c r="Z85" s="34" t="n">
        <v>159.1</v>
      </c>
      <c r="AA85" s="34" t="n">
        <v>156.6</v>
      </c>
      <c r="AB85" s="34" t="n">
        <v>158.4</v>
      </c>
      <c r="AC85" s="34" t="n">
        <v>157.1</v>
      </c>
      <c r="AD85" s="34" t="n">
        <v>165</v>
      </c>
      <c r="AE85" s="34" t="n">
        <v>185.7</v>
      </c>
      <c r="AF85" s="34" t="n">
        <v>199.9</v>
      </c>
      <c r="AG85" s="34" t="n">
        <v>196.1</v>
      </c>
      <c r="AH85" s="34" t="n">
        <v>187.5</v>
      </c>
      <c r="AI85" s="34" t="n">
        <v>220</v>
      </c>
      <c r="AJ85" s="34" t="n">
        <v>223.8</v>
      </c>
      <c r="AK85" s="34" t="n">
        <v>231.5</v>
      </c>
      <c r="AL85" s="34" t="n">
        <v>221.9</v>
      </c>
      <c r="AM85" s="34" t="n">
        <v>219.4</v>
      </c>
      <c r="AN85" s="34" t="n">
        <v>211.1</v>
      </c>
      <c r="AO85" s="34" t="n">
        <v>205.1</v>
      </c>
      <c r="AP85" s="34" t="n">
        <v>197.2</v>
      </c>
      <c r="AQ85" s="34" t="n">
        <v>170.2</v>
      </c>
      <c r="AR85" s="34" t="n">
        <v>179.7</v>
      </c>
      <c r="AS85" s="34" t="n">
        <v>205.2</v>
      </c>
      <c r="AT85" s="34" t="n">
        <v>214.2</v>
      </c>
      <c r="AU85" s="34" t="n">
        <v>213.3</v>
      </c>
      <c r="AV85" s="34" t="n">
        <v>230.4</v>
      </c>
      <c r="AW85" s="34" t="n">
        <v>213.3</v>
      </c>
      <c r="AX85" s="34" t="n">
        <v>190.2</v>
      </c>
      <c r="AY85" s="34" t="n">
        <v>202.6</v>
      </c>
      <c r="AZ85" s="34" t="n">
        <v>202.5</v>
      </c>
      <c r="BA85" s="34" t="n">
        <v>193.7</v>
      </c>
      <c r="BB85" s="34" t="n">
        <v>211.7</v>
      </c>
      <c r="BC85" s="34" t="n">
        <v>240.3</v>
      </c>
      <c r="BD85" s="34" t="n">
        <v>256.2</v>
      </c>
      <c r="BE85" s="34" t="n">
        <v>270.6</v>
      </c>
      <c r="BF85" s="34" t="n">
        <v>302</v>
      </c>
      <c r="BG85" s="34" t="n">
        <v>301.8</v>
      </c>
      <c r="BH85" s="34" t="n">
        <v>295.7</v>
      </c>
      <c r="BI85" s="34" t="n">
        <v>305.7</v>
      </c>
      <c r="BJ85" s="34" t="n">
        <v>312.3</v>
      </c>
      <c r="BK85" s="34" t="n">
        <v>311.6</v>
      </c>
      <c r="BL85" s="34" t="n">
        <v>333.1</v>
      </c>
      <c r="BM85" s="34" t="n">
        <v>308.5</v>
      </c>
      <c r="BN85" s="34" t="n">
        <v>298.8</v>
      </c>
      <c r="BO85" s="34" t="n">
        <v>288.1</v>
      </c>
      <c r="BP85" s="34" t="n">
        <v>276.2</v>
      </c>
      <c r="BQ85" s="34" t="n">
        <v>276.4</v>
      </c>
      <c r="BR85" s="34" t="n">
        <v>284.6</v>
      </c>
      <c r="BS85" s="34" t="n">
        <v>314.4</v>
      </c>
      <c r="BT85" s="34" t="n">
        <v>338.6</v>
      </c>
      <c r="BU85" s="34" t="n">
        <v>334.3</v>
      </c>
      <c r="BV85" s="34" t="n">
        <v>341.5</v>
      </c>
      <c r="BW85" s="34" t="n">
        <v>350.9</v>
      </c>
      <c r="BX85" s="34" t="n">
        <v>358.1</v>
      </c>
      <c r="BY85" s="34" t="n">
        <v>379.5</v>
      </c>
      <c r="BZ85" s="34" t="n">
        <v>359.7</v>
      </c>
      <c r="CA85" s="34" t="n">
        <v>351.9</v>
      </c>
      <c r="CB85" s="34" t="n">
        <v>350.1</v>
      </c>
      <c r="CC85" s="34" t="n">
        <v>327</v>
      </c>
      <c r="CD85" s="34" t="n">
        <v>340.5</v>
      </c>
      <c r="CE85" s="34" t="n">
        <v>358.8</v>
      </c>
      <c r="CF85" s="34" t="n">
        <v>336.8</v>
      </c>
      <c r="CG85" s="34" t="n">
        <v>330.6</v>
      </c>
      <c r="CH85" s="34" t="n">
        <v>370.8</v>
      </c>
      <c r="CI85" s="34" t="n">
        <v>378</v>
      </c>
      <c r="CJ85" s="34" t="n">
        <v>380.7</v>
      </c>
      <c r="CK85" s="34" t="n">
        <v>375</v>
      </c>
      <c r="CL85" s="34" t="n">
        <v>399.7</v>
      </c>
      <c r="CM85" s="34" t="n">
        <v>404</v>
      </c>
      <c r="CN85" s="34" t="n">
        <v>393.9</v>
      </c>
      <c r="CO85" s="34" t="n">
        <v>418.7</v>
      </c>
      <c r="CP85" s="34" t="n">
        <v>400.8</v>
      </c>
      <c r="CQ85" s="34" t="n">
        <v>439</v>
      </c>
      <c r="CR85" s="34" t="n">
        <v>446.2</v>
      </c>
      <c r="CS85" s="34" t="n">
        <v>504.6</v>
      </c>
      <c r="CT85" s="34" t="n">
        <v>509.3</v>
      </c>
      <c r="CU85" s="34" t="n">
        <v>530</v>
      </c>
      <c r="CV85" s="34" t="n">
        <v>562.2</v>
      </c>
      <c r="CW85" s="34" t="n">
        <v>585.8</v>
      </c>
      <c r="CX85" s="34" t="n">
        <v>579</v>
      </c>
      <c r="CY85" s="34" t="n">
        <v>595.7</v>
      </c>
      <c r="CZ85" s="34" t="n">
        <v>639.4</v>
      </c>
      <c r="DA85" s="34" t="n">
        <v>639</v>
      </c>
      <c r="DB85" s="34" t="n">
        <v>671.6</v>
      </c>
      <c r="DC85" s="34" t="n">
        <v>686.9</v>
      </c>
      <c r="DD85" s="34" t="n">
        <v>691.4</v>
      </c>
      <c r="DE85" s="34" t="n">
        <v>700.2</v>
      </c>
      <c r="DF85" s="34" t="n">
        <v>735.7</v>
      </c>
      <c r="DG85" s="34" t="n">
        <v>748.6</v>
      </c>
      <c r="DH85" s="34" t="n">
        <v>787.1</v>
      </c>
      <c r="DI85" s="34" t="n">
        <v>777.2</v>
      </c>
      <c r="DJ85" s="34" t="n">
        <v>704</v>
      </c>
      <c r="DK85" s="34" t="n">
        <v>703.4</v>
      </c>
      <c r="DL85" s="34" t="n">
        <v>721.5</v>
      </c>
      <c r="DM85" s="34" t="n">
        <v>693.8</v>
      </c>
      <c r="DN85" s="34" t="n">
        <v>732.4</v>
      </c>
      <c r="DO85" s="34" t="n">
        <v>723.4</v>
      </c>
      <c r="DP85" s="34" t="n">
        <v>705.2</v>
      </c>
      <c r="DQ85" s="34" t="n">
        <v>691.7</v>
      </c>
      <c r="DR85" s="34" t="n">
        <v>677.3</v>
      </c>
      <c r="DS85" s="34" t="n">
        <v>659.6</v>
      </c>
      <c r="DT85" s="34" t="n">
        <v>636.7</v>
      </c>
      <c r="DU85" s="34" t="n">
        <v>589.9</v>
      </c>
      <c r="DV85" s="34" t="n">
        <v>588.6</v>
      </c>
      <c r="DW85" s="34" t="n">
        <v>607.9</v>
      </c>
      <c r="DX85" s="34" t="n">
        <v>601.2</v>
      </c>
      <c r="DY85" s="34" t="n">
        <v>561.9</v>
      </c>
      <c r="DZ85" s="34" t="n">
        <v>694.1</v>
      </c>
      <c r="EA85" s="34" t="n">
        <v>737.7</v>
      </c>
      <c r="EB85" s="34" t="n">
        <v>759.1</v>
      </c>
      <c r="EC85" s="34" t="n">
        <v>828.9</v>
      </c>
      <c r="ED85" s="34" t="n">
        <v>844.2</v>
      </c>
      <c r="EE85" s="34" t="n">
        <v>872.2</v>
      </c>
      <c r="EF85" s="34" t="n">
        <v>919.9</v>
      </c>
      <c r="EG85" s="34" t="n">
        <v>953.1</v>
      </c>
      <c r="EH85" s="34" t="n">
        <v>1038.4</v>
      </c>
      <c r="EI85" s="34" t="n">
        <v>1083.9</v>
      </c>
      <c r="EJ85" s="34" t="n">
        <v>1125.2</v>
      </c>
      <c r="EK85" s="34" t="n">
        <v>1129.3</v>
      </c>
      <c r="EL85" s="34" t="n">
        <v>1219.8</v>
      </c>
      <c r="EM85" s="34" t="n">
        <v>1236.8</v>
      </c>
      <c r="EN85" s="34" t="n">
        <v>1244.4</v>
      </c>
      <c r="EO85" s="34" t="n">
        <v>1350.6</v>
      </c>
      <c r="EP85" s="34" t="n">
        <v>1399.2</v>
      </c>
      <c r="EQ85" s="34" t="n">
        <v>1404.9</v>
      </c>
      <c r="ER85" s="34" t="n">
        <v>1455.1</v>
      </c>
      <c r="ES85" s="34" t="n">
        <v>1366.9</v>
      </c>
      <c r="ET85" s="34" t="n">
        <v>1257.7</v>
      </c>
      <c r="EU85" s="34" t="n">
        <v>1285.5</v>
      </c>
      <c r="EV85" s="34" t="n">
        <v>1165.3</v>
      </c>
      <c r="EW85" s="34" t="n">
        <v>1073.1</v>
      </c>
      <c r="EX85" s="34" t="n">
        <v>988</v>
      </c>
      <c r="EY85" s="34" t="n">
        <v>963.5</v>
      </c>
      <c r="EZ85" s="34" t="n">
        <v>949.5</v>
      </c>
      <c r="FA85" s="34" t="n">
        <v>681.6</v>
      </c>
      <c r="FB85" s="34" t="n">
        <v>911.1</v>
      </c>
      <c r="FC85" s="34" t="n">
        <v>965.2</v>
      </c>
      <c r="FD85" s="34" t="n">
        <v>1087.1</v>
      </c>
      <c r="FE85" s="34" t="n">
        <v>1188.7</v>
      </c>
      <c r="FF85" s="34" t="n">
        <v>1253.4</v>
      </c>
      <c r="FG85" s="34" t="n">
        <v>1255.5</v>
      </c>
      <c r="FH85" s="34" t="n">
        <v>1428</v>
      </c>
      <c r="FI85" s="34" t="n">
        <v>1434.9</v>
      </c>
      <c r="FJ85" s="34" t="n">
        <v>1273.6</v>
      </c>
      <c r="FK85" s="34" t="n">
        <v>1392.8</v>
      </c>
      <c r="FL85" s="34" t="n">
        <v>1393.4</v>
      </c>
      <c r="FM85" s="34" t="n">
        <v>1529</v>
      </c>
      <c r="FN85" s="34" t="n">
        <v>1606.9</v>
      </c>
      <c r="FO85" s="34" t="n">
        <v>1605.9</v>
      </c>
      <c r="FP85" s="34" t="n">
        <v>1583</v>
      </c>
      <c r="FQ85" s="34" t="n">
        <v>1572.4</v>
      </c>
      <c r="FR85" s="34" t="n">
        <v>1596.1</v>
      </c>
      <c r="FS85" s="34" t="n">
        <v>1605.3</v>
      </c>
      <c r="FT85" s="34" t="n">
        <v>1602.5</v>
      </c>
      <c r="FU85" s="34" t="n">
        <v>1643.5</v>
      </c>
      <c r="FV85" s="34" t="n">
        <v>1561.5</v>
      </c>
      <c r="FW85" s="34" t="n">
        <v>1743.6</v>
      </c>
      <c r="FX85" s="34" t="n">
        <v>1769.4</v>
      </c>
      <c r="FY85" s="34" t="n">
        <v>1786.9</v>
      </c>
      <c r="FZ85" s="34" t="n">
        <v>1728.9</v>
      </c>
      <c r="GA85" s="34" t="n">
        <v>1721.5</v>
      </c>
      <c r="GB85" s="34" t="n">
        <v>1673.6</v>
      </c>
      <c r="GC85" s="34" t="n">
        <v>1537.1</v>
      </c>
      <c r="GD85" s="34" t="n">
        <v>1645.7</v>
      </c>
      <c r="GE85" s="34" t="n">
        <v>1600.3</v>
      </c>
      <c r="GF85" s="34" t="n">
        <v>1625.4</v>
      </c>
      <c r="GG85" s="34" t="n">
        <v>1599.7</v>
      </c>
      <c r="GH85" s="34" t="n">
        <v>1604.1</v>
      </c>
      <c r="GI85" s="34" t="n">
        <v>1634.8</v>
      </c>
      <c r="GJ85" s="34" t="n">
        <v>1639</v>
      </c>
      <c r="GK85" s="34" t="n">
        <v>1641.9</v>
      </c>
      <c r="GL85" s="34" t="n">
        <v>1701.8</v>
      </c>
      <c r="GM85" s="34" t="n">
        <v>1742.3</v>
      </c>
      <c r="GN85" s="34" t="n">
        <v>1816.9</v>
      </c>
      <c r="GO85" s="34" t="n">
        <v>1872</v>
      </c>
      <c r="GP85" s="34" t="n">
        <v>1799.2</v>
      </c>
      <c r="GQ85" s="34" t="n">
        <v>1858.1</v>
      </c>
      <c r="GR85" s="34" t="n">
        <v>1859.3</v>
      </c>
      <c r="GS85" s="34" t="n">
        <v>1901</v>
      </c>
      <c r="GT85" s="34" t="n">
        <v>1690.4</v>
      </c>
      <c r="GU85" s="34" t="n">
        <v>1534.3</v>
      </c>
      <c r="GV85" s="34" t="n">
        <v>1981</v>
      </c>
      <c r="GW85" s="34" t="n">
        <v>1950.5</v>
      </c>
      <c r="GX85" s="34" t="n">
        <v>2085</v>
      </c>
      <c r="GY85" s="34" t="n">
        <v>2359</v>
      </c>
      <c r="GZ85" s="34" t="n">
        <v>2404.8</v>
      </c>
      <c r="HA85" s="34" t="n">
        <v>2408.5</v>
      </c>
      <c r="HB85"/>
    </row>
    <row r="86">
      <c r="A86" s="34" t="s">
        <v>1557</v>
      </c>
      <c r="B86" s="34"/>
      <c r="C86" s="34"/>
      <c r="D86" s="34"/>
      <c r="E86" s="34"/>
      <c r="F86" s="34"/>
      <c r="G86" s="34"/>
      <c r="H86" s="34"/>
      <c r="I86" s="34"/>
      <c r="J86" s="34"/>
      <c r="K86" s="34"/>
      <c r="L86" s="34"/>
      <c r="M86" s="34"/>
      <c r="N86" s="34"/>
      <c r="O86" s="34"/>
      <c r="P86" s="34"/>
      <c r="Q86" s="34"/>
      <c r="R86" s="34"/>
      <c r="S86" s="34"/>
      <c r="T86" s="34"/>
      <c r="U86" s="34"/>
      <c r="V86" s="34"/>
      <c r="W86" s="34"/>
      <c r="X86" s="34"/>
      <c r="Y86" s="34"/>
      <c r="Z86" s="34"/>
      <c r="AA86" s="34"/>
      <c r="AB86" s="34"/>
      <c r="AC86" s="34"/>
      <c r="AD86" s="34"/>
      <c r="AE86" s="34"/>
      <c r="AF86" s="34"/>
      <c r="AG86" s="34"/>
      <c r="AH86" s="34"/>
      <c r="AI86" s="34"/>
      <c r="AJ86" s="34"/>
      <c r="AK86" s="34"/>
      <c r="AL86" s="34"/>
      <c r="AM86" s="34"/>
      <c r="AN86" s="34"/>
      <c r="AO86" s="34"/>
      <c r="AP86" s="34"/>
      <c r="AQ86" s="34"/>
      <c r="AR86" s="34"/>
      <c r="AS86" s="34"/>
      <c r="AT86" s="34"/>
      <c r="AU86" s="34"/>
      <c r="AV86" s="34"/>
      <c r="AW86" s="34"/>
      <c r="AX86" s="34"/>
      <c r="AY86" s="34"/>
      <c r="AZ86" s="34"/>
      <c r="BA86" s="34"/>
      <c r="BB86" s="34"/>
      <c r="BC86" s="34"/>
      <c r="BD86" s="34"/>
      <c r="BE86" s="34"/>
      <c r="BF86" s="34"/>
      <c r="BG86" s="34"/>
      <c r="BH86" s="34"/>
      <c r="BI86" s="34"/>
      <c r="BJ86" s="34"/>
      <c r="BK86" s="34"/>
      <c r="BL86" s="34"/>
      <c r="BM86" s="34"/>
      <c r="BN86" s="34"/>
      <c r="BO86" s="34"/>
      <c r="BP86" s="34"/>
      <c r="BQ86" s="34"/>
      <c r="BR86" s="34"/>
      <c r="BS86" s="34"/>
      <c r="BT86" s="34"/>
      <c r="BU86" s="34"/>
      <c r="BV86" s="34"/>
      <c r="BW86" s="34"/>
      <c r="BX86" s="34"/>
      <c r="BY86" s="34"/>
      <c r="BZ86" s="34"/>
      <c r="CA86" s="34"/>
      <c r="CB86" s="34"/>
      <c r="CC86" s="34"/>
      <c r="CD86" s="34"/>
      <c r="CE86" s="34"/>
      <c r="CF86" s="34"/>
      <c r="CG86" s="34"/>
      <c r="CH86" s="34"/>
      <c r="CI86" s="34"/>
      <c r="CJ86" s="34"/>
      <c r="CK86" s="34"/>
      <c r="CL86" s="34"/>
      <c r="CM86" s="34"/>
      <c r="CN86" s="34"/>
      <c r="CO86" s="34"/>
      <c r="CP86" s="34"/>
      <c r="CQ86" s="34"/>
      <c r="CR86" s="34"/>
      <c r="CS86" s="34"/>
      <c r="CT86" s="34"/>
      <c r="CU86" s="34"/>
      <c r="CV86" s="34"/>
      <c r="CW86" s="34"/>
      <c r="CX86" s="34"/>
      <c r="CY86" s="34"/>
      <c r="CZ86" s="34"/>
      <c r="DA86" s="34"/>
      <c r="DB86" s="34"/>
      <c r="DC86" s="34"/>
      <c r="DD86" s="34"/>
      <c r="DE86" s="34"/>
      <c r="DF86" s="34"/>
      <c r="DG86" s="34"/>
      <c r="DH86" s="34"/>
      <c r="DI86" s="34"/>
      <c r="DJ86" s="34"/>
      <c r="DK86" s="34"/>
      <c r="DL86" s="34"/>
      <c r="DM86" s="34"/>
      <c r="DN86" s="34"/>
      <c r="DO86" s="34"/>
      <c r="DP86" s="34"/>
      <c r="DQ86" s="34"/>
      <c r="DR86" s="34"/>
      <c r="DS86" s="34"/>
      <c r="DT86" s="34"/>
      <c r="DU86" s="34"/>
      <c r="DV86" s="34"/>
      <c r="DW86" s="34"/>
      <c r="DX86" s="34"/>
      <c r="DY86" s="34"/>
      <c r="DZ86" s="34"/>
      <c r="EA86" s="34"/>
      <c r="EB86" s="34"/>
      <c r="EC86" s="34"/>
      <c r="ED86" s="34"/>
      <c r="EE86" s="34"/>
      <c r="EF86" s="34"/>
      <c r="EG86" s="34"/>
      <c r="EH86" s="34"/>
      <c r="EI86" s="34"/>
      <c r="EJ86" s="34"/>
      <c r="EK86" s="34"/>
      <c r="EL86" s="34"/>
      <c r="EM86" s="34"/>
      <c r="EN86" s="34"/>
      <c r="EO86" s="34"/>
      <c r="EP86" s="34"/>
      <c r="EQ86" s="34"/>
      <c r="ER86" s="34"/>
      <c r="ES86" s="34"/>
      <c r="ET86" s="34"/>
      <c r="EU86" s="34"/>
      <c r="EV86" s="34"/>
      <c r="EW86" s="34"/>
      <c r="EX86" s="34"/>
      <c r="EY86" s="34"/>
      <c r="EZ86" s="34"/>
      <c r="FA86" s="34"/>
      <c r="FB86" s="34"/>
      <c r="FC86" s="34"/>
      <c r="FD86" s="34"/>
      <c r="FE86" s="34"/>
      <c r="FF86" s="34"/>
      <c r="FG86" s="34"/>
      <c r="FH86" s="34"/>
      <c r="FI86" s="34"/>
      <c r="FJ86" s="34"/>
      <c r="FK86" s="34"/>
      <c r="FL86" s="34"/>
      <c r="FM86" s="34"/>
      <c r="FN86" s="34"/>
      <c r="FO86" s="34"/>
      <c r="FP86" s="34"/>
      <c r="FQ86" s="34"/>
      <c r="FR86" s="34"/>
      <c r="FS86" s="34"/>
      <c r="FT86" s="34"/>
      <c r="FU86" s="34"/>
      <c r="FV86" s="34"/>
      <c r="FW86" s="34"/>
      <c r="FX86" s="34"/>
      <c r="FY86" s="34"/>
      <c r="FZ86" s="34"/>
      <c r="GA86" s="34"/>
      <c r="GB86" s="34"/>
      <c r="GC86" s="34"/>
      <c r="GD86" s="34"/>
      <c r="GE86" s="34"/>
      <c r="GF86" s="34"/>
      <c r="GG86" s="34"/>
      <c r="GH86" s="34"/>
      <c r="GI86" s="34"/>
      <c r="GJ86" s="34"/>
      <c r="GK86" s="34"/>
      <c r="GL86" s="34"/>
      <c r="GM86" s="34"/>
      <c r="GN86" s="34"/>
      <c r="GO86" s="34"/>
      <c r="GP86" s="34"/>
      <c r="GQ86" s="34"/>
      <c r="GR86" s="34"/>
      <c r="GS86" s="34"/>
      <c r="GT86" s="34"/>
      <c r="GU86" s="34"/>
      <c r="GV86" s="34"/>
      <c r="GW86" s="34"/>
      <c r="GX86" s="34"/>
      <c r="GY86" s="34" t="n">
        <v>21.4</v>
      </c>
      <c r="GZ86" s="34" t="n">
        <v>57</v>
      </c>
      <c r="HA86" s="34" t="n">
        <v>35.5</v>
      </c>
      <c r="HB86" t="n">
        <v>0</v>
      </c>
    </row>
    <row r="87">
      <c r="A87" s="34" t="s">
        <v>1558</v>
      </c>
      <c r="B87" s="34"/>
      <c r="C87" s="34"/>
      <c r="D87" s="34"/>
      <c r="E87" s="34"/>
      <c r="F87" s="34"/>
      <c r="G87" s="34"/>
      <c r="H87" s="34"/>
      <c r="I87" s="34"/>
      <c r="J87" s="34"/>
      <c r="K87" s="34"/>
      <c r="L87" s="34"/>
      <c r="M87" s="34"/>
      <c r="N87" s="34"/>
      <c r="O87" s="34"/>
      <c r="P87" s="34"/>
      <c r="Q87" s="34"/>
      <c r="R87" s="34"/>
      <c r="S87" s="34"/>
      <c r="T87" s="34"/>
      <c r="U87" s="34"/>
      <c r="V87" s="34"/>
      <c r="W87" s="34"/>
      <c r="X87" s="34"/>
      <c r="Y87" s="34"/>
      <c r="Z87" s="34"/>
      <c r="AA87" s="34"/>
      <c r="AB87" s="34"/>
      <c r="AC87" s="34"/>
      <c r="AD87" s="34"/>
      <c r="AE87" s="34"/>
      <c r="AF87" s="34"/>
      <c r="AG87" s="34"/>
      <c r="AH87" s="34"/>
      <c r="AI87" s="34"/>
      <c r="AJ87" s="34"/>
      <c r="AK87" s="34"/>
      <c r="AL87" s="34"/>
      <c r="AM87" s="34"/>
      <c r="AN87" s="34"/>
      <c r="AO87" s="34"/>
      <c r="AP87" s="34"/>
      <c r="AQ87" s="34"/>
      <c r="AR87" s="34"/>
      <c r="AS87" s="34"/>
      <c r="AT87" s="34"/>
      <c r="AU87" s="34"/>
      <c r="AV87" s="34"/>
      <c r="AW87" s="34"/>
      <c r="AX87" s="34"/>
      <c r="AY87" s="34"/>
      <c r="AZ87" s="34"/>
      <c r="BA87" s="34"/>
      <c r="BB87" s="34"/>
      <c r="BC87" s="34"/>
      <c r="BD87" s="34"/>
      <c r="BE87" s="34"/>
      <c r="BF87" s="34"/>
      <c r="BG87" s="34"/>
      <c r="BH87" s="34"/>
      <c r="BI87" s="34"/>
      <c r="BJ87" s="34"/>
      <c r="BK87" s="34"/>
      <c r="BL87" s="34"/>
      <c r="BM87" s="34"/>
      <c r="BN87" s="34"/>
      <c r="BO87" s="34"/>
      <c r="BP87" s="34"/>
      <c r="BQ87" s="34"/>
      <c r="BR87" s="34"/>
      <c r="BS87" s="34"/>
      <c r="BT87" s="34"/>
      <c r="BU87" s="34"/>
      <c r="BV87" s="34"/>
      <c r="BW87" s="34"/>
      <c r="BX87" s="34"/>
      <c r="BY87" s="34"/>
      <c r="BZ87" s="34"/>
      <c r="CA87" s="34"/>
      <c r="CB87" s="34"/>
      <c r="CC87" s="34"/>
      <c r="CD87" s="34"/>
      <c r="CE87" s="34"/>
      <c r="CF87" s="34"/>
      <c r="CG87" s="34"/>
      <c r="CH87" s="34"/>
      <c r="CI87" s="34"/>
      <c r="CJ87" s="34"/>
      <c r="CK87" s="34"/>
      <c r="CL87" s="34"/>
      <c r="CM87" s="34"/>
      <c r="CN87" s="34"/>
      <c r="CO87" s="34"/>
      <c r="CP87" s="34"/>
      <c r="CQ87" s="34"/>
      <c r="CR87" s="34"/>
      <c r="CS87" s="34"/>
      <c r="CT87" s="34"/>
      <c r="CU87" s="34"/>
      <c r="CV87" s="34"/>
      <c r="CW87" s="34"/>
      <c r="CX87" s="34"/>
      <c r="CY87" s="34"/>
      <c r="CZ87" s="34"/>
      <c r="DA87" s="34"/>
      <c r="DB87" s="34"/>
      <c r="DC87" s="34"/>
      <c r="DD87" s="34"/>
      <c r="DE87" s="34"/>
      <c r="DF87" s="34"/>
      <c r="DG87" s="34"/>
      <c r="DH87" s="34"/>
      <c r="DI87" s="34"/>
      <c r="DJ87" s="34"/>
      <c r="DK87" s="34"/>
      <c r="DL87" s="34"/>
      <c r="DM87" s="34"/>
      <c r="DN87" s="34"/>
      <c r="DO87" s="34"/>
      <c r="DP87" s="34"/>
      <c r="DQ87" s="34"/>
      <c r="DR87" s="34"/>
      <c r="DS87" s="34"/>
      <c r="DT87" s="34"/>
      <c r="DU87" s="34"/>
      <c r="DV87" s="34"/>
      <c r="DW87" s="34"/>
      <c r="DX87" s="34"/>
      <c r="DY87" s="34"/>
      <c r="DZ87" s="34"/>
      <c r="EA87" s="34"/>
      <c r="EB87" s="34"/>
      <c r="EC87" s="34"/>
      <c r="ED87" s="34"/>
      <c r="EE87" s="34"/>
      <c r="EF87" s="34"/>
      <c r="EG87" s="34"/>
      <c r="EH87" s="34"/>
      <c r="EI87" s="34"/>
      <c r="EJ87" s="34"/>
      <c r="EK87" s="34"/>
      <c r="EL87" s="34"/>
      <c r="EM87" s="34"/>
      <c r="EN87" s="34"/>
      <c r="EO87" s="34"/>
      <c r="EP87" s="34"/>
      <c r="EQ87" s="34"/>
      <c r="ER87" s="34"/>
      <c r="ES87" s="34"/>
      <c r="ET87" s="34"/>
      <c r="EU87" s="34"/>
      <c r="EV87" s="34"/>
      <c r="EW87" s="34"/>
      <c r="EX87" s="34"/>
      <c r="EY87" s="34"/>
      <c r="EZ87" s="34"/>
      <c r="FA87" s="34"/>
      <c r="FB87" s="34"/>
      <c r="FC87" s="34"/>
      <c r="FD87" s="34"/>
      <c r="FE87" s="34"/>
      <c r="FF87" s="34"/>
      <c r="FG87" s="34"/>
      <c r="FH87" s="34"/>
      <c r="FI87" s="34"/>
      <c r="FJ87" s="34"/>
      <c r="FK87" s="34"/>
      <c r="FL87" s="34"/>
      <c r="FM87" s="34"/>
      <c r="FN87" s="34"/>
      <c r="FO87" s="34"/>
      <c r="FP87" s="34"/>
      <c r="FQ87" s="34"/>
      <c r="FR87" s="34"/>
      <c r="FS87" s="34"/>
      <c r="FT87" s="34"/>
      <c r="FU87" s="34"/>
      <c r="FV87" s="34"/>
      <c r="FW87" s="34"/>
      <c r="FX87" s="34"/>
      <c r="FY87" s="34"/>
      <c r="FZ87" s="34"/>
      <c r="GA87" s="34"/>
      <c r="GB87" s="34"/>
      <c r="GC87" s="34"/>
      <c r="GD87" s="34"/>
      <c r="GE87" s="34"/>
      <c r="GF87" s="34"/>
      <c r="GG87" s="34"/>
      <c r="GH87" s="34"/>
      <c r="GI87" s="34"/>
      <c r="GJ87" s="34"/>
      <c r="GK87" s="34"/>
      <c r="GL87" s="34"/>
      <c r="GM87" s="34"/>
      <c r="GN87" s="34"/>
      <c r="GO87" s="34"/>
      <c r="GP87" s="34"/>
      <c r="GQ87" s="34"/>
      <c r="GR87" s="34"/>
      <c r="GS87" s="34"/>
      <c r="GT87" s="34"/>
      <c r="GU87" s="34" t="n">
        <v>60.3</v>
      </c>
      <c r="GV87" s="34" t="n">
        <v>18.5</v>
      </c>
      <c r="GW87" s="34" t="n">
        <v>0</v>
      </c>
      <c r="GX87" s="34" t="n">
        <v>0.3</v>
      </c>
      <c r="GY87" s="34" t="n">
        <v>11.3</v>
      </c>
      <c r="GZ87" s="34" t="n">
        <v>10.4</v>
      </c>
      <c r="HA87" s="34" t="n">
        <v>5.3</v>
      </c>
      <c r="HB87" t="n">
        <v>2.4</v>
      </c>
    </row>
    <row r="88">
      <c r="A88" s="34" t="s">
        <v>1559</v>
      </c>
      <c r="B88" s="34" t="n">
        <v>27088</v>
      </c>
      <c r="C88" s="34" t="n">
        <v>34148</v>
      </c>
      <c r="D88" s="34" t="n">
        <v>31952</v>
      </c>
      <c r="E88" s="34" t="n">
        <v>32332</v>
      </c>
      <c r="F88" s="34" t="n">
        <v>32820</v>
      </c>
      <c r="G88" s="34" t="n">
        <v>38700</v>
      </c>
      <c r="H88" s="34" t="n">
        <v>37216</v>
      </c>
      <c r="I88" s="34" t="n">
        <v>37732</v>
      </c>
      <c r="J88" s="34" t="n">
        <v>38284</v>
      </c>
      <c r="K88" s="34" t="n">
        <v>38748</v>
      </c>
      <c r="L88" s="34" t="n">
        <v>39284</v>
      </c>
      <c r="M88" s="34" t="n">
        <v>47476</v>
      </c>
      <c r="N88" s="34" t="n">
        <v>49096</v>
      </c>
      <c r="O88" s="34" t="n">
        <v>50332</v>
      </c>
      <c r="P88" s="34" t="n">
        <v>51216</v>
      </c>
      <c r="Q88" s="34" t="n">
        <v>52016</v>
      </c>
      <c r="R88" s="34" t="n">
        <v>52464</v>
      </c>
      <c r="S88" s="34" t="n">
        <v>56916</v>
      </c>
      <c r="T88" s="34" t="n">
        <v>59804</v>
      </c>
      <c r="U88" s="34" t="n">
        <v>61244</v>
      </c>
      <c r="V88" s="34" t="n">
        <v>62000</v>
      </c>
      <c r="W88" s="34" t="n">
        <v>62888</v>
      </c>
      <c r="X88" s="34" t="n">
        <v>69012</v>
      </c>
      <c r="Y88" s="34" t="n">
        <v>69680</v>
      </c>
      <c r="Z88" s="34" t="n">
        <v>70960</v>
      </c>
      <c r="AA88" s="34" t="n">
        <v>71416</v>
      </c>
      <c r="AB88" s="34" t="n">
        <v>76996</v>
      </c>
      <c r="AC88" s="34" t="n">
        <v>78632</v>
      </c>
      <c r="AD88" s="34" t="n">
        <v>79228</v>
      </c>
      <c r="AE88" s="34" t="n">
        <v>80364</v>
      </c>
      <c r="AF88" s="34" t="n">
        <v>86256</v>
      </c>
      <c r="AG88" s="34" t="n">
        <v>87108</v>
      </c>
      <c r="AH88" s="34" t="n">
        <v>87776</v>
      </c>
      <c r="AI88" s="34" t="n">
        <v>87912</v>
      </c>
      <c r="AJ88" s="34" t="n">
        <v>94276</v>
      </c>
      <c r="AK88" s="34" t="n">
        <v>95556</v>
      </c>
      <c r="AL88" s="34" t="n">
        <v>96528</v>
      </c>
      <c r="AM88" s="34" t="n">
        <v>97848</v>
      </c>
      <c r="AN88" s="34" t="n">
        <v>107624</v>
      </c>
      <c r="AO88" s="34" t="n">
        <v>108324</v>
      </c>
      <c r="AP88" s="34" t="n">
        <v>109348</v>
      </c>
      <c r="AQ88" s="34" t="n">
        <v>109988</v>
      </c>
      <c r="AR88" s="34" t="n">
        <v>126932</v>
      </c>
      <c r="AS88" s="34" t="n">
        <v>128076</v>
      </c>
      <c r="AT88" s="34" t="n">
        <v>130716</v>
      </c>
      <c r="AU88" s="34" t="n">
        <v>131096</v>
      </c>
      <c r="AV88" s="34" t="n">
        <v>146284</v>
      </c>
      <c r="AW88" s="34" t="n">
        <v>146480</v>
      </c>
      <c r="AX88" s="34" t="n">
        <v>146772</v>
      </c>
      <c r="AY88" s="34" t="n">
        <v>147528</v>
      </c>
      <c r="AZ88" s="34" t="n">
        <v>157636</v>
      </c>
      <c r="BA88" s="34" t="n">
        <v>162896</v>
      </c>
      <c r="BB88" s="34" t="n">
        <v>162144</v>
      </c>
      <c r="BC88" s="34" t="n">
        <v>164008</v>
      </c>
      <c r="BD88" s="34" t="n">
        <v>163980</v>
      </c>
      <c r="BE88" s="34" t="n">
        <v>167572</v>
      </c>
      <c r="BF88" s="34" t="n">
        <v>170936</v>
      </c>
      <c r="BG88" s="34" t="n">
        <v>172680</v>
      </c>
      <c r="BH88" s="34" t="n">
        <v>172444</v>
      </c>
      <c r="BI88" s="34" t="n">
        <v>176048</v>
      </c>
      <c r="BJ88" s="34" t="n">
        <v>181540</v>
      </c>
      <c r="BK88" s="34" t="n">
        <v>181976</v>
      </c>
      <c r="BL88" s="34" t="n">
        <v>185252</v>
      </c>
      <c r="BM88" s="34" t="n">
        <v>184332</v>
      </c>
      <c r="BN88" s="34" t="n">
        <v>191100</v>
      </c>
      <c r="BO88" s="34" t="n">
        <v>192104</v>
      </c>
      <c r="BP88" s="34" t="n">
        <v>195880</v>
      </c>
      <c r="BQ88" s="34" t="n">
        <v>195440</v>
      </c>
      <c r="BR88" s="34" t="n">
        <v>198912</v>
      </c>
      <c r="BS88" s="34" t="n">
        <v>201652</v>
      </c>
      <c r="BT88" s="34" t="n">
        <v>201436</v>
      </c>
      <c r="BU88" s="34" t="n">
        <v>201980</v>
      </c>
      <c r="BV88" s="34" t="n">
        <v>213484</v>
      </c>
      <c r="BW88" s="34" t="n">
        <v>213536</v>
      </c>
      <c r="BX88" s="34" t="n">
        <v>214156</v>
      </c>
      <c r="BY88" s="34" t="n">
        <v>214488</v>
      </c>
      <c r="BZ88" s="34" t="n">
        <v>225904</v>
      </c>
      <c r="CA88" s="34" t="n">
        <v>226768</v>
      </c>
      <c r="CB88" s="34" t="n">
        <v>227804</v>
      </c>
      <c r="CC88" s="34" t="n">
        <v>229044</v>
      </c>
      <c r="CD88" s="34" t="n">
        <v>241024</v>
      </c>
      <c r="CE88" s="34" t="n">
        <v>243792</v>
      </c>
      <c r="CF88" s="34" t="n">
        <v>244712</v>
      </c>
      <c r="CG88" s="34" t="n">
        <v>247012</v>
      </c>
      <c r="CH88" s="34" t="n">
        <v>261292</v>
      </c>
      <c r="CI88" s="34" t="n">
        <v>263620</v>
      </c>
      <c r="CJ88" s="34" t="n">
        <v>265076</v>
      </c>
      <c r="CK88" s="34" t="n">
        <v>266828</v>
      </c>
      <c r="CL88" s="34" t="n">
        <v>278568</v>
      </c>
      <c r="CM88" s="34" t="n">
        <v>281744</v>
      </c>
      <c r="CN88" s="34" t="n">
        <v>282848</v>
      </c>
      <c r="CO88" s="34" t="n">
        <v>283944</v>
      </c>
      <c r="CP88" s="34" t="n">
        <v>295568</v>
      </c>
      <c r="CQ88" s="34" t="n">
        <v>297064</v>
      </c>
      <c r="CR88" s="34" t="n">
        <v>298552</v>
      </c>
      <c r="CS88" s="34" t="n">
        <v>300556</v>
      </c>
      <c r="CT88" s="34" t="n">
        <v>308800</v>
      </c>
      <c r="CU88" s="34" t="n">
        <v>311776</v>
      </c>
      <c r="CV88" s="34" t="n">
        <v>312956</v>
      </c>
      <c r="CW88" s="34" t="n">
        <v>315112</v>
      </c>
      <c r="CX88" s="34" t="n">
        <v>324784</v>
      </c>
      <c r="CY88" s="34" t="n">
        <v>327504</v>
      </c>
      <c r="CZ88" s="34" t="n">
        <v>328632</v>
      </c>
      <c r="DA88" s="34" t="n">
        <v>329780</v>
      </c>
      <c r="DB88" s="34" t="n">
        <v>339100</v>
      </c>
      <c r="DC88" s="34" t="n">
        <v>341412</v>
      </c>
      <c r="DD88" s="34" t="n">
        <v>342632</v>
      </c>
      <c r="DE88" s="34" t="n">
        <v>344876</v>
      </c>
      <c r="DF88" s="34" t="n">
        <v>353920</v>
      </c>
      <c r="DG88" s="34" t="n">
        <v>355872</v>
      </c>
      <c r="DH88" s="34" t="n">
        <v>357524</v>
      </c>
      <c r="DI88" s="34" t="n">
        <v>359052</v>
      </c>
      <c r="DJ88" s="34" t="n">
        <v>366632</v>
      </c>
      <c r="DK88" s="34" t="n">
        <v>368208</v>
      </c>
      <c r="DL88" s="34" t="n">
        <v>370704</v>
      </c>
      <c r="DM88" s="34" t="n">
        <v>371184</v>
      </c>
      <c r="DN88" s="34" t="n">
        <v>376964</v>
      </c>
      <c r="DO88" s="34" t="n">
        <v>378944</v>
      </c>
      <c r="DP88" s="34" t="n">
        <v>380800</v>
      </c>
      <c r="DQ88" s="34" t="n">
        <v>382748</v>
      </c>
      <c r="DR88" s="34" t="n">
        <v>392512</v>
      </c>
      <c r="DS88" s="34" t="n">
        <v>404664</v>
      </c>
      <c r="DT88" s="34" t="n">
        <v>403872</v>
      </c>
      <c r="DU88" s="34" t="n">
        <v>404524</v>
      </c>
      <c r="DV88" s="34" t="n">
        <v>420812</v>
      </c>
      <c r="DW88" s="34" t="n">
        <v>422668</v>
      </c>
      <c r="DX88" s="34" t="n">
        <v>428384</v>
      </c>
      <c r="DY88" s="34" t="n">
        <v>428472</v>
      </c>
      <c r="DZ88" s="34" t="n">
        <v>442872</v>
      </c>
      <c r="EA88" s="34" t="n">
        <v>445487</v>
      </c>
      <c r="EB88" s="34" t="n">
        <v>448080</v>
      </c>
      <c r="EC88" s="34" t="n">
        <v>451196</v>
      </c>
      <c r="ED88" s="34" t="n">
        <v>458142</v>
      </c>
      <c r="EE88" s="34" t="n">
        <v>463083</v>
      </c>
      <c r="EF88" s="34" t="n">
        <v>464765</v>
      </c>
      <c r="EG88" s="34" t="n">
        <v>468133</v>
      </c>
      <c r="EH88" s="34" t="n">
        <v>479685</v>
      </c>
      <c r="EI88" s="34" t="n">
        <v>484798</v>
      </c>
      <c r="EJ88" s="34" t="n">
        <v>486184</v>
      </c>
      <c r="EK88" s="34" t="n">
        <v>491380</v>
      </c>
      <c r="EL88" s="34" t="n">
        <v>506486</v>
      </c>
      <c r="EM88" s="34" t="n">
        <v>512872</v>
      </c>
      <c r="EN88" s="34" t="n">
        <v>514043</v>
      </c>
      <c r="EO88" s="34" t="n">
        <v>517512</v>
      </c>
      <c r="EP88" s="34" t="n">
        <v>538042</v>
      </c>
      <c r="EQ88" s="34" t="n">
        <v>543660</v>
      </c>
      <c r="ER88" s="34" t="n">
        <v>546105</v>
      </c>
      <c r="ES88" s="34" t="n">
        <v>548576</v>
      </c>
      <c r="ET88" s="34" t="n">
        <v>568277</v>
      </c>
      <c r="EU88" s="34" t="n">
        <v>575021</v>
      </c>
      <c r="EV88" s="34" t="n">
        <v>578227</v>
      </c>
      <c r="EW88" s="34" t="n">
        <v>581089</v>
      </c>
      <c r="EX88" s="34" t="n">
        <v>597326</v>
      </c>
      <c r="EY88" s="34" t="n">
        <v>602859</v>
      </c>
      <c r="EZ88" s="34" t="n">
        <v>608868</v>
      </c>
      <c r="FA88" s="34" t="n">
        <v>613115</v>
      </c>
      <c r="FB88" s="34" t="n">
        <v>651871</v>
      </c>
      <c r="FC88" s="34" t="n">
        <v>662422</v>
      </c>
      <c r="FD88" s="34" t="n">
        <v>667932</v>
      </c>
      <c r="FE88" s="34" t="n">
        <v>675654</v>
      </c>
      <c r="FF88" s="34" t="n">
        <v>678854</v>
      </c>
      <c r="FG88" s="34" t="n">
        <v>689251</v>
      </c>
      <c r="FH88" s="34" t="n">
        <v>693594</v>
      </c>
      <c r="FI88" s="34" t="n">
        <v>698996</v>
      </c>
      <c r="FJ88" s="34" t="n">
        <v>703143</v>
      </c>
      <c r="FK88" s="34" t="n">
        <v>712039</v>
      </c>
      <c r="FL88" s="34" t="n">
        <v>716021</v>
      </c>
      <c r="FM88" s="34" t="n">
        <v>721840</v>
      </c>
      <c r="FN88" s="34" t="n">
        <v>753212</v>
      </c>
      <c r="FO88" s="34" t="n">
        <v>759410</v>
      </c>
      <c r="FP88" s="34" t="n">
        <v>765124</v>
      </c>
      <c r="FQ88" s="34" t="n">
        <v>770811</v>
      </c>
      <c r="FR88" s="34" t="n">
        <v>789992</v>
      </c>
      <c r="FS88" s="34" t="n">
        <v>795240</v>
      </c>
      <c r="FT88" s="34" t="n">
        <v>802336</v>
      </c>
      <c r="FU88" s="34" t="n">
        <v>808608</v>
      </c>
      <c r="FV88" s="34" t="n">
        <v>824825</v>
      </c>
      <c r="FW88" s="34" t="n">
        <v>831664</v>
      </c>
      <c r="FX88" s="34" t="n">
        <v>836478</v>
      </c>
      <c r="FY88" s="34" t="n">
        <v>845592</v>
      </c>
      <c r="FZ88" s="34" t="n">
        <v>861827</v>
      </c>
      <c r="GA88" s="34" t="n">
        <v>868501</v>
      </c>
      <c r="GB88" s="34" t="n">
        <v>873921</v>
      </c>
      <c r="GC88" s="34" t="n">
        <v>882925</v>
      </c>
      <c r="GD88" s="34" t="n">
        <v>886054</v>
      </c>
      <c r="GE88" s="34" t="n">
        <v>893200</v>
      </c>
      <c r="GF88" s="34" t="n">
        <v>899396</v>
      </c>
      <c r="GG88" s="34" t="n">
        <v>907237</v>
      </c>
      <c r="GH88" s="34" t="n">
        <v>916563</v>
      </c>
      <c r="GI88" s="34" t="n">
        <v>921907</v>
      </c>
      <c r="GJ88" s="34" t="n">
        <v>929187</v>
      </c>
      <c r="GK88" s="34" t="n">
        <v>936629</v>
      </c>
      <c r="GL88" s="34" t="n">
        <v>961074</v>
      </c>
      <c r="GM88" s="34" t="n">
        <v>968110</v>
      </c>
      <c r="GN88" s="34" t="n">
        <v>976505</v>
      </c>
      <c r="GO88" s="34" t="n">
        <v>983959</v>
      </c>
      <c r="GP88" s="34" t="n">
        <v>1019419</v>
      </c>
      <c r="GQ88" s="34" t="n">
        <v>1026418</v>
      </c>
      <c r="GR88" s="34" t="n">
        <v>1034208</v>
      </c>
      <c r="GS88" s="34" t="n">
        <v>1042927</v>
      </c>
      <c r="GT88" s="34" t="n">
        <v>1067885</v>
      </c>
      <c r="GU88" s="34" t="n">
        <v>1074791</v>
      </c>
      <c r="GV88" s="34" t="n">
        <v>1080221</v>
      </c>
      <c r="GW88" s="34" t="n">
        <v>1088815</v>
      </c>
      <c r="GX88" s="34" t="n">
        <v>1106316</v>
      </c>
      <c r="GY88" s="34" t="n">
        <v>1109664</v>
      </c>
      <c r="GZ88" s="34" t="n">
        <v>1117202</v>
      </c>
      <c r="HA88" s="34" t="n">
        <v>1126867</v>
      </c>
      <c r="HB88" t="n">
        <v>1197863</v>
      </c>
    </row>
    <row r="89">
      <c r="A89" s="34" t="s">
        <v>1560</v>
      </c>
      <c r="B89" s="34"/>
      <c r="C89" s="34"/>
      <c r="D89" s="34"/>
      <c r="E89" s="34"/>
      <c r="F89" s="34"/>
      <c r="G89" s="34"/>
      <c r="H89" s="34"/>
      <c r="I89" s="34"/>
      <c r="J89" s="34"/>
      <c r="K89" s="34"/>
      <c r="L89" s="34"/>
      <c r="M89" s="34"/>
      <c r="N89" s="34"/>
      <c r="O89" s="34"/>
      <c r="P89" s="34"/>
      <c r="Q89" s="34"/>
      <c r="R89" s="34"/>
      <c r="S89" s="34"/>
      <c r="T89" s="34"/>
      <c r="U89" s="34"/>
      <c r="V89" s="34"/>
      <c r="W89" s="34"/>
      <c r="X89" s="34"/>
      <c r="Y89" s="34"/>
      <c r="Z89" s="34"/>
      <c r="AA89" s="34"/>
      <c r="AB89" s="34"/>
      <c r="AC89" s="34"/>
      <c r="AD89" s="34"/>
      <c r="AE89" s="34"/>
      <c r="AF89" s="34"/>
      <c r="AG89" s="34"/>
      <c r="AH89" s="34"/>
      <c r="AI89" s="34"/>
      <c r="AJ89" s="34"/>
      <c r="AK89" s="34"/>
      <c r="AL89" s="34"/>
      <c r="AM89" s="34"/>
      <c r="AN89" s="34"/>
      <c r="AO89" s="34"/>
      <c r="AP89" s="34"/>
      <c r="AQ89" s="34"/>
      <c r="AR89" s="34"/>
      <c r="AS89" s="34"/>
      <c r="AT89" s="34"/>
      <c r="AU89" s="34"/>
      <c r="AV89" s="34"/>
      <c r="AW89" s="34"/>
      <c r="AX89" s="34"/>
      <c r="AY89" s="34"/>
      <c r="AZ89" s="34"/>
      <c r="BA89" s="34"/>
      <c r="BB89" s="34"/>
      <c r="BC89" s="34"/>
      <c r="BD89" s="34"/>
      <c r="BE89" s="34"/>
      <c r="BF89" s="34"/>
      <c r="BG89" s="34"/>
      <c r="BH89" s="34"/>
      <c r="BI89" s="34"/>
      <c r="BJ89" s="34"/>
      <c r="BK89" s="34"/>
      <c r="BL89" s="34"/>
      <c r="BM89" s="34"/>
      <c r="BN89" s="34"/>
      <c r="BO89" s="34"/>
      <c r="BP89" s="34"/>
      <c r="BQ89" s="34"/>
      <c r="BR89" s="34"/>
      <c r="BS89" s="34"/>
      <c r="BT89" s="34"/>
      <c r="BU89" s="34"/>
      <c r="BV89" s="34"/>
      <c r="BW89" s="34"/>
      <c r="BX89" s="34"/>
      <c r="BY89" s="34"/>
      <c r="BZ89" s="34"/>
      <c r="CA89" s="34"/>
      <c r="CB89" s="34"/>
      <c r="CC89" s="34"/>
      <c r="CD89" s="34"/>
      <c r="CE89" s="34"/>
      <c r="CF89" s="34"/>
      <c r="CG89" s="34"/>
      <c r="CH89" s="34"/>
      <c r="CI89" s="34"/>
      <c r="CJ89" s="34"/>
      <c r="CK89" s="34"/>
      <c r="CL89" s="34"/>
      <c r="CM89" s="34"/>
      <c r="CN89" s="34"/>
      <c r="CO89" s="34"/>
      <c r="CP89" s="34"/>
      <c r="CQ89" s="34"/>
      <c r="CR89" s="34"/>
      <c r="CS89" s="34"/>
      <c r="CT89" s="34"/>
      <c r="CU89" s="34"/>
      <c r="CV89" s="34"/>
      <c r="CW89" s="34"/>
      <c r="CX89" s="34"/>
      <c r="CY89" s="34"/>
      <c r="CZ89" s="34"/>
      <c r="DA89" s="34"/>
      <c r="DB89" s="34"/>
      <c r="DC89" s="34"/>
      <c r="DD89" s="34"/>
      <c r="DE89" s="34"/>
      <c r="DF89" s="34"/>
      <c r="DG89" s="34"/>
      <c r="DH89" s="34"/>
      <c r="DI89" s="34"/>
      <c r="DJ89" s="34"/>
      <c r="DK89" s="34"/>
      <c r="DL89" s="34"/>
      <c r="DM89" s="34"/>
      <c r="DN89" s="34"/>
      <c r="DO89" s="34"/>
      <c r="DP89" s="34"/>
      <c r="DQ89" s="34"/>
      <c r="DR89" s="34"/>
      <c r="DS89" s="34"/>
      <c r="DT89" s="34"/>
      <c r="DU89" s="34"/>
      <c r="DV89" s="34"/>
      <c r="DW89" s="34"/>
      <c r="DX89" s="34"/>
      <c r="DY89" s="34"/>
      <c r="DZ89" s="34"/>
      <c r="EA89" s="34"/>
      <c r="EB89" s="34"/>
      <c r="EC89" s="34"/>
      <c r="ED89" s="34"/>
      <c r="EE89" s="34"/>
      <c r="EF89" s="34"/>
      <c r="EG89" s="34"/>
      <c r="EH89" s="34"/>
      <c r="EI89" s="34"/>
      <c r="EJ89" s="34"/>
      <c r="EK89" s="34"/>
      <c r="EL89" s="34"/>
      <c r="EM89" s="34"/>
      <c r="EN89" s="34"/>
      <c r="EO89" s="34"/>
      <c r="EP89" s="34"/>
      <c r="EQ89" s="34"/>
      <c r="ER89" s="34"/>
      <c r="ES89" s="34"/>
      <c r="ET89" s="34"/>
      <c r="EU89" s="34"/>
      <c r="EV89" s="34"/>
      <c r="EW89" s="34"/>
      <c r="EX89" s="34"/>
      <c r="EY89" s="34"/>
      <c r="EZ89" s="34"/>
      <c r="FA89" s="34"/>
      <c r="FB89" s="34"/>
      <c r="FC89" s="34"/>
      <c r="FD89" s="34"/>
      <c r="FE89" s="34"/>
      <c r="FF89" s="34"/>
      <c r="FG89" s="34"/>
      <c r="FH89" s="34"/>
      <c r="FI89" s="34"/>
      <c r="FJ89" s="34"/>
      <c r="FK89" s="34"/>
      <c r="FL89" s="34"/>
      <c r="FM89" s="34"/>
      <c r="FN89" s="34"/>
      <c r="FO89" s="34"/>
      <c r="FP89" s="34"/>
      <c r="FQ89" s="34"/>
      <c r="FR89" s="34"/>
      <c r="FS89" s="34"/>
      <c r="FT89" s="34"/>
      <c r="FU89" s="34"/>
      <c r="FV89" s="34"/>
      <c r="FW89" s="34"/>
      <c r="FX89" s="34"/>
      <c r="FY89" s="34"/>
      <c r="FZ89" s="34"/>
      <c r="GA89" s="34"/>
      <c r="GB89" s="34"/>
      <c r="GC89" s="34"/>
      <c r="GD89" s="34"/>
      <c r="GE89" s="34"/>
      <c r="GF89" s="34"/>
      <c r="GG89" s="34"/>
      <c r="GH89" s="34"/>
      <c r="GI89" s="34"/>
      <c r="GJ89" s="34"/>
      <c r="GK89" s="34"/>
      <c r="GL89" s="34"/>
      <c r="GM89" s="34"/>
      <c r="GN89" s="34"/>
      <c r="GO89" s="34"/>
      <c r="GP89" s="34"/>
      <c r="GQ89" s="34"/>
      <c r="GR89" s="34"/>
      <c r="GS89" s="34"/>
      <c r="GT89" s="34"/>
      <c r="GU89" s="34"/>
      <c r="GV89" s="34"/>
      <c r="GW89" s="34"/>
      <c r="GX89" s="34" t="n">
        <v>34.4</v>
      </c>
      <c r="GY89" s="34" t="n">
        <v>34.4</v>
      </c>
      <c r="GZ89" s="34" t="n">
        <v>218.933333333333</v>
      </c>
      <c r="HA89" s="34" t="n">
        <v>223.133333333333</v>
      </c>
      <c r="HB89"/>
    </row>
  </sheetData>
  <pageMargins left="0.7" right="0.7" top="0.75" bottom="0.75" header="0.3" footer="0.3"/>
  <pageSetup orientation="portrait" r:id="rId2"/>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13" zoomScale="67" workbookViewId="0">
      <selection activeCell="D24" sqref="D24:I24"/>
    </sheetView>
  </sheetViews>
  <sheetFormatPr defaultRowHeight="15.0" baseColWidth="10"/>
  <cols>
    <col min="3" max="3" width="33.83203125" hidden="0" customWidth="1"/>
  </cols>
  <sheetData>
    <row r="3">
      <c r="A3" s="16" t="s">
        <v>870</v>
      </c>
      <c r="B3" s="16"/>
    </row>
    <row r="4">
      <c r="A4" s="16" t="s">
        <v>871</v>
      </c>
      <c r="B4" s="16"/>
      <c r="C4" s="16"/>
    </row>
    <row r="7">
      <c r="A7" s="62" t="s">
        <v>872</v>
      </c>
      <c r="B7" s="62"/>
      <c r="C7" s="62"/>
      <c r="D7" s="62"/>
      <c r="E7" s="62"/>
      <c r="F7" s="62"/>
      <c r="G7" s="62"/>
      <c r="H7" s="62"/>
      <c r="I7" s="62"/>
      <c r="J7" s="62"/>
      <c r="K7" s="62"/>
      <c r="L7" s="62"/>
      <c r="M7" s="62"/>
      <c r="N7" s="62"/>
      <c r="O7" s="62"/>
      <c r="P7" s="62"/>
    </row>
    <row r="8">
      <c r="A8" s="155" t="s">
        <v>873</v>
      </c>
      <c r="B8" s="155"/>
      <c r="C8" s="155"/>
      <c r="D8" s="155"/>
      <c r="E8" s="155"/>
      <c r="F8" s="155"/>
      <c r="G8" s="155"/>
      <c r="H8" s="155"/>
      <c r="I8" s="155"/>
      <c r="J8" s="155"/>
      <c r="K8" s="155"/>
      <c r="L8" s="155"/>
      <c r="M8" s="155"/>
      <c r="N8" s="155"/>
      <c r="O8" s="155"/>
      <c r="P8" s="155"/>
    </row>
    <row r="9">
      <c r="A9" s="16"/>
      <c r="B9" s="16"/>
      <c r="C9" s="16"/>
      <c r="D9" s="16"/>
      <c r="E9" s="16"/>
      <c r="F9" s="16"/>
      <c r="G9" s="16"/>
      <c r="H9" s="16"/>
      <c r="I9" s="16"/>
      <c r="J9" s="16"/>
      <c r="K9" s="16"/>
      <c r="L9" s="16"/>
      <c r="M9" s="16"/>
      <c r="N9" s="16"/>
      <c r="O9" s="16"/>
      <c r="P9" s="16"/>
    </row>
    <row r="10">
      <c r="A10" s="16"/>
      <c r="B10" s="16"/>
      <c r="C10" s="16"/>
      <c r="D10" s="16"/>
      <c r="E10" s="16"/>
      <c r="F10" s="16"/>
      <c r="G10" s="16"/>
      <c r="H10" s="16"/>
      <c r="I10" s="16"/>
      <c r="J10" s="16"/>
      <c r="K10" s="16"/>
      <c r="L10" s="16"/>
      <c r="M10" s="16"/>
      <c r="N10" s="16"/>
      <c r="O10" s="155" t="s">
        <v>372</v>
      </c>
      <c r="P10" s="155"/>
    </row>
    <row r="11">
      <c r="A11" s="16"/>
      <c r="B11" s="16"/>
      <c r="C11" s="62"/>
      <c r="D11" s="62"/>
      <c r="E11" s="62"/>
      <c r="F11" s="62"/>
      <c r="G11" s="62"/>
      <c r="H11" s="62"/>
      <c r="I11" s="62"/>
      <c r="J11" s="62"/>
      <c r="K11" s="62"/>
      <c r="L11" s="62"/>
      <c r="M11" s="62"/>
      <c r="N11" s="62"/>
      <c r="O11" s="61" t="s">
        <v>874</v>
      </c>
      <c r="P11" s="61" t="s">
        <v>874</v>
      </c>
    </row>
    <row r="12">
      <c r="A12" s="155"/>
      <c r="B12" s="155"/>
      <c r="C12" s="155"/>
      <c r="D12" s="155" t="n">
        <v>2020</v>
      </c>
      <c r="E12" s="155" t="n">
        <v>2021</v>
      </c>
      <c r="F12" s="155" t="n">
        <v>2022</v>
      </c>
      <c r="G12" s="155" t="n">
        <v>2023</v>
      </c>
      <c r="H12" s="155" t="n">
        <v>2024</v>
      </c>
      <c r="I12" s="155" t="n">
        <v>2025</v>
      </c>
      <c r="J12" s="155" t="n">
        <v>2026</v>
      </c>
      <c r="K12" s="155" t="n">
        <v>2027</v>
      </c>
      <c r="L12" s="155" t="n">
        <v>2028</v>
      </c>
      <c r="M12" s="155" t="n">
        <v>2029</v>
      </c>
      <c r="N12" s="155" t="n">
        <v>2030</v>
      </c>
      <c r="O12" s="310" t="n">
        <v>2025</v>
      </c>
      <c r="P12" s="310" t="n">
        <v>2030</v>
      </c>
    </row>
    <row r="13">
      <c r="A13" s="62" t="s">
        <v>875</v>
      </c>
      <c r="B13" s="62"/>
      <c r="C13" s="62"/>
      <c r="D13" s="194" t="n">
        <v>540.56299999999999</v>
      </c>
      <c r="E13" s="194" t="n">
        <v>0</v>
      </c>
      <c r="F13" s="194" t="n">
        <v>0</v>
      </c>
      <c r="G13" s="194" t="n">
        <v>0</v>
      </c>
      <c r="H13" s="194" t="n">
        <v>0</v>
      </c>
      <c r="I13" s="194" t="n">
        <v>0</v>
      </c>
      <c r="J13" s="194" t="n">
        <v>0</v>
      </c>
      <c r="K13" s="194" t="n">
        <v>0</v>
      </c>
      <c r="L13" s="194" t="n">
        <v>0</v>
      </c>
      <c r="M13" s="194" t="n">
        <v>0</v>
      </c>
      <c r="N13" s="194" t="n">
        <v>0</v>
      </c>
      <c r="O13" s="194" t="n">
        <v>0</v>
      </c>
      <c r="P13" s="194" t="n">
        <v>0</v>
      </c>
      <c r="Q13" t="s">
        <v>50</v>
      </c>
    </row>
    <row r="14">
      <c r="A14" s="16" t="s">
        <v>876</v>
      </c>
      <c r="B14" s="16"/>
      <c r="C14" s="16"/>
      <c r="D14" s="62"/>
      <c r="E14" s="62"/>
      <c r="F14" s="62"/>
      <c r="G14" s="62"/>
      <c r="H14" s="62"/>
      <c r="I14" s="62"/>
      <c r="J14" s="62"/>
      <c r="K14" s="62"/>
      <c r="L14" s="62"/>
      <c r="M14" s="62"/>
      <c r="N14" s="62"/>
      <c r="O14" s="62"/>
      <c r="P14" s="62"/>
      <c r="Q14" t="s">
        <v>877</v>
      </c>
    </row>
    <row r="15">
      <c r="A15" s="16"/>
      <c r="B15" s="16" t="s">
        <v>878</v>
      </c>
      <c r="C15" s="16"/>
      <c r="D15" s="62" t="n">
        <v>285.56</v>
      </c>
      <c r="E15" s="62" t="n">
        <v>5</v>
      </c>
      <c r="F15" s="62" t="n">
        <v>0</v>
      </c>
      <c r="G15" s="62" t="n">
        <v>0</v>
      </c>
      <c r="H15" s="62" t="n">
        <v>0</v>
      </c>
      <c r="I15" s="62" t="n">
        <v>0</v>
      </c>
      <c r="J15" s="62" t="n">
        <v>0</v>
      </c>
      <c r="K15" s="62" t="n">
        <v>0</v>
      </c>
      <c r="L15" s="62" t="n">
        <v>0</v>
      </c>
      <c r="M15" s="62" t="n">
        <v>0</v>
      </c>
      <c r="N15" s="62" t="n">
        <v>0</v>
      </c>
      <c r="O15" s="62" t="n">
        <v>5</v>
      </c>
      <c r="P15" s="62" t="n">
        <v>5</v>
      </c>
    </row>
    <row r="16">
      <c r="A16" s="62"/>
      <c r="B16" s="16" t="s">
        <v>879</v>
      </c>
      <c r="C16" s="62"/>
      <c r="D16" s="62" t="n">
        <v>67.209999999999994</v>
      </c>
      <c r="E16" s="62" t="n">
        <v>13.68</v>
      </c>
      <c r="F16" s="62" t="n">
        <v>0</v>
      </c>
      <c r="G16" s="62" t="n">
        <v>0</v>
      </c>
      <c r="H16" s="62" t="n">
        <v>0</v>
      </c>
      <c r="I16" s="62" t="n">
        <v>0</v>
      </c>
      <c r="J16" s="62" t="n">
        <v>0</v>
      </c>
      <c r="K16" s="62" t="n">
        <v>0</v>
      </c>
      <c r="L16" s="62" t="n">
        <v>0</v>
      </c>
      <c r="M16" s="62" t="n">
        <v>0</v>
      </c>
      <c r="N16" s="62" t="n">
        <v>0</v>
      </c>
      <c r="O16" s="62" t="n">
        <v>13.68</v>
      </c>
      <c r="P16" s="62" t="n">
        <v>13.68</v>
      </c>
    </row>
    <row r="17">
      <c r="A17" s="62"/>
      <c r="B17" s="16" t="s">
        <v>880</v>
      </c>
      <c r="C17" s="62"/>
      <c r="D17" s="62" t="n">
        <v>11.12</v>
      </c>
      <c r="E17" s="62" t="n">
        <v>47.8</v>
      </c>
      <c r="F17" s="62" t="n">
        <v>0</v>
      </c>
      <c r="G17" s="62" t="n">
        <v>0</v>
      </c>
      <c r="H17" s="62" t="n">
        <v>0</v>
      </c>
      <c r="I17" s="62" t="n">
        <v>0</v>
      </c>
      <c r="J17" s="62" t="n">
        <v>0</v>
      </c>
      <c r="K17" s="62" t="n">
        <v>0</v>
      </c>
      <c r="L17" s="62" t="n">
        <v>0</v>
      </c>
      <c r="M17" s="62" t="n">
        <v>0</v>
      </c>
      <c r="N17" s="62" t="n">
        <v>0</v>
      </c>
      <c r="O17" s="62" t="n">
        <v>47.8</v>
      </c>
      <c r="P17" s="62" t="n">
        <v>47.8</v>
      </c>
    </row>
    <row r="18">
      <c r="A18" s="62"/>
      <c r="B18" s="16" t="s">
        <v>881</v>
      </c>
      <c r="C18" s="62"/>
      <c r="D18" s="62" t="n">
        <v>6.2149999999999999</v>
      </c>
      <c r="E18" s="62" t="n">
        <v>5.0049999999999999</v>
      </c>
      <c r="F18" s="62" t="n">
        <v>0</v>
      </c>
      <c r="G18" s="62" t="n">
        <v>0</v>
      </c>
      <c r="H18" s="62" t="n">
        <v>0</v>
      </c>
      <c r="I18" s="62" t="n">
        <v>0</v>
      </c>
      <c r="J18" s="62" t="n">
        <v>0</v>
      </c>
      <c r="K18" s="62" t="n">
        <v>0</v>
      </c>
      <c r="L18" s="62" t="n">
        <v>0</v>
      </c>
      <c r="M18" s="62" t="n">
        <v>0</v>
      </c>
      <c r="N18" s="62" t="n">
        <v>0</v>
      </c>
      <c r="O18" s="62" t="n">
        <v>5.0049999999999999</v>
      </c>
      <c r="P18" s="62" t="n">
        <v>5.0049999999999999</v>
      </c>
    </row>
    <row r="19">
      <c r="A19" s="62"/>
      <c r="B19" s="16"/>
      <c r="C19" s="62"/>
      <c r="D19" s="62" t="s">
        <v>882</v>
      </c>
      <c r="E19" s="62" t="s">
        <v>882</v>
      </c>
      <c r="F19" s="62" t="s">
        <v>882</v>
      </c>
      <c r="G19" s="62" t="s">
        <v>882</v>
      </c>
      <c r="H19" s="62" t="s">
        <v>882</v>
      </c>
      <c r="I19" s="62" t="s">
        <v>882</v>
      </c>
      <c r="J19" s="62" t="s">
        <v>882</v>
      </c>
      <c r="K19" s="62" t="s">
        <v>882</v>
      </c>
      <c r="L19" s="62" t="s">
        <v>882</v>
      </c>
      <c r="M19" s="62" t="s">
        <v>882</v>
      </c>
      <c r="N19" s="62" t="s">
        <v>882</v>
      </c>
      <c r="O19" s="62" t="s">
        <v>882</v>
      </c>
      <c r="P19" s="62" t="s">
        <v>882</v>
      </c>
    </row>
    <row r="20">
      <c r="A20" s="62"/>
      <c r="B20" s="16"/>
      <c r="C20" s="62" t="s">
        <v>883</v>
      </c>
      <c r="D20" s="62" t="n">
        <v>370.10500000000002</v>
      </c>
      <c r="E20" s="62" t="n">
        <v>71.484999999999999</v>
      </c>
      <c r="F20" s="62" t="n">
        <v>0</v>
      </c>
      <c r="G20" s="62" t="n">
        <v>0</v>
      </c>
      <c r="H20" s="62" t="n">
        <v>0</v>
      </c>
      <c r="I20" s="62" t="n">
        <v>0</v>
      </c>
      <c r="J20" s="62" t="n">
        <v>0</v>
      </c>
      <c r="K20" s="62" t="n">
        <v>0</v>
      </c>
      <c r="L20" s="62" t="n">
        <v>0</v>
      </c>
      <c r="M20" s="62" t="n">
        <v>0</v>
      </c>
      <c r="N20" s="62" t="n">
        <v>0</v>
      </c>
      <c r="O20" s="62" t="n">
        <v>71.484999999999999</v>
      </c>
      <c r="P20" s="62" t="n">
        <v>71.484999999999999</v>
      </c>
    </row>
    <row r="21">
      <c r="A21" s="62"/>
      <c r="B21" s="16"/>
      <c r="C21" s="62"/>
      <c r="D21" s="62"/>
      <c r="E21" s="62"/>
      <c r="F21" s="62"/>
      <c r="G21" s="62"/>
      <c r="H21" s="62"/>
      <c r="I21" s="62"/>
      <c r="J21" s="62"/>
      <c r="K21" s="62"/>
      <c r="L21" s="62"/>
      <c r="M21" s="62"/>
      <c r="N21" s="62"/>
      <c r="O21" s="62"/>
      <c r="P21" s="62"/>
    </row>
    <row r="22" ht="16" customHeight="1">
      <c r="A22" s="62" t="s">
        <v>884</v>
      </c>
      <c r="B22" s="16"/>
      <c r="C22" s="62"/>
      <c r="D22" s="62" t="n">
        <v>271.98399999999998</v>
      </c>
      <c r="E22" s="62" t="n">
        <v>9.327</v>
      </c>
      <c r="F22" s="62" t="n">
        <v>0</v>
      </c>
      <c r="G22" s="62" t="n">
        <v>0</v>
      </c>
      <c r="H22" s="62" t="n">
        <v>0</v>
      </c>
      <c r="I22" s="62" t="n">
        <v>0</v>
      </c>
      <c r="J22" s="62" t="n">
        <v>0</v>
      </c>
      <c r="K22" s="62" t="n">
        <v>0</v>
      </c>
      <c r="L22" s="62" t="n">
        <v>0</v>
      </c>
      <c r="M22" s="62" t="n">
        <v>0</v>
      </c>
      <c r="N22" s="62" t="n">
        <v>0</v>
      </c>
      <c r="O22" s="62" t="n">
        <v>9.327</v>
      </c>
      <c r="P22" s="62" t="n">
        <v>9.327</v>
      </c>
      <c r="Q22" t="s">
        <v>885</v>
      </c>
    </row>
    <row r="23">
      <c r="A23" s="62" t="s">
        <v>150</v>
      </c>
      <c r="B23" s="16"/>
      <c r="C23" s="16"/>
      <c r="D23" s="62" t="n">
        <v>149.97300000000001</v>
      </c>
      <c r="E23" s="62" t="n">
        <v>2.5999999999999999E-2</v>
      </c>
      <c r="F23" s="62" t="n">
        <v>0</v>
      </c>
      <c r="G23" s="62" t="n">
        <v>0</v>
      </c>
      <c r="H23" s="62" t="n">
        <v>0</v>
      </c>
      <c r="I23" s="62" t="n">
        <v>0</v>
      </c>
      <c r="J23" s="62" t="n">
        <v>0</v>
      </c>
      <c r="K23" s="62" t="n">
        <v>0</v>
      </c>
      <c r="L23" s="62" t="n">
        <v>0</v>
      </c>
      <c r="M23" s="62" t="n">
        <v>0</v>
      </c>
      <c r="N23" s="62" t="n">
        <v>0</v>
      </c>
      <c r="O23" s="62" t="n">
        <v>2.5999999999999999E-2</v>
      </c>
      <c r="P23" s="62" t="n">
        <v>2.5999999999999999E-2</v>
      </c>
      <c r="Q23" t="s">
        <v>51</v>
      </c>
    </row>
    <row r="24">
      <c r="A24" s="62" t="s">
        <v>886</v>
      </c>
      <c r="B24" s="16"/>
      <c r="C24" s="16"/>
      <c r="D24" s="62" t="n">
        <v>135.41999999999999</v>
      </c>
      <c r="E24" s="62" t="n">
        <v>72.537999999999997</v>
      </c>
      <c r="F24" s="62" t="n">
        <v>10.331</v>
      </c>
      <c r="G24" s="62" t="n">
        <v>4.2670000000000003</v>
      </c>
      <c r="H24" s="62" t="n">
        <v>1.347</v>
      </c>
      <c r="I24" s="62" t="n">
        <v>0.67400000000000004</v>
      </c>
      <c r="J24" s="62" t="n">
        <v>0</v>
      </c>
      <c r="K24" s="62" t="n">
        <v>0</v>
      </c>
      <c r="L24" s="62" t="n">
        <v>0</v>
      </c>
      <c r="M24" s="62" t="n">
        <v>0</v>
      </c>
      <c r="N24" s="62" t="n">
        <v>0</v>
      </c>
      <c r="O24" s="62" t="n">
        <v>89.156999999999996</v>
      </c>
      <c r="P24" s="62" t="n">
        <v>89.156999999999996</v>
      </c>
      <c r="Q24" t="s">
        <v>887</v>
      </c>
    </row>
    <row r="25">
      <c r="A25" s="62" t="s">
        <v>888</v>
      </c>
      <c r="B25" s="16"/>
      <c r="C25" s="16"/>
      <c r="D25" s="62"/>
      <c r="E25" s="62"/>
      <c r="F25" s="62"/>
      <c r="G25" s="62"/>
      <c r="H25" s="62"/>
      <c r="I25" s="62"/>
      <c r="J25" s="62"/>
      <c r="K25" s="62"/>
      <c r="L25" s="62"/>
      <c r="M25" s="62"/>
      <c r="N25" s="62"/>
      <c r="O25" s="62"/>
      <c r="P25" s="62"/>
    </row>
    <row r="26">
      <c r="A26" s="62" t="s">
        <v>889</v>
      </c>
      <c r="B26" s="16"/>
      <c r="C26" s="16"/>
      <c r="D26" s="62" t="n">
        <v>40.831000000000003</v>
      </c>
      <c r="E26" s="62" t="n">
        <v>79.391999999999996</v>
      </c>
      <c r="F26" s="62" t="n">
        <v>47.442999999999998</v>
      </c>
      <c r="G26" s="62" t="n">
        <v>4.7220000000000004</v>
      </c>
      <c r="H26" s="62" t="n">
        <v>0</v>
      </c>
      <c r="I26" s="62" t="n">
        <v>0</v>
      </c>
      <c r="J26" s="62" t="n">
        <v>0</v>
      </c>
      <c r="K26" s="62" t="n">
        <v>0</v>
      </c>
      <c r="L26" s="62" t="n">
        <v>0</v>
      </c>
      <c r="M26" s="62" t="n">
        <v>0</v>
      </c>
      <c r="N26" s="62" t="n">
        <v>0</v>
      </c>
      <c r="O26" s="62" t="n">
        <v>131.55699999999999</v>
      </c>
      <c r="P26" s="62" t="n">
        <v>131.55699999999999</v>
      </c>
      <c r="Q26" t="s">
        <v>134</v>
      </c>
    </row>
    <row r="27">
      <c r="A27" s="62" t="s">
        <v>890</v>
      </c>
      <c r="B27" s="16"/>
      <c r="C27" s="16"/>
      <c r="D27" s="62" t="n">
        <v>58.054000000000002</v>
      </c>
      <c r="E27" s="62" t="n">
        <v>14.755000000000001</v>
      </c>
      <c r="F27" s="62" t="n">
        <v>3.4750000000000001</v>
      </c>
      <c r="G27" s="62" t="n">
        <v>3.9249999999999998</v>
      </c>
      <c r="H27" s="62" t="n">
        <v>4.375</v>
      </c>
      <c r="I27" s="62" t="n">
        <v>4.375</v>
      </c>
      <c r="J27" s="62" t="n">
        <v>4.5</v>
      </c>
      <c r="K27" s="62" t="n">
        <v>4.5</v>
      </c>
      <c r="L27" s="62" t="n">
        <v>4.5</v>
      </c>
      <c r="M27" s="62" t="n">
        <v>4.5</v>
      </c>
      <c r="N27" s="62" t="n">
        <v>4.5</v>
      </c>
      <c r="O27" s="62" t="n">
        <v>30.905000000000001</v>
      </c>
      <c r="P27" s="62" t="n">
        <v>53.405000000000001</v>
      </c>
    </row>
    <row r="28">
      <c r="A28" s="62" t="s">
        <v>891</v>
      </c>
      <c r="B28" s="16"/>
      <c r="C28" s="16"/>
      <c r="D28" s="62" t="n">
        <v>47.372999999999998</v>
      </c>
      <c r="E28" s="62" t="n">
        <v>-46.081000000000003</v>
      </c>
      <c r="F28" s="62" t="n">
        <v>0</v>
      </c>
      <c r="G28" s="62" t="n">
        <v>0</v>
      </c>
      <c r="H28" s="62" t="n">
        <v>0</v>
      </c>
      <c r="I28" s="62" t="n">
        <v>0</v>
      </c>
      <c r="J28" s="62" t="n">
        <v>0</v>
      </c>
      <c r="K28" s="62" t="n">
        <v>0</v>
      </c>
      <c r="L28" s="62" t="n">
        <v>0</v>
      </c>
      <c r="M28" s="62" t="n">
        <v>0</v>
      </c>
      <c r="N28" s="62" t="n">
        <v>0</v>
      </c>
      <c r="O28" s="62" t="n">
        <v>-46.081000000000003</v>
      </c>
      <c r="P28" s="62" t="n">
        <v>-46.081000000000003</v>
      </c>
      <c r="Q28" t="s">
        <v>55</v>
      </c>
    </row>
    <row r="29">
      <c r="A29" s="62" t="s">
        <v>892</v>
      </c>
      <c r="B29" s="16"/>
      <c r="C29" s="16"/>
      <c r="D29" s="62" t="n">
        <v>24.475000000000001</v>
      </c>
      <c r="E29" s="62" t="n">
        <v>32.784999999999997</v>
      </c>
      <c r="F29" s="62" t="n">
        <v>8.4600000000000009</v>
      </c>
      <c r="G29" s="62" t="n">
        <v>0</v>
      </c>
      <c r="H29" s="62" t="n">
        <v>0</v>
      </c>
      <c r="I29" s="62" t="n">
        <v>0</v>
      </c>
      <c r="J29" s="62" t="n">
        <v>0</v>
      </c>
      <c r="K29" s="62" t="n">
        <v>0</v>
      </c>
      <c r="L29" s="62" t="n">
        <v>0</v>
      </c>
      <c r="M29" s="62" t="n">
        <v>0</v>
      </c>
      <c r="N29" s="62" t="n">
        <v>0</v>
      </c>
      <c r="O29" s="62" t="n">
        <v>41.244999999999997</v>
      </c>
      <c r="P29" s="62" t="n">
        <v>41.244999999999997</v>
      </c>
      <c r="Q29" t="s">
        <v>893</v>
      </c>
    </row>
    <row r="30">
      <c r="A30" s="62" t="s">
        <v>894</v>
      </c>
      <c r="B30" s="16"/>
      <c r="C30" s="16"/>
      <c r="D30" s="62" t="n">
        <v>27.5</v>
      </c>
      <c r="E30" s="62" t="n">
        <v>0.86</v>
      </c>
      <c r="F30" s="62" t="n">
        <v>-0.22</v>
      </c>
      <c r="G30" s="62" t="n">
        <v>-0.49</v>
      </c>
      <c r="H30" s="62" t="n">
        <v>-0.56000000000000005</v>
      </c>
      <c r="I30" s="62" t="n">
        <v>-0.98</v>
      </c>
      <c r="J30" s="62" t="n">
        <v>-0.76</v>
      </c>
      <c r="K30" s="62" t="n">
        <v>-0.74</v>
      </c>
      <c r="L30" s="62" t="n">
        <v>-0.72</v>
      </c>
      <c r="M30" s="62" t="n">
        <v>-0.7</v>
      </c>
      <c r="N30" s="62" t="n">
        <v>-0.69</v>
      </c>
      <c r="O30" s="62" t="n">
        <v>-1.39</v>
      </c>
      <c r="P30" s="62" t="n">
        <v>-5</v>
      </c>
      <c r="Q30" t="s">
        <v>52</v>
      </c>
    </row>
    <row r="31">
      <c r="A31" s="62" t="s">
        <v>151</v>
      </c>
      <c r="B31" s="16"/>
      <c r="C31" s="16"/>
      <c r="D31" s="62" t="n">
        <v>11.407999999999999</v>
      </c>
      <c r="E31" s="62" t="n">
        <v>10.763</v>
      </c>
      <c r="F31" s="62" t="n">
        <v>5.7809999999999997</v>
      </c>
      <c r="G31" s="62" t="n">
        <v>0.92300000000000004</v>
      </c>
      <c r="H31" s="62" t="n">
        <v>0.52300000000000002</v>
      </c>
      <c r="I31" s="62" t="n">
        <v>0.43099999999999999</v>
      </c>
      <c r="J31" s="62" t="n">
        <v>0.246</v>
      </c>
      <c r="K31" s="62" t="n">
        <v>0</v>
      </c>
      <c r="L31" s="62" t="n">
        <v>0</v>
      </c>
      <c r="M31" s="62" t="n">
        <v>0</v>
      </c>
      <c r="N31" s="62" t="n">
        <v>0</v>
      </c>
      <c r="O31" s="62" t="n">
        <v>18.420999999999999</v>
      </c>
      <c r="P31" s="62" t="n">
        <v>18.667000000000002</v>
      </c>
      <c r="Q31" t="s">
        <v>895</v>
      </c>
    </row>
    <row r="32">
      <c r="A32" s="62" t="s">
        <v>896</v>
      </c>
      <c r="B32" s="16"/>
      <c r="C32" s="16"/>
      <c r="D32" s="62" t="n">
        <v>99.444000000000003</v>
      </c>
      <c r="E32" s="62" t="n">
        <v>61.634</v>
      </c>
      <c r="F32" s="62" t="n">
        <v>23.815000000000001</v>
      </c>
      <c r="G32" s="62" t="n">
        <v>7.35</v>
      </c>
      <c r="H32" s="62" t="n">
        <v>4.4029999999999996</v>
      </c>
      <c r="I32" s="62" t="n">
        <v>1.663</v>
      </c>
      <c r="J32" s="62" t="n">
        <v>0.74399999999999999</v>
      </c>
      <c r="K32" s="62" t="n">
        <v>0.65500000000000003</v>
      </c>
      <c r="L32" s="62" t="n">
        <v>0.68799999999999994</v>
      </c>
      <c r="M32" s="62" t="n">
        <v>10.603</v>
      </c>
      <c r="N32" s="62" t="n">
        <v>-35.328000000000003</v>
      </c>
      <c r="O32" s="62" t="n">
        <v>98.864999999999995</v>
      </c>
      <c r="P32" s="62" t="n">
        <v>76.227000000000004</v>
      </c>
      <c r="Q32" t="s">
        <v>897</v>
      </c>
    </row>
    <row r="33">
      <c r="A33" s="62"/>
      <c r="B33" s="16"/>
      <c r="C33" s="16"/>
      <c r="D33" s="62"/>
      <c r="E33" s="62"/>
      <c r="F33" s="62"/>
      <c r="G33" s="62"/>
      <c r="H33" s="62"/>
      <c r="I33" s="62"/>
      <c r="J33" s="62"/>
      <c r="K33" s="62"/>
      <c r="L33" s="62"/>
      <c r="M33" s="62"/>
      <c r="N33" s="62"/>
      <c r="O33" s="62"/>
      <c r="P33" s="62"/>
    </row>
    <row r="34">
      <c r="A34" s="246"/>
      <c r="B34" s="246"/>
      <c r="C34" s="246" t="s">
        <v>372</v>
      </c>
      <c r="D34" s="246" t="n">
        <v>1777.13</v>
      </c>
      <c r="E34" s="246" t="n">
        <v>307.48399999999998</v>
      </c>
      <c r="F34" s="246" t="n">
        <v>99.084999999999994</v>
      </c>
      <c r="G34" s="246" t="n">
        <v>20.696999999999999</v>
      </c>
      <c r="H34" s="246" t="n">
        <v>10.087999999999999</v>
      </c>
      <c r="I34" s="246" t="n">
        <v>6.1630000000000003</v>
      </c>
      <c r="J34" s="246" t="n">
        <v>4.7300000000000004</v>
      </c>
      <c r="K34" s="246" t="n">
        <v>4.415</v>
      </c>
      <c r="L34" s="246" t="n">
        <v>4.468</v>
      </c>
      <c r="M34" s="246" t="n">
        <v>14.403</v>
      </c>
      <c r="N34" s="246" t="n">
        <v>-31.518000000000001</v>
      </c>
      <c r="O34" s="246" t="n">
        <v>443.517</v>
      </c>
      <c r="P34" s="246" t="n">
        <v>440.01499999999999</v>
      </c>
    </row>
    <row r="35">
      <c r="A35" s="16"/>
      <c r="B35" s="16"/>
      <c r="C35" s="16"/>
      <c r="D35" s="56"/>
      <c r="E35" s="56"/>
      <c r="F35" s="62"/>
      <c r="G35" s="62"/>
      <c r="H35" s="62"/>
      <c r="I35" s="62"/>
      <c r="J35" s="62"/>
      <c r="K35" s="62"/>
      <c r="L35" s="62"/>
      <c r="M35" s="62"/>
      <c r="N35" s="62"/>
      <c r="O35" s="62"/>
      <c r="P35" s="62"/>
    </row>
    <row r="36">
      <c r="A36" s="16" t="s">
        <v>898</v>
      </c>
      <c r="B36" s="16"/>
      <c r="C36" s="16"/>
      <c r="D36" s="16"/>
      <c r="E36" s="16"/>
      <c r="F36" s="16"/>
      <c r="G36" s="16"/>
      <c r="H36" s="16"/>
      <c r="I36" s="16"/>
      <c r="J36" s="16"/>
      <c r="K36" s="16"/>
      <c r="L36" s="16"/>
      <c r="M36" s="16"/>
      <c r="N36" s="16"/>
      <c r="O36" s="16"/>
      <c r="P36" s="16"/>
    </row>
    <row r="37">
      <c r="A37" s="16"/>
      <c r="B37" s="16"/>
      <c r="C37" s="16"/>
      <c r="D37" s="16"/>
      <c r="E37" s="16"/>
      <c r="F37" s="16"/>
      <c r="G37" s="16"/>
      <c r="H37" s="16"/>
      <c r="I37" s="16"/>
      <c r="J37" s="16"/>
      <c r="K37" s="16"/>
      <c r="L37" s="16"/>
      <c r="M37" s="16"/>
      <c r="N37" s="16"/>
      <c r="O37" s="16"/>
      <c r="P37" s="16"/>
    </row>
    <row r="38">
      <c r="A38" s="453" t="s">
        <v>899</v>
      </c>
      <c r="B38" s="453"/>
      <c r="C38" s="453"/>
      <c r="D38" s="453"/>
      <c r="E38" s="453"/>
      <c r="F38" s="453"/>
      <c r="G38" s="453"/>
      <c r="H38" s="453"/>
      <c r="I38" s="453"/>
      <c r="J38" s="453"/>
      <c r="K38" s="453"/>
      <c r="L38" s="453"/>
      <c r="M38" s="453"/>
      <c r="N38" s="453"/>
      <c r="O38" s="453"/>
      <c r="P38" s="453"/>
    </row>
    <row r="39">
      <c r="A39" s="453"/>
      <c r="B39" s="453"/>
      <c r="C39" s="453"/>
      <c r="D39" s="453"/>
      <c r="E39" s="453"/>
      <c r="F39" s="453"/>
      <c r="G39" s="453"/>
      <c r="H39" s="453"/>
      <c r="I39" s="453"/>
      <c r="J39" s="453"/>
      <c r="K39" s="453"/>
      <c r="L39" s="453"/>
      <c r="M39" s="453"/>
      <c r="N39" s="453"/>
      <c r="O39" s="453"/>
      <c r="P39" s="453"/>
    </row>
    <row r="40">
      <c r="A40" s="453"/>
      <c r="B40" s="453"/>
      <c r="C40" s="453"/>
      <c r="D40" s="453"/>
      <c r="E40" s="453"/>
      <c r="F40" s="453"/>
      <c r="G40" s="453"/>
      <c r="H40" s="453"/>
      <c r="I40" s="453"/>
      <c r="J40" s="453"/>
      <c r="K40" s="453"/>
      <c r="L40" s="453"/>
      <c r="M40" s="453"/>
      <c r="N40" s="453"/>
      <c r="O40" s="453"/>
      <c r="P40" s="453"/>
    </row>
    <row r="41">
      <c r="A41" s="453"/>
      <c r="B41" s="453"/>
      <c r="C41" s="453"/>
      <c r="D41" s="453"/>
      <c r="E41" s="453"/>
      <c r="F41" s="453"/>
      <c r="G41" s="453"/>
      <c r="H41" s="453"/>
      <c r="I41" s="453"/>
      <c r="J41" s="453"/>
      <c r="K41" s="453"/>
      <c r="L41" s="453"/>
      <c r="M41" s="453"/>
      <c r="N41" s="453"/>
      <c r="O41" s="453"/>
      <c r="P41" s="453"/>
    </row>
    <row r="42">
      <c r="A42" s="453"/>
      <c r="B42" s="453"/>
      <c r="C42" s="453"/>
      <c r="D42" s="453"/>
      <c r="E42" s="453"/>
      <c r="F42" s="453"/>
      <c r="G42" s="453"/>
      <c r="H42" s="453"/>
      <c r="I42" s="453"/>
      <c r="J42" s="453"/>
      <c r="K42" s="453"/>
      <c r="L42" s="453"/>
      <c r="M42" s="453"/>
      <c r="N42" s="453"/>
      <c r="O42" s="453"/>
      <c r="P42" s="453"/>
    </row>
    <row r="43">
      <c r="A43" s="16"/>
      <c r="B43" s="16"/>
      <c r="C43" s="16"/>
      <c r="D43" s="16"/>
      <c r="E43" s="16"/>
      <c r="F43" s="16"/>
      <c r="G43" s="16"/>
      <c r="H43" s="16"/>
      <c r="I43" s="16"/>
      <c r="J43" s="16"/>
      <c r="K43" s="16"/>
      <c r="L43" s="16"/>
      <c r="M43" s="16"/>
      <c r="N43" s="16"/>
      <c r="O43" s="16"/>
      <c r="P43" s="16"/>
    </row>
    <row r="44">
      <c r="A44" s="16" t="s">
        <v>900</v>
      </c>
      <c r="B44" s="16"/>
      <c r="C44" s="16"/>
      <c r="D44" s="16"/>
      <c r="E44" s="16"/>
      <c r="F44" s="16"/>
      <c r="G44" s="16"/>
      <c r="H44" s="16"/>
      <c r="I44" s="16"/>
      <c r="J44" s="16"/>
      <c r="K44" s="16"/>
      <c r="L44" s="16"/>
      <c r="M44" s="16"/>
      <c r="N44" s="16"/>
      <c r="O44" s="16"/>
      <c r="P44" s="16"/>
    </row>
    <row r="45">
      <c r="A45" s="16"/>
      <c r="B45" s="16"/>
      <c r="C45" s="16"/>
      <c r="D45" s="16"/>
      <c r="E45" s="16"/>
      <c r="F45" s="16"/>
      <c r="G45" s="16"/>
      <c r="H45" s="16"/>
      <c r="I45" s="16"/>
      <c r="J45" s="16"/>
      <c r="K45" s="16"/>
      <c r="L45" s="16"/>
      <c r="M45" s="16"/>
      <c r="N45" s="16"/>
      <c r="O45" s="16"/>
      <c r="P45" s="16"/>
    </row>
    <row r="46">
      <c r="A46" s="16"/>
      <c r="B46" s="16"/>
      <c r="C46" s="16"/>
      <c r="D46" s="16"/>
      <c r="E46" s="16"/>
      <c r="F46" s="16"/>
      <c r="G46" s="16"/>
      <c r="H46" s="16"/>
      <c r="I46" s="16"/>
      <c r="J46" s="16"/>
      <c r="K46" s="16"/>
      <c r="L46" s="16"/>
      <c r="M46" s="16"/>
      <c r="N46" s="16"/>
      <c r="O46" s="16"/>
      <c r="P46" s="16"/>
    </row>
    <row r="47">
      <c r="A47" s="16"/>
      <c r="B47" s="16"/>
      <c r="C47" s="16"/>
      <c r="D47" s="16"/>
      <c r="E47" s="16"/>
      <c r="F47" s="16"/>
      <c r="G47" s="16"/>
      <c r="H47" s="16"/>
      <c r="I47" s="16"/>
      <c r="J47" s="16"/>
      <c r="K47" s="16"/>
      <c r="L47" s="16"/>
      <c r="M47" s="16"/>
      <c r="N47" s="16"/>
      <c r="O47" s="16"/>
      <c r="P47" s="16"/>
    </row>
    <row r="48">
      <c r="A48" s="16" t="s">
        <v>901</v>
      </c>
      <c r="B48" s="16"/>
      <c r="C48" s="16"/>
      <c r="D48" s="16"/>
      <c r="E48" s="16"/>
      <c r="F48" s="16"/>
      <c r="G48" s="16"/>
      <c r="H48" s="16"/>
      <c r="I48" s="16"/>
      <c r="J48" s="16"/>
      <c r="K48" s="16"/>
      <c r="L48" s="16"/>
      <c r="M48" s="16"/>
      <c r="N48" s="16"/>
      <c r="O48" s="16"/>
      <c r="P48" s="16"/>
    </row>
    <row r="49">
      <c r="A49" s="16"/>
      <c r="B49" s="16"/>
      <c r="C49" s="16"/>
      <c r="D49" s="16"/>
      <c r="E49" s="16"/>
      <c r="F49" s="16"/>
      <c r="G49" s="16"/>
      <c r="H49" s="16"/>
      <c r="I49" s="16"/>
      <c r="J49" s="16"/>
      <c r="K49" s="16"/>
      <c r="L49" s="16"/>
      <c r="M49" s="16"/>
      <c r="N49" s="16"/>
      <c r="O49" s="16"/>
      <c r="P49" s="16"/>
    </row>
    <row r="50">
      <c r="A50" s="16"/>
      <c r="B50" s="16"/>
      <c r="C50" s="16"/>
      <c r="D50" s="16"/>
      <c r="E50" s="16"/>
      <c r="F50" s="16"/>
      <c r="G50" s="16"/>
      <c r="H50" s="16"/>
      <c r="I50" s="16"/>
      <c r="J50" s="16"/>
      <c r="K50" s="16"/>
      <c r="L50" s="16"/>
      <c r="M50" s="16"/>
      <c r="N50" s="16"/>
      <c r="O50" s="16"/>
      <c r="P50" s="16"/>
    </row>
    <row r="51">
      <c r="A51" s="16" t="s">
        <v>902</v>
      </c>
      <c r="B51" s="16"/>
      <c r="C51" s="16"/>
      <c r="D51" s="16"/>
      <c r="E51" s="16"/>
      <c r="F51" s="16"/>
      <c r="G51" s="16"/>
      <c r="H51" s="16"/>
      <c r="I51" s="16"/>
      <c r="J51" s="16"/>
      <c r="K51" s="16"/>
      <c r="L51" s="16"/>
      <c r="M51" s="16"/>
      <c r="N51" s="16"/>
      <c r="O51" s="16"/>
      <c r="P51" s="16"/>
    </row>
    <row r="52">
      <c r="A52" s="16"/>
      <c r="B52" s="16"/>
      <c r="C52" s="16"/>
      <c r="D52" s="16"/>
      <c r="E52" s="16"/>
      <c r="F52" s="16"/>
      <c r="G52" s="16"/>
      <c r="H52" s="16"/>
      <c r="I52" s="16"/>
      <c r="J52" s="16"/>
      <c r="K52" s="16"/>
      <c r="L52" s="16"/>
      <c r="M52" s="16"/>
      <c r="N52" s="16"/>
      <c r="O52" s="16"/>
      <c r="P52" s="16"/>
    </row>
    <row r="53">
      <c r="A53" s="16"/>
      <c r="B53" s="16"/>
      <c r="C53" s="16"/>
      <c r="D53" s="16"/>
      <c r="E53" s="16"/>
      <c r="F53" s="16"/>
      <c r="G53" s="16"/>
      <c r="H53" s="16"/>
      <c r="I53" s="16"/>
      <c r="J53" s="16"/>
      <c r="K53" s="16"/>
      <c r="L53" s="16"/>
      <c r="M53" s="16"/>
      <c r="N53" s="16"/>
      <c r="O53" s="16"/>
      <c r="P53" s="16"/>
    </row>
    <row r="54">
      <c r="A54" s="155"/>
      <c r="B54" s="155"/>
      <c r="C54" s="155"/>
      <c r="D54" s="155"/>
      <c r="E54" s="155"/>
      <c r="F54" s="155"/>
      <c r="G54" s="155"/>
      <c r="H54" s="155"/>
      <c r="I54" s="155"/>
      <c r="J54" s="155"/>
      <c r="K54" s="155"/>
      <c r="L54" s="155"/>
      <c r="M54" s="155"/>
      <c r="N54" s="155"/>
      <c r="O54" s="155"/>
      <c r="P54" s="155"/>
    </row>
  </sheetData>
  <mergeCells count="6">
    <mergeCell ref="A51:P53"/>
    <mergeCell ref="A7:P7"/>
    <mergeCell ref="O10:P10"/>
    <mergeCell ref="A48:P49"/>
    <mergeCell ref="A38:P42"/>
    <mergeCell ref="A44:P46"/>
  </mergeCells>
  <hyperlinks>
    <hyperlink ref="A4" r:id="rId1h"/>
  </hyperlinks>
  <pageMargins left="0.7" right="0.7" top="0.75" bottom="0.75" header="0.3" footer="0.3"/>
  <pageSetup paperSize="9" orientation="portrait" horizontalDpi="300" verticalDpi="300" r:id="rId2"/>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E6" sqref="E6"/>
    </sheetView>
  </sheetViews>
  <sheetFormatPr defaultRowHeight="15.0" baseColWidth="10"/>
  <cols>
    <col min="1" max="1" width="77.83203125" hidden="0" customWidth="1"/>
    <col min="2" max="2" width="21" hidden="0" customWidth="1"/>
    <col min="5" max="5" width="37.5" hidden="0" customWidth="1"/>
    <col min="6" max="6" width="16" hidden="0" customWidth="1"/>
  </cols>
  <sheetData>
    <row r="1">
      <c r="A1" s="16" t="s">
        <v>903</v>
      </c>
    </row>
    <row r="2" ht="20" customHeight="1">
      <c r="A2" s="456" t="s">
        <v>904</v>
      </c>
      <c r="B2" s="456" t="s">
        <v>905</v>
      </c>
      <c r="C2" s="456" t="s">
        <v>906</v>
      </c>
      <c r="D2" s="456" t="s">
        <v>907</v>
      </c>
    </row>
    <row r="3">
      <c r="A3" s="457" t="s">
        <v>908</v>
      </c>
      <c r="B3" s="16" t="n">
        <f>SUM(B4:B7)</f>
        <v>325</v>
      </c>
      <c r="E3" s="455" t="s">
        <v>909</v>
      </c>
      <c r="F3" s="455"/>
    </row>
    <row r="4">
      <c r="A4" s="16" t="s">
        <v>910</v>
      </c>
      <c r="B4" s="16" t="n">
        <v>284</v>
      </c>
      <c r="E4" s="16" t="s">
        <v>51</v>
      </c>
      <c r="F4" s="16" t="s">
        <v>911</v>
      </c>
    </row>
    <row r="5">
      <c r="A5" s="16" t="s">
        <v>495</v>
      </c>
      <c r="B5" s="16" t="n">
        <v>20</v>
      </c>
      <c r="E5" s="16" t="s">
        <v>151</v>
      </c>
      <c r="F5" s="16" t="n">
        <f>SUM(B11:B16)</f>
        <v>82</v>
      </c>
    </row>
    <row r="6">
      <c r="A6" s="16" t="s">
        <v>502</v>
      </c>
      <c r="B6" s="16" t="n">
        <v>15</v>
      </c>
      <c r="E6" s="16" t="s">
        <v>49</v>
      </c>
      <c r="F6" s="16" t="n">
        <f>B23</f>
        <v>3</v>
      </c>
    </row>
    <row r="7">
      <c r="A7" s="16" t="s">
        <v>503</v>
      </c>
      <c r="B7" s="16" t="n">
        <v>6</v>
      </c>
      <c r="E7" s="16" t="s">
        <v>403</v>
      </c>
      <c r="F7" s="16" t="n">
        <f>B27-B28</f>
        <v>29</v>
      </c>
    </row>
    <row r="8">
      <c r="A8" s="16" t="s">
        <v>912</v>
      </c>
      <c r="B8" s="16" t="n">
        <v>121</v>
      </c>
      <c r="E8" s="16" t="s">
        <v>420</v>
      </c>
      <c r="F8" s="16" t="n">
        <f>B42</f>
        <v>2</v>
      </c>
    </row>
    <row r="9">
      <c r="A9" s="457" t="s">
        <v>913</v>
      </c>
      <c r="B9" s="16" t="n">
        <v>166</v>
      </c>
      <c r="E9" s="16" t="s">
        <v>914</v>
      </c>
      <c r="F9" s="16" t="n">
        <f>B18+B20+B21</f>
        <v>34</v>
      </c>
    </row>
    <row r="10">
      <c r="A10" s="16" t="s">
        <v>915</v>
      </c>
      <c r="B10" s="16" t="n">
        <v>82</v>
      </c>
      <c r="E10" s="16" t="s">
        <v>916</v>
      </c>
      <c r="F10" s="16" t="s">
        <v>917</v>
      </c>
    </row>
    <row r="11">
      <c r="A11" s="16" t="s">
        <v>918</v>
      </c>
      <c r="B11" s="16" t="n">
        <v>54</v>
      </c>
      <c r="E11" s="16" t="s">
        <v>376</v>
      </c>
      <c r="F11" s="16" t="n">
        <f>B4</f>
        <v>284</v>
      </c>
    </row>
    <row r="12">
      <c r="A12" s="16" t="s">
        <v>919</v>
      </c>
      <c r="B12" s="16" t="n">
        <v>20</v>
      </c>
      <c r="E12" s="16" t="s">
        <v>920</v>
      </c>
      <c r="F12" s="16" t="n">
        <f>B5</f>
        <v>20</v>
      </c>
    </row>
    <row r="13">
      <c r="A13" s="16" t="s">
        <v>921</v>
      </c>
      <c r="B13" s="16" t="n">
        <v>4</v>
      </c>
      <c r="E13" s="16" t="s">
        <v>502</v>
      </c>
      <c r="F13" s="16" t="n">
        <f>B6</f>
        <v>15</v>
      </c>
    </row>
    <row r="14" ht="30" customHeight="1">
      <c r="A14" s="16" t="s">
        <v>922</v>
      </c>
      <c r="B14" s="16" t="n">
        <v>2</v>
      </c>
      <c r="E14" s="16" t="s">
        <v>503</v>
      </c>
      <c r="F14" s="16" t="n">
        <f>B7</f>
        <v>6</v>
      </c>
    </row>
    <row r="15" ht="30" customHeight="1">
      <c r="A15" s="16" t="s">
        <v>923</v>
      </c>
      <c r="B15" s="16" t="n">
        <v>1</v>
      </c>
      <c r="E15" s="16" t="s">
        <v>924</v>
      </c>
      <c r="F15" s="16" t="n">
        <f>B28</f>
        <v>15</v>
      </c>
    </row>
    <row r="16">
      <c r="A16" s="16" t="s">
        <v>925</v>
      </c>
      <c r="B16" s="16" t="n">
        <v>1</v>
      </c>
      <c r="E16" s="16" t="s">
        <v>926</v>
      </c>
      <c r="F16" s="16" t="n">
        <f>B37</f>
        <v>12</v>
      </c>
    </row>
    <row r="17">
      <c r="A17" s="16" t="s">
        <v>927</v>
      </c>
      <c r="B17" s="16" t="n">
        <v>72</v>
      </c>
      <c r="E17" s="16" t="s">
        <v>928</v>
      </c>
      <c r="F17" s="16" t="n">
        <f>B38</f>
        <v>10</v>
      </c>
    </row>
    <row r="18">
      <c r="A18" s="16" t="s">
        <v>929</v>
      </c>
      <c r="B18" s="16" t="n">
        <v>22</v>
      </c>
      <c r="C18" s="16" t="s">
        <v>930</v>
      </c>
    </row>
    <row r="19">
      <c r="A19" s="16" t="s">
        <v>931</v>
      </c>
      <c r="B19" s="16" t="n">
        <v>20</v>
      </c>
      <c r="C19" s="16" t="s">
        <v>110</v>
      </c>
    </row>
    <row r="20">
      <c r="A20" s="16" t="s">
        <v>932</v>
      </c>
      <c r="B20" s="16" t="n">
        <v>8</v>
      </c>
      <c r="C20" s="16" t="s">
        <v>930</v>
      </c>
    </row>
    <row r="21">
      <c r="A21" s="16" t="s">
        <v>933</v>
      </c>
      <c r="B21" s="16" t="n">
        <v>4</v>
      </c>
      <c r="C21" s="16" t="s">
        <v>51</v>
      </c>
    </row>
    <row r="22">
      <c r="A22" s="16" t="s">
        <v>934</v>
      </c>
      <c r="B22" s="16" t="n">
        <v>4</v>
      </c>
      <c r="C22" s="16" t="s">
        <v>110</v>
      </c>
    </row>
    <row r="23">
      <c r="A23" s="16" t="s">
        <v>935</v>
      </c>
      <c r="B23" s="16" t="n">
        <v>3</v>
      </c>
      <c r="C23" s="16" t="s">
        <v>936</v>
      </c>
    </row>
    <row r="24">
      <c r="A24" s="16" t="s">
        <v>937</v>
      </c>
      <c r="B24" s="16" t="n">
        <v>3</v>
      </c>
      <c r="C24" s="16" t="s">
        <v>938</v>
      </c>
    </row>
    <row r="25">
      <c r="A25" s="457" t="s">
        <v>939</v>
      </c>
      <c r="B25" s="16" t="n">
        <v>3</v>
      </c>
      <c r="C25" s="16" t="s">
        <v>55</v>
      </c>
    </row>
    <row r="26">
      <c r="A26" s="16" t="s">
        <v>940</v>
      </c>
      <c r="B26" s="16" t="n">
        <v>4</v>
      </c>
      <c r="C26" s="16" t="s">
        <v>941</v>
      </c>
    </row>
    <row r="27">
      <c r="A27" s="16" t="s">
        <v>403</v>
      </c>
      <c r="B27" s="16" t="n">
        <v>44</v>
      </c>
    </row>
    <row r="28">
      <c r="A28" s="454" t="s">
        <v>924</v>
      </c>
      <c r="B28" s="454" t="n">
        <v>15</v>
      </c>
    </row>
    <row r="29">
      <c r="A29" s="16" t="s">
        <v>942</v>
      </c>
      <c r="B29" s="16" t="n">
        <v>14</v>
      </c>
    </row>
    <row r="30">
      <c r="A30" s="16" t="s">
        <v>943</v>
      </c>
      <c r="B30" s="16" t="n">
        <v>10</v>
      </c>
    </row>
    <row r="31">
      <c r="A31" s="16" t="s">
        <v>944</v>
      </c>
      <c r="B31" s="16" t="n">
        <v>2</v>
      </c>
    </row>
    <row r="32">
      <c r="A32" s="16" t="s">
        <v>945</v>
      </c>
      <c r="B32" s="16" t="n">
        <v>2</v>
      </c>
    </row>
    <row r="33">
      <c r="A33" s="16" t="s">
        <v>946</v>
      </c>
      <c r="B33" s="16" t="n">
        <v>1</v>
      </c>
    </row>
    <row r="34">
      <c r="A34" s="16" t="s">
        <v>947</v>
      </c>
      <c r="B34" s="16" t="n">
        <v>88</v>
      </c>
    </row>
    <row r="35">
      <c r="A35" s="457" t="s">
        <v>948</v>
      </c>
      <c r="B35" s="16" t="n">
        <v>26</v>
      </c>
    </row>
    <row r="36">
      <c r="A36" s="16" t="s">
        <v>949</v>
      </c>
      <c r="B36" s="16" t="n">
        <v>25</v>
      </c>
    </row>
    <row r="37">
      <c r="A37" s="16" t="s">
        <v>926</v>
      </c>
      <c r="B37" s="16" t="n">
        <v>12</v>
      </c>
      <c r="C37" s="16" t="s">
        <v>950</v>
      </c>
      <c r="E37" s="16" t="s">
        <v>951</v>
      </c>
      <c r="F37" s="16" t="s">
        <v>952</v>
      </c>
    </row>
    <row r="38">
      <c r="A38" s="16" t="s">
        <v>928</v>
      </c>
      <c r="B38" s="16" t="n">
        <v>10</v>
      </c>
      <c r="C38" s="16" t="s">
        <v>950</v>
      </c>
      <c r="E38" s="16" t="s">
        <v>953</v>
      </c>
      <c r="F38" s="16" t="s">
        <v>954</v>
      </c>
    </row>
    <row r="39">
      <c r="A39" s="16" t="s">
        <v>955</v>
      </c>
      <c r="B39" s="16" t="n">
        <v>7</v>
      </c>
      <c r="C39" s="16" t="s">
        <v>941</v>
      </c>
      <c r="E39" s="16" t="s">
        <v>956</v>
      </c>
      <c r="F39" s="16" t="s">
        <v>957</v>
      </c>
    </row>
    <row r="40">
      <c r="A40" s="16" t="s">
        <v>958</v>
      </c>
      <c r="B40" s="16" t="n">
        <v>5</v>
      </c>
      <c r="C40" s="16" t="s">
        <v>110</v>
      </c>
      <c r="E40" s="16" t="s">
        <v>959</v>
      </c>
    </row>
    <row r="41">
      <c r="A41" s="16" t="s">
        <v>960</v>
      </c>
      <c r="B41" s="16" t="n">
        <v>2</v>
      </c>
      <c r="C41" s="16" t="s">
        <v>941</v>
      </c>
      <c r="E41" s="16" t="s">
        <v>961</v>
      </c>
    </row>
    <row r="42">
      <c r="A42" s="16" t="s">
        <v>962</v>
      </c>
      <c r="B42" s="16" t="n">
        <v>2</v>
      </c>
      <c r="C42" s="16" t="s">
        <v>930</v>
      </c>
      <c r="E42" s="16" t="s">
        <v>963</v>
      </c>
    </row>
    <row r="43">
      <c r="A43" s="16" t="s">
        <v>964</v>
      </c>
      <c r="B43" s="16" t="n">
        <v>0</v>
      </c>
      <c r="E43" s="16" t="s">
        <v>965</v>
      </c>
    </row>
    <row r="44">
      <c r="A44" s="16" t="s">
        <v>966</v>
      </c>
      <c r="B44" s="16" t="n">
        <v>40</v>
      </c>
    </row>
    <row r="45">
      <c r="A45" s="457" t="s">
        <v>967</v>
      </c>
      <c r="B45" s="457" t="n">
        <v>21</v>
      </c>
    </row>
    <row r="46">
      <c r="A46" s="16" t="s">
        <v>968</v>
      </c>
      <c r="B46" s="16" t="n">
        <v>6</v>
      </c>
    </row>
    <row r="47">
      <c r="A47" s="457" t="s">
        <v>969</v>
      </c>
      <c r="B47" s="457" t="n">
        <v>4</v>
      </c>
    </row>
    <row r="48">
      <c r="A48" s="16" t="s">
        <v>970</v>
      </c>
      <c r="B48" s="16" t="n">
        <v>4</v>
      </c>
    </row>
    <row r="49">
      <c r="A49" s="457" t="s">
        <v>971</v>
      </c>
      <c r="B49" s="457" t="n">
        <v>3</v>
      </c>
    </row>
    <row r="50">
      <c r="A50" s="16" t="s">
        <v>972</v>
      </c>
      <c r="B50" s="16" t="n">
        <v>2</v>
      </c>
    </row>
  </sheetData>
  <mergeCells count="1">
    <mergeCell ref="E3:F3"/>
  </mergeCells>
  <pageMargins left="0.7" right="0.7" top="0.75" bottom="0.75" header="0.3" footer="0.3"/>
  <pageSetup orientation="portrait" horizontalDpi="300" verticalDpi="300" r:id="rId2"/>
  <legacyDrawing r:id="rIdvml"/>
  <tableParts count="1">
    <tablePart r:id="rId3"/>
  </tableParts>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X1" zoomScale="105" zoomScaleNormal="90" workbookViewId="0">
      <selection activeCell="AK3" sqref="AK3"/>
    </sheetView>
  </sheetViews>
  <sheetFormatPr defaultRowHeight="15.0" baseColWidth="10"/>
  <cols>
    <col min="1" max="1" width="6.5" hidden="0" customWidth="1"/>
    <col min="2" max="2" width="8.1640625" hidden="0" customWidth="1"/>
    <col min="4" max="4" width="7.1640625" hidden="0" customWidth="1"/>
    <col min="5" max="5" width="8.83203125" hidden="0" customWidth="1"/>
    <col min="7" max="7" width="8.1640625" hidden="0" customWidth="1"/>
    <col min="8" max="8" width="7.1640625" hidden="0" customWidth="1"/>
    <col min="10" max="10" width="8.5" hidden="0" customWidth="1"/>
    <col min="12" max="12" width="8.5" hidden="0" customWidth="1"/>
    <col min="13" max="13" width="8.5" hidden="0" customWidth="1"/>
    <col min="14" max="14" width="7.5" hidden="0" customWidth="1"/>
    <col min="15" max="15" width="8.5" hidden="0" customWidth="1"/>
    <col min="16" max="16" width="8.5" hidden="0" customWidth="1"/>
    <col min="17" max="17" width="8.5" hidden="0" customWidth="1"/>
    <col min="18" max="18" width="8.5" hidden="0" customWidth="1"/>
    <col min="19" max="19" width="8.5" hidden="0" customWidth="1"/>
    <col min="20" max="20" width="8.5" hidden="0" customWidth="1"/>
    <col min="21" max="21" width="8.5" hidden="0" customWidth="1"/>
    <col min="22" max="22" width="8.5" hidden="0" customWidth="1"/>
    <col min="23" max="23" width="8.5" hidden="0" customWidth="1"/>
    <col min="24" max="24" width="8.5" hidden="0" customWidth="1"/>
    <col min="25" max="25" width="8.5" hidden="0" customWidth="1"/>
    <col min="26" max="26" width="8.5" hidden="0" customWidth="1"/>
    <col min="27" max="27" width="8.5" hidden="0" customWidth="1"/>
    <col min="28" max="28" width="8.5" hidden="0" customWidth="1"/>
    <col min="29" max="29" width="8.5" hidden="0" customWidth="1"/>
    <col min="30" max="30" width="8.5" hidden="0" customWidth="1"/>
    <col min="31" max="31" width="8.5" hidden="0" customWidth="1"/>
    <col min="32" max="32" width="8.5" hidden="0" customWidth="1"/>
    <col min="33" max="33" width="8.5" hidden="0" customWidth="1"/>
    <col min="34" max="34" width="8.5" hidden="0" customWidth="1"/>
    <col min="35" max="35" width="8.5" hidden="0" customWidth="1"/>
    <col min="36" max="36" width="8.5" hidden="0" customWidth="1"/>
    <col min="37" max="37" width="8.5" hidden="0" customWidth="1"/>
    <col min="38" max="38" width="8.5" hidden="0" customWidth="1"/>
    <col min="39" max="39" width="8.5" hidden="0" customWidth="1"/>
    <col min="40" max="40" width="8.5" hidden="0" customWidth="1"/>
    <col min="41" max="41" width="8.5" hidden="0" customWidth="1"/>
    <col min="42" max="42" width="8.5" hidden="0" customWidth="1"/>
    <col min="43" max="43" width="8.5" hidden="0" customWidth="1"/>
    <col min="44" max="44" width="8.5" hidden="0" customWidth="1"/>
    <col min="45" max="45" width="8.5" hidden="0" customWidth="1"/>
    <col min="46" max="46" width="8.5" hidden="0" customWidth="1"/>
    <col min="47" max="47" width="8.5" hidden="0" customWidth="1"/>
    <col min="48" max="48" width="8.5" hidden="0" customWidth="1"/>
    <col min="49" max="49" width="8.5" hidden="0" customWidth="1"/>
    <col min="50" max="50" width="8.5" hidden="0" customWidth="1"/>
    <col min="51" max="51" width="8.5" hidden="0" customWidth="1"/>
    <col min="52" max="52" width="8.5" hidden="0" customWidth="1"/>
    <col min="53" max="53" width="8.5" hidden="0" customWidth="1"/>
    <col min="54" max="54" width="8.5" hidden="0" customWidth="1"/>
    <col min="55" max="55" width="8.5" hidden="0" customWidth="1"/>
    <col min="56" max="56" width="8.5" hidden="0" customWidth="1"/>
    <col min="57" max="57" width="8.5" hidden="0" customWidth="1"/>
    <col min="58" max="58" width="8.5" hidden="0" customWidth="1"/>
    <col min="59" max="59" width="8.5" hidden="0" customWidth="1"/>
    <col min="60" max="60" width="8.5" hidden="0" customWidth="1"/>
    <col min="61" max="61" width="8.5" hidden="0" customWidth="1"/>
    <col min="62" max="62" width="8.5" hidden="0" customWidth="1"/>
  </cols>
  <sheetData>
    <row r="1">
      <c r="A1" s="18" t="s">
        <v>1195</v>
      </c>
      <c r="I1" s="19"/>
      <c r="J1" s="19"/>
      <c r="K1" s="19"/>
    </row>
    <row r="2" ht="13.25" customHeight="1">
      <c r="A2" s="474"/>
      <c r="O2" s="82" t="s">
        <v>1145</v>
      </c>
      <c r="P2" s="467" t="s">
        <v>973</v>
      </c>
      <c r="Q2" s="467"/>
      <c r="R2" s="467"/>
      <c r="S2" s="467"/>
      <c r="T2" s="464"/>
      <c r="U2" s="464"/>
      <c r="V2" s="464"/>
      <c r="W2" s="464"/>
      <c r="X2" s="464"/>
      <c r="Y2" s="464" t="s">
        <v>974</v>
      </c>
      <c r="Z2" s="18"/>
      <c r="AA2" s="18"/>
      <c r="AB2" s="18"/>
      <c r="AC2" s="18"/>
      <c r="AD2" s="18"/>
      <c r="AE2" s="464"/>
      <c r="AF2" s="464"/>
      <c r="AG2" s="465" t="s">
        <v>975</v>
      </c>
      <c r="AH2" s="18"/>
      <c r="AI2" s="18"/>
      <c r="AJ2" s="466" t="s">
        <v>976</v>
      </c>
      <c r="AK2" s="466"/>
      <c r="AL2" s="466"/>
      <c r="AM2" s="466"/>
      <c r="AN2" s="466"/>
      <c r="AO2" s="466"/>
      <c r="AP2" s="466"/>
      <c r="AQ2" s="466"/>
      <c r="AR2" s="466"/>
      <c r="AS2" s="466"/>
      <c r="AT2" s="466"/>
      <c r="AU2" s="82" t="s">
        <v>446</v>
      </c>
      <c r="AV2" s="82"/>
      <c r="AW2" s="82"/>
      <c r="AX2" s="82"/>
      <c r="AY2" s="82"/>
      <c r="AZ2" s="82"/>
      <c r="BA2" s="82"/>
      <c r="BB2" s="479"/>
      <c r="BC2" s="479"/>
      <c r="BD2" s="479"/>
      <c r="BE2" s="479"/>
      <c r="BF2" s="479"/>
      <c r="BG2" s="479"/>
      <c r="BH2" s="479"/>
      <c r="BI2" s="479"/>
      <c r="BJ2" s="482" t="s">
        <v>977</v>
      </c>
    </row>
    <row r="3" ht="48" customHeight="1">
      <c r="A3" s="474"/>
      <c r="B3" s="474"/>
      <c r="C3" s="474"/>
      <c r="D3" s="474"/>
      <c r="E3" s="474"/>
      <c r="F3" s="474"/>
      <c r="G3" s="474"/>
      <c r="H3" s="474"/>
      <c r="I3" s="474"/>
      <c r="J3" s="474"/>
      <c r="K3" s="474"/>
      <c r="L3" s="474"/>
      <c r="M3" s="474"/>
      <c r="N3" s="474"/>
      <c r="O3" s="483" t="s">
        <v>978</v>
      </c>
      <c r="P3" s="19" t="s">
        <v>979</v>
      </c>
      <c r="Q3" s="19" t="s">
        <v>980</v>
      </c>
      <c r="R3" s="19" t="s">
        <v>981</v>
      </c>
      <c r="S3" s="19" t="s">
        <v>982</v>
      </c>
      <c r="T3" s="19" t="s">
        <v>983</v>
      </c>
      <c r="U3" s="19" t="s">
        <v>984</v>
      </c>
      <c r="V3" s="19" t="s">
        <v>985</v>
      </c>
      <c r="W3" s="19" t="s">
        <v>986</v>
      </c>
      <c r="X3" s="19" t="s">
        <v>987</v>
      </c>
      <c r="Y3" s="19" t="s">
        <v>988</v>
      </c>
      <c r="Z3" s="19"/>
      <c r="AA3" s="19"/>
      <c r="AB3" s="19"/>
      <c r="AC3" s="19" t="s">
        <v>989</v>
      </c>
      <c r="AD3" s="19" t="s">
        <v>990</v>
      </c>
      <c r="AE3" s="19" t="s">
        <v>991</v>
      </c>
      <c r="AF3" s="19" t="s">
        <v>992</v>
      </c>
      <c r="AG3" s="19" t="s">
        <v>993</v>
      </c>
      <c r="AH3" s="19" t="s">
        <v>994</v>
      </c>
      <c r="AI3" s="19" t="s">
        <v>995</v>
      </c>
      <c r="AJ3" s="19" t="s">
        <v>996</v>
      </c>
      <c r="AK3" s="19" t="s">
        <v>997</v>
      </c>
      <c r="AL3" s="19" t="s">
        <v>998</v>
      </c>
      <c r="AM3" s="19" t="s">
        <v>999</v>
      </c>
      <c r="AN3" s="19" t="s">
        <v>1000</v>
      </c>
      <c r="AO3" s="19" t="s">
        <v>1001</v>
      </c>
      <c r="AP3" s="19" t="s">
        <v>1002</v>
      </c>
      <c r="AQ3" s="458" t="s">
        <v>1003</v>
      </c>
      <c r="AR3" s="19" t="s">
        <v>1004</v>
      </c>
      <c r="AS3" s="19" t="s">
        <v>1005</v>
      </c>
      <c r="AT3" s="19" t="s">
        <v>1006</v>
      </c>
      <c r="AU3" s="19" t="s">
        <v>1007</v>
      </c>
      <c r="AV3" s="19" t="s">
        <v>1008</v>
      </c>
      <c r="AW3" s="19" t="s">
        <v>1009</v>
      </c>
      <c r="AX3" s="19" t="s">
        <v>1010</v>
      </c>
      <c r="AY3" s="19" t="s">
        <v>1011</v>
      </c>
      <c r="AZ3" s="19" t="s">
        <v>1012</v>
      </c>
      <c r="BA3" s="19" t="s">
        <v>989</v>
      </c>
      <c r="BB3" s="19" t="s">
        <v>1013</v>
      </c>
      <c r="BC3" s="19" t="s">
        <v>1014</v>
      </c>
      <c r="BD3" s="19" t="s">
        <v>1015</v>
      </c>
      <c r="BE3" s="19" t="s">
        <v>1016</v>
      </c>
      <c r="BF3" s="19" t="s">
        <v>1017</v>
      </c>
      <c r="BG3" s="19" t="s">
        <v>1018</v>
      </c>
      <c r="BH3" s="19" t="s">
        <v>1019</v>
      </c>
      <c r="BI3" s="19" t="s">
        <v>1020</v>
      </c>
      <c r="BJ3" s="480" t="s">
        <v>1021</v>
      </c>
    </row>
    <row r="4" ht="63" customHeight="1">
      <c r="A4" s="474" t="s">
        <v>1022</v>
      </c>
      <c r="B4" s="474" t="s">
        <v>56</v>
      </c>
      <c r="C4" s="474" t="s">
        <v>1023</v>
      </c>
      <c r="D4" s="474" t="s">
        <v>893</v>
      </c>
      <c r="E4" s="474" t="s">
        <v>1024</v>
      </c>
      <c r="F4" s="474" t="s">
        <v>1025</v>
      </c>
      <c r="G4" s="474" t="s">
        <v>1026</v>
      </c>
      <c r="H4" s="474" t="s">
        <v>132</v>
      </c>
      <c r="I4" s="478" t="s">
        <v>408</v>
      </c>
      <c r="J4" s="478" t="s">
        <v>151</v>
      </c>
      <c r="K4" s="478" t="s">
        <v>1027</v>
      </c>
      <c r="L4" s="476" t="s">
        <v>160</v>
      </c>
      <c r="M4" s="474" t="s">
        <v>110</v>
      </c>
      <c r="N4" s="474" t="s">
        <v>1028</v>
      </c>
      <c r="O4" s="483" t="s">
        <v>1029</v>
      </c>
      <c r="P4" s="19" t="s">
        <v>1030</v>
      </c>
      <c r="Q4" s="19" t="s">
        <v>1031</v>
      </c>
      <c r="R4" s="19" t="s">
        <v>1032</v>
      </c>
      <c r="S4" s="19" t="s">
        <v>1033</v>
      </c>
      <c r="T4" s="19" t="s">
        <v>1034</v>
      </c>
      <c r="U4" s="19" t="s">
        <v>1035</v>
      </c>
      <c r="V4" s="19" t="s">
        <v>1036</v>
      </c>
      <c r="W4" s="19" t="s">
        <v>1037</v>
      </c>
      <c r="X4" s="19" t="s">
        <v>1038</v>
      </c>
      <c r="Y4" s="19" t="s">
        <v>1039</v>
      </c>
      <c r="Z4" s="19" t="s">
        <v>1040</v>
      </c>
      <c r="AA4" s="19" t="s">
        <v>1041</v>
      </c>
      <c r="AB4" s="19" t="s">
        <v>1042</v>
      </c>
      <c r="AC4" s="19" t="s">
        <v>1043</v>
      </c>
      <c r="AD4" s="19" t="s">
        <v>1044</v>
      </c>
      <c r="AE4" s="19" t="s">
        <v>1045</v>
      </c>
      <c r="AF4" s="19" t="s">
        <v>1046</v>
      </c>
      <c r="AG4" s="19" t="s">
        <v>211</v>
      </c>
      <c r="AH4" s="19" t="s">
        <v>212</v>
      </c>
      <c r="AI4" s="19" t="s">
        <v>1047</v>
      </c>
      <c r="AJ4" s="19" t="s">
        <v>1048</v>
      </c>
      <c r="AK4" s="19" t="s">
        <v>1049</v>
      </c>
      <c r="AL4" s="19" t="s">
        <v>1050</v>
      </c>
      <c r="AM4" s="19" t="s">
        <v>1051</v>
      </c>
      <c r="AN4" s="19" t="s">
        <v>1052</v>
      </c>
      <c r="AO4" s="19" t="s">
        <v>1053</v>
      </c>
      <c r="AP4" s="19" t="s">
        <v>1054</v>
      </c>
      <c r="AQ4" s="458" t="s">
        <v>1055</v>
      </c>
      <c r="AR4" s="19" t="s">
        <v>1056</v>
      </c>
      <c r="AS4" s="19" t="s">
        <v>1057</v>
      </c>
      <c r="AT4" s="19" t="s">
        <v>1058</v>
      </c>
      <c r="AU4" s="19" t="s">
        <v>1059</v>
      </c>
      <c r="AV4" s="19" t="s">
        <v>1060</v>
      </c>
      <c r="AW4" s="19" t="s">
        <v>1061</v>
      </c>
      <c r="AX4" s="19" t="s">
        <v>1062</v>
      </c>
      <c r="AY4" s="19" t="s">
        <v>1063</v>
      </c>
      <c r="AZ4" s="19" t="s">
        <v>1064</v>
      </c>
      <c r="BA4" s="19"/>
      <c r="BB4" s="19" t="s">
        <v>507</v>
      </c>
      <c r="BC4" s="19" t="s">
        <v>1065</v>
      </c>
      <c r="BD4" s="19" t="s">
        <v>1066</v>
      </c>
      <c r="BE4" s="19" t="s">
        <v>1067</v>
      </c>
      <c r="BF4" s="19" t="s">
        <v>1068</v>
      </c>
      <c r="BG4" s="19" t="s">
        <v>1069</v>
      </c>
      <c r="BH4" s="19" t="s">
        <v>1070</v>
      </c>
      <c r="BI4" s="19" t="s">
        <v>1071</v>
      </c>
      <c r="BJ4" s="480" t="s">
        <v>1072</v>
      </c>
    </row>
    <row r="5">
      <c r="A5" s="474" t="n">
        <v>2021</v>
      </c>
      <c r="B5" s="475" t="n">
        <f>Q5</f>
        <v>394.202</v>
      </c>
      <c r="C5" s="475" t="n">
        <f>SUM(Y5:AB5)</f>
        <v>195.7</v>
      </c>
      <c r="D5" s="475" t="n">
        <f>T5</f>
        <v>18.823</v>
      </c>
      <c r="E5" s="475" t="n">
        <f>SUM(P5:S5)-B5</f>
        <v>0.77600000000001046</v>
      </c>
      <c r="F5" s="475" t="n">
        <f>SUM(T5:AF5)-C5-L5-D5 - 28</f>
        <v>19.722000000000016</v>
      </c>
      <c r="G5" s="475" t="n">
        <f>SUM(BB5:BI5)-BC5</f>
        <v>81.642999999999986</v>
      </c>
      <c r="H5" s="475" t="n">
        <f>SUM(AG5:AI5)</f>
        <v>7.798</v>
      </c>
      <c r="I5" s="475" t="n">
        <f>AJ5</f>
        <v>283.95749999999998</v>
      </c>
      <c r="J5" s="475" t="n">
        <f>AL5</f>
        <v>12.347</v>
      </c>
      <c r="K5" s="475" t="n">
        <f>SUM(AM5:AT5)</f>
        <v>29.628</v>
      </c>
      <c r="L5" s="474" t="n">
        <f>103/4</f>
        <v>25.75</v>
      </c>
      <c r="M5" s="475" t="n">
        <f t="shared" ref="M5:M16" si="0">SUM(AU5:BA5)</f>
        <v>31.939</v>
      </c>
      <c r="N5" s="475" t="n">
        <f>AK5</f>
        <v>3.4</v>
      </c>
      <c r="O5" s="484" t="n">
        <v>50</v>
      </c>
      <c r="P5" s="463" t="n">
        <v>0.55000000000000004</v>
      </c>
      <c r="Q5" s="463" t="n">
        <v>394.202</v>
      </c>
      <c r="R5" s="463" t="n">
        <v>0.14599999999999999</v>
      </c>
      <c r="S5" s="463" t="n">
        <v>0.08</v>
      </c>
      <c r="T5" s="463" t="n">
        <v>18.823</v>
      </c>
      <c r="U5" s="463" t="n">
        <v>19</v>
      </c>
      <c r="V5" s="463" t="n">
        <v>11.481999999999999</v>
      </c>
      <c r="W5" s="19" t="n">
        <v>1.5580000000000001</v>
      </c>
      <c r="X5" s="19" t="n">
        <v>0.74</v>
      </c>
      <c r="Y5" s="463" t="n">
        <v>0.2</v>
      </c>
      <c r="Z5" s="463" t="n">
        <v>43.1</v>
      </c>
      <c r="AA5" s="463" t="n">
        <v>33.9</v>
      </c>
      <c r="AB5" s="463" t="n">
        <v>118.5</v>
      </c>
      <c r="AC5" s="463" t="n">
        <v>28</v>
      </c>
      <c r="AD5" s="19" t="n">
        <v>-2.0379999999999998</v>
      </c>
      <c r="AE5" s="463" t="n">
        <v>14.31</v>
      </c>
      <c r="AF5" s="463" t="n">
        <v>0.42</v>
      </c>
      <c r="AG5" s="463" t="n">
        <v>7.7279999999999998</v>
      </c>
      <c r="AH5" s="463" t="n">
        <v>7.0000000000000007E-2</v>
      </c>
      <c r="AI5" s="463" t="n">
        <v>0</v>
      </c>
      <c r="AJ5" s="463" t="n">
        <v>283.95749999999998</v>
      </c>
      <c r="AK5" s="19" t="n">
        <v>3.4</v>
      </c>
      <c r="AL5" s="19" t="n">
        <v>12.347</v>
      </c>
      <c r="AM5" s="485" t="n">
        <v>0.28599999999999998</v>
      </c>
      <c r="AN5" s="19" t="n">
        <v>2</v>
      </c>
      <c r="AO5" s="463" t="n">
        <v>0.81</v>
      </c>
      <c r="AP5" s="19" t="n">
        <v>0.52100000000000002</v>
      </c>
      <c r="AQ5" s="458" t="n">
        <v>10</v>
      </c>
      <c r="AR5" s="19" t="n">
        <v>2.7</v>
      </c>
      <c r="AS5" s="19" t="n">
        <v>0.751</v>
      </c>
      <c r="AT5" s="463" t="n">
        <v>12.56</v>
      </c>
      <c r="AU5" s="463" t="n">
        <v>0</v>
      </c>
      <c r="AV5" s="19" t="n">
        <v>1.415</v>
      </c>
      <c r="AW5" s="19" t="n">
        <v>10.51</v>
      </c>
      <c r="AX5" s="19" t="n">
        <v>2.6</v>
      </c>
      <c r="AY5" s="463" t="n">
        <v>-0.33</v>
      </c>
      <c r="AZ5" s="19" t="n">
        <v>17.744</v>
      </c>
      <c r="BA5" s="463" t="n">
        <v>0</v>
      </c>
      <c r="BB5" s="19" t="n">
        <v>4.0999999999999996</v>
      </c>
      <c r="BC5" s="19" t="n">
        <v>7.25</v>
      </c>
      <c r="BD5" s="19" t="n">
        <v>48.4</v>
      </c>
      <c r="BE5" s="463" t="n">
        <v>0.83</v>
      </c>
      <c r="BF5" s="19" t="n">
        <v>4.5110000000000001</v>
      </c>
      <c r="BG5" s="463" t="n">
        <v>3.0739999999999998</v>
      </c>
      <c r="BH5" s="459" t="n">
        <v>-0.28399999999999997</v>
      </c>
      <c r="BI5" s="19" t="n">
        <v>21.012</v>
      </c>
      <c r="BJ5" s="481" t="n">
        <v>1.1599999999999999</v>
      </c>
    </row>
    <row r="6">
      <c r="A6" s="474" t="n">
        <v>2022</v>
      </c>
      <c r="B6" s="475" t="n">
        <f t="shared" ref="B6:B15" si="1">Q6</f>
        <v>17.465</v>
      </c>
      <c r="C6" s="475" t="n">
        <f t="shared" ref="C6:C15" si="2">SUM(Y6:AB6)</f>
        <v>10.1</v>
      </c>
      <c r="D6" s="475" t="n">
        <f t="shared" ref="D6:D15" si="3">T6</f>
        <v>2.5950000000000002</v>
      </c>
      <c r="E6" s="475" t="n">
        <f t="shared" ref="E6:E15" si="4">SUM(P6:S6)-B6</f>
        <v>19.719000000000005</v>
      </c>
      <c r="F6" s="475" t="n">
        <f>SUM(T6:AF6)-C6-L6-D6</f>
        <v>52.756999999999998</v>
      </c>
      <c r="G6" s="475" t="n">
        <f t="shared" ref="G6:G16" si="5">SUM(BB6:BI6)-BC6</f>
        <v>110.24799999999999</v>
      </c>
      <c r="H6" s="475" t="n">
        <f t="shared" ref="H6:H15" si="6">SUM(AG6:AI6)</f>
        <v>7.9489999999999998</v>
      </c>
      <c r="I6" s="475" t="n">
        <f t="shared" ref="I6:I15" si="7">AJ6</f>
        <v>77.092500000000001</v>
      </c>
      <c r="J6" s="475" t="n">
        <f t="shared" ref="J6:J15" si="8">AL6</f>
        <v>46.79</v>
      </c>
      <c r="K6" s="475" t="n">
        <f t="shared" ref="K6:K16" si="9">SUM(AM6:AT6)</f>
        <v>35.671000000000006</v>
      </c>
      <c r="L6" s="474" t="n">
        <v>0</v>
      </c>
      <c r="M6" s="475" t="n">
        <f t="shared" si="0"/>
        <v>56.412999999999997</v>
      </c>
      <c r="N6" s="475" t="n">
        <f t="shared" ref="N6:N15" si="10">AK6</f>
        <v>5.0999999999999996</v>
      </c>
      <c r="O6" s="484" t="n">
        <v>55</v>
      </c>
      <c r="P6" s="463" t="n">
        <v>15.61</v>
      </c>
      <c r="Q6" s="463" t="n">
        <v>17.465</v>
      </c>
      <c r="R6" s="463" t="n">
        <v>0.317</v>
      </c>
      <c r="S6" s="463" t="n">
        <v>3.7919999999999998</v>
      </c>
      <c r="T6" s="463" t="n">
        <v>2.5950000000000002</v>
      </c>
      <c r="U6" s="19" t="n">
        <v>14.5</v>
      </c>
      <c r="V6" s="463" t="n">
        <v>25.070999999999998</v>
      </c>
      <c r="W6" s="19" t="n">
        <v>1.952</v>
      </c>
      <c r="X6" s="19" t="n">
        <v>0.61399999999999999</v>
      </c>
      <c r="Y6" s="19" t="n">
        <v>0</v>
      </c>
      <c r="Z6" s="19" t="n">
        <v>2.2999999999999998</v>
      </c>
      <c r="AA6" s="19" t="n">
        <v>1.6</v>
      </c>
      <c r="AB6" s="19" t="n">
        <v>6.2</v>
      </c>
      <c r="AC6" s="463" t="n">
        <v>0</v>
      </c>
      <c r="AD6" s="463" t="n">
        <v>1.31</v>
      </c>
      <c r="AE6" s="463" t="n">
        <v>8.61</v>
      </c>
      <c r="AF6" s="463" t="n">
        <v>0.7</v>
      </c>
      <c r="AG6" s="463" t="n">
        <v>7.782</v>
      </c>
      <c r="AH6" s="463" t="n">
        <v>0.12</v>
      </c>
      <c r="AI6" s="463" t="n">
        <v>4.7E-2</v>
      </c>
      <c r="AJ6" s="463" t="n">
        <v>77.092500000000001</v>
      </c>
      <c r="AK6" s="19" t="n">
        <v>5.0999999999999996</v>
      </c>
      <c r="AL6" s="19" t="n">
        <v>46.79</v>
      </c>
      <c r="AM6" s="459" t="n">
        <v>0.30499999999999999</v>
      </c>
      <c r="AN6" s="19" t="n">
        <v>4.3</v>
      </c>
      <c r="AO6" s="19" t="n">
        <v>1.1000000000000001</v>
      </c>
      <c r="AP6" s="19" t="n">
        <v>1.575</v>
      </c>
      <c r="AQ6" s="458" t="n">
        <v>10</v>
      </c>
      <c r="AR6" s="19" t="n">
        <v>4.5</v>
      </c>
      <c r="AS6" s="19" t="n">
        <v>1.9810000000000001</v>
      </c>
      <c r="AT6" s="463" t="n">
        <v>11.91</v>
      </c>
      <c r="AU6" s="463" t="n">
        <v>0</v>
      </c>
      <c r="AV6" s="19" t="n">
        <v>3.927</v>
      </c>
      <c r="AW6" s="19" t="n">
        <v>4.2880000000000003</v>
      </c>
      <c r="AX6" s="19" t="n">
        <v>3.7</v>
      </c>
      <c r="AY6" s="463" t="n">
        <v>-1.34</v>
      </c>
      <c r="AZ6" s="19" t="n">
        <v>45.838000000000001</v>
      </c>
      <c r="BA6" s="463" t="n">
        <v>0</v>
      </c>
      <c r="BB6" s="19" t="n">
        <v>11.3</v>
      </c>
      <c r="BC6" s="19" t="n">
        <v>0</v>
      </c>
      <c r="BD6" s="19" t="n">
        <v>1.1000000000000001</v>
      </c>
      <c r="BE6" s="463" t="n">
        <v>1.75</v>
      </c>
      <c r="BF6" s="19" t="n">
        <v>1.7330000000000001</v>
      </c>
      <c r="BG6" s="19" t="n">
        <v>7.1440000000000001</v>
      </c>
      <c r="BH6" s="460" t="n">
        <v>81.608999999999995</v>
      </c>
      <c r="BI6" s="19" t="n">
        <v>5.6120000000000001</v>
      </c>
      <c r="BJ6" s="481" t="n">
        <v>4.2</v>
      </c>
    </row>
    <row r="7">
      <c r="A7" s="474" t="n">
        <v>2023</v>
      </c>
      <c r="B7" s="475" t="n">
        <f t="shared" si="1"/>
        <v>0.48599999999999999</v>
      </c>
      <c r="C7" s="475" t="n">
        <f t="shared" si="2"/>
        <v>0</v>
      </c>
      <c r="D7" s="475" t="n">
        <f t="shared" si="3"/>
        <v>0.93700000000000006</v>
      </c>
      <c r="E7" s="475" t="n">
        <f t="shared" si="4"/>
        <v>1.4159999999999999</v>
      </c>
      <c r="F7" s="475" t="n">
        <f t="shared" ref="F7:F15" si="11">SUM(T7:AF7)-C7-L7-D7</f>
        <v>12</v>
      </c>
      <c r="G7" s="475" t="n">
        <f t="shared" si="5"/>
        <v>12.726000000000001</v>
      </c>
      <c r="H7" s="475" t="n">
        <f t="shared" si="6"/>
        <v>4.7519999999999998</v>
      </c>
      <c r="I7" s="475" t="n">
        <f t="shared" si="7"/>
        <v>1</v>
      </c>
      <c r="J7" s="475" t="n">
        <f t="shared" si="8"/>
        <v>38.595999999999997</v>
      </c>
      <c r="K7" s="475" t="n">
        <f t="shared" si="9"/>
        <v>24.216000000000001</v>
      </c>
      <c r="L7" s="474" t="n">
        <v>0</v>
      </c>
      <c r="M7" s="475" t="n">
        <f t="shared" si="0"/>
        <v>15.652999999999999</v>
      </c>
      <c r="N7" s="475" t="n">
        <f t="shared" si="10"/>
        <v>0</v>
      </c>
      <c r="O7" s="484" t="n">
        <v>0.7</v>
      </c>
      <c r="P7" s="463" t="n">
        <v>0.96</v>
      </c>
      <c r="Q7" s="463" t="n">
        <v>0.48599999999999999</v>
      </c>
      <c r="R7" s="463" t="n">
        <v>0.45600000000000002</v>
      </c>
      <c r="S7" s="463" t="n">
        <v>0</v>
      </c>
      <c r="T7" s="461" t="n">
        <v>0.93700000000000006</v>
      </c>
      <c r="U7" s="19" t="n">
        <v>3</v>
      </c>
      <c r="V7" s="463" t="n">
        <v>7.891</v>
      </c>
      <c r="W7" s="19" t="n">
        <v>0.61699999999999999</v>
      </c>
      <c r="X7" s="19" t="n">
        <v>8.4000000000000005E-2</v>
      </c>
      <c r="Y7" s="19" t="n">
        <v>0</v>
      </c>
      <c r="Z7" s="19" t="n">
        <v>0</v>
      </c>
      <c r="AA7" s="19" t="n">
        <v>0</v>
      </c>
      <c r="AB7" s="19" t="n">
        <v>0</v>
      </c>
      <c r="AC7" s="463" t="n">
        <v>0</v>
      </c>
      <c r="AD7" s="463" t="n">
        <v>0.318</v>
      </c>
      <c r="AE7" s="463" t="n">
        <v>-0.11000000000000001</v>
      </c>
      <c r="AF7" s="463" t="n">
        <v>0.2</v>
      </c>
      <c r="AG7" s="463" t="n">
        <v>4.6749999999999998</v>
      </c>
      <c r="AH7" s="463" t="n">
        <v>0.06</v>
      </c>
      <c r="AI7" s="463" t="n">
        <v>1.7000000000000001E-2</v>
      </c>
      <c r="AJ7" s="463" t="n">
        <v>1</v>
      </c>
      <c r="AK7" s="19" t="n">
        <v>0</v>
      </c>
      <c r="AL7" s="19" t="n">
        <v>38.595999999999997</v>
      </c>
      <c r="AM7" s="463" t="n">
        <v>0.14899999999999999</v>
      </c>
      <c r="AN7" s="19" t="n">
        <v>1.2</v>
      </c>
      <c r="AO7" s="19" t="n">
        <v>0.53</v>
      </c>
      <c r="AP7" s="19" t="n">
        <v>0.38100000000000001</v>
      </c>
      <c r="AQ7" s="458" t="n">
        <v>8</v>
      </c>
      <c r="AR7" s="19" t="n">
        <v>4.5</v>
      </c>
      <c r="AS7" s="19" t="n">
        <v>0.76600000000000001</v>
      </c>
      <c r="AT7" s="463" t="n">
        <v>8.69</v>
      </c>
      <c r="AU7" s="463" t="n">
        <v>0</v>
      </c>
      <c r="AV7" s="19" t="n">
        <v>1.93</v>
      </c>
      <c r="AW7" s="19" t="n">
        <v>1.4379999999999999</v>
      </c>
      <c r="AX7" s="19" t="n">
        <v>2.6</v>
      </c>
      <c r="AY7" s="19" t="n">
        <v>-2.48</v>
      </c>
      <c r="AZ7" s="19" t="n">
        <v>12.164999999999999</v>
      </c>
      <c r="BA7" s="19" t="n">
        <v>0</v>
      </c>
      <c r="BB7" s="19" t="n">
        <v>8.4</v>
      </c>
      <c r="BC7" s="19" t="n">
        <v>0</v>
      </c>
      <c r="BD7" s="19" t="n">
        <v>0.3</v>
      </c>
      <c r="BE7" s="463" t="n">
        <v>1.8</v>
      </c>
      <c r="BF7" s="19" t="n">
        <v>0</v>
      </c>
      <c r="BG7" s="19" t="n">
        <v>0</v>
      </c>
      <c r="BH7" s="459" t="n">
        <v>1.3759999999999999</v>
      </c>
      <c r="BI7" s="19" t="n">
        <v>0.85</v>
      </c>
      <c r="BJ7" s="481" t="n">
        <v>2.7</v>
      </c>
    </row>
    <row r="8">
      <c r="A8" s="474" t="n">
        <v>2024</v>
      </c>
      <c r="B8" s="475" t="n">
        <f t="shared" si="1"/>
        <v>0</v>
      </c>
      <c r="C8" s="475" t="n">
        <f t="shared" si="2"/>
        <v>0</v>
      </c>
      <c r="D8" s="475" t="n">
        <f t="shared" si="3"/>
        <v>0.16</v>
      </c>
      <c r="E8" s="475" t="n">
        <f t="shared" si="4"/>
        <v>1.4790000000000001</v>
      </c>
      <c r="F8" s="475" t="n">
        <f t="shared" si="11"/>
        <v>4.2219999999999995</v>
      </c>
      <c r="G8" s="475" t="n">
        <f t="shared" si="5"/>
        <v>1.365</v>
      </c>
      <c r="H8" s="475" t="n">
        <f t="shared" si="6"/>
        <v>4.637999999999999</v>
      </c>
      <c r="I8" s="475" t="n">
        <f t="shared" si="7"/>
        <v>0</v>
      </c>
      <c r="J8" s="475" t="n">
        <f t="shared" si="8"/>
        <v>31.911000000000001</v>
      </c>
      <c r="K8" s="475" t="n">
        <f t="shared" si="9"/>
        <v>9.6430000000000007</v>
      </c>
      <c r="L8" s="474" t="n">
        <v>0</v>
      </c>
      <c r="M8" s="475" t="n">
        <f t="shared" si="0"/>
        <v>3.9320000000000004</v>
      </c>
      <c r="N8" s="475" t="n">
        <f t="shared" si="10"/>
        <v>0</v>
      </c>
      <c r="O8" s="484" t="n">
        <v>0.7</v>
      </c>
      <c r="P8" s="463" t="n">
        <v>0.96</v>
      </c>
      <c r="Q8" s="19" t="n">
        <v>0</v>
      </c>
      <c r="R8" s="463" t="n">
        <v>0.51900000000000002</v>
      </c>
      <c r="S8" s="463" t="n">
        <v>0</v>
      </c>
      <c r="T8" s="462" t="n">
        <v>0.16</v>
      </c>
      <c r="U8" s="19" t="n">
        <v>2.8</v>
      </c>
      <c r="V8" s="463" t="n">
        <v>0.504</v>
      </c>
      <c r="W8" s="19" t="n">
        <v>0.47199999999999998</v>
      </c>
      <c r="X8" s="19" t="n">
        <v>2E-3</v>
      </c>
      <c r="Y8" s="19" t="n">
        <v>0</v>
      </c>
      <c r="Z8" s="19" t="n">
        <v>0</v>
      </c>
      <c r="AA8" s="19" t="n">
        <v>0</v>
      </c>
      <c r="AB8" s="19" t="n">
        <v>0</v>
      </c>
      <c r="AC8" s="463" t="n">
        <v>0</v>
      </c>
      <c r="AD8" s="463" t="n">
        <v>0.34399999999999997</v>
      </c>
      <c r="AE8" s="463" t="n">
        <v>0</v>
      </c>
      <c r="AF8" s="463" t="n">
        <v>0.1</v>
      </c>
      <c r="AG8" s="463" t="n">
        <v>4.5739999999999998</v>
      </c>
      <c r="AH8" s="463" t="n">
        <v>0.06</v>
      </c>
      <c r="AI8" s="463" t="n">
        <v>4.0000000000000001E-3</v>
      </c>
      <c r="AJ8" s="463" t="n">
        <v>0</v>
      </c>
      <c r="AK8" s="19" t="n">
        <v>0</v>
      </c>
      <c r="AL8" s="19" t="n">
        <v>31.911000000000001</v>
      </c>
      <c r="AM8" s="463" t="n">
        <v>4.1000000000000002E-2</v>
      </c>
      <c r="AN8" s="19" t="n">
        <v>0.4</v>
      </c>
      <c r="AO8" s="19" t="n">
        <v>0.41</v>
      </c>
      <c r="AP8" s="19" t="n">
        <v>0.13100000000000001</v>
      </c>
      <c r="AQ8" s="458" t="n">
        <v>0</v>
      </c>
      <c r="AR8" s="19" t="n">
        <v>3</v>
      </c>
      <c r="AS8" s="19" t="n">
        <v>0.30099999999999999</v>
      </c>
      <c r="AT8" s="19" t="n">
        <v>5.36</v>
      </c>
      <c r="AU8" s="463" t="n">
        <v>0</v>
      </c>
      <c r="AV8" s="19" t="n">
        <v>0.79600000000000004</v>
      </c>
      <c r="AW8" s="19" t="n">
        <v>0.27500000000000002</v>
      </c>
      <c r="AX8" s="19" t="n">
        <v>1</v>
      </c>
      <c r="AY8" s="19" t="n">
        <v>-2.6</v>
      </c>
      <c r="AZ8" s="19" t="n">
        <v>4.4610000000000003</v>
      </c>
      <c r="BA8" s="19" t="n">
        <v>0</v>
      </c>
      <c r="BB8" s="19" t="n">
        <v>0.2</v>
      </c>
      <c r="BC8" s="19" t="n">
        <v>0</v>
      </c>
      <c r="BD8" s="19" t="n">
        <v>0</v>
      </c>
      <c r="BE8" s="463" t="n">
        <v>1.95</v>
      </c>
      <c r="BF8" s="19" t="n">
        <v>0</v>
      </c>
      <c r="BG8" s="19" t="n">
        <v>0</v>
      </c>
      <c r="BH8" s="459" t="n">
        <v>-0.875</v>
      </c>
      <c r="BI8" s="19" t="n">
        <v>0.09</v>
      </c>
      <c r="BJ8" s="480" t="n">
        <v>0.87</v>
      </c>
    </row>
    <row r="9">
      <c r="A9" s="474" t="n">
        <v>2025</v>
      </c>
      <c r="B9" s="475" t="n">
        <f t="shared" si="1"/>
        <v>0</v>
      </c>
      <c r="C9" s="475" t="n">
        <f t="shared" si="2"/>
        <v>0</v>
      </c>
      <c r="D9" s="475" t="n">
        <f t="shared" si="3"/>
        <v>3.3000000000000002E-2</v>
      </c>
      <c r="E9" s="475" t="n">
        <f t="shared" si="4"/>
        <v>1.63</v>
      </c>
      <c r="F9" s="475" t="n">
        <f t="shared" si="11"/>
        <v>2.3719999999999999</v>
      </c>
      <c r="G9" s="475" t="n">
        <f t="shared" si="5"/>
        <v>-0.90100000000000025</v>
      </c>
      <c r="H9" s="475" t="n">
        <f t="shared" si="6"/>
        <v>1.8800000000000001</v>
      </c>
      <c r="I9" s="475" t="n">
        <f t="shared" si="7"/>
        <v>0</v>
      </c>
      <c r="J9" s="475" t="n">
        <f t="shared" si="8"/>
        <v>23.099</v>
      </c>
      <c r="K9" s="475" t="n">
        <f t="shared" si="9"/>
        <v>4.5789999999999997</v>
      </c>
      <c r="L9" s="474" t="n">
        <v>0</v>
      </c>
      <c r="M9" s="475" t="n">
        <f t="shared" si="0"/>
        <v>-0.74299999999999988</v>
      </c>
      <c r="N9" s="475" t="n">
        <f t="shared" si="10"/>
        <v>0</v>
      </c>
      <c r="O9" s="484" t="n">
        <v>0.7</v>
      </c>
      <c r="P9" s="463" t="n">
        <v>1.06</v>
      </c>
      <c r="Q9" s="19" t="n">
        <v>0</v>
      </c>
      <c r="R9" s="463" t="n">
        <v>0.56999999999999995</v>
      </c>
      <c r="S9" s="463" t="n">
        <v>0</v>
      </c>
      <c r="T9" s="463" t="n">
        <v>3.3000000000000002E-2</v>
      </c>
      <c r="U9" s="19" t="n">
        <v>2</v>
      </c>
      <c r="V9" s="463" t="n">
        <v>0</v>
      </c>
      <c r="W9" s="19" t="n">
        <v>0.21299999999999999</v>
      </c>
      <c r="X9" s="19" t="n">
        <v>2E-3</v>
      </c>
      <c r="Y9" s="19" t="n">
        <v>0</v>
      </c>
      <c r="Z9" s="19" t="n">
        <v>0</v>
      </c>
      <c r="AA9" s="19" t="n">
        <v>0</v>
      </c>
      <c r="AB9" s="19" t="n">
        <v>0</v>
      </c>
      <c r="AC9" s="463" t="n">
        <v>0</v>
      </c>
      <c r="AD9" s="463" t="n">
        <v>0.157</v>
      </c>
      <c r="AE9" s="463" t="n">
        <v>0</v>
      </c>
      <c r="AF9" s="463" t="n">
        <v>0</v>
      </c>
      <c r="AG9" s="463" t="n">
        <v>1.81</v>
      </c>
      <c r="AH9" s="463" t="n">
        <v>7.0000000000000007E-2</v>
      </c>
      <c r="AI9" s="463" t="n">
        <v>0</v>
      </c>
      <c r="AJ9" s="19" t="n">
        <v>0</v>
      </c>
      <c r="AK9" s="19" t="n">
        <v>0</v>
      </c>
      <c r="AL9" s="19" t="n">
        <v>23.099</v>
      </c>
      <c r="AM9" s="463" t="n">
        <v>1.2999999999999999E-2</v>
      </c>
      <c r="AN9" s="19" t="n">
        <v>0.3</v>
      </c>
      <c r="AO9" s="19" t="n">
        <v>0.15</v>
      </c>
      <c r="AP9" s="19" t="n">
        <v>0.112</v>
      </c>
      <c r="AQ9" s="458" t="n">
        <v>0</v>
      </c>
      <c r="AR9" s="19" t="n">
        <v>0.2</v>
      </c>
      <c r="AS9" s="19" t="n">
        <v>7.3999999999999996E-2</v>
      </c>
      <c r="AT9" s="19" t="n">
        <v>3.73</v>
      </c>
      <c r="AU9" s="463" t="n">
        <v>0</v>
      </c>
      <c r="AV9" s="19" t="n">
        <v>5.3999999999999999E-2</v>
      </c>
      <c r="AW9" s="19" t="n">
        <v>0.13100000000000001</v>
      </c>
      <c r="AX9" s="19" t="n">
        <v>0</v>
      </c>
      <c r="AY9" s="19" t="n">
        <v>-2.71</v>
      </c>
      <c r="AZ9" s="19" t="n">
        <v>1.782</v>
      </c>
      <c r="BA9" s="19" t="n">
        <v>0</v>
      </c>
      <c r="BB9" s="19" t="n">
        <v>0</v>
      </c>
      <c r="BC9" s="19" t="n">
        <v>0</v>
      </c>
      <c r="BD9" s="19" t="n">
        <v>0</v>
      </c>
      <c r="BE9" s="463" t="n">
        <v>1.43</v>
      </c>
      <c r="BF9" s="19" t="n">
        <v>0</v>
      </c>
      <c r="BG9" s="19" t="n">
        <v>0</v>
      </c>
      <c r="BH9" s="459" t="n">
        <v>-2.3410000000000002</v>
      </c>
      <c r="BI9" s="19" t="n">
        <v>0.01</v>
      </c>
      <c r="BJ9" s="480" t="n">
        <v>0.33</v>
      </c>
    </row>
    <row r="10">
      <c r="A10" s="474" t="n">
        <v>2026</v>
      </c>
      <c r="B10" s="475" t="n">
        <f t="shared" si="1"/>
        <v>0</v>
      </c>
      <c r="C10" s="475" t="n">
        <f t="shared" si="2"/>
        <v>0</v>
      </c>
      <c r="D10" s="475" t="n">
        <f t="shared" si="3"/>
        <v>3.2000000000000001E-2</v>
      </c>
      <c r="E10" s="475" t="n">
        <f t="shared" si="4"/>
        <v>1.671</v>
      </c>
      <c r="F10" s="475" t="n">
        <f t="shared" si="11"/>
        <v>0.49</v>
      </c>
      <c r="G10" s="475" t="n">
        <f t="shared" si="5"/>
        <v>-2.1500000000000004</v>
      </c>
      <c r="H10" s="475" t="n">
        <f t="shared" si="6"/>
        <v>1.446</v>
      </c>
      <c r="I10" s="475" t="n">
        <f t="shared" si="7"/>
        <v>0</v>
      </c>
      <c r="J10" s="475" t="n">
        <f t="shared" si="8"/>
        <v>10.766999999999999</v>
      </c>
      <c r="K10" s="475" t="n">
        <f t="shared" si="9"/>
        <v>2.9130000000000003</v>
      </c>
      <c r="L10" s="474"/>
      <c r="M10" s="475" t="n">
        <f t="shared" si="0"/>
        <v>-21.606000000000002</v>
      </c>
      <c r="N10" s="475" t="n">
        <f t="shared" si="10"/>
        <v>0</v>
      </c>
      <c r="O10" s="484" t="n">
        <v>0.7</v>
      </c>
      <c r="P10" s="463" t="n">
        <v>1.07</v>
      </c>
      <c r="Q10" s="19" t="n">
        <v>0</v>
      </c>
      <c r="R10" s="463" t="n">
        <v>0.60099999999999998</v>
      </c>
      <c r="S10" s="463" t="n">
        <v>0</v>
      </c>
      <c r="T10" s="459" t="n">
        <v>3.2000000000000001E-2</v>
      </c>
      <c r="U10" s="19" t="n">
        <v>0.3</v>
      </c>
      <c r="V10" s="463" t="n">
        <v>0</v>
      </c>
      <c r="W10" s="19" t="n">
        <v>0.188</v>
      </c>
      <c r="X10" s="19" t="n">
        <v>2E-3</v>
      </c>
      <c r="Y10" s="19" t="n">
        <v>0</v>
      </c>
      <c r="Z10" s="19" t="n">
        <v>0</v>
      </c>
      <c r="AA10" s="19" t="n">
        <v>0</v>
      </c>
      <c r="AB10" s="19" t="n">
        <v>0</v>
      </c>
      <c r="AC10" s="463" t="n">
        <v>0</v>
      </c>
      <c r="AD10" s="463" t="n">
        <v>0</v>
      </c>
      <c r="AE10" s="463" t="n">
        <v>0</v>
      </c>
      <c r="AF10" s="463" t="n">
        <v>0</v>
      </c>
      <c r="AG10" s="463" t="n">
        <v>1.3759999999999999</v>
      </c>
      <c r="AH10" s="463" t="n">
        <v>7.0000000000000007E-2</v>
      </c>
      <c r="AI10" s="463" t="n">
        <v>0</v>
      </c>
      <c r="AJ10" s="468" t="n">
        <v>0</v>
      </c>
      <c r="AK10" s="19" t="n">
        <v>0</v>
      </c>
      <c r="AL10" s="19" t="n">
        <v>10.766999999999999</v>
      </c>
      <c r="AM10" s="463" t="n">
        <v>3.0000000000000001E-3</v>
      </c>
      <c r="AN10" s="19" t="n">
        <v>0.2</v>
      </c>
      <c r="AO10" s="19" t="n">
        <v>0.1</v>
      </c>
      <c r="AP10" s="19" t="n">
        <v>0.05</v>
      </c>
      <c r="AQ10" s="458" t="n">
        <v>0</v>
      </c>
      <c r="AR10" s="19" t="n">
        <v>0</v>
      </c>
      <c r="AS10" s="19" t="n">
        <v>0</v>
      </c>
      <c r="AT10" s="19" t="n">
        <v>2.56</v>
      </c>
      <c r="AU10" s="463" t="n">
        <v>0</v>
      </c>
      <c r="AV10" s="19" t="n">
        <v>3.7999999999999999E-2</v>
      </c>
      <c r="AW10" s="19" t="n">
        <v>2.5999999999999999E-2</v>
      </c>
      <c r="AX10" s="19" t="n">
        <v>0</v>
      </c>
      <c r="AY10" s="19" t="n">
        <v>-2.6700000000000004</v>
      </c>
      <c r="AZ10" s="19" t="n">
        <v>0</v>
      </c>
      <c r="BA10" s="19" t="n">
        <v>-19</v>
      </c>
      <c r="BB10" s="19" t="n">
        <v>0</v>
      </c>
      <c r="BC10" s="19" t="n">
        <v>0</v>
      </c>
      <c r="BD10" s="19" t="n">
        <v>0</v>
      </c>
      <c r="BE10" s="19" t="n">
        <v>0.88</v>
      </c>
      <c r="BF10" s="19" t="n">
        <v>0</v>
      </c>
      <c r="BG10" s="19" t="n">
        <v>0</v>
      </c>
      <c r="BH10" s="463" t="n">
        <v>-2.8200000000000003</v>
      </c>
      <c r="BI10" s="19" t="n">
        <v>-0.21</v>
      </c>
      <c r="BJ10" s="480" t="n">
        <v>0.17</v>
      </c>
    </row>
    <row r="11">
      <c r="A11" s="474" t="n">
        <v>2027</v>
      </c>
      <c r="B11" s="475" t="n">
        <f t="shared" si="1"/>
        <v>0</v>
      </c>
      <c r="C11" s="475" t="n">
        <f t="shared" si="2"/>
        <v>0</v>
      </c>
      <c r="D11" s="475" t="n">
        <f t="shared" si="3"/>
        <v>3.2000000000000001E-2</v>
      </c>
      <c r="E11" s="475" t="n">
        <f t="shared" si="4"/>
        <v>1.7130000000000001</v>
      </c>
      <c r="F11" s="475" t="n">
        <f t="shared" si="11"/>
        <v>0</v>
      </c>
      <c r="G11" s="475" t="n">
        <f t="shared" si="5"/>
        <v>-4.8169999999999993</v>
      </c>
      <c r="H11" s="475" t="n">
        <f t="shared" si="6"/>
        <v>0.65699999999999992</v>
      </c>
      <c r="I11" s="475" t="n">
        <f t="shared" si="7"/>
        <v>0</v>
      </c>
      <c r="J11" s="475" t="n">
        <f t="shared" si="8"/>
        <v>4.0789999999999997</v>
      </c>
      <c r="K11" s="475" t="n">
        <f t="shared" si="9"/>
        <v>2.46</v>
      </c>
      <c r="L11" s="474"/>
      <c r="M11" s="475" t="n">
        <f t="shared" si="0"/>
        <v>-14.713000000000001</v>
      </c>
      <c r="N11" s="475" t="n">
        <f t="shared" si="10"/>
        <v>0</v>
      </c>
      <c r="O11" s="484" t="n">
        <v>0.3</v>
      </c>
      <c r="P11" s="463" t="n">
        <v>1.08</v>
      </c>
      <c r="Q11" s="19" t="n">
        <v>0</v>
      </c>
      <c r="R11" s="463" t="n">
        <v>0.63300000000000001</v>
      </c>
      <c r="S11" s="462" t="n">
        <v>0</v>
      </c>
      <c r="T11" s="19" t="n">
        <v>3.2000000000000001E-2</v>
      </c>
      <c r="U11" s="19" t="n">
        <v>0</v>
      </c>
      <c r="V11" s="463" t="n">
        <v>0</v>
      </c>
      <c r="W11" s="19" t="n">
        <v>0</v>
      </c>
      <c r="X11" s="19" t="n">
        <v>0</v>
      </c>
      <c r="Y11" s="19" t="n">
        <v>0</v>
      </c>
      <c r="Z11" s="19" t="n">
        <v>0</v>
      </c>
      <c r="AA11" s="19" t="n">
        <v>0</v>
      </c>
      <c r="AB11" s="19" t="n">
        <v>0</v>
      </c>
      <c r="AC11" s="463" t="n">
        <v>0</v>
      </c>
      <c r="AD11" s="463" t="n">
        <v>0</v>
      </c>
      <c r="AE11" s="463" t="n">
        <v>0</v>
      </c>
      <c r="AF11" s="463" t="n">
        <v>0</v>
      </c>
      <c r="AG11" s="463" t="n">
        <v>0.57699999999999996</v>
      </c>
      <c r="AH11" s="463" t="n">
        <v>0.08</v>
      </c>
      <c r="AI11" s="463" t="n">
        <v>0</v>
      </c>
      <c r="AJ11" s="463" t="n">
        <v>0</v>
      </c>
      <c r="AK11" s="19" t="n">
        <v>0</v>
      </c>
      <c r="AL11" s="19" t="n">
        <v>4.0789999999999997</v>
      </c>
      <c r="AM11" s="19" t="n">
        <v>0</v>
      </c>
      <c r="AN11" s="19" t="n">
        <v>0.1</v>
      </c>
      <c r="AO11" s="19" t="n">
        <v>0.1</v>
      </c>
      <c r="AP11" s="19" t="n">
        <v>0.03</v>
      </c>
      <c r="AQ11" s="458" t="n">
        <v>0</v>
      </c>
      <c r="AR11" s="19" t="n">
        <v>0</v>
      </c>
      <c r="AS11" s="19" t="n">
        <v>0</v>
      </c>
      <c r="AT11" s="19" t="n">
        <v>2.23</v>
      </c>
      <c r="AU11" s="463" t="n">
        <v>0</v>
      </c>
      <c r="AV11" s="19" t="n">
        <v>1.7000000000000001E-2</v>
      </c>
      <c r="AW11" s="19" t="n">
        <v>0</v>
      </c>
      <c r="AX11" s="19" t="n">
        <v>0</v>
      </c>
      <c r="AY11" s="19" t="n">
        <v>-2.73</v>
      </c>
      <c r="AZ11" s="19" t="n">
        <v>0</v>
      </c>
      <c r="BA11" s="19" t="n">
        <v>-12</v>
      </c>
      <c r="BB11" s="19" t="n">
        <v>0</v>
      </c>
      <c r="BC11" s="19" t="n">
        <v>0</v>
      </c>
      <c r="BD11" s="19" t="n">
        <v>0</v>
      </c>
      <c r="BE11" s="19" t="n">
        <v>0.28000000000000003</v>
      </c>
      <c r="BF11" s="19" t="n">
        <v>0</v>
      </c>
      <c r="BG11" s="19" t="n">
        <v>0</v>
      </c>
      <c r="BH11" s="463" t="n">
        <v>-5.0069999999999997</v>
      </c>
      <c r="BI11" s="19" t="n">
        <v>-0.09</v>
      </c>
      <c r="BJ11" s="480" t="n">
        <v>0.06</v>
      </c>
    </row>
    <row r="12">
      <c r="A12" s="474" t="n">
        <v>2028</v>
      </c>
      <c r="B12" s="475" t="n">
        <f t="shared" si="1"/>
        <v>0</v>
      </c>
      <c r="C12" s="475" t="n">
        <f t="shared" si="2"/>
        <v>0</v>
      </c>
      <c r="D12" s="475" t="n">
        <f t="shared" si="3"/>
        <v>3.3000000000000002E-2</v>
      </c>
      <c r="E12" s="475" t="n">
        <f t="shared" si="4"/>
        <v>1.7130000000000001</v>
      </c>
      <c r="F12" s="475" t="n">
        <f t="shared" si="11"/>
        <v>0</v>
      </c>
      <c r="G12" s="475" t="n">
        <f t="shared" si="5"/>
        <v>-5.0590000000000002</v>
      </c>
      <c r="H12" s="475" t="n">
        <f t="shared" si="6"/>
        <v>-1.071</v>
      </c>
      <c r="I12" s="475" t="n">
        <f t="shared" si="7"/>
        <v>0</v>
      </c>
      <c r="J12" s="475" t="n">
        <f t="shared" si="8"/>
        <v>1.635</v>
      </c>
      <c r="K12" s="475" t="n">
        <f t="shared" si="9"/>
        <v>1.81</v>
      </c>
      <c r="L12" s="474"/>
      <c r="M12" s="475" t="n">
        <f t="shared" si="0"/>
        <v>-2.7690000000000001</v>
      </c>
      <c r="N12" s="475" t="n">
        <f t="shared" si="10"/>
        <v>0</v>
      </c>
      <c r="O12" s="484" t="n">
        <v>0.3</v>
      </c>
      <c r="P12" s="463" t="n">
        <v>1.08</v>
      </c>
      <c r="Q12" s="19" t="n">
        <v>0</v>
      </c>
      <c r="R12" s="463" t="n">
        <v>0.63300000000000001</v>
      </c>
      <c r="S12" s="462" t="n">
        <v>0</v>
      </c>
      <c r="T12" s="469" t="n">
        <v>3.3000000000000002E-2</v>
      </c>
      <c r="U12" s="19" t="n">
        <v>0</v>
      </c>
      <c r="V12" s="463" t="n">
        <v>0</v>
      </c>
      <c r="W12" s="19" t="n">
        <v>0</v>
      </c>
      <c r="X12" s="19" t="n">
        <v>0</v>
      </c>
      <c r="Y12" s="19" t="n">
        <v>0</v>
      </c>
      <c r="Z12" s="19" t="n">
        <v>0</v>
      </c>
      <c r="AA12" s="19" t="n">
        <v>0</v>
      </c>
      <c r="AB12" s="19" t="n">
        <v>0</v>
      </c>
      <c r="AC12" s="463" t="n">
        <v>0</v>
      </c>
      <c r="AD12" s="463" t="n">
        <v>0</v>
      </c>
      <c r="AE12" s="463" t="n">
        <v>0</v>
      </c>
      <c r="AF12" s="463" t="n">
        <v>0</v>
      </c>
      <c r="AG12" s="463" t="n">
        <v>-1.151</v>
      </c>
      <c r="AH12" s="463" t="n">
        <v>0.08</v>
      </c>
      <c r="AI12" s="463" t="n">
        <v>0</v>
      </c>
      <c r="AJ12" s="463" t="n">
        <v>0</v>
      </c>
      <c r="AK12" s="19" t="n">
        <v>0</v>
      </c>
      <c r="AL12" s="19" t="n">
        <v>1.635</v>
      </c>
      <c r="AM12" s="19" t="n">
        <v>0</v>
      </c>
      <c r="AN12" s="19" t="n">
        <v>0.1</v>
      </c>
      <c r="AO12" s="19" t="n">
        <v>0</v>
      </c>
      <c r="AP12" s="19" t="n">
        <v>0</v>
      </c>
      <c r="AQ12" s="458" t="n">
        <v>0</v>
      </c>
      <c r="AR12" s="19" t="n">
        <v>0</v>
      </c>
      <c r="AS12" s="19" t="n">
        <v>0</v>
      </c>
      <c r="AT12" s="19" t="n">
        <v>1.71</v>
      </c>
      <c r="AU12" s="463" t="n">
        <v>0</v>
      </c>
      <c r="AV12" s="19" t="n">
        <v>1E-3</v>
      </c>
      <c r="AW12" s="19" t="n">
        <v>0</v>
      </c>
      <c r="AX12" s="19" t="n">
        <v>0</v>
      </c>
      <c r="AY12" s="19" t="n">
        <v>-2.77</v>
      </c>
      <c r="AZ12" s="19" t="n">
        <v>0</v>
      </c>
      <c r="BA12" s="19" t="n">
        <v>0</v>
      </c>
      <c r="BB12" s="19" t="n">
        <v>0</v>
      </c>
      <c r="BC12" s="19" t="n">
        <v>0</v>
      </c>
      <c r="BD12" s="19" t="n">
        <v>0</v>
      </c>
      <c r="BE12" s="19" t="n">
        <v>0.1</v>
      </c>
      <c r="BF12" s="19" t="n">
        <v>0</v>
      </c>
      <c r="BG12" s="19" t="n">
        <v>0</v>
      </c>
      <c r="BH12" s="463" t="n">
        <v>-5.069</v>
      </c>
      <c r="BI12" s="19" t="n">
        <v>-0.09</v>
      </c>
      <c r="BJ12" s="480" t="n">
        <v>0.03</v>
      </c>
    </row>
    <row r="13">
      <c r="A13" s="474" t="n">
        <v>2029</v>
      </c>
      <c r="B13" s="475" t="n">
        <f t="shared" si="1"/>
        <v>0</v>
      </c>
      <c r="C13" s="475" t="n">
        <f t="shared" si="2"/>
        <v>0</v>
      </c>
      <c r="D13" s="475" t="n">
        <f t="shared" si="3"/>
        <v>3.3000000000000002E-2</v>
      </c>
      <c r="E13" s="475" t="n">
        <f t="shared" si="4"/>
        <v>1.7130000000000001</v>
      </c>
      <c r="F13" s="475" t="n">
        <f t="shared" si="11"/>
        <v>0</v>
      </c>
      <c r="G13" s="475" t="n">
        <f t="shared" si="5"/>
        <v>-5.218</v>
      </c>
      <c r="H13" s="475" t="n">
        <f t="shared" si="6"/>
        <v>-1.964</v>
      </c>
      <c r="I13" s="475" t="n">
        <f t="shared" si="7"/>
        <v>0</v>
      </c>
      <c r="J13" s="475" t="n">
        <f t="shared" si="8"/>
        <v>-1.7000000000000001E-2</v>
      </c>
      <c r="K13" s="475" t="n">
        <f t="shared" si="9"/>
        <v>1</v>
      </c>
      <c r="L13" s="474"/>
      <c r="M13" s="475" t="n">
        <f t="shared" si="0"/>
        <v>-2.75</v>
      </c>
      <c r="N13" s="475" t="n">
        <f t="shared" si="10"/>
        <v>0</v>
      </c>
      <c r="O13" s="484" t="n">
        <v>0.3</v>
      </c>
      <c r="P13" s="463" t="n">
        <v>1.08</v>
      </c>
      <c r="Q13" s="19" t="n">
        <v>0</v>
      </c>
      <c r="R13" s="463" t="n">
        <v>0.63300000000000001</v>
      </c>
      <c r="S13" s="462" t="n">
        <v>0</v>
      </c>
      <c r="T13" s="463" t="n">
        <v>3.3000000000000002E-2</v>
      </c>
      <c r="U13" s="19" t="n">
        <v>0</v>
      </c>
      <c r="V13" s="463" t="n">
        <v>0</v>
      </c>
      <c r="W13" s="19" t="n">
        <v>0</v>
      </c>
      <c r="X13" s="19" t="n">
        <v>0</v>
      </c>
      <c r="Y13" s="19" t="n">
        <v>0</v>
      </c>
      <c r="Z13" s="19" t="n">
        <v>0</v>
      </c>
      <c r="AA13" s="19" t="n">
        <v>0</v>
      </c>
      <c r="AB13" s="19" t="n">
        <v>0</v>
      </c>
      <c r="AC13" s="463" t="n">
        <v>0</v>
      </c>
      <c r="AD13" s="463" t="n">
        <v>0</v>
      </c>
      <c r="AE13" s="463" t="n">
        <v>0</v>
      </c>
      <c r="AF13" s="463" t="n">
        <v>0</v>
      </c>
      <c r="AG13" s="19" t="n">
        <v>-2.044</v>
      </c>
      <c r="AH13" s="463" t="n">
        <v>0.08</v>
      </c>
      <c r="AI13" s="463" t="n">
        <v>0</v>
      </c>
      <c r="AJ13" s="470" t="n">
        <v>0</v>
      </c>
      <c r="AK13" s="19" t="n">
        <v>0</v>
      </c>
      <c r="AL13" s="19" t="n">
        <v>-1.7000000000000001E-2</v>
      </c>
      <c r="AM13" s="19" t="n">
        <v>0</v>
      </c>
      <c r="AN13" s="19" t="n">
        <v>0</v>
      </c>
      <c r="AO13" s="19" t="n">
        <v>0</v>
      </c>
      <c r="AP13" s="19" t="n">
        <v>0</v>
      </c>
      <c r="AQ13" s="458" t="n">
        <v>0</v>
      </c>
      <c r="AR13" s="19" t="n">
        <v>0</v>
      </c>
      <c r="AS13" s="19" t="n">
        <v>0</v>
      </c>
      <c r="AT13" s="19" t="n">
        <v>1</v>
      </c>
      <c r="AU13" s="463" t="n">
        <v>0</v>
      </c>
      <c r="AV13" s="19" t="n">
        <v>0</v>
      </c>
      <c r="AW13" s="19" t="n">
        <v>0</v>
      </c>
      <c r="AX13" s="19" t="n">
        <v>0</v>
      </c>
      <c r="AY13" s="19" t="n">
        <v>-2.75</v>
      </c>
      <c r="AZ13" s="19" t="n">
        <v>0</v>
      </c>
      <c r="BA13" s="19" t="n">
        <v>0</v>
      </c>
      <c r="BB13" s="19" t="n">
        <v>0</v>
      </c>
      <c r="BC13" s="19" t="n">
        <v>0</v>
      </c>
      <c r="BD13" s="19" t="n">
        <v>0</v>
      </c>
      <c r="BE13" s="19" t="n">
        <v>0</v>
      </c>
      <c r="BF13" s="471" t="n">
        <v>0</v>
      </c>
      <c r="BG13" s="19" t="n">
        <v>0</v>
      </c>
      <c r="BH13" s="463" t="n">
        <v>-5.1180000000000003</v>
      </c>
      <c r="BI13" s="19" t="n">
        <v>-0.1</v>
      </c>
      <c r="BJ13" s="480" t="n">
        <v>0.01</v>
      </c>
    </row>
    <row r="14">
      <c r="A14" s="474" t="n">
        <v>2030</v>
      </c>
      <c r="B14" s="475" t="n">
        <f t="shared" si="1"/>
        <v>0</v>
      </c>
      <c r="C14" s="475" t="n">
        <f t="shared" si="2"/>
        <v>0</v>
      </c>
      <c r="D14" s="475" t="n">
        <f t="shared" si="3"/>
        <v>3.3000000000000002E-2</v>
      </c>
      <c r="E14" s="475" t="n">
        <f t="shared" si="4"/>
        <v>1.8130000000000002</v>
      </c>
      <c r="F14" s="475" t="n">
        <f t="shared" si="11"/>
        <v>0</v>
      </c>
      <c r="G14" s="475" t="n">
        <f t="shared" si="5"/>
        <v>-5.9420000000000002</v>
      </c>
      <c r="H14" s="475" t="n">
        <f t="shared" si="6"/>
        <v>-2.0210000000000004</v>
      </c>
      <c r="I14" s="475" t="n">
        <f t="shared" si="7"/>
        <v>0</v>
      </c>
      <c r="J14" s="475" t="n">
        <f t="shared" si="8"/>
        <v>-1.9E-2</v>
      </c>
      <c r="K14" s="475" t="n">
        <f t="shared" si="9"/>
        <v>0.8</v>
      </c>
      <c r="L14" s="474"/>
      <c r="M14" s="475" t="n">
        <f t="shared" si="0"/>
        <v>-8.1189999999999998</v>
      </c>
      <c r="N14" s="475" t="n">
        <f t="shared" si="10"/>
        <v>0</v>
      </c>
      <c r="O14" s="484" t="n">
        <v>0.3</v>
      </c>
      <c r="P14" s="463" t="n">
        <v>1.1800000000000002</v>
      </c>
      <c r="Q14" s="19" t="n">
        <v>0</v>
      </c>
      <c r="R14" s="463" t="n">
        <v>0.63300000000000001</v>
      </c>
      <c r="S14" s="462" t="n">
        <v>0</v>
      </c>
      <c r="T14" s="463" t="n">
        <v>3.3000000000000002E-2</v>
      </c>
      <c r="U14" s="19" t="n">
        <v>0</v>
      </c>
      <c r="V14" s="463" t="n">
        <v>0</v>
      </c>
      <c r="W14" s="19" t="n">
        <v>0</v>
      </c>
      <c r="X14" s="19" t="n">
        <v>0</v>
      </c>
      <c r="Y14" s="19" t="n">
        <v>0</v>
      </c>
      <c r="Z14" s="19" t="n">
        <v>0</v>
      </c>
      <c r="AA14" s="19" t="n">
        <v>0</v>
      </c>
      <c r="AB14" s="19" t="n">
        <v>0</v>
      </c>
      <c r="AC14" s="463" t="n">
        <v>0</v>
      </c>
      <c r="AD14" s="463" t="n">
        <v>0</v>
      </c>
      <c r="AE14" s="19" t="n">
        <v>0</v>
      </c>
      <c r="AF14" s="463" t="n">
        <v>0</v>
      </c>
      <c r="AG14" s="463" t="n">
        <v>-2.1110000000000002</v>
      </c>
      <c r="AH14" s="463" t="n">
        <v>0.09</v>
      </c>
      <c r="AI14" s="463" t="n">
        <v>0</v>
      </c>
      <c r="AJ14" s="472" t="n">
        <v>0</v>
      </c>
      <c r="AK14" s="19" t="n">
        <v>0</v>
      </c>
      <c r="AL14" s="19" t="n">
        <v>-1.9E-2</v>
      </c>
      <c r="AM14" s="19" t="n">
        <v>0</v>
      </c>
      <c r="AN14" s="19" t="n">
        <v>0</v>
      </c>
      <c r="AO14" s="19" t="n">
        <v>0</v>
      </c>
      <c r="AP14" s="19" t="n">
        <v>0</v>
      </c>
      <c r="AQ14" s="458" t="n">
        <v>0</v>
      </c>
      <c r="AR14" s="19" t="n">
        <v>0</v>
      </c>
      <c r="AS14" s="19" t="n">
        <v>0</v>
      </c>
      <c r="AT14" s="19" t="n">
        <v>0.8</v>
      </c>
      <c r="AU14" s="463" t="n">
        <v>-5.4089999999999998</v>
      </c>
      <c r="AV14" s="19" t="n">
        <v>0</v>
      </c>
      <c r="AW14" s="19" t="n">
        <v>0</v>
      </c>
      <c r="AX14" s="19" t="n">
        <v>0</v>
      </c>
      <c r="AY14" s="19" t="n">
        <v>-2.71</v>
      </c>
      <c r="AZ14" s="19" t="n">
        <v>0</v>
      </c>
      <c r="BA14" s="19" t="n">
        <v>0</v>
      </c>
      <c r="BB14" s="19" t="n">
        <v>0</v>
      </c>
      <c r="BC14" s="19" t="n">
        <v>0</v>
      </c>
      <c r="BD14" s="19" t="n">
        <v>0</v>
      </c>
      <c r="BE14" s="19" t="n">
        <v>0</v>
      </c>
      <c r="BF14" s="19" t="n">
        <v>0</v>
      </c>
      <c r="BG14" s="19" t="n">
        <v>0</v>
      </c>
      <c r="BH14" s="463" t="n">
        <v>-5.8319999999999999</v>
      </c>
      <c r="BI14" s="19" t="n">
        <v>-0.11</v>
      </c>
      <c r="BJ14" s="480" t="n">
        <v>0.01</v>
      </c>
    </row>
    <row r="15" ht="17.25" customHeight="1">
      <c r="A15" s="474" t="n">
        <v>2031</v>
      </c>
      <c r="B15" s="475" t="n">
        <f t="shared" si="1"/>
        <v>0</v>
      </c>
      <c r="C15" s="475" t="n">
        <f t="shared" si="2"/>
        <v>0</v>
      </c>
      <c r="D15" s="475" t="n">
        <f t="shared" si="3"/>
        <v>0</v>
      </c>
      <c r="E15" s="475" t="n">
        <f t="shared" si="4"/>
        <v>1.8230000000000002</v>
      </c>
      <c r="F15" s="475" t="n">
        <f t="shared" si="11"/>
        <v>0</v>
      </c>
      <c r="G15" s="475" t="n">
        <f t="shared" si="5"/>
        <v>-7.7250000000000005</v>
      </c>
      <c r="H15" s="475" t="n">
        <f t="shared" si="6"/>
        <v>-2.4630000000000001</v>
      </c>
      <c r="I15" s="475" t="n">
        <f t="shared" si="7"/>
        <v>0</v>
      </c>
      <c r="J15" s="475" t="n">
        <f t="shared" si="8"/>
        <v>-1.9E-2</v>
      </c>
      <c r="K15" s="475" t="n">
        <f t="shared" si="9"/>
        <v>0</v>
      </c>
      <c r="L15" s="474"/>
      <c r="M15" s="475" t="n">
        <f t="shared" si="0"/>
        <v>-3.0390000000000001</v>
      </c>
      <c r="N15" s="475" t="n">
        <f t="shared" si="10"/>
        <v>0</v>
      </c>
      <c r="O15" s="484" t="n">
        <v>0.3</v>
      </c>
      <c r="P15" s="463" t="n">
        <v>1.1900000000000002</v>
      </c>
      <c r="Q15" s="19" t="n">
        <v>0</v>
      </c>
      <c r="R15" s="463" t="n">
        <v>0.63300000000000001</v>
      </c>
      <c r="S15" s="462" t="n">
        <v>0</v>
      </c>
      <c r="T15" s="19" t="n">
        <v>0</v>
      </c>
      <c r="U15" s="19" t="n">
        <v>0</v>
      </c>
      <c r="V15" s="19" t="n">
        <v>0</v>
      </c>
      <c r="W15" s="19" t="n">
        <v>0</v>
      </c>
      <c r="X15" s="19" t="n">
        <v>0</v>
      </c>
      <c r="Y15" s="19" t="n">
        <v>0</v>
      </c>
      <c r="Z15" s="19" t="n">
        <v>0</v>
      </c>
      <c r="AA15" s="19" t="n">
        <v>0</v>
      </c>
      <c r="AB15" s="19" t="n">
        <v>0</v>
      </c>
      <c r="AC15" s="463" t="n">
        <v>0</v>
      </c>
      <c r="AD15" s="19" t="n">
        <v>0</v>
      </c>
      <c r="AE15" s="463" t="n">
        <v>0</v>
      </c>
      <c r="AF15" s="463" t="n">
        <v>0</v>
      </c>
      <c r="AG15" s="463" t="n">
        <v>-2.5529999999999999</v>
      </c>
      <c r="AH15" s="463" t="n">
        <v>0.09</v>
      </c>
      <c r="AI15" s="463" t="n">
        <v>0</v>
      </c>
      <c r="AJ15" s="473" t="n">
        <v>0</v>
      </c>
      <c r="AK15" s="19" t="n">
        <v>0</v>
      </c>
      <c r="AL15" s="19" t="n">
        <v>-1.9E-2</v>
      </c>
      <c r="AM15" s="19" t="n">
        <v>0</v>
      </c>
      <c r="AN15" s="19" t="n">
        <v>0</v>
      </c>
      <c r="AO15" s="19" t="n">
        <v>0</v>
      </c>
      <c r="AP15" s="19" t="n">
        <v>0</v>
      </c>
      <c r="AQ15" s="458" t="n">
        <v>0</v>
      </c>
      <c r="AR15" s="19" t="n">
        <v>0</v>
      </c>
      <c r="AS15" s="19" t="n">
        <v>0</v>
      </c>
      <c r="AT15" s="19" t="n">
        <v>0</v>
      </c>
      <c r="AU15" s="463" t="n">
        <v>-0.26900000000000002</v>
      </c>
      <c r="AV15" s="19" t="n">
        <v>0</v>
      </c>
      <c r="AW15" s="19" t="n">
        <v>0</v>
      </c>
      <c r="AX15" s="19" t="n">
        <v>0</v>
      </c>
      <c r="AY15" s="19" t="n">
        <v>-2.77</v>
      </c>
      <c r="AZ15" s="19" t="n">
        <v>0</v>
      </c>
      <c r="BA15" s="19" t="n">
        <v>0</v>
      </c>
      <c r="BB15" s="19" t="n">
        <v>0</v>
      </c>
      <c r="BC15" s="19" t="n">
        <v>0</v>
      </c>
      <c r="BD15" s="19" t="n">
        <v>0</v>
      </c>
      <c r="BE15" s="19" t="n">
        <v>0</v>
      </c>
      <c r="BF15" s="19" t="n">
        <v>0</v>
      </c>
      <c r="BG15" s="19" t="n">
        <v>0</v>
      </c>
      <c r="BH15" s="463" t="n">
        <v>-5.4350000000000005</v>
      </c>
      <c r="BI15" s="19" t="n">
        <v>-2.29</v>
      </c>
      <c r="BJ15" s="480" t="n">
        <v>0</v>
      </c>
    </row>
    <row r="16">
      <c r="A16" s="474" t="s">
        <v>372</v>
      </c>
      <c r="B16" s="474" t="n">
        <f>SUM(B5:B15)</f>
        <v>412.15299999999996</v>
      </c>
      <c r="C16" s="474" t="n">
        <f>SUM(C5:C15)</f>
        <v>205.79999999999998</v>
      </c>
      <c r="D16" s="474" t="n">
        <f>SUM(D5:D15)</f>
        <v>22.711000000000006</v>
      </c>
      <c r="E16" s="474" t="n">
        <f t="shared" ref="E16:H16" si="12">SUM(E5:E15)</f>
        <v>35.466000000000015</v>
      </c>
      <c r="F16" s="474" t="n">
        <f t="shared" si="12"/>
        <v>91.563000000000002</v>
      </c>
      <c r="G16" s="475" t="n">
        <f t="shared" si="5"/>
        <v>174.17</v>
      </c>
      <c r="H16" s="474" t="n">
        <f t="shared" si="12"/>
        <v>21.600999999999996</v>
      </c>
      <c r="I16" s="474" t="n">
        <f t="shared" ref="I16" si="13">SUM(I5:I15)</f>
        <v>362.04999999999995</v>
      </c>
      <c r="J16" s="474" t="n">
        <f t="shared" ref="J16" si="14">SUM(J5:J15)</f>
        <v>169.16899999999998</v>
      </c>
      <c r="K16" s="475" t="n">
        <f t="shared" si="9"/>
        <v>112.72</v>
      </c>
      <c r="L16" s="474" t="n">
        <f>SUM(L5:L15)</f>
        <v>25.75</v>
      </c>
      <c r="M16" s="475" t="n">
        <f t="shared" si="0"/>
        <v>85.197999999999993</v>
      </c>
      <c r="N16" s="475" t="n">
        <f>AK16</f>
        <v>8.5</v>
      </c>
      <c r="O16" s="483" t="n">
        <f t="shared" ref="O16:BI16" si="15">SUM(O5:O15)</f>
        <v>109.3</v>
      </c>
      <c r="P16" s="19" t="n">
        <f t="shared" si="15"/>
        <v>25.819999999999997</v>
      </c>
      <c r="Q16" s="19" t="n">
        <f t="shared" si="15"/>
        <v>412.15299999999996</v>
      </c>
      <c r="R16" s="19" t="n">
        <f t="shared" si="15"/>
        <v>5.774</v>
      </c>
      <c r="S16" s="19" t="n">
        <f t="shared" si="15"/>
        <v>3.8719999999999999</v>
      </c>
      <c r="T16" s="19" t="n">
        <f t="shared" si="15"/>
        <v>22.711000000000006</v>
      </c>
      <c r="U16" s="19" t="n">
        <f t="shared" si="15"/>
        <v>41.599999999999994</v>
      </c>
      <c r="V16" s="19" t="n">
        <f t="shared" si="15"/>
        <v>44.947999999999993</v>
      </c>
      <c r="W16" s="19" t="n">
        <f t="shared" si="15"/>
        <v>5</v>
      </c>
      <c r="X16" s="19" t="n">
        <f t="shared" si="15"/>
        <v>1.4440000000000002</v>
      </c>
      <c r="Y16" s="19" t="n">
        <f t="shared" si="15"/>
        <v>0.2</v>
      </c>
      <c r="Z16" s="19" t="n">
        <f t="shared" si="15"/>
        <v>45.4</v>
      </c>
      <c r="AA16" s="19" t="n">
        <f t="shared" si="15"/>
        <v>35.5</v>
      </c>
      <c r="AB16" s="19" t="n">
        <f t="shared" si="15"/>
        <v>124.7</v>
      </c>
      <c r="AC16" s="19" t="n">
        <f t="shared" si="15"/>
        <v>28</v>
      </c>
      <c r="AD16" s="19" t="n">
        <f t="shared" si="15"/>
        <v>9.100000000000022E-2</v>
      </c>
      <c r="AE16" s="19" t="n">
        <f t="shared" si="15"/>
        <v>22.810000000000002</v>
      </c>
      <c r="AF16" s="19" t="n">
        <f t="shared" si="15"/>
        <v>1.42</v>
      </c>
      <c r="AG16" s="19" t="n">
        <f t="shared" si="15"/>
        <v>20.662999999999997</v>
      </c>
      <c r="AH16" s="19" t="n">
        <f t="shared" si="15"/>
        <v>0.86999999999999988</v>
      </c>
      <c r="AI16" s="19" t="n">
        <f t="shared" si="15"/>
        <v>6.8000000000000005E-2</v>
      </c>
      <c r="AJ16" s="19" t="n">
        <f t="shared" si="15"/>
        <v>362.04999999999995</v>
      </c>
      <c r="AK16" s="19" t="n">
        <f t="shared" ref="AK16:AO16" si="16">SUM(AK5:AK15)</f>
        <v>8.5</v>
      </c>
      <c r="AL16" s="19" t="n">
        <f t="shared" si="16"/>
        <v>169.16899999999998</v>
      </c>
      <c r="AM16" s="477" t="n">
        <f t="shared" si="16"/>
        <v>0.79700000000000004</v>
      </c>
      <c r="AN16" s="19" t="n">
        <f t="shared" si="16"/>
        <v>8.6</v>
      </c>
      <c r="AO16" s="19" t="n">
        <f t="shared" si="16"/>
        <v>3.2000000000000006</v>
      </c>
      <c r="AP16" s="19" t="n">
        <f t="shared" si="15"/>
        <v>2.8000000000000003</v>
      </c>
      <c r="AQ16" s="458" t="n">
        <f>SUM(AQ5:AQ15)</f>
        <v>28</v>
      </c>
      <c r="AR16" s="19" t="n">
        <f>SUM(AR5:AR15)</f>
        <v>14.899999999999999</v>
      </c>
      <c r="AS16" s="19" t="n">
        <f>SUM(AS5:AS15)</f>
        <v>3.8730000000000002</v>
      </c>
      <c r="AT16" s="19" t="n">
        <f t="shared" ref="AT16" si="17">SUM(AT5:AT15)</f>
        <v>50.54999999999999</v>
      </c>
      <c r="AU16" s="19" t="n">
        <f t="shared" si="15"/>
        <v>-5.6779999999999999</v>
      </c>
      <c r="AV16" s="19" t="n">
        <f t="shared" si="15"/>
        <v>8.177999999999999</v>
      </c>
      <c r="AW16" s="19" t="n">
        <f t="shared" si="15"/>
        <v>16.667999999999999</v>
      </c>
      <c r="AX16" s="19" t="n">
        <f t="shared" si="15"/>
        <v>9.9</v>
      </c>
      <c r="AY16" s="19" t="n">
        <f t="shared" si="15"/>
        <v>-25.860000000000003</v>
      </c>
      <c r="AZ16" s="19" t="n">
        <f t="shared" si="15"/>
        <v>81.99</v>
      </c>
      <c r="BA16" s="19" t="n">
        <v>0</v>
      </c>
      <c r="BB16" s="19" t="n">
        <f t="shared" si="15"/>
        <v>24</v>
      </c>
      <c r="BC16" s="19" t="n">
        <f t="shared" si="15"/>
        <v>7.25</v>
      </c>
      <c r="BD16" s="19" t="n">
        <f t="shared" si="15"/>
        <v>49.8</v>
      </c>
      <c r="BE16" s="19" t="n">
        <f t="shared" si="15"/>
        <v>9.02</v>
      </c>
      <c r="BF16" s="19" t="n">
        <f t="shared" si="15"/>
        <v>6.2439999999999998</v>
      </c>
      <c r="BG16" s="19" t="n">
        <f t="shared" si="15"/>
        <v>10.218</v>
      </c>
      <c r="BH16" s="19" t="n">
        <f t="shared" si="15"/>
        <v>50.203999999999979</v>
      </c>
      <c r="BI16" s="19" t="n">
        <f t="shared" si="15"/>
        <v>24.684000000000005</v>
      </c>
      <c r="BJ16" s="480" t="n">
        <f>SUM(BJ5:BJ15)</f>
        <v>9.5399999999999991</v>
      </c>
    </row>
    <row r="17">
      <c r="R17" s="463"/>
      <c r="S17" s="463"/>
      <c r="W17" s="463"/>
      <c r="X17" s="463"/>
      <c r="AE17" s="463"/>
      <c r="AF17" s="463"/>
      <c r="AV17" s="463"/>
      <c r="AW17" s="463"/>
      <c r="AX17" s="463"/>
      <c r="AY17" s="463"/>
      <c r="AZ17" s="463"/>
      <c r="BA17" s="463"/>
      <c r="BC17" s="463"/>
      <c r="BE17" s="463"/>
      <c r="BF17" s="463"/>
      <c r="BG17" s="463"/>
    </row>
    <row r="18">
      <c r="R18" s="463"/>
      <c r="S18" s="463"/>
      <c r="W18" s="463"/>
      <c r="X18" s="463"/>
      <c r="AE18" s="463"/>
      <c r="AF18" s="463"/>
      <c r="AV18" s="463"/>
      <c r="AW18" s="463"/>
      <c r="AX18" s="463"/>
      <c r="AY18" s="463"/>
      <c r="AZ18" s="463"/>
      <c r="BA18" s="463"/>
      <c r="BC18" s="463" t="s">
        <v>1073</v>
      </c>
      <c r="BD18" s="463" t="s">
        <v>1073</v>
      </c>
      <c r="BE18" s="463"/>
      <c r="BF18" s="463" t="s">
        <v>1073</v>
      </c>
      <c r="BG18" s="463" t="s">
        <v>1073</v>
      </c>
      <c r="BI18" s="463" t="s">
        <v>1073</v>
      </c>
    </row>
    <row r="19">
      <c r="B19" s="463"/>
      <c r="C19" s="463"/>
      <c r="D19" s="463"/>
      <c r="E19" s="463"/>
      <c r="F19" s="463"/>
      <c r="H19" s="463"/>
      <c r="I19" s="463"/>
      <c r="J19" s="463"/>
      <c r="K19" s="463"/>
      <c r="M19" s="463"/>
      <c r="N19" s="463"/>
      <c r="R19" s="463"/>
      <c r="S19" s="463"/>
      <c r="W19" s="463"/>
      <c r="X19" s="463"/>
      <c r="AE19" s="463"/>
      <c r="AF19" s="463"/>
      <c r="AV19" s="463"/>
      <c r="AW19" s="463"/>
      <c r="AX19" s="463"/>
      <c r="AY19" s="463"/>
      <c r="AZ19" s="463"/>
      <c r="BA19" s="463"/>
      <c r="BC19" s="463"/>
      <c r="BD19" t="s">
        <v>1074</v>
      </c>
      <c r="BE19" s="463"/>
      <c r="BF19" s="463"/>
      <c r="BG19" s="463"/>
    </row>
    <row r="20">
      <c r="R20" s="463"/>
      <c r="S20" s="463"/>
      <c r="W20" s="463"/>
      <c r="X20" s="463"/>
      <c r="AE20" s="463"/>
      <c r="AF20" s="463"/>
      <c r="AV20" s="463"/>
      <c r="AW20" s="463"/>
      <c r="AX20" s="463"/>
      <c r="AY20" s="463"/>
      <c r="AZ20" s="463"/>
      <c r="BA20" s="463"/>
      <c r="BC20" s="463"/>
      <c r="BE20" s="463"/>
      <c r="BF20" s="463"/>
      <c r="BG20" s="463"/>
    </row>
    <row r="21">
      <c r="R21" s="463"/>
      <c r="S21" s="463"/>
      <c r="W21" s="463"/>
      <c r="X21" s="463"/>
      <c r="AE21" s="463"/>
      <c r="AF21" s="463"/>
      <c r="AV21" s="463"/>
      <c r="AW21" s="463"/>
      <c r="AX21" s="463"/>
      <c r="AY21" s="463"/>
      <c r="AZ21" s="463"/>
      <c r="BA21" s="463"/>
      <c r="BC21" s="463"/>
      <c r="BE21" s="463"/>
      <c r="BF21" s="463"/>
      <c r="BG21" s="463"/>
    </row>
    <row r="22">
      <c r="B22" s="463"/>
      <c r="R22" s="463"/>
      <c r="S22" s="463"/>
      <c r="W22" s="463"/>
      <c r="X22" s="463"/>
      <c r="AE22" s="463"/>
      <c r="AF22" s="463"/>
      <c r="AV22" s="463"/>
      <c r="AW22" s="463"/>
      <c r="AX22" s="463"/>
      <c r="AY22" s="463"/>
      <c r="AZ22" s="463"/>
      <c r="BA22" s="463"/>
      <c r="BC22" s="463"/>
      <c r="BE22" s="463"/>
      <c r="BF22" s="463"/>
      <c r="BG22" s="463"/>
    </row>
    <row r="23">
      <c r="B23" s="463"/>
      <c r="R23" s="463"/>
      <c r="S23" s="463"/>
      <c r="W23" s="463"/>
      <c r="X23" s="463"/>
      <c r="AE23" s="463"/>
      <c r="AF23" s="463"/>
      <c r="AV23" s="463"/>
      <c r="AW23" s="463"/>
      <c r="AX23" s="463"/>
      <c r="AY23" s="463"/>
      <c r="AZ23" s="463"/>
      <c r="BA23" s="463"/>
      <c r="BC23" s="463"/>
      <c r="BE23" s="463"/>
      <c r="BF23" s="463"/>
      <c r="BG23" s="463"/>
    </row>
    <row r="24">
      <c r="B24" s="463"/>
      <c r="R24" s="463"/>
      <c r="S24" s="463"/>
      <c r="W24" s="463"/>
      <c r="X24" s="463"/>
      <c r="AE24" s="463"/>
      <c r="AF24" s="463"/>
      <c r="AV24" s="463"/>
      <c r="AW24" s="463"/>
      <c r="AX24" s="463"/>
      <c r="AY24" s="463"/>
      <c r="AZ24" s="463"/>
      <c r="BA24" s="463"/>
      <c r="BC24" s="463"/>
      <c r="BE24" s="463"/>
      <c r="BF24" s="463"/>
      <c r="BG24" s="463"/>
    </row>
    <row r="25">
      <c r="B25" s="463"/>
      <c r="R25" s="463"/>
      <c r="S25" s="463"/>
      <c r="W25" s="463"/>
      <c r="X25" s="463"/>
      <c r="AE25" s="463"/>
      <c r="AF25" s="463"/>
      <c r="AV25" s="463"/>
      <c r="AW25" s="463"/>
      <c r="AX25" s="463"/>
      <c r="AY25" s="463"/>
      <c r="AZ25" s="463"/>
      <c r="BA25" s="463"/>
      <c r="BC25" s="463"/>
      <c r="BE25" s="463"/>
      <c r="BF25" s="463"/>
      <c r="BG25" s="463"/>
    </row>
    <row r="26">
      <c r="B26" s="463"/>
      <c r="R26" s="463"/>
      <c r="S26" s="463"/>
      <c r="W26" s="463"/>
      <c r="X26" s="463"/>
      <c r="AE26" s="463"/>
      <c r="AF26" s="463"/>
      <c r="AV26" s="463"/>
      <c r="AW26" s="463"/>
      <c r="AX26" s="463"/>
      <c r="AY26" s="463"/>
      <c r="AZ26" s="463"/>
      <c r="BA26" s="463"/>
      <c r="BC26" s="463"/>
      <c r="BE26" s="463"/>
      <c r="BF26" s="463"/>
      <c r="BG26" s="463"/>
    </row>
    <row r="27">
      <c r="B27" s="463"/>
      <c r="R27" s="463"/>
      <c r="S27" s="463"/>
      <c r="W27" s="463"/>
      <c r="X27" s="463"/>
      <c r="AE27" s="463"/>
      <c r="AF27" s="463"/>
      <c r="AV27" s="463"/>
      <c r="AW27" s="463"/>
      <c r="AX27" s="463"/>
      <c r="AY27" s="463"/>
      <c r="AZ27" s="463"/>
      <c r="BA27" s="463"/>
      <c r="BC27" s="463"/>
      <c r="BE27" s="463"/>
      <c r="BF27" s="463"/>
      <c r="BG27" s="463"/>
    </row>
    <row r="28">
      <c r="B28" s="463"/>
      <c r="R28" s="463"/>
      <c r="S28" s="463"/>
      <c r="W28" s="463"/>
      <c r="X28" s="463"/>
      <c r="AE28" s="463"/>
      <c r="AF28" s="463"/>
      <c r="AV28" s="463"/>
      <c r="AW28" s="463"/>
      <c r="AX28" s="463"/>
      <c r="AY28" s="463"/>
      <c r="AZ28" s="463"/>
      <c r="BA28" s="463"/>
      <c r="BC28" s="463"/>
      <c r="BE28" s="463"/>
      <c r="BF28" s="463"/>
      <c r="BG28" s="463"/>
    </row>
    <row r="29">
      <c r="R29" s="463"/>
      <c r="S29" s="463"/>
      <c r="W29" s="463"/>
      <c r="X29" s="463"/>
      <c r="AE29" s="463"/>
      <c r="AF29" s="463"/>
      <c r="AV29" s="463"/>
      <c r="AW29" s="463"/>
      <c r="AX29" s="463"/>
      <c r="AY29" s="463"/>
      <c r="AZ29" s="463"/>
      <c r="BA29" s="463"/>
      <c r="BC29" s="463"/>
      <c r="BE29" s="463"/>
      <c r="BF29" s="463"/>
      <c r="BG29" s="463"/>
    </row>
    <row r="30">
      <c r="R30" s="463"/>
      <c r="S30" s="463"/>
      <c r="W30" s="463"/>
      <c r="X30" s="463"/>
      <c r="AE30" s="463"/>
      <c r="AF30" s="463"/>
      <c r="AV30" s="463"/>
      <c r="AW30" s="463"/>
      <c r="AX30" s="463"/>
      <c r="AY30" s="463"/>
      <c r="AZ30" s="463"/>
      <c r="BA30" s="463"/>
      <c r="BC30" s="463"/>
      <c r="BE30" s="463"/>
      <c r="BF30" s="463"/>
      <c r="BG30" s="463"/>
    </row>
    <row r="31">
      <c r="R31" s="463"/>
      <c r="S31" s="463"/>
      <c r="W31" s="463"/>
      <c r="X31" s="463"/>
      <c r="AE31" s="463"/>
      <c r="AF31" s="463"/>
      <c r="AV31" s="463"/>
      <c r="AW31" s="463"/>
      <c r="AX31" s="463"/>
      <c r="AY31" s="463"/>
      <c r="AZ31" s="463"/>
      <c r="BA31" s="463"/>
      <c r="BC31" s="463"/>
      <c r="BE31" s="463"/>
      <c r="BF31" s="463"/>
      <c r="BG31" s="463"/>
    </row>
    <row r="32">
      <c r="R32" s="463"/>
      <c r="S32" s="463"/>
      <c r="W32" s="463"/>
      <c r="X32" s="463"/>
      <c r="AE32" s="463"/>
      <c r="AF32" s="463"/>
      <c r="AV32" s="463"/>
      <c r="AW32" s="463"/>
      <c r="AX32" s="463"/>
      <c r="AY32" s="463"/>
      <c r="AZ32" s="463"/>
      <c r="BA32" s="463"/>
      <c r="BC32" s="463"/>
      <c r="BE32" s="463"/>
      <c r="BF32" s="463"/>
      <c r="BG32" s="463"/>
    </row>
    <row r="33">
      <c r="R33" s="463"/>
      <c r="S33" s="463"/>
      <c r="W33" s="463"/>
      <c r="X33" s="463"/>
      <c r="AE33" s="463"/>
      <c r="AF33" s="463"/>
      <c r="AV33" s="463"/>
      <c r="AW33" s="463"/>
      <c r="AX33" s="463"/>
      <c r="AY33" s="463"/>
      <c r="AZ33" s="463"/>
      <c r="BA33" s="463"/>
      <c r="BC33" s="463"/>
      <c r="BE33" s="463"/>
      <c r="BF33" s="463"/>
      <c r="BG33" s="463"/>
    </row>
    <row r="34">
      <c r="R34" s="463"/>
      <c r="S34" s="463"/>
      <c r="W34" s="463"/>
      <c r="X34" s="463"/>
      <c r="AE34" s="463"/>
      <c r="AF34" s="463"/>
      <c r="AV34" s="463"/>
      <c r="AW34" s="463"/>
      <c r="AX34" s="463"/>
      <c r="AY34" s="463"/>
      <c r="AZ34" s="463"/>
      <c r="BA34" s="463"/>
      <c r="BC34" s="463"/>
      <c r="BE34" s="463"/>
      <c r="BF34" s="463"/>
      <c r="BG34" s="463"/>
    </row>
    <row r="35">
      <c r="R35" s="463"/>
      <c r="S35" s="463"/>
      <c r="W35" s="463"/>
      <c r="X35" s="463"/>
      <c r="AE35" s="463"/>
      <c r="AF35" s="463"/>
      <c r="AV35" s="463"/>
      <c r="AW35" s="463"/>
      <c r="AX35" s="463"/>
      <c r="AY35" s="463"/>
      <c r="AZ35" s="463"/>
      <c r="BA35" s="463"/>
      <c r="BC35" s="463"/>
      <c r="BE35" s="463"/>
      <c r="BF35" s="463"/>
      <c r="BG35" s="463"/>
    </row>
    <row r="36">
      <c r="R36" s="463"/>
      <c r="S36" s="463"/>
      <c r="W36" s="463"/>
      <c r="X36" s="463"/>
      <c r="AE36" s="463"/>
      <c r="AF36" s="463"/>
      <c r="AV36" s="463"/>
      <c r="AW36" s="463"/>
      <c r="AX36" s="463"/>
      <c r="AY36" s="463"/>
      <c r="AZ36" s="463"/>
      <c r="BA36" s="463"/>
      <c r="BC36" s="463"/>
      <c r="BE36" s="463"/>
      <c r="BF36" s="463"/>
      <c r="BG36" s="463"/>
    </row>
    <row r="37">
      <c r="R37" s="463"/>
      <c r="S37" s="463"/>
      <c r="W37" s="463"/>
      <c r="X37" s="463"/>
      <c r="AE37" s="463"/>
      <c r="AF37" s="463"/>
      <c r="AV37" s="463"/>
      <c r="AW37" s="463"/>
      <c r="AX37" s="463"/>
      <c r="AY37" s="463"/>
      <c r="AZ37" s="463"/>
      <c r="BA37" s="463"/>
      <c r="BC37" s="463"/>
      <c r="BE37" s="463"/>
      <c r="BF37" s="463"/>
      <c r="BG37" s="463"/>
    </row>
    <row r="38">
      <c r="R38" s="463"/>
      <c r="S38" s="463"/>
      <c r="W38" s="463"/>
      <c r="X38" s="463"/>
      <c r="AE38" s="463"/>
      <c r="AF38" s="463"/>
      <c r="AV38" s="463"/>
      <c r="AW38" s="463"/>
      <c r="AX38" s="463"/>
      <c r="AY38" s="463"/>
      <c r="AZ38" s="463"/>
      <c r="BA38" s="463"/>
      <c r="BC38" s="463"/>
      <c r="BE38" s="463"/>
      <c r="BF38" s="463"/>
      <c r="BG38" s="463"/>
    </row>
    <row r="39">
      <c r="R39" s="463"/>
      <c r="S39" s="463"/>
      <c r="W39" s="463"/>
      <c r="X39" s="463"/>
      <c r="AE39" s="463"/>
      <c r="AF39" s="463"/>
      <c r="AV39" s="463"/>
      <c r="AW39" s="463"/>
      <c r="AX39" s="463"/>
      <c r="AY39" s="463"/>
      <c r="AZ39" s="463"/>
      <c r="BA39" s="463"/>
      <c r="BC39" s="463"/>
      <c r="BE39" s="463"/>
      <c r="BF39" s="463"/>
      <c r="BG39" s="463"/>
    </row>
    <row r="40">
      <c r="R40" s="463"/>
      <c r="S40" s="463"/>
      <c r="W40" s="463"/>
      <c r="X40" s="463"/>
      <c r="AE40" s="463"/>
      <c r="AF40" s="463"/>
      <c r="AV40" s="463"/>
      <c r="AW40" s="463"/>
      <c r="AX40" s="463"/>
      <c r="AY40" s="463"/>
      <c r="AZ40" s="463"/>
      <c r="BA40" s="463"/>
      <c r="BC40" s="463"/>
      <c r="BE40" s="463"/>
      <c r="BF40" s="463"/>
      <c r="BG40" s="463"/>
    </row>
    <row r="41">
      <c r="R41" s="463"/>
      <c r="S41" s="463"/>
      <c r="W41" s="463"/>
      <c r="X41" s="463"/>
      <c r="AE41" s="463"/>
      <c r="AF41" s="463"/>
      <c r="AV41" s="463"/>
      <c r="AW41" s="463"/>
      <c r="AX41" s="463"/>
      <c r="AY41" s="463"/>
      <c r="AZ41" s="463"/>
      <c r="BA41" s="463"/>
      <c r="BC41" s="463"/>
      <c r="BE41" s="463"/>
      <c r="BF41" s="463"/>
      <c r="BG41" s="463"/>
    </row>
    <row r="42">
      <c r="R42" s="463"/>
      <c r="S42" s="463"/>
      <c r="W42" s="463"/>
      <c r="X42" s="463"/>
      <c r="AE42" s="463"/>
      <c r="AF42" s="463"/>
      <c r="AV42" s="463"/>
      <c r="AW42" s="463"/>
      <c r="AX42" s="463"/>
      <c r="AY42" s="463"/>
      <c r="AZ42" s="463"/>
      <c r="BA42" s="463"/>
      <c r="BC42" s="463"/>
      <c r="BE42" s="463"/>
      <c r="BF42" s="463"/>
      <c r="BG42" s="463"/>
    </row>
    <row r="43">
      <c r="R43" s="463"/>
      <c r="S43" s="463"/>
      <c r="W43" s="463"/>
      <c r="X43" s="463"/>
      <c r="AE43" s="463"/>
      <c r="AF43" s="463"/>
      <c r="AV43" s="463"/>
      <c r="AW43" s="463"/>
      <c r="AX43" s="463"/>
      <c r="AY43" s="463"/>
      <c r="AZ43" s="463"/>
      <c r="BA43" s="463"/>
      <c r="BC43" s="463"/>
      <c r="BE43" s="463"/>
      <c r="BF43" s="463"/>
      <c r="BG43" s="463"/>
    </row>
    <row r="44">
      <c r="R44" s="463"/>
      <c r="S44" s="463"/>
      <c r="W44" s="463"/>
      <c r="X44" s="463"/>
      <c r="AE44" s="463"/>
      <c r="AF44" s="463"/>
      <c r="AV44" s="463"/>
      <c r="AW44" s="463"/>
      <c r="AX44" s="463"/>
      <c r="AY44" s="463"/>
      <c r="AZ44" s="463"/>
      <c r="BA44" s="463"/>
      <c r="BC44" s="463"/>
      <c r="BE44" s="463"/>
      <c r="BF44" s="463"/>
      <c r="BG44" s="463"/>
    </row>
    <row r="45">
      <c r="R45" s="463"/>
      <c r="S45" s="463"/>
      <c r="W45" s="463"/>
      <c r="X45" s="463"/>
      <c r="AE45" s="463"/>
      <c r="AF45" s="463"/>
      <c r="AV45" s="463"/>
      <c r="AW45" s="463"/>
      <c r="AX45" s="463"/>
      <c r="AY45" s="463"/>
      <c r="AZ45" s="463"/>
      <c r="BA45" s="463"/>
      <c r="BC45" s="463"/>
      <c r="BE45" s="463"/>
      <c r="BF45" s="463"/>
      <c r="BG45" s="463"/>
    </row>
    <row r="46">
      <c r="R46" s="463"/>
      <c r="S46" s="463"/>
      <c r="W46" s="463"/>
      <c r="X46" s="463"/>
      <c r="AE46" s="463"/>
      <c r="AF46" s="463"/>
      <c r="AV46" s="463"/>
      <c r="AW46" s="463"/>
      <c r="AX46" s="463"/>
      <c r="AY46" s="463"/>
      <c r="AZ46" s="463"/>
      <c r="BA46" s="463"/>
      <c r="BC46" s="463"/>
      <c r="BE46" s="463"/>
      <c r="BF46" s="463"/>
      <c r="BG46" s="463"/>
    </row>
    <row r="47">
      <c r="R47" s="463"/>
      <c r="S47" s="463"/>
      <c r="W47" s="463"/>
      <c r="X47" s="463"/>
      <c r="AE47" s="463"/>
      <c r="AF47" s="463"/>
      <c r="AV47" s="463"/>
      <c r="AW47" s="463"/>
      <c r="AX47" s="463"/>
      <c r="AY47" s="463"/>
      <c r="AZ47" s="463"/>
      <c r="BA47" s="463"/>
      <c r="BC47" s="463"/>
      <c r="BE47" s="463"/>
      <c r="BF47" s="463"/>
      <c r="BG47" s="463"/>
    </row>
    <row r="48">
      <c r="R48" s="463"/>
      <c r="S48" s="463"/>
      <c r="W48" s="463"/>
      <c r="X48" s="463"/>
      <c r="AE48" s="463"/>
      <c r="AF48" s="463"/>
      <c r="AV48" s="463"/>
      <c r="AW48" s="463"/>
      <c r="AX48" s="463"/>
      <c r="AY48" s="463"/>
      <c r="AZ48" s="463"/>
      <c r="BA48" s="463"/>
      <c r="BC48" s="463"/>
      <c r="BE48" s="463"/>
      <c r="BF48" s="463"/>
      <c r="BG48" s="463"/>
    </row>
    <row r="49">
      <c r="R49" s="463"/>
      <c r="S49" s="463"/>
      <c r="W49" s="463"/>
      <c r="X49" s="463"/>
      <c r="AE49" s="463"/>
      <c r="AF49" s="463"/>
      <c r="AV49" s="463"/>
      <c r="AW49" s="463"/>
      <c r="AX49" s="463"/>
      <c r="AY49" s="463"/>
      <c r="AZ49" s="463"/>
      <c r="BA49" s="463"/>
      <c r="BC49" s="463"/>
      <c r="BE49" s="463"/>
      <c r="BF49" s="463"/>
      <c r="BG49" s="463"/>
    </row>
    <row r="50">
      <c r="R50" s="463"/>
      <c r="S50" s="463"/>
      <c r="W50" s="463"/>
      <c r="X50" s="463"/>
      <c r="AE50" s="463"/>
      <c r="AF50" s="463"/>
      <c r="AV50" s="463"/>
      <c r="AW50" s="463"/>
      <c r="AX50" s="463"/>
      <c r="AY50" s="463"/>
      <c r="AZ50" s="463"/>
      <c r="BA50" s="463"/>
      <c r="BC50" s="463"/>
      <c r="BE50" s="463"/>
      <c r="BF50" s="463"/>
      <c r="BG50" s="463"/>
    </row>
    <row r="51">
      <c r="R51" s="463"/>
      <c r="S51" s="463"/>
      <c r="W51" s="463"/>
      <c r="X51" s="463"/>
      <c r="AE51" s="463"/>
      <c r="AF51" s="463"/>
      <c r="AV51" s="463"/>
      <c r="AW51" s="463"/>
      <c r="AX51" s="463"/>
      <c r="AY51" s="463"/>
      <c r="AZ51" s="463"/>
      <c r="BA51" s="463"/>
      <c r="BC51" s="463"/>
      <c r="BE51" s="463"/>
      <c r="BF51" s="463"/>
      <c r="BG51" s="463"/>
    </row>
    <row r="52">
      <c r="R52" s="463"/>
      <c r="S52" s="463"/>
      <c r="W52" s="463"/>
      <c r="X52" s="463"/>
      <c r="AE52" s="463"/>
      <c r="AF52" s="463"/>
      <c r="AV52" s="463"/>
      <c r="AW52" s="463"/>
      <c r="AX52" s="463"/>
      <c r="AY52" s="463"/>
      <c r="AZ52" s="463"/>
      <c r="BA52" s="463"/>
      <c r="BC52" s="463"/>
      <c r="BE52" s="463"/>
      <c r="BF52" s="463"/>
      <c r="BG52" s="463"/>
    </row>
    <row r="53">
      <c r="R53" s="463"/>
      <c r="S53" s="463"/>
      <c r="W53" s="463"/>
      <c r="X53" s="463"/>
      <c r="AE53" s="463"/>
      <c r="AF53" s="463"/>
      <c r="AV53" s="463"/>
      <c r="AW53" s="463"/>
      <c r="AX53" s="463"/>
      <c r="AY53" s="463"/>
      <c r="AZ53" s="463"/>
      <c r="BA53" s="463"/>
      <c r="BC53" s="463"/>
      <c r="BE53" s="463"/>
      <c r="BF53" s="463"/>
      <c r="BG53" s="463"/>
    </row>
    <row r="54">
      <c r="R54" s="463"/>
      <c r="S54" s="463"/>
      <c r="W54" s="463"/>
      <c r="X54" s="463"/>
      <c r="AE54" s="463"/>
      <c r="AF54" s="463"/>
      <c r="AV54" s="463"/>
      <c r="AW54" s="463"/>
      <c r="AX54" s="463"/>
      <c r="AY54" s="463"/>
      <c r="AZ54" s="463"/>
      <c r="BA54" s="463"/>
      <c r="BC54" s="463"/>
      <c r="BE54" s="463"/>
      <c r="BF54" s="463"/>
      <c r="BG54" s="463"/>
    </row>
    <row r="55">
      <c r="R55" s="463"/>
      <c r="S55" s="463"/>
      <c r="W55" s="463"/>
      <c r="X55" s="463"/>
      <c r="AE55" s="463"/>
      <c r="AF55" s="463"/>
      <c r="AV55" s="463"/>
      <c r="AW55" s="463"/>
      <c r="AX55" s="463"/>
      <c r="AY55" s="463"/>
      <c r="AZ55" s="463"/>
      <c r="BA55" s="463"/>
      <c r="BC55" s="463"/>
      <c r="BE55" s="463"/>
      <c r="BF55" s="463"/>
      <c r="BG55" s="463"/>
    </row>
    <row r="56">
      <c r="R56" s="463"/>
      <c r="S56" s="463"/>
      <c r="W56" s="463"/>
      <c r="X56" s="463"/>
      <c r="AE56" s="463"/>
      <c r="AF56" s="463"/>
      <c r="AV56" s="463"/>
      <c r="AW56" s="463"/>
      <c r="AX56" s="463"/>
      <c r="AY56" s="463"/>
      <c r="AZ56" s="463"/>
      <c r="BA56" s="463"/>
      <c r="BC56" s="463"/>
      <c r="BE56" s="463"/>
      <c r="BF56" s="463"/>
      <c r="BG56" s="463"/>
    </row>
    <row r="57">
      <c r="R57" s="463"/>
      <c r="S57" s="463"/>
      <c r="W57" s="463"/>
      <c r="X57" s="463"/>
      <c r="AE57" s="463"/>
      <c r="AF57" s="463"/>
      <c r="AV57" s="463"/>
      <c r="AW57" s="463"/>
      <c r="AX57" s="463"/>
      <c r="AY57" s="463"/>
      <c r="AZ57" s="463"/>
      <c r="BA57" s="463"/>
      <c r="BC57" s="463"/>
      <c r="BE57" s="463"/>
      <c r="BF57" s="463"/>
      <c r="BG57" s="463"/>
    </row>
    <row r="58">
      <c r="R58" s="463"/>
      <c r="S58" s="463"/>
      <c r="W58" s="463"/>
      <c r="X58" s="463"/>
      <c r="AE58" s="463"/>
      <c r="AF58" s="463"/>
      <c r="AV58" s="463"/>
      <c r="AW58" s="463"/>
      <c r="AX58" s="463"/>
      <c r="AY58" s="463"/>
      <c r="AZ58" s="463"/>
      <c r="BA58" s="463"/>
      <c r="BC58" s="463"/>
      <c r="BE58" s="463"/>
      <c r="BF58" s="463"/>
      <c r="BG58" s="463"/>
    </row>
    <row r="59">
      <c r="R59" s="463"/>
      <c r="S59" s="463"/>
      <c r="W59" s="463"/>
      <c r="X59" s="463"/>
      <c r="AE59" s="463"/>
      <c r="AF59" s="463"/>
      <c r="AV59" s="463"/>
      <c r="AW59" s="463"/>
      <c r="AX59" s="463"/>
      <c r="AY59" s="463"/>
      <c r="AZ59" s="463"/>
      <c r="BA59" s="463"/>
      <c r="BC59" s="463"/>
      <c r="BE59" s="463"/>
      <c r="BF59" s="463"/>
      <c r="BG59" s="463"/>
    </row>
    <row r="60">
      <c r="R60" s="463"/>
      <c r="S60" s="463"/>
      <c r="W60" s="463"/>
      <c r="X60" s="463"/>
      <c r="AE60" s="463"/>
      <c r="AF60" s="463"/>
      <c r="AV60" s="463"/>
      <c r="AW60" s="463"/>
      <c r="AX60" s="463"/>
      <c r="AY60" s="463"/>
      <c r="AZ60" s="463"/>
      <c r="BA60" s="463"/>
      <c r="BC60" s="463"/>
      <c r="BE60" s="463"/>
      <c r="BF60" s="463"/>
      <c r="BG60" s="463"/>
    </row>
    <row r="61">
      <c r="R61" s="463"/>
      <c r="S61" s="463"/>
      <c r="W61" s="463"/>
      <c r="X61" s="463"/>
      <c r="AE61" s="463"/>
      <c r="AF61" s="463"/>
      <c r="AV61" s="463"/>
      <c r="AW61" s="463"/>
      <c r="AX61" s="463"/>
      <c r="AY61" s="463"/>
      <c r="AZ61" s="463"/>
      <c r="BA61" s="463"/>
      <c r="BC61" s="463"/>
      <c r="BE61" s="463"/>
      <c r="BF61" s="463"/>
      <c r="BG61" s="463"/>
    </row>
    <row r="62">
      <c r="R62" s="463"/>
      <c r="S62" s="463"/>
      <c r="W62" s="463"/>
      <c r="X62" s="463"/>
      <c r="AE62" s="463"/>
      <c r="AF62" s="463"/>
      <c r="AV62" s="463"/>
      <c r="AW62" s="463"/>
      <c r="AX62" s="463"/>
      <c r="AY62" s="463"/>
      <c r="AZ62" s="463"/>
      <c r="BA62" s="463"/>
      <c r="BC62" s="463"/>
      <c r="BE62" s="463"/>
      <c r="BF62" s="463"/>
      <c r="BG62" s="463"/>
    </row>
    <row r="63">
      <c r="R63" s="463"/>
      <c r="S63" s="463"/>
      <c r="W63" s="463"/>
      <c r="X63" s="463"/>
      <c r="AE63" s="463"/>
      <c r="AF63" s="463"/>
      <c r="AV63" s="463"/>
      <c r="AW63" s="463"/>
      <c r="AX63" s="463"/>
      <c r="AY63" s="463"/>
      <c r="AZ63" s="463"/>
      <c r="BA63" s="463"/>
      <c r="BC63" s="463"/>
      <c r="BE63" s="463"/>
      <c r="BF63" s="463"/>
      <c r="BG63" s="463"/>
    </row>
    <row r="64">
      <c r="R64" s="463"/>
      <c r="S64" s="463"/>
      <c r="W64" s="463"/>
      <c r="X64" s="463"/>
      <c r="AE64" s="463"/>
      <c r="AF64" s="463"/>
      <c r="AV64" s="463"/>
      <c r="AW64" s="463"/>
      <c r="AX64" s="463"/>
      <c r="AY64" s="463"/>
      <c r="AZ64" s="463"/>
      <c r="BA64" s="463"/>
      <c r="BC64" s="463"/>
      <c r="BE64" s="463"/>
      <c r="BF64" s="463"/>
      <c r="BG64" s="463"/>
    </row>
    <row r="65">
      <c r="R65" s="463"/>
      <c r="S65" s="463"/>
      <c r="W65" s="463"/>
      <c r="X65" s="463"/>
      <c r="AE65" s="463"/>
      <c r="AF65" s="463"/>
      <c r="AV65" s="463"/>
      <c r="AW65" s="463"/>
      <c r="AX65" s="463"/>
      <c r="AY65" s="463"/>
      <c r="AZ65" s="463"/>
      <c r="BA65" s="463"/>
      <c r="BC65" s="463"/>
      <c r="BE65" s="463"/>
      <c r="BF65" s="463"/>
      <c r="BG65" s="463"/>
    </row>
    <row r="66">
      <c r="R66" s="463"/>
      <c r="S66" s="463"/>
      <c r="W66" s="463"/>
      <c r="X66" s="463"/>
      <c r="AE66" s="463"/>
      <c r="AF66" s="463"/>
      <c r="AV66" s="463"/>
      <c r="AW66" s="463"/>
      <c r="AX66" s="463"/>
      <c r="AY66" s="463"/>
      <c r="AZ66" s="463"/>
      <c r="BA66" s="463"/>
      <c r="BC66" s="463"/>
      <c r="BE66" s="463"/>
      <c r="BF66" s="463"/>
      <c r="BG66" s="463"/>
    </row>
    <row r="67">
      <c r="R67" s="463"/>
      <c r="S67" s="463"/>
      <c r="W67" s="463"/>
      <c r="X67" s="463"/>
      <c r="AE67" s="463"/>
      <c r="AF67" s="463"/>
      <c r="AV67" s="463"/>
      <c r="AW67" s="463"/>
      <c r="AX67" s="463"/>
      <c r="AY67" s="463"/>
      <c r="AZ67" s="463"/>
      <c r="BA67" s="463"/>
      <c r="BC67" s="463"/>
      <c r="BE67" s="463"/>
      <c r="BF67" s="463"/>
      <c r="BG67" s="463"/>
    </row>
    <row r="68">
      <c r="R68" s="463"/>
      <c r="S68" s="463"/>
      <c r="W68" s="463"/>
      <c r="X68" s="463"/>
      <c r="AE68" s="463"/>
      <c r="AF68" s="463"/>
      <c r="AV68" s="463"/>
      <c r="AW68" s="463"/>
      <c r="AX68" s="463"/>
      <c r="AY68" s="463"/>
      <c r="AZ68" s="463"/>
      <c r="BA68" s="463"/>
      <c r="BC68" s="463"/>
      <c r="BE68" s="463"/>
      <c r="BF68" s="463"/>
      <c r="BG68" s="463"/>
    </row>
    <row r="69">
      <c r="R69" s="463"/>
      <c r="S69" s="463"/>
      <c r="W69" s="463"/>
      <c r="X69" s="463"/>
      <c r="AE69" s="463"/>
      <c r="AF69" s="463"/>
      <c r="AV69" s="463"/>
      <c r="AW69" s="463"/>
      <c r="AX69" s="463"/>
      <c r="AY69" s="463"/>
      <c r="AZ69" s="463"/>
      <c r="BA69" s="463"/>
      <c r="BC69" s="463"/>
      <c r="BE69" s="463"/>
      <c r="BF69" s="463"/>
      <c r="BG69" s="463"/>
    </row>
    <row r="70">
      <c r="R70" s="463"/>
      <c r="S70" s="463"/>
      <c r="W70" s="463"/>
      <c r="X70" s="463"/>
      <c r="AE70" s="463"/>
      <c r="AF70" s="463"/>
      <c r="AV70" s="463"/>
      <c r="AW70" s="463"/>
      <c r="AX70" s="463"/>
      <c r="AY70" s="463"/>
      <c r="AZ70" s="463"/>
      <c r="BA70" s="463"/>
      <c r="BC70" s="463"/>
      <c r="BE70" s="463"/>
      <c r="BF70" s="463"/>
      <c r="BG70" s="463"/>
    </row>
    <row r="71">
      <c r="R71" s="463"/>
      <c r="S71" s="463"/>
      <c r="W71" s="463"/>
      <c r="X71" s="463"/>
      <c r="AE71" s="463"/>
      <c r="AF71" s="463"/>
      <c r="AV71" s="463"/>
      <c r="AW71" s="463"/>
      <c r="AX71" s="463"/>
      <c r="AY71" s="463"/>
      <c r="AZ71" s="463"/>
      <c r="BA71" s="463"/>
      <c r="BC71" s="463"/>
      <c r="BE71" s="463"/>
      <c r="BF71" s="463"/>
      <c r="BG71" s="463"/>
    </row>
    <row r="72">
      <c r="R72" s="463"/>
      <c r="S72" s="463"/>
      <c r="W72" s="463"/>
      <c r="X72" s="463"/>
      <c r="AE72" s="463"/>
      <c r="AF72" s="463"/>
      <c r="AV72" s="463"/>
      <c r="AW72" s="463"/>
      <c r="AX72" s="463"/>
      <c r="AY72" s="463"/>
      <c r="AZ72" s="463"/>
      <c r="BA72" s="463"/>
      <c r="BC72" s="463"/>
      <c r="BE72" s="463"/>
      <c r="BF72" s="463"/>
      <c r="BG72" s="463"/>
    </row>
    <row r="73">
      <c r="R73" s="463"/>
      <c r="S73" s="463"/>
      <c r="W73" s="463"/>
      <c r="X73" s="463"/>
      <c r="AE73" s="463"/>
      <c r="AF73" s="463"/>
      <c r="AV73" s="463"/>
      <c r="AW73" s="463"/>
      <c r="AX73" s="463"/>
      <c r="AY73" s="463"/>
      <c r="AZ73" s="463"/>
      <c r="BA73" s="463"/>
      <c r="BC73" s="463"/>
      <c r="BE73" s="463"/>
      <c r="BF73" s="463"/>
      <c r="BG73" s="463"/>
    </row>
    <row r="74">
      <c r="R74" s="463"/>
      <c r="S74" s="463"/>
      <c r="W74" s="463"/>
      <c r="X74" s="463"/>
      <c r="AE74" s="463"/>
      <c r="AF74" s="463"/>
      <c r="AV74" s="463"/>
      <c r="AW74" s="463"/>
      <c r="AX74" s="463"/>
      <c r="AY74" s="463"/>
      <c r="AZ74" s="463"/>
      <c r="BA74" s="463"/>
      <c r="BC74" s="463"/>
      <c r="BE74" s="463"/>
      <c r="BF74" s="463"/>
      <c r="BG74" s="463"/>
    </row>
    <row r="75">
      <c r="R75" s="463"/>
      <c r="S75" s="463"/>
      <c r="W75" s="463"/>
      <c r="X75" s="463"/>
      <c r="AE75" s="463"/>
      <c r="AF75" s="463"/>
      <c r="AV75" s="463"/>
      <c r="AW75" s="463"/>
      <c r="AX75" s="463"/>
      <c r="AY75" s="463"/>
      <c r="AZ75" s="463"/>
      <c r="BA75" s="463"/>
      <c r="BC75" s="463"/>
      <c r="BE75" s="463"/>
      <c r="BF75" s="463"/>
      <c r="BG75" s="463"/>
    </row>
    <row r="76">
      <c r="R76" s="463"/>
      <c r="S76" s="463"/>
      <c r="W76" s="463"/>
      <c r="X76" s="463"/>
      <c r="AE76" s="463"/>
      <c r="AF76" s="463"/>
      <c r="AV76" s="463"/>
      <c r="AW76" s="463"/>
      <c r="AX76" s="463"/>
      <c r="AY76" s="463"/>
      <c r="AZ76" s="463"/>
      <c r="BA76" s="463"/>
      <c r="BC76" s="463"/>
      <c r="BE76" s="463"/>
      <c r="BF76" s="463"/>
      <c r="BG76" s="463"/>
    </row>
    <row r="77">
      <c r="R77" s="463"/>
      <c r="S77" s="463"/>
      <c r="W77" s="463"/>
      <c r="X77" s="463"/>
      <c r="AE77" s="463"/>
      <c r="AF77" s="463"/>
      <c r="AV77" s="463"/>
      <c r="AW77" s="463"/>
      <c r="AX77" s="463"/>
      <c r="AY77" s="463"/>
      <c r="AZ77" s="463"/>
      <c r="BA77" s="463"/>
      <c r="BC77" s="463"/>
      <c r="BE77" s="463"/>
      <c r="BF77" s="463"/>
      <c r="BG77" s="463"/>
    </row>
    <row r="78">
      <c r="R78" s="463"/>
      <c r="S78" s="463"/>
      <c r="W78" s="463"/>
      <c r="X78" s="463"/>
      <c r="AE78" s="463"/>
      <c r="AF78" s="463"/>
      <c r="AV78" s="463"/>
      <c r="AW78" s="463"/>
      <c r="AX78" s="463"/>
      <c r="AY78" s="463"/>
      <c r="AZ78" s="463"/>
      <c r="BA78" s="463"/>
      <c r="BC78" s="463"/>
      <c r="BE78" s="463"/>
      <c r="BF78" s="463"/>
      <c r="BG78" s="463"/>
    </row>
    <row r="79">
      <c r="R79" s="463"/>
      <c r="S79" s="463"/>
      <c r="W79" s="463"/>
      <c r="X79" s="463"/>
      <c r="AE79" s="463"/>
      <c r="AF79" s="463"/>
      <c r="AV79" s="463"/>
      <c r="AW79" s="463"/>
      <c r="AX79" s="463"/>
      <c r="AY79" s="463"/>
      <c r="AZ79" s="463"/>
      <c r="BA79" s="463"/>
      <c r="BC79" s="463"/>
      <c r="BE79" s="463"/>
      <c r="BF79" s="463"/>
      <c r="BG79" s="463"/>
    </row>
    <row r="80">
      <c r="R80" s="463"/>
      <c r="S80" s="463"/>
      <c r="W80" s="463"/>
      <c r="X80" s="463"/>
      <c r="AE80" s="463"/>
      <c r="AF80" s="463"/>
      <c r="AV80" s="463"/>
      <c r="AW80" s="463"/>
      <c r="AX80" s="463"/>
      <c r="AY80" s="463"/>
      <c r="AZ80" s="463"/>
      <c r="BA80" s="463"/>
      <c r="BC80" s="463"/>
      <c r="BE80" s="463"/>
      <c r="BF80" s="463"/>
      <c r="BG80" s="463"/>
    </row>
    <row r="81">
      <c r="R81" s="463"/>
      <c r="S81" s="463"/>
      <c r="W81" s="463"/>
      <c r="X81" s="463"/>
      <c r="AE81" s="463"/>
      <c r="AF81" s="463"/>
      <c r="AV81" s="463"/>
      <c r="AW81" s="463"/>
      <c r="AX81" s="463"/>
      <c r="AY81" s="463"/>
      <c r="AZ81" s="463"/>
      <c r="BA81" s="463"/>
      <c r="BC81" s="463"/>
      <c r="BE81" s="463"/>
      <c r="BF81" s="463"/>
      <c r="BG81" s="463"/>
    </row>
    <row r="82">
      <c r="R82" s="463"/>
      <c r="S82" s="463"/>
      <c r="W82" s="463"/>
      <c r="X82" s="463"/>
      <c r="AE82" s="463"/>
      <c r="AF82" s="463"/>
      <c r="AV82" s="463"/>
      <c r="AW82" s="463"/>
      <c r="AX82" s="463"/>
      <c r="AY82" s="463"/>
      <c r="AZ82" s="463"/>
      <c r="BA82" s="463"/>
      <c r="BC82" s="463"/>
      <c r="BE82" s="463"/>
      <c r="BF82" s="463"/>
      <c r="BG82" s="463"/>
    </row>
    <row r="83">
      <c r="R83" s="463"/>
      <c r="S83" s="463"/>
      <c r="W83" s="463"/>
      <c r="X83" s="463"/>
      <c r="AE83" s="463"/>
      <c r="AF83" s="463"/>
      <c r="AV83" s="463"/>
      <c r="AW83" s="463"/>
      <c r="AX83" s="463"/>
      <c r="AY83" s="463"/>
      <c r="AZ83" s="463"/>
      <c r="BA83" s="463"/>
      <c r="BC83" s="463"/>
      <c r="BE83" s="463"/>
      <c r="BF83" s="463"/>
      <c r="BG83" s="463"/>
    </row>
    <row r="84">
      <c r="R84" s="463"/>
      <c r="S84" s="463"/>
      <c r="W84" s="463"/>
      <c r="X84" s="463"/>
      <c r="AE84" s="463"/>
      <c r="AF84" s="463"/>
      <c r="AV84" s="463"/>
      <c r="AW84" s="463"/>
      <c r="AX84" s="463"/>
      <c r="AY84" s="463"/>
      <c r="AZ84" s="463"/>
      <c r="BA84" s="463"/>
      <c r="BC84" s="463"/>
      <c r="BE84" s="463"/>
      <c r="BF84" s="463"/>
      <c r="BG84" s="463"/>
    </row>
    <row r="85">
      <c r="R85" s="463"/>
      <c r="S85" s="463"/>
      <c r="W85" s="463"/>
      <c r="X85" s="463"/>
      <c r="AE85" s="463"/>
      <c r="AF85" s="463"/>
      <c r="AV85" s="463"/>
      <c r="AW85" s="463"/>
      <c r="AX85" s="463"/>
      <c r="AY85" s="463"/>
      <c r="AZ85" s="463"/>
      <c r="BA85" s="463"/>
      <c r="BC85" s="463"/>
      <c r="BE85" s="463"/>
      <c r="BF85" s="463"/>
      <c r="BG85" s="463"/>
    </row>
    <row r="86">
      <c r="R86" s="463"/>
      <c r="S86" s="463"/>
      <c r="W86" s="463"/>
      <c r="X86" s="463"/>
      <c r="AE86" s="463"/>
      <c r="AF86" s="463"/>
      <c r="AV86" s="463"/>
      <c r="AW86" s="463"/>
      <c r="AX86" s="463"/>
      <c r="AY86" s="463"/>
      <c r="AZ86" s="463"/>
      <c r="BA86" s="463"/>
      <c r="BC86" s="463"/>
      <c r="BE86" s="463"/>
      <c r="BF86" s="463"/>
      <c r="BG86" s="463"/>
    </row>
    <row r="87">
      <c r="R87" s="463"/>
      <c r="S87" s="463"/>
      <c r="W87" s="463"/>
      <c r="X87" s="463"/>
      <c r="AE87" s="463"/>
      <c r="AF87" s="463"/>
      <c r="AV87" s="463"/>
      <c r="AW87" s="463"/>
      <c r="AX87" s="463"/>
      <c r="AY87" s="463"/>
      <c r="AZ87" s="463"/>
      <c r="BA87" s="463"/>
      <c r="BC87" s="463"/>
      <c r="BE87" s="463"/>
      <c r="BF87" s="463"/>
      <c r="BG87" s="463"/>
    </row>
    <row r="88">
      <c r="R88" s="463"/>
      <c r="S88" s="463"/>
      <c r="W88" s="463"/>
      <c r="X88" s="463"/>
      <c r="AE88" s="463"/>
      <c r="AF88" s="463"/>
      <c r="AV88" s="463"/>
      <c r="AW88" s="463"/>
      <c r="AX88" s="463"/>
      <c r="AY88" s="463"/>
      <c r="AZ88" s="463"/>
      <c r="BA88" s="463"/>
      <c r="BC88" s="463"/>
      <c r="BE88" s="463"/>
      <c r="BF88" s="463"/>
      <c r="BG88" s="463"/>
    </row>
    <row r="89">
      <c r="R89" s="463"/>
      <c r="S89" s="463"/>
      <c r="W89" s="463"/>
      <c r="X89" s="463"/>
      <c r="AE89" s="463"/>
      <c r="AF89" s="463"/>
      <c r="AV89" s="463"/>
      <c r="AW89" s="463"/>
      <c r="AX89" s="463"/>
      <c r="AY89" s="463"/>
      <c r="AZ89" s="463"/>
      <c r="BA89" s="463"/>
      <c r="BC89" s="463"/>
      <c r="BE89" s="463"/>
      <c r="BF89" s="463"/>
      <c r="BG89" s="463"/>
    </row>
    <row r="90">
      <c r="R90" s="463"/>
      <c r="S90" s="463"/>
      <c r="W90" s="463"/>
      <c r="X90" s="463"/>
      <c r="AE90" s="463"/>
      <c r="AF90" s="463"/>
      <c r="AV90" s="463"/>
      <c r="AW90" s="463"/>
      <c r="AX90" s="463"/>
      <c r="AY90" s="463"/>
      <c r="AZ90" s="463"/>
      <c r="BA90" s="463"/>
      <c r="BC90" s="463"/>
      <c r="BE90" s="463"/>
      <c r="BF90" s="463"/>
      <c r="BG90" s="463"/>
    </row>
    <row r="91">
      <c r="R91" s="463"/>
      <c r="S91" s="463"/>
      <c r="W91" s="463"/>
      <c r="X91" s="463"/>
      <c r="AE91" s="463"/>
      <c r="AF91" s="463"/>
      <c r="AV91" s="463"/>
      <c r="AW91" s="463"/>
      <c r="AX91" s="463"/>
      <c r="AY91" s="463"/>
      <c r="AZ91" s="463"/>
      <c r="BA91" s="463"/>
      <c r="BC91" s="463"/>
      <c r="BE91" s="463"/>
      <c r="BF91" s="463"/>
      <c r="BG91" s="463"/>
    </row>
    <row r="92">
      <c r="R92" s="463"/>
      <c r="S92" s="463"/>
      <c r="W92" s="463"/>
      <c r="X92" s="463"/>
      <c r="AE92" s="463"/>
      <c r="AF92" s="463"/>
      <c r="AV92" s="463"/>
      <c r="AW92" s="463"/>
      <c r="AX92" s="463"/>
      <c r="AY92" s="463"/>
      <c r="AZ92" s="463"/>
      <c r="BA92" s="463"/>
      <c r="BC92" s="463"/>
      <c r="BE92" s="463"/>
      <c r="BF92" s="463"/>
      <c r="BG92" s="463"/>
    </row>
    <row r="93">
      <c r="R93" s="463"/>
      <c r="S93" s="463"/>
      <c r="W93" s="463"/>
      <c r="X93" s="463"/>
      <c r="AE93" s="463"/>
      <c r="AF93" s="463"/>
      <c r="AV93" s="463"/>
      <c r="AW93" s="463"/>
      <c r="AX93" s="463"/>
      <c r="AY93" s="463"/>
      <c r="AZ93" s="463"/>
      <c r="BA93" s="463"/>
      <c r="BC93" s="463"/>
      <c r="BE93" s="463"/>
      <c r="BF93" s="463"/>
      <c r="BG93" s="463"/>
    </row>
    <row r="94">
      <c r="R94" s="463"/>
      <c r="S94" s="463"/>
      <c r="W94" s="463"/>
      <c r="X94" s="463"/>
      <c r="AE94" s="463"/>
      <c r="AF94" s="463"/>
      <c r="AV94" s="463"/>
      <c r="AW94" s="463"/>
      <c r="AX94" s="463"/>
      <c r="AY94" s="463"/>
      <c r="AZ94" s="463"/>
      <c r="BA94" s="463"/>
      <c r="BC94" s="463"/>
      <c r="BE94" s="463"/>
      <c r="BF94" s="463"/>
      <c r="BG94" s="463"/>
    </row>
    <row r="95">
      <c r="R95" s="463"/>
      <c r="S95" s="463"/>
      <c r="W95" s="463"/>
      <c r="X95" s="463"/>
      <c r="AE95" s="463"/>
      <c r="AF95" s="463"/>
      <c r="AV95" s="463"/>
      <c r="AW95" s="463"/>
      <c r="AX95" s="463"/>
      <c r="AY95" s="463"/>
      <c r="AZ95" s="463"/>
      <c r="BA95" s="463"/>
      <c r="BC95" s="463"/>
      <c r="BE95" s="463"/>
      <c r="BF95" s="463"/>
      <c r="BG95" s="463"/>
    </row>
    <row r="96">
      <c r="R96" s="463"/>
      <c r="S96" s="463"/>
      <c r="W96" s="463"/>
      <c r="X96" s="463"/>
      <c r="AE96" s="463"/>
      <c r="AF96" s="463"/>
      <c r="AV96" s="463"/>
      <c r="AW96" s="463"/>
      <c r="AX96" s="463"/>
      <c r="AY96" s="463"/>
      <c r="AZ96" s="463"/>
      <c r="BA96" s="463"/>
      <c r="BC96" s="463"/>
      <c r="BE96" s="463"/>
      <c r="BF96" s="463"/>
      <c r="BG96" s="463"/>
    </row>
    <row r="97">
      <c r="R97" s="463"/>
      <c r="S97" s="463"/>
      <c r="W97" s="463"/>
      <c r="X97" s="463"/>
      <c r="AE97" s="463"/>
      <c r="AF97" s="463"/>
      <c r="AV97" s="463"/>
      <c r="AW97" s="463"/>
      <c r="AX97" s="463"/>
      <c r="AY97" s="463"/>
      <c r="AZ97" s="463"/>
      <c r="BA97" s="463"/>
      <c r="BC97" s="463"/>
      <c r="BE97" s="463"/>
      <c r="BF97" s="463"/>
      <c r="BG97" s="463"/>
    </row>
    <row r="98">
      <c r="R98" s="463"/>
      <c r="S98" s="463"/>
      <c r="W98" s="463"/>
      <c r="X98" s="463"/>
      <c r="AE98" s="463"/>
      <c r="AF98" s="463"/>
      <c r="AV98" s="463"/>
      <c r="AW98" s="463"/>
      <c r="AX98" s="463"/>
      <c r="AY98" s="463"/>
      <c r="AZ98" s="463"/>
      <c r="BA98" s="463"/>
      <c r="BC98" s="463"/>
      <c r="BE98" s="463"/>
      <c r="BF98" s="463"/>
      <c r="BG98" s="463"/>
    </row>
    <row r="99">
      <c r="R99" s="463"/>
      <c r="S99" s="463"/>
      <c r="W99" s="463"/>
      <c r="X99" s="463"/>
      <c r="AE99" s="463"/>
      <c r="AF99" s="463"/>
      <c r="AV99" s="463"/>
      <c r="AW99" s="463"/>
      <c r="AX99" s="463"/>
      <c r="AY99" s="463"/>
      <c r="AZ99" s="463"/>
      <c r="BA99" s="463"/>
      <c r="BC99" s="463"/>
      <c r="BE99" s="463"/>
      <c r="BF99" s="463"/>
      <c r="BG99" s="463"/>
    </row>
    <row r="100">
      <c r="R100" s="463"/>
      <c r="S100" s="463"/>
      <c r="W100" s="463"/>
      <c r="X100" s="463"/>
      <c r="AE100" s="463"/>
      <c r="AF100" s="463"/>
      <c r="AV100" s="463"/>
      <c r="AW100" s="463"/>
      <c r="AX100" s="463"/>
      <c r="AY100" s="463"/>
      <c r="AZ100" s="463"/>
      <c r="BA100" s="463"/>
      <c r="BC100" s="463"/>
      <c r="BE100" s="463"/>
      <c r="BF100" s="463"/>
      <c r="BG100" s="463"/>
    </row>
    <row r="101">
      <c r="R101" s="463"/>
      <c r="S101" s="463"/>
      <c r="W101" s="463"/>
      <c r="X101" s="463"/>
      <c r="AE101" s="463"/>
      <c r="AF101" s="463"/>
      <c r="AV101" s="463"/>
      <c r="AW101" s="463"/>
      <c r="AX101" s="463"/>
      <c r="AY101" s="463"/>
      <c r="AZ101" s="463"/>
      <c r="BA101" s="463"/>
      <c r="BC101" s="463"/>
      <c r="BE101" s="463"/>
      <c r="BF101" s="463"/>
      <c r="BG101" s="463"/>
    </row>
    <row r="102">
      <c r="R102" s="463"/>
      <c r="S102" s="463"/>
      <c r="W102" s="463"/>
      <c r="X102" s="463"/>
      <c r="AE102" s="463"/>
      <c r="AF102" s="463"/>
      <c r="AV102" s="463"/>
      <c r="AW102" s="463"/>
      <c r="AX102" s="463"/>
      <c r="AY102" s="463"/>
      <c r="AZ102" s="463"/>
      <c r="BA102" s="463"/>
      <c r="BC102" s="463"/>
      <c r="BE102" s="463"/>
      <c r="BF102" s="463"/>
      <c r="BG102" s="463"/>
    </row>
    <row r="103">
      <c r="R103" s="463"/>
      <c r="S103" s="463"/>
      <c r="W103" s="463"/>
      <c r="X103" s="463"/>
      <c r="AE103" s="463"/>
      <c r="AF103" s="463"/>
      <c r="AV103" s="463"/>
      <c r="AW103" s="463"/>
      <c r="AX103" s="463"/>
      <c r="AY103" s="463"/>
      <c r="AZ103" s="463"/>
      <c r="BA103" s="463"/>
      <c r="BC103" s="463"/>
      <c r="BE103" s="463"/>
      <c r="BF103" s="463"/>
      <c r="BG103" s="463"/>
    </row>
    <row r="104">
      <c r="R104" s="463"/>
      <c r="S104" s="463"/>
      <c r="W104" s="463"/>
      <c r="X104" s="463"/>
      <c r="AE104" s="463"/>
      <c r="AF104" s="463"/>
      <c r="AV104" s="463"/>
      <c r="AW104" s="463"/>
      <c r="AX104" s="463"/>
      <c r="AY104" s="463"/>
      <c r="AZ104" s="463"/>
      <c r="BA104" s="463"/>
      <c r="BC104" s="463"/>
      <c r="BE104" s="463"/>
      <c r="BF104" s="463"/>
      <c r="BG104" s="463"/>
    </row>
    <row r="105">
      <c r="R105" s="463"/>
      <c r="S105" s="463"/>
      <c r="W105" s="463"/>
      <c r="X105" s="463"/>
      <c r="AE105" s="463"/>
      <c r="AF105" s="463"/>
      <c r="AV105" s="463"/>
      <c r="AW105" s="463"/>
      <c r="AX105" s="463"/>
      <c r="AY105" s="463"/>
      <c r="AZ105" s="463"/>
      <c r="BA105" s="463"/>
      <c r="BC105" s="463"/>
      <c r="BE105" s="463"/>
      <c r="BF105" s="463"/>
      <c r="BG105" s="463"/>
    </row>
    <row r="106">
      <c r="R106" s="463"/>
      <c r="S106" s="463"/>
      <c r="W106" s="463"/>
      <c r="X106" s="463"/>
      <c r="AE106" s="463"/>
      <c r="AF106" s="463"/>
      <c r="AV106" s="463"/>
      <c r="AW106" s="463"/>
      <c r="AX106" s="463"/>
      <c r="AY106" s="463"/>
      <c r="AZ106" s="463"/>
      <c r="BA106" s="463"/>
      <c r="BC106" s="463"/>
      <c r="BE106" s="463"/>
      <c r="BF106" s="463"/>
      <c r="BG106" s="463"/>
    </row>
    <row r="107">
      <c r="R107" s="463"/>
      <c r="S107" s="463"/>
      <c r="W107" s="463"/>
      <c r="X107" s="463"/>
      <c r="AE107" s="463"/>
      <c r="AF107" s="463"/>
      <c r="AV107" s="463"/>
      <c r="AW107" s="463"/>
      <c r="AX107" s="463"/>
      <c r="AY107" s="463"/>
      <c r="AZ107" s="463"/>
      <c r="BA107" s="463"/>
      <c r="BC107" s="463"/>
      <c r="BE107" s="463"/>
      <c r="BF107" s="463"/>
      <c r="BG107" s="463"/>
    </row>
    <row r="108">
      <c r="R108" s="463"/>
      <c r="S108" s="463"/>
      <c r="W108" s="463"/>
      <c r="X108" s="463"/>
      <c r="AE108" s="463"/>
      <c r="AF108" s="463"/>
      <c r="AV108" s="463"/>
      <c r="AW108" s="463"/>
      <c r="AX108" s="463"/>
      <c r="AY108" s="463"/>
      <c r="AZ108" s="463"/>
      <c r="BA108" s="463"/>
      <c r="BC108" s="463"/>
      <c r="BE108" s="463"/>
      <c r="BF108" s="463"/>
      <c r="BG108" s="463"/>
    </row>
    <row r="109">
      <c r="R109" s="463"/>
      <c r="S109" s="463"/>
      <c r="W109" s="463"/>
      <c r="X109" s="463"/>
      <c r="AE109" s="463"/>
      <c r="AF109" s="463"/>
      <c r="AV109" s="463"/>
      <c r="AW109" s="463"/>
      <c r="AX109" s="463"/>
      <c r="AY109" s="463"/>
      <c r="AZ109" s="463"/>
      <c r="BA109" s="463"/>
      <c r="BC109" s="463"/>
      <c r="BE109" s="463"/>
      <c r="BF109" s="463"/>
      <c r="BG109" s="463"/>
    </row>
    <row r="110">
      <c r="R110" s="463"/>
      <c r="S110" s="463"/>
      <c r="W110" s="463"/>
      <c r="X110" s="463"/>
      <c r="AE110" s="463"/>
      <c r="AF110" s="463"/>
      <c r="AV110" s="463"/>
      <c r="AW110" s="463"/>
      <c r="AX110" s="463"/>
      <c r="AY110" s="463"/>
      <c r="AZ110" s="463"/>
      <c r="BA110" s="463"/>
      <c r="BC110" s="463"/>
      <c r="BE110" s="463"/>
      <c r="BF110" s="463"/>
      <c r="BG110" s="463"/>
    </row>
    <row r="111">
      <c r="R111" s="463"/>
      <c r="S111" s="463"/>
      <c r="W111" s="463"/>
      <c r="X111" s="463"/>
      <c r="AE111" s="463"/>
      <c r="AF111" s="463"/>
      <c r="AV111" s="463"/>
      <c r="AW111" s="463"/>
      <c r="AX111" s="463"/>
      <c r="AY111" s="463"/>
      <c r="AZ111" s="463"/>
      <c r="BA111" s="463"/>
      <c r="BC111" s="463"/>
      <c r="BE111" s="463"/>
      <c r="BF111" s="463"/>
      <c r="BG111" s="463"/>
    </row>
    <row r="112">
      <c r="R112" s="463"/>
      <c r="S112" s="463"/>
      <c r="W112" s="463"/>
      <c r="X112" s="463"/>
      <c r="AE112" s="463"/>
      <c r="AF112" s="463"/>
      <c r="AV112" s="463"/>
      <c r="AW112" s="463"/>
      <c r="AX112" s="463"/>
      <c r="AY112" s="463"/>
      <c r="AZ112" s="463"/>
      <c r="BA112" s="463"/>
      <c r="BC112" s="463"/>
      <c r="BE112" s="463"/>
      <c r="BF112" s="463"/>
      <c r="BG112" s="463"/>
    </row>
    <row r="113">
      <c r="R113" s="463"/>
      <c r="S113" s="463"/>
      <c r="W113" s="463"/>
      <c r="X113" s="463"/>
      <c r="AE113" s="463"/>
      <c r="AF113" s="463"/>
      <c r="AV113" s="463"/>
      <c r="AW113" s="463"/>
      <c r="AX113" s="463"/>
      <c r="AY113" s="463"/>
      <c r="AZ113" s="463"/>
      <c r="BA113" s="463"/>
      <c r="BC113" s="463"/>
      <c r="BE113" s="463"/>
      <c r="BF113" s="463"/>
      <c r="BG113" s="463"/>
    </row>
    <row r="114">
      <c r="R114" s="463"/>
      <c r="S114" s="463"/>
      <c r="W114" s="463"/>
      <c r="X114" s="463"/>
      <c r="AE114" s="463"/>
      <c r="AF114" s="463"/>
      <c r="AV114" s="463"/>
      <c r="AW114" s="463"/>
      <c r="AX114" s="463"/>
      <c r="AY114" s="463"/>
      <c r="AZ114" s="463"/>
      <c r="BA114" s="463"/>
      <c r="BC114" s="463"/>
      <c r="BE114" s="463"/>
      <c r="BF114" s="463"/>
      <c r="BG114" s="463"/>
    </row>
    <row r="115">
      <c r="R115" s="463"/>
      <c r="S115" s="463"/>
      <c r="W115" s="463"/>
      <c r="X115" s="463"/>
      <c r="AE115" s="463"/>
      <c r="AF115" s="463"/>
      <c r="AV115" s="463"/>
      <c r="AW115" s="463"/>
      <c r="AX115" s="463"/>
      <c r="AY115" s="463"/>
      <c r="AZ115" s="463"/>
      <c r="BA115" s="463"/>
      <c r="BC115" s="463"/>
      <c r="BE115" s="463"/>
      <c r="BF115" s="463"/>
      <c r="BG115" s="463"/>
    </row>
    <row r="116">
      <c r="R116" s="463"/>
      <c r="S116" s="463"/>
      <c r="W116" s="463"/>
      <c r="X116" s="463"/>
      <c r="AE116" s="463"/>
      <c r="AF116" s="463"/>
      <c r="AV116" s="463"/>
      <c r="AW116" s="463"/>
      <c r="AX116" s="463"/>
      <c r="AY116" s="463"/>
      <c r="AZ116" s="463"/>
      <c r="BA116" s="463"/>
      <c r="BC116" s="463"/>
      <c r="BE116" s="463"/>
      <c r="BF116" s="463"/>
      <c r="BG116" s="463"/>
    </row>
    <row r="117">
      <c r="R117" s="463"/>
      <c r="S117" s="463"/>
      <c r="W117" s="463"/>
      <c r="X117" s="463"/>
      <c r="AE117" s="463"/>
      <c r="AF117" s="463"/>
      <c r="AV117" s="463"/>
      <c r="AW117" s="463"/>
      <c r="AX117" s="463"/>
      <c r="AY117" s="463"/>
      <c r="AZ117" s="463"/>
      <c r="BA117" s="463"/>
      <c r="BC117" s="463"/>
      <c r="BE117" s="463"/>
      <c r="BF117" s="463"/>
      <c r="BG117" s="463"/>
    </row>
    <row r="118">
      <c r="R118" s="463"/>
      <c r="S118" s="463"/>
      <c r="W118" s="463"/>
      <c r="X118" s="463"/>
      <c r="AE118" s="463"/>
      <c r="AF118" s="463"/>
      <c r="AV118" s="463"/>
      <c r="AW118" s="463"/>
      <c r="AX118" s="463"/>
      <c r="AY118" s="463"/>
      <c r="AZ118" s="463"/>
      <c r="BA118" s="463"/>
      <c r="BC118" s="463"/>
      <c r="BE118" s="463"/>
      <c r="BF118" s="463"/>
      <c r="BG118" s="463"/>
    </row>
    <row r="119">
      <c r="R119" s="463"/>
      <c r="S119" s="463"/>
      <c r="W119" s="463"/>
      <c r="X119" s="463"/>
      <c r="AE119" s="463"/>
      <c r="AF119" s="463"/>
      <c r="AV119" s="463"/>
      <c r="AW119" s="463"/>
      <c r="AX119" s="463"/>
      <c r="AY119" s="463"/>
      <c r="AZ119" s="463"/>
      <c r="BA119" s="463"/>
      <c r="BC119" s="463"/>
      <c r="BE119" s="463"/>
      <c r="BF119" s="463"/>
      <c r="BG119" s="463"/>
    </row>
    <row r="120">
      <c r="R120" s="463"/>
      <c r="S120" s="463"/>
      <c r="W120" s="463"/>
      <c r="X120" s="463"/>
      <c r="AE120" s="463"/>
      <c r="AF120" s="463"/>
      <c r="AV120" s="463"/>
      <c r="AW120" s="463"/>
      <c r="AX120" s="463"/>
      <c r="AY120" s="463"/>
      <c r="AZ120" s="463"/>
      <c r="BA120" s="463"/>
      <c r="BC120" s="463"/>
      <c r="BE120" s="463"/>
      <c r="BF120" s="463"/>
      <c r="BG120" s="463"/>
    </row>
    <row r="121">
      <c r="R121" s="463"/>
      <c r="S121" s="463"/>
      <c r="W121" s="463"/>
      <c r="X121" s="463"/>
      <c r="AE121" s="463"/>
      <c r="AF121" s="463"/>
      <c r="AV121" s="463"/>
      <c r="AW121" s="463"/>
      <c r="AX121" s="463"/>
      <c r="AY121" s="463"/>
      <c r="AZ121" s="463"/>
      <c r="BA121" s="463"/>
      <c r="BC121" s="463"/>
      <c r="BE121" s="463"/>
      <c r="BF121" s="463"/>
      <c r="BG121" s="463"/>
    </row>
    <row r="122">
      <c r="R122" s="463"/>
      <c r="S122" s="463"/>
      <c r="W122" s="463"/>
      <c r="X122" s="463"/>
      <c r="AE122" s="463"/>
      <c r="AF122" s="463"/>
      <c r="AV122" s="463"/>
      <c r="AW122" s="463"/>
      <c r="AX122" s="463"/>
      <c r="AY122" s="463"/>
      <c r="AZ122" s="463"/>
      <c r="BA122" s="463"/>
      <c r="BC122" s="463"/>
      <c r="BE122" s="463"/>
      <c r="BF122" s="463"/>
      <c r="BG122" s="463"/>
    </row>
    <row r="123">
      <c r="R123" s="463"/>
      <c r="S123" s="463"/>
      <c r="W123" s="463"/>
      <c r="X123" s="463"/>
      <c r="AE123" s="463"/>
      <c r="AF123" s="463"/>
      <c r="AV123" s="463"/>
      <c r="AW123" s="463"/>
      <c r="AX123" s="463"/>
      <c r="AY123" s="463"/>
      <c r="AZ123" s="463"/>
      <c r="BA123" s="463"/>
      <c r="BC123" s="463"/>
      <c r="BE123" s="463"/>
      <c r="BF123" s="463"/>
      <c r="BG123" s="463"/>
    </row>
    <row r="124">
      <c r="R124" s="463"/>
      <c r="S124" s="463"/>
      <c r="W124" s="463"/>
      <c r="X124" s="463"/>
      <c r="AE124" s="463"/>
      <c r="AF124" s="463"/>
      <c r="AV124" s="463"/>
      <c r="AW124" s="463"/>
      <c r="AX124" s="463"/>
      <c r="AY124" s="463"/>
      <c r="AZ124" s="463"/>
      <c r="BA124" s="463"/>
      <c r="BC124" s="463"/>
      <c r="BE124" s="463"/>
      <c r="BF124" s="463"/>
      <c r="BG124" s="463"/>
    </row>
    <row r="125">
      <c r="R125" s="463"/>
      <c r="S125" s="463"/>
      <c r="W125" s="463"/>
      <c r="X125" s="463"/>
      <c r="AE125" s="463"/>
      <c r="AF125" s="463"/>
      <c r="AV125" s="463"/>
      <c r="AW125" s="463"/>
      <c r="AX125" s="463"/>
      <c r="AY125" s="463"/>
      <c r="AZ125" s="463"/>
      <c r="BA125" s="463"/>
      <c r="BC125" s="463"/>
      <c r="BE125" s="463"/>
      <c r="BF125" s="463"/>
      <c r="BG125" s="463"/>
    </row>
    <row r="126">
      <c r="R126" s="463"/>
      <c r="S126" s="463"/>
      <c r="W126" s="463"/>
      <c r="X126" s="463"/>
      <c r="AE126" s="463"/>
      <c r="AF126" s="463"/>
      <c r="AV126" s="463"/>
      <c r="AW126" s="463"/>
      <c r="AX126" s="463"/>
      <c r="AY126" s="463"/>
      <c r="AZ126" s="463"/>
      <c r="BA126" s="463"/>
      <c r="BC126" s="463"/>
      <c r="BE126" s="463"/>
      <c r="BF126" s="463"/>
      <c r="BG126" s="463"/>
    </row>
    <row r="127">
      <c r="R127" s="463"/>
      <c r="S127" s="463"/>
      <c r="W127" s="463"/>
      <c r="X127" s="463"/>
      <c r="AE127" s="463"/>
      <c r="AF127" s="463"/>
      <c r="AV127" s="463"/>
      <c r="AW127" s="463"/>
      <c r="AX127" s="463"/>
      <c r="AY127" s="463"/>
      <c r="AZ127" s="463"/>
      <c r="BA127" s="463"/>
      <c r="BC127" s="463"/>
      <c r="BE127" s="463"/>
      <c r="BF127" s="463"/>
      <c r="BG127" s="463"/>
    </row>
    <row r="128">
      <c r="R128" s="463"/>
      <c r="S128" s="463"/>
      <c r="W128" s="463"/>
      <c r="X128" s="463"/>
      <c r="AE128" s="463"/>
      <c r="AF128" s="463"/>
      <c r="AV128" s="463"/>
      <c r="AW128" s="463"/>
      <c r="AX128" s="463"/>
      <c r="AY128" s="463"/>
      <c r="AZ128" s="463"/>
      <c r="BA128" s="463"/>
      <c r="BC128" s="463"/>
      <c r="BE128" s="463"/>
      <c r="BF128" s="463"/>
      <c r="BG128" s="463"/>
    </row>
    <row r="129">
      <c r="R129" s="463"/>
      <c r="S129" s="463"/>
      <c r="W129" s="463"/>
      <c r="X129" s="463"/>
      <c r="AE129" s="463"/>
      <c r="AF129" s="463"/>
      <c r="AV129" s="463"/>
      <c r="AW129" s="463"/>
      <c r="AX129" s="463"/>
      <c r="AY129" s="463"/>
      <c r="AZ129" s="463"/>
      <c r="BA129" s="463"/>
      <c r="BC129" s="463"/>
      <c r="BE129" s="463"/>
      <c r="BF129" s="463"/>
      <c r="BG129" s="463"/>
    </row>
    <row r="130">
      <c r="R130" s="463"/>
      <c r="S130" s="463"/>
      <c r="W130" s="463"/>
      <c r="X130" s="463"/>
      <c r="AE130" s="463"/>
      <c r="AF130" s="463"/>
      <c r="AV130" s="463"/>
      <c r="AW130" s="463"/>
      <c r="AX130" s="463"/>
      <c r="AY130" s="463"/>
      <c r="AZ130" s="463"/>
      <c r="BA130" s="463"/>
      <c r="BC130" s="463"/>
      <c r="BE130" s="463"/>
      <c r="BF130" s="463"/>
      <c r="BG130" s="463"/>
    </row>
    <row r="131">
      <c r="R131" s="463"/>
      <c r="S131" s="463"/>
      <c r="W131" s="463"/>
      <c r="X131" s="463"/>
      <c r="AE131" s="463"/>
      <c r="AF131" s="463"/>
      <c r="AV131" s="463"/>
      <c r="AW131" s="463"/>
      <c r="AX131" s="463"/>
      <c r="AY131" s="463"/>
      <c r="AZ131" s="463"/>
      <c r="BA131" s="463"/>
      <c r="BC131" s="463"/>
      <c r="BE131" s="463"/>
      <c r="BF131" s="463"/>
      <c r="BG131" s="463"/>
    </row>
    <row r="132">
      <c r="R132" s="463"/>
      <c r="S132" s="463"/>
      <c r="W132" s="463"/>
      <c r="X132" s="463"/>
      <c r="AE132" s="463"/>
      <c r="AF132" s="463"/>
      <c r="AV132" s="463"/>
      <c r="AW132" s="463"/>
      <c r="AX132" s="463"/>
      <c r="AY132" s="463"/>
      <c r="AZ132" s="463"/>
      <c r="BA132" s="463"/>
      <c r="BC132" s="463"/>
      <c r="BE132" s="463"/>
      <c r="BF132" s="463"/>
      <c r="BG132" s="463"/>
    </row>
    <row r="133">
      <c r="R133" s="463"/>
      <c r="S133" s="463"/>
      <c r="W133" s="463"/>
      <c r="X133" s="463"/>
      <c r="AE133" s="463"/>
      <c r="AF133" s="463"/>
      <c r="AV133" s="463"/>
      <c r="AW133" s="463"/>
      <c r="AX133" s="463"/>
      <c r="AY133" s="463"/>
      <c r="AZ133" s="463"/>
      <c r="BA133" s="463"/>
      <c r="BC133" s="463"/>
      <c r="BE133" s="463"/>
      <c r="BF133" s="463"/>
      <c r="BG133" s="463"/>
    </row>
    <row r="134">
      <c r="R134" s="463"/>
      <c r="S134" s="463"/>
      <c r="W134" s="463"/>
      <c r="X134" s="463"/>
      <c r="AE134" s="463"/>
      <c r="AF134" s="463"/>
      <c r="AV134" s="463"/>
      <c r="AW134" s="463"/>
      <c r="AX134" s="463"/>
      <c r="AY134" s="463"/>
      <c r="AZ134" s="463"/>
      <c r="BA134" s="463"/>
      <c r="BC134" s="463"/>
      <c r="BE134" s="463"/>
      <c r="BF134" s="463"/>
      <c r="BG134" s="463"/>
    </row>
    <row r="135">
      <c r="R135" s="463"/>
      <c r="S135" s="463"/>
      <c r="W135" s="463"/>
      <c r="X135" s="463"/>
      <c r="AE135" s="463"/>
      <c r="AF135" s="463"/>
      <c r="AV135" s="463"/>
      <c r="AW135" s="463"/>
      <c r="AX135" s="463"/>
      <c r="AY135" s="463"/>
      <c r="AZ135" s="463"/>
      <c r="BA135" s="463"/>
      <c r="BC135" s="463"/>
      <c r="BE135" s="463"/>
      <c r="BF135" s="463"/>
      <c r="BG135" s="463"/>
    </row>
    <row r="136">
      <c r="R136" s="463"/>
      <c r="S136" s="463"/>
      <c r="W136" s="463"/>
      <c r="X136" s="463"/>
      <c r="AE136" s="463"/>
      <c r="AF136" s="463"/>
      <c r="AV136" s="463"/>
      <c r="AW136" s="463"/>
      <c r="AX136" s="463"/>
      <c r="AY136" s="463"/>
      <c r="AZ136" s="463"/>
      <c r="BA136" s="463"/>
      <c r="BC136" s="463"/>
      <c r="BE136" s="463"/>
      <c r="BF136" s="463"/>
      <c r="BG136" s="463"/>
    </row>
    <row r="137">
      <c r="R137" s="463"/>
      <c r="S137" s="463"/>
      <c r="W137" s="463"/>
      <c r="X137" s="463"/>
      <c r="AE137" s="463"/>
      <c r="AF137" s="463"/>
      <c r="AV137" s="463"/>
      <c r="AW137" s="463"/>
      <c r="AX137" s="463"/>
      <c r="AY137" s="463"/>
      <c r="AZ137" s="463"/>
      <c r="BA137" s="463"/>
      <c r="BC137" s="463"/>
      <c r="BE137" s="463"/>
      <c r="BF137" s="463"/>
      <c r="BG137" s="463"/>
    </row>
    <row r="138">
      <c r="R138" s="463"/>
      <c r="S138" s="463"/>
      <c r="W138" s="463"/>
      <c r="X138" s="463"/>
      <c r="AE138" s="463"/>
      <c r="AF138" s="463"/>
      <c r="AV138" s="463"/>
      <c r="AW138" s="463"/>
      <c r="AX138" s="463"/>
      <c r="AY138" s="463"/>
      <c r="AZ138" s="463"/>
      <c r="BA138" s="463"/>
      <c r="BC138" s="463"/>
      <c r="BE138" s="463"/>
      <c r="BF138" s="463"/>
      <c r="BG138" s="463"/>
    </row>
    <row r="139">
      <c r="R139" s="463"/>
      <c r="S139" s="463"/>
      <c r="W139" s="463"/>
      <c r="X139" s="463"/>
      <c r="AE139" s="463"/>
      <c r="AF139" s="463"/>
      <c r="AV139" s="463"/>
      <c r="AW139" s="463"/>
      <c r="AX139" s="463"/>
      <c r="AY139" s="463"/>
      <c r="AZ139" s="463"/>
      <c r="BA139" s="463"/>
      <c r="BC139" s="463"/>
      <c r="BE139" s="463"/>
      <c r="BF139" s="463"/>
      <c r="BG139" s="463"/>
    </row>
    <row r="140">
      <c r="R140" s="463"/>
      <c r="S140" s="463"/>
      <c r="W140" s="463"/>
      <c r="X140" s="463"/>
      <c r="AE140" s="463"/>
      <c r="AF140" s="463"/>
      <c r="AV140" s="463"/>
      <c r="AW140" s="463"/>
      <c r="AX140" s="463"/>
      <c r="AY140" s="463"/>
      <c r="AZ140" s="463"/>
      <c r="BA140" s="463"/>
      <c r="BC140" s="463"/>
      <c r="BE140" s="463"/>
      <c r="BF140" s="463"/>
      <c r="BG140" s="463"/>
    </row>
    <row r="141">
      <c r="R141" s="463"/>
      <c r="S141" s="463"/>
      <c r="W141" s="463"/>
      <c r="X141" s="463"/>
      <c r="AE141" s="463"/>
      <c r="AF141" s="463"/>
      <c r="AV141" s="463"/>
      <c r="AW141" s="463"/>
      <c r="AX141" s="463"/>
      <c r="AY141" s="463"/>
      <c r="AZ141" s="463"/>
      <c r="BA141" s="463"/>
      <c r="BC141" s="463"/>
      <c r="BE141" s="463"/>
      <c r="BF141" s="463"/>
      <c r="BG141" s="463"/>
    </row>
    <row r="142">
      <c r="R142" s="463"/>
      <c r="S142" s="463"/>
      <c r="W142" s="463"/>
      <c r="X142" s="463"/>
      <c r="AE142" s="463"/>
      <c r="AF142" s="463"/>
      <c r="AV142" s="463"/>
      <c r="AW142" s="463"/>
      <c r="AX142" s="463"/>
      <c r="AY142" s="463"/>
      <c r="AZ142" s="463"/>
      <c r="BA142" s="463"/>
      <c r="BC142" s="463"/>
      <c r="BE142" s="463"/>
      <c r="BF142" s="463"/>
      <c r="BG142" s="463"/>
    </row>
    <row r="143">
      <c r="R143" s="463"/>
      <c r="S143" s="463"/>
      <c r="W143" s="463"/>
      <c r="X143" s="463"/>
      <c r="AE143" s="463"/>
      <c r="AF143" s="463"/>
      <c r="AV143" s="463"/>
      <c r="AW143" s="463"/>
      <c r="AX143" s="463"/>
      <c r="AY143" s="463"/>
      <c r="AZ143" s="463"/>
      <c r="BA143" s="463"/>
      <c r="BC143" s="463"/>
      <c r="BE143" s="463"/>
      <c r="BF143" s="463"/>
      <c r="BG143" s="463"/>
    </row>
    <row r="144">
      <c r="R144" s="463"/>
      <c r="S144" s="463"/>
      <c r="W144" s="463"/>
      <c r="X144" s="463"/>
      <c r="AE144" s="463"/>
      <c r="AF144" s="463"/>
      <c r="AV144" s="463"/>
      <c r="AW144" s="463"/>
      <c r="AX144" s="463"/>
      <c r="AY144" s="463"/>
      <c r="AZ144" s="463"/>
      <c r="BA144" s="463"/>
      <c r="BC144" s="463"/>
      <c r="BE144" s="463"/>
      <c r="BF144" s="463"/>
      <c r="BG144" s="463"/>
    </row>
    <row r="145">
      <c r="R145" s="463"/>
      <c r="S145" s="463"/>
      <c r="W145" s="463"/>
      <c r="X145" s="463"/>
      <c r="AE145" s="463"/>
      <c r="AF145" s="463"/>
      <c r="AV145" s="463"/>
      <c r="AW145" s="463"/>
      <c r="AX145" s="463"/>
      <c r="AY145" s="463"/>
      <c r="AZ145" s="463"/>
      <c r="BA145" s="463"/>
      <c r="BC145" s="463"/>
      <c r="BE145" s="463"/>
      <c r="BF145" s="463"/>
      <c r="BG145" s="463"/>
    </row>
    <row r="146">
      <c r="R146" s="463"/>
      <c r="S146" s="463"/>
      <c r="W146" s="463"/>
      <c r="X146" s="463"/>
      <c r="AE146" s="463"/>
      <c r="AF146" s="463"/>
      <c r="AV146" s="463"/>
      <c r="AW146" s="463"/>
      <c r="AX146" s="463"/>
      <c r="AY146" s="463"/>
      <c r="AZ146" s="463"/>
      <c r="BA146" s="463"/>
      <c r="BC146" s="463"/>
      <c r="BE146" s="463"/>
      <c r="BF146" s="463"/>
      <c r="BG146" s="463"/>
    </row>
    <row r="147">
      <c r="R147" s="463"/>
      <c r="S147" s="463"/>
      <c r="W147" s="463"/>
      <c r="X147" s="463"/>
      <c r="AE147" s="463"/>
      <c r="AF147" s="463"/>
      <c r="AV147" s="463"/>
      <c r="AW147" s="463"/>
      <c r="AX147" s="463"/>
      <c r="AY147" s="463"/>
      <c r="AZ147" s="463"/>
      <c r="BA147" s="463"/>
      <c r="BC147" s="463"/>
      <c r="BE147" s="463"/>
      <c r="BF147" s="463"/>
      <c r="BG147" s="463"/>
    </row>
    <row r="148">
      <c r="R148" s="463"/>
      <c r="S148" s="463"/>
      <c r="W148" s="463"/>
      <c r="X148" s="463"/>
      <c r="AE148" s="463"/>
      <c r="AF148" s="463"/>
      <c r="AV148" s="463"/>
      <c r="AW148" s="463"/>
      <c r="AX148" s="463"/>
      <c r="AY148" s="463"/>
      <c r="AZ148" s="463"/>
      <c r="BA148" s="463"/>
      <c r="BC148" s="463"/>
      <c r="BE148" s="463"/>
      <c r="BF148" s="463"/>
      <c r="BG148" s="463"/>
    </row>
    <row r="149">
      <c r="R149" s="463"/>
      <c r="S149" s="463"/>
      <c r="W149" s="463"/>
      <c r="X149" s="463"/>
      <c r="AE149" s="463"/>
      <c r="AF149" s="463"/>
      <c r="AV149" s="463"/>
      <c r="AW149" s="463"/>
      <c r="AX149" s="463"/>
      <c r="AY149" s="463"/>
      <c r="AZ149" s="463"/>
      <c r="BA149" s="463"/>
      <c r="BC149" s="463"/>
      <c r="BE149" s="463"/>
      <c r="BF149" s="463"/>
      <c r="BG149" s="463"/>
    </row>
    <row r="150">
      <c r="R150" s="463"/>
      <c r="S150" s="463"/>
      <c r="W150" s="463"/>
      <c r="X150" s="463"/>
      <c r="AE150" s="463"/>
      <c r="AF150" s="463"/>
      <c r="AV150" s="463"/>
      <c r="AW150" s="463"/>
      <c r="AX150" s="463"/>
      <c r="AY150" s="463"/>
      <c r="AZ150" s="463"/>
      <c r="BA150" s="463"/>
      <c r="BC150" s="463"/>
      <c r="BE150" s="463"/>
      <c r="BF150" s="463"/>
      <c r="BG150" s="463"/>
    </row>
    <row r="151">
      <c r="R151" s="463"/>
      <c r="S151" s="463"/>
      <c r="W151" s="463"/>
      <c r="X151" s="463"/>
      <c r="AE151" s="463"/>
      <c r="AF151" s="463"/>
      <c r="AV151" s="463"/>
      <c r="AW151" s="463"/>
      <c r="AX151" s="463"/>
      <c r="AY151" s="463"/>
      <c r="AZ151" s="463"/>
      <c r="BA151" s="463"/>
      <c r="BC151" s="463"/>
      <c r="BE151" s="463"/>
      <c r="BF151" s="463"/>
      <c r="BG151" s="463"/>
    </row>
    <row r="152">
      <c r="R152" s="463"/>
      <c r="S152" s="463"/>
      <c r="W152" s="463"/>
      <c r="X152" s="463"/>
      <c r="AE152" s="463"/>
      <c r="AF152" s="463"/>
      <c r="AV152" s="463"/>
      <c r="AW152" s="463"/>
      <c r="AX152" s="463"/>
      <c r="AY152" s="463"/>
      <c r="AZ152" s="463"/>
      <c r="BA152" s="463"/>
      <c r="BC152" s="463"/>
      <c r="BE152" s="463"/>
      <c r="BF152" s="463"/>
      <c r="BG152" s="463"/>
    </row>
    <row r="153">
      <c r="R153" s="463"/>
      <c r="S153" s="463"/>
      <c r="W153" s="463"/>
      <c r="X153" s="463"/>
      <c r="AE153" s="463"/>
      <c r="AF153" s="463"/>
      <c r="AV153" s="463"/>
      <c r="AW153" s="463"/>
      <c r="AX153" s="463"/>
      <c r="AY153" s="463"/>
      <c r="AZ153" s="463"/>
      <c r="BA153" s="463"/>
      <c r="BC153" s="463"/>
      <c r="BE153" s="463"/>
      <c r="BF153" s="463"/>
      <c r="BG153" s="463"/>
    </row>
    <row r="154">
      <c r="R154" s="463"/>
      <c r="S154" s="463"/>
      <c r="W154" s="463"/>
      <c r="X154" s="463"/>
      <c r="AE154" s="463"/>
      <c r="AF154" s="463"/>
      <c r="AV154" s="463"/>
      <c r="AW154" s="463"/>
      <c r="AX154" s="463"/>
      <c r="AY154" s="463"/>
      <c r="AZ154" s="463"/>
      <c r="BA154" s="463"/>
      <c r="BC154" s="463"/>
      <c r="BE154" s="463"/>
      <c r="BF154" s="463"/>
      <c r="BG154" s="463"/>
    </row>
    <row r="155">
      <c r="R155" s="463"/>
      <c r="S155" s="463"/>
      <c r="W155" s="463"/>
      <c r="X155" s="463"/>
      <c r="AE155" s="463"/>
      <c r="AF155" s="463"/>
      <c r="AV155" s="463"/>
      <c r="AW155" s="463"/>
      <c r="AX155" s="463"/>
      <c r="AY155" s="463"/>
      <c r="AZ155" s="463"/>
      <c r="BA155" s="463"/>
      <c r="BC155" s="463"/>
      <c r="BE155" s="463"/>
      <c r="BF155" s="463"/>
      <c r="BG155" s="463"/>
    </row>
    <row r="156">
      <c r="R156" s="463"/>
      <c r="S156" s="463"/>
      <c r="W156" s="463"/>
      <c r="X156" s="463"/>
      <c r="AE156" s="463"/>
      <c r="AF156" s="463"/>
      <c r="AV156" s="463"/>
      <c r="AW156" s="463"/>
      <c r="AX156" s="463"/>
      <c r="AY156" s="463"/>
      <c r="AZ156" s="463"/>
      <c r="BA156" s="463"/>
      <c r="BC156" s="463"/>
      <c r="BE156" s="463"/>
      <c r="BF156" s="463"/>
      <c r="BG156" s="463"/>
    </row>
    <row r="157">
      <c r="R157" s="463"/>
      <c r="S157" s="463"/>
      <c r="W157" s="463"/>
      <c r="X157" s="463"/>
      <c r="AE157" s="463"/>
      <c r="AF157" s="463"/>
      <c r="AV157" s="463"/>
      <c r="AW157" s="463"/>
      <c r="AX157" s="463"/>
      <c r="AY157" s="463"/>
      <c r="AZ157" s="463"/>
      <c r="BA157" s="463"/>
      <c r="BC157" s="463"/>
      <c r="BE157" s="463"/>
      <c r="BF157" s="463"/>
      <c r="BG157" s="463"/>
    </row>
    <row r="158">
      <c r="R158" s="463"/>
      <c r="S158" s="463"/>
      <c r="W158" s="463"/>
      <c r="X158" s="463"/>
      <c r="AE158" s="463"/>
      <c r="AF158" s="463"/>
      <c r="AV158" s="463"/>
      <c r="AW158" s="463"/>
      <c r="AX158" s="463"/>
      <c r="AY158" s="463"/>
      <c r="AZ158" s="463"/>
      <c r="BA158" s="463"/>
      <c r="BC158" s="463"/>
      <c r="BE158" s="463"/>
      <c r="BF158" s="463"/>
      <c r="BG158" s="463"/>
    </row>
    <row r="159">
      <c r="R159" s="463"/>
      <c r="S159" s="463"/>
      <c r="W159" s="463"/>
      <c r="X159" s="463"/>
      <c r="AE159" s="463"/>
      <c r="AF159" s="463"/>
      <c r="AV159" s="463"/>
      <c r="AW159" s="463"/>
      <c r="AX159" s="463"/>
      <c r="AY159" s="463"/>
      <c r="AZ159" s="463"/>
      <c r="BA159" s="463"/>
      <c r="BC159" s="463"/>
      <c r="BE159" s="463"/>
      <c r="BF159" s="463"/>
      <c r="BG159" s="463"/>
    </row>
    <row r="160">
      <c r="R160" s="463"/>
      <c r="S160" s="463"/>
      <c r="W160" s="463"/>
      <c r="X160" s="463"/>
      <c r="AE160" s="463"/>
      <c r="AF160" s="463"/>
      <c r="AV160" s="463"/>
      <c r="AW160" s="463"/>
      <c r="AX160" s="463"/>
      <c r="AY160" s="463"/>
      <c r="AZ160" s="463"/>
      <c r="BA160" s="463"/>
      <c r="BC160" s="463"/>
      <c r="BE160" s="463"/>
      <c r="BF160" s="463"/>
      <c r="BG160" s="463"/>
    </row>
    <row r="161">
      <c r="R161" s="463"/>
      <c r="S161" s="463"/>
      <c r="W161" s="463"/>
      <c r="X161" s="463"/>
      <c r="AE161" s="463"/>
      <c r="AF161" s="463"/>
      <c r="AV161" s="463"/>
      <c r="AW161" s="463"/>
      <c r="AX161" s="463"/>
      <c r="AY161" s="463"/>
      <c r="AZ161" s="463"/>
      <c r="BA161" s="463"/>
      <c r="BC161" s="463"/>
      <c r="BE161" s="463"/>
      <c r="BF161" s="463"/>
      <c r="BG161" s="463"/>
    </row>
    <row r="162">
      <c r="R162" s="463"/>
      <c r="S162" s="463"/>
      <c r="W162" s="463"/>
      <c r="X162" s="463"/>
      <c r="AE162" s="463"/>
      <c r="AF162" s="463"/>
      <c r="AV162" s="463"/>
      <c r="AW162" s="463"/>
      <c r="AX162" s="463"/>
      <c r="AY162" s="463"/>
      <c r="AZ162" s="463"/>
      <c r="BA162" s="463"/>
      <c r="BC162" s="463"/>
      <c r="BE162" s="463"/>
      <c r="BF162" s="463"/>
      <c r="BG162" s="463"/>
    </row>
    <row r="163">
      <c r="R163" s="463"/>
      <c r="S163" s="463"/>
      <c r="W163" s="463"/>
      <c r="X163" s="463"/>
      <c r="AE163" s="463"/>
      <c r="AF163" s="463"/>
      <c r="AV163" s="463"/>
      <c r="AW163" s="463"/>
      <c r="AX163" s="463"/>
      <c r="AY163" s="463"/>
      <c r="AZ163" s="463"/>
      <c r="BA163" s="463"/>
      <c r="BC163" s="463"/>
      <c r="BE163" s="463"/>
      <c r="BF163" s="463"/>
      <c r="BG163" s="463"/>
    </row>
    <row r="164">
      <c r="R164" s="463"/>
      <c r="S164" s="463"/>
      <c r="W164" s="463"/>
      <c r="X164" s="463"/>
      <c r="AE164" s="463"/>
      <c r="AF164" s="463"/>
      <c r="AV164" s="463"/>
      <c r="AW164" s="463"/>
      <c r="AX164" s="463"/>
      <c r="AY164" s="463"/>
      <c r="AZ164" s="463"/>
      <c r="BA164" s="463"/>
      <c r="BC164" s="463"/>
      <c r="BE164" s="463"/>
      <c r="BF164" s="463"/>
      <c r="BG164" s="463"/>
    </row>
    <row r="165">
      <c r="R165" s="463"/>
      <c r="S165" s="463"/>
      <c r="W165" s="463"/>
      <c r="X165" s="463"/>
      <c r="AE165" s="463"/>
      <c r="AF165" s="463"/>
      <c r="AV165" s="463"/>
      <c r="AW165" s="463"/>
      <c r="AX165" s="463"/>
      <c r="AY165" s="463"/>
      <c r="AZ165" s="463"/>
      <c r="BA165" s="463"/>
      <c r="BC165" s="463"/>
      <c r="BE165" s="463"/>
      <c r="BF165" s="463"/>
      <c r="BG165" s="463"/>
    </row>
    <row r="166">
      <c r="R166" s="463"/>
      <c r="S166" s="463"/>
      <c r="W166" s="463"/>
      <c r="X166" s="463"/>
      <c r="AE166" s="463"/>
      <c r="AF166" s="463"/>
      <c r="AV166" s="463"/>
      <c r="AW166" s="463"/>
      <c r="AX166" s="463"/>
      <c r="AY166" s="463"/>
      <c r="AZ166" s="463"/>
      <c r="BA166" s="463"/>
      <c r="BC166" s="463"/>
      <c r="BE166" s="463"/>
      <c r="BF166" s="463"/>
      <c r="BG166" s="463"/>
    </row>
    <row r="167">
      <c r="R167" s="463"/>
      <c r="S167" s="463"/>
      <c r="W167" s="463"/>
      <c r="X167" s="463"/>
      <c r="AE167" s="463"/>
      <c r="AF167" s="463"/>
      <c r="AV167" s="463"/>
      <c r="AW167" s="463"/>
      <c r="AX167" s="463"/>
      <c r="AY167" s="463"/>
      <c r="AZ167" s="463"/>
      <c r="BA167" s="463"/>
      <c r="BC167" s="463"/>
      <c r="BE167" s="463"/>
      <c r="BF167" s="463"/>
      <c r="BG167" s="463"/>
    </row>
    <row r="168">
      <c r="R168" s="463"/>
      <c r="S168" s="463"/>
      <c r="W168" s="463"/>
      <c r="X168" s="463"/>
      <c r="AE168" s="463"/>
      <c r="AF168" s="463"/>
      <c r="AV168" s="463"/>
      <c r="AW168" s="463"/>
      <c r="AX168" s="463"/>
      <c r="AY168" s="463"/>
      <c r="AZ168" s="463"/>
      <c r="BA168" s="463"/>
      <c r="BC168" s="463"/>
      <c r="BE168" s="463"/>
      <c r="BF168" s="463"/>
      <c r="BG168" s="463"/>
    </row>
    <row r="169">
      <c r="R169" s="463"/>
      <c r="S169" s="463"/>
      <c r="W169" s="463"/>
      <c r="X169" s="463"/>
      <c r="AE169" s="463"/>
      <c r="AF169" s="463"/>
      <c r="AV169" s="463"/>
      <c r="AW169" s="463"/>
      <c r="AX169" s="463"/>
      <c r="AY169" s="463"/>
      <c r="AZ169" s="463"/>
      <c r="BA169" s="463"/>
      <c r="BC169" s="463"/>
      <c r="BE169" s="463"/>
      <c r="BF169" s="463"/>
      <c r="BG169" s="463"/>
    </row>
    <row r="170">
      <c r="R170" s="463"/>
      <c r="S170" s="463"/>
      <c r="W170" s="463"/>
      <c r="X170" s="463"/>
      <c r="AE170" s="463"/>
      <c r="AF170" s="463"/>
      <c r="AV170" s="463"/>
      <c r="AW170" s="463"/>
      <c r="AX170" s="463"/>
      <c r="AY170" s="463"/>
      <c r="AZ170" s="463"/>
      <c r="BA170" s="463"/>
      <c r="BC170" s="463"/>
      <c r="BE170" s="463"/>
      <c r="BF170" s="463"/>
      <c r="BG170" s="463"/>
    </row>
    <row r="171">
      <c r="R171" s="463"/>
      <c r="S171" s="463"/>
      <c r="W171" s="463"/>
      <c r="X171" s="463"/>
      <c r="AE171" s="463"/>
      <c r="AF171" s="463"/>
      <c r="AV171" s="463"/>
      <c r="AW171" s="463"/>
      <c r="AX171" s="463"/>
      <c r="AY171" s="463"/>
      <c r="AZ171" s="463"/>
      <c r="BA171" s="463"/>
      <c r="BC171" s="463"/>
      <c r="BE171" s="463"/>
      <c r="BF171" s="463"/>
      <c r="BG171" s="463"/>
    </row>
    <row r="172">
      <c r="R172" s="463"/>
      <c r="S172" s="463"/>
      <c r="W172" s="463"/>
      <c r="X172" s="463"/>
      <c r="AE172" s="463"/>
      <c r="AF172" s="463"/>
      <c r="AV172" s="463"/>
      <c r="AW172" s="463"/>
      <c r="AX172" s="463"/>
      <c r="AY172" s="463"/>
      <c r="AZ172" s="463"/>
      <c r="BA172" s="463"/>
      <c r="BC172" s="463"/>
      <c r="BE172" s="463"/>
      <c r="BF172" s="463"/>
      <c r="BG172" s="463"/>
    </row>
    <row r="173">
      <c r="R173" s="463"/>
      <c r="S173" s="463"/>
      <c r="W173" s="463"/>
      <c r="X173" s="463"/>
      <c r="AE173" s="463"/>
      <c r="AF173" s="463"/>
      <c r="AV173" s="463"/>
      <c r="AW173" s="463"/>
      <c r="AX173" s="463"/>
      <c r="AY173" s="463"/>
      <c r="AZ173" s="463"/>
      <c r="BA173" s="463"/>
      <c r="BC173" s="463"/>
      <c r="BE173" s="463"/>
      <c r="BF173" s="463"/>
      <c r="BG173" s="463"/>
    </row>
    <row r="174">
      <c r="R174" s="463"/>
      <c r="S174" s="463"/>
      <c r="W174" s="463"/>
      <c r="X174" s="463"/>
      <c r="AE174" s="463"/>
      <c r="AF174" s="463"/>
      <c r="AV174" s="463"/>
      <c r="AW174" s="463"/>
      <c r="AX174" s="463"/>
      <c r="AY174" s="463"/>
      <c r="AZ174" s="463"/>
      <c r="BA174" s="463"/>
      <c r="BC174" s="463"/>
      <c r="BE174" s="463"/>
      <c r="BF174" s="463"/>
      <c r="BG174" s="463"/>
    </row>
    <row r="175">
      <c r="R175" s="463"/>
      <c r="S175" s="463"/>
      <c r="W175" s="463"/>
      <c r="X175" s="463"/>
      <c r="AE175" s="463"/>
      <c r="AF175" s="463"/>
      <c r="AV175" s="463"/>
      <c r="AW175" s="463"/>
      <c r="AX175" s="463"/>
      <c r="AY175" s="463"/>
      <c r="AZ175" s="463"/>
      <c r="BA175" s="463"/>
      <c r="BC175" s="463"/>
      <c r="BE175" s="463"/>
      <c r="BF175" s="463"/>
      <c r="BG175" s="463"/>
    </row>
    <row r="176">
      <c r="R176" s="463"/>
      <c r="S176" s="463"/>
      <c r="W176" s="463"/>
      <c r="X176" s="463"/>
      <c r="AE176" s="463"/>
      <c r="AF176" s="463"/>
      <c r="AV176" s="463"/>
      <c r="AW176" s="463"/>
      <c r="AX176" s="463"/>
      <c r="AY176" s="463"/>
      <c r="AZ176" s="463"/>
      <c r="BA176" s="463"/>
      <c r="BC176" s="463"/>
      <c r="BE176" s="463"/>
      <c r="BF176" s="463"/>
      <c r="BG176" s="463"/>
    </row>
    <row r="177">
      <c r="R177" s="463"/>
      <c r="S177" s="463"/>
      <c r="W177" s="463"/>
      <c r="X177" s="463"/>
      <c r="AE177" s="463"/>
      <c r="AF177" s="463"/>
      <c r="AV177" s="463"/>
      <c r="AW177" s="463"/>
      <c r="AX177" s="463"/>
      <c r="AY177" s="463"/>
      <c r="AZ177" s="463"/>
      <c r="BA177" s="463"/>
      <c r="BC177" s="463"/>
      <c r="BE177" s="463"/>
      <c r="BF177" s="463"/>
      <c r="BG177" s="463"/>
    </row>
    <row r="178">
      <c r="R178" s="463"/>
      <c r="S178" s="463"/>
      <c r="W178" s="463"/>
      <c r="X178" s="463"/>
      <c r="AE178" s="463"/>
      <c r="AF178" s="463"/>
      <c r="AV178" s="463"/>
      <c r="AW178" s="463"/>
      <c r="AX178" s="463"/>
      <c r="AY178" s="463"/>
      <c r="AZ178" s="463"/>
      <c r="BA178" s="463"/>
      <c r="BC178" s="463"/>
      <c r="BE178" s="463"/>
      <c r="BF178" s="463"/>
      <c r="BG178" s="463"/>
    </row>
    <row r="179">
      <c r="R179" s="463"/>
      <c r="S179" s="463"/>
      <c r="W179" s="463"/>
      <c r="X179" s="463"/>
      <c r="AE179" s="463"/>
      <c r="AF179" s="463"/>
      <c r="AV179" s="463"/>
      <c r="AW179" s="463"/>
      <c r="AX179" s="463"/>
      <c r="AY179" s="463"/>
      <c r="AZ179" s="463"/>
      <c r="BA179" s="463"/>
      <c r="BC179" s="463"/>
      <c r="BE179" s="463"/>
      <c r="BF179" s="463"/>
      <c r="BG179" s="463"/>
    </row>
    <row r="180">
      <c r="R180" s="463"/>
      <c r="S180" s="463"/>
      <c r="W180" s="463"/>
      <c r="X180" s="463"/>
      <c r="AE180" s="463"/>
      <c r="AF180" s="463"/>
      <c r="AV180" s="463"/>
      <c r="AW180" s="463"/>
      <c r="AX180" s="463"/>
      <c r="AY180" s="463"/>
      <c r="AZ180" s="463"/>
      <c r="BA180" s="463"/>
      <c r="BC180" s="463"/>
      <c r="BE180" s="463"/>
      <c r="BF180" s="463"/>
      <c r="BG180" s="463"/>
    </row>
    <row r="181">
      <c r="R181" s="463"/>
      <c r="S181" s="463"/>
      <c r="W181" s="463"/>
      <c r="X181" s="463"/>
      <c r="AE181" s="463"/>
      <c r="AF181" s="463"/>
      <c r="AV181" s="463"/>
      <c r="AW181" s="463"/>
      <c r="AX181" s="463"/>
      <c r="AY181" s="463"/>
      <c r="AZ181" s="463"/>
      <c r="BA181" s="463"/>
      <c r="BC181" s="463"/>
      <c r="BE181" s="463"/>
      <c r="BF181" s="463"/>
      <c r="BG181" s="463"/>
    </row>
    <row r="182">
      <c r="R182" s="463"/>
      <c r="S182" s="463"/>
      <c r="W182" s="463"/>
      <c r="X182" s="463"/>
      <c r="AE182" s="463"/>
      <c r="AF182" s="463"/>
      <c r="AV182" s="463"/>
      <c r="AW182" s="463"/>
      <c r="AX182" s="463"/>
      <c r="AY182" s="463"/>
      <c r="AZ182" s="463"/>
      <c r="BA182" s="463"/>
      <c r="BC182" s="463"/>
      <c r="BE182" s="463"/>
      <c r="BF182" s="463"/>
      <c r="BG182" s="463"/>
    </row>
    <row r="183">
      <c r="R183" s="463"/>
      <c r="S183" s="463"/>
      <c r="W183" s="463"/>
      <c r="X183" s="463"/>
      <c r="AE183" s="463"/>
      <c r="AF183" s="463"/>
      <c r="AV183" s="463"/>
      <c r="AW183" s="463"/>
      <c r="AX183" s="463"/>
      <c r="AY183" s="463"/>
      <c r="AZ183" s="463"/>
      <c r="BA183" s="463"/>
      <c r="BC183" s="463"/>
      <c r="BE183" s="463"/>
      <c r="BF183" s="463"/>
      <c r="BG183" s="463"/>
    </row>
    <row r="184">
      <c r="R184" s="463"/>
      <c r="S184" s="463"/>
      <c r="W184" s="463"/>
      <c r="X184" s="463"/>
      <c r="AE184" s="463"/>
      <c r="AF184" s="463"/>
      <c r="AV184" s="463"/>
      <c r="AW184" s="463"/>
      <c r="AX184" s="463"/>
      <c r="AY184" s="463"/>
      <c r="AZ184" s="463"/>
      <c r="BA184" s="463"/>
      <c r="BC184" s="463"/>
      <c r="BE184" s="463"/>
      <c r="BF184" s="463"/>
      <c r="BG184" s="463"/>
    </row>
    <row r="185">
      <c r="R185" s="463"/>
      <c r="S185" s="463"/>
      <c r="W185" s="463"/>
      <c r="X185" s="463"/>
      <c r="AE185" s="463"/>
      <c r="AF185" s="463"/>
      <c r="AV185" s="463"/>
      <c r="AW185" s="463"/>
      <c r="AX185" s="463"/>
      <c r="AY185" s="463"/>
      <c r="AZ185" s="463"/>
      <c r="BA185" s="463"/>
      <c r="BC185" s="463"/>
      <c r="BE185" s="463"/>
      <c r="BF185" s="463"/>
      <c r="BG185" s="463"/>
    </row>
    <row r="186">
      <c r="R186" s="463"/>
      <c r="S186" s="463"/>
      <c r="W186" s="463"/>
      <c r="X186" s="463"/>
      <c r="AE186" s="463"/>
      <c r="AF186" s="463"/>
      <c r="AV186" s="463"/>
      <c r="AW186" s="463"/>
      <c r="AX186" s="463"/>
      <c r="AY186" s="463"/>
      <c r="AZ186" s="463"/>
      <c r="BA186" s="463"/>
      <c r="BC186" s="463"/>
      <c r="BE186" s="463"/>
      <c r="BF186" s="463"/>
      <c r="BG186" s="463"/>
    </row>
    <row r="187">
      <c r="R187" s="463"/>
      <c r="S187" s="463"/>
      <c r="W187" s="463"/>
      <c r="X187" s="463"/>
      <c r="AE187" s="463"/>
      <c r="AF187" s="463"/>
      <c r="AV187" s="463"/>
      <c r="AW187" s="463"/>
      <c r="AX187" s="463"/>
      <c r="AY187" s="463"/>
      <c r="AZ187" s="463"/>
      <c r="BA187" s="463"/>
      <c r="BC187" s="463"/>
      <c r="BE187" s="463"/>
      <c r="BF187" s="463"/>
      <c r="BG187" s="463"/>
    </row>
    <row r="188">
      <c r="R188" s="463"/>
      <c r="S188" s="463"/>
      <c r="W188" s="463"/>
      <c r="X188" s="463"/>
      <c r="AE188" s="463"/>
      <c r="AF188" s="463"/>
      <c r="AV188" s="463"/>
      <c r="AW188" s="463"/>
      <c r="AX188" s="463"/>
      <c r="AY188" s="463"/>
      <c r="AZ188" s="463"/>
      <c r="BA188" s="463"/>
      <c r="BC188" s="463"/>
      <c r="BE188" s="463"/>
      <c r="BF188" s="463"/>
      <c r="BG188" s="463"/>
    </row>
    <row r="189">
      <c r="R189" s="463"/>
      <c r="S189" s="463"/>
      <c r="W189" s="463"/>
      <c r="X189" s="463"/>
      <c r="AE189" s="463"/>
      <c r="AF189" s="463"/>
      <c r="AV189" s="463"/>
      <c r="AW189" s="463"/>
      <c r="AX189" s="463"/>
      <c r="AY189" s="463"/>
      <c r="AZ189" s="463"/>
      <c r="BA189" s="463"/>
      <c r="BC189" s="463"/>
      <c r="BE189" s="463"/>
      <c r="BF189" s="463"/>
      <c r="BG189" s="463"/>
    </row>
    <row r="190">
      <c r="R190" s="463"/>
      <c r="S190" s="463"/>
      <c r="W190" s="463"/>
      <c r="X190" s="463"/>
      <c r="AE190" s="463"/>
      <c r="AF190" s="463"/>
      <c r="AV190" s="463"/>
      <c r="AW190" s="463"/>
      <c r="AX190" s="463"/>
      <c r="AY190" s="463"/>
      <c r="AZ190" s="463"/>
      <c r="BA190" s="463"/>
      <c r="BC190" s="463"/>
      <c r="BE190" s="463"/>
      <c r="BF190" s="463"/>
      <c r="BG190" s="463"/>
    </row>
    <row r="191">
      <c r="R191" s="463"/>
      <c r="S191" s="463"/>
      <c r="W191" s="463"/>
      <c r="X191" s="463"/>
      <c r="AE191" s="463"/>
      <c r="AF191" s="463"/>
      <c r="AV191" s="463"/>
      <c r="AW191" s="463"/>
      <c r="AX191" s="463"/>
      <c r="AY191" s="463"/>
      <c r="AZ191" s="463"/>
      <c r="BA191" s="463"/>
      <c r="BC191" s="463"/>
      <c r="BE191" s="463"/>
      <c r="BF191" s="463"/>
      <c r="BG191" s="463"/>
    </row>
    <row r="192">
      <c r="R192" s="463"/>
      <c r="S192" s="463"/>
      <c r="W192" s="463"/>
      <c r="X192" s="463"/>
      <c r="AE192" s="463"/>
      <c r="AF192" s="463"/>
      <c r="AV192" s="463"/>
      <c r="AW192" s="463"/>
      <c r="AX192" s="463"/>
      <c r="AY192" s="463"/>
      <c r="AZ192" s="463"/>
      <c r="BA192" s="463"/>
      <c r="BC192" s="463"/>
      <c r="BE192" s="463"/>
      <c r="BF192" s="463"/>
      <c r="BG192" s="463"/>
    </row>
    <row r="193">
      <c r="R193" s="463"/>
      <c r="S193" s="463"/>
      <c r="W193" s="463"/>
      <c r="X193" s="463"/>
      <c r="AE193" s="463"/>
      <c r="AF193" s="463"/>
      <c r="AV193" s="463"/>
      <c r="AW193" s="463"/>
      <c r="AX193" s="463"/>
      <c r="AY193" s="463"/>
      <c r="AZ193" s="463"/>
      <c r="BA193" s="463"/>
      <c r="BC193" s="463"/>
      <c r="BE193" s="463"/>
      <c r="BF193" s="463"/>
      <c r="BG193" s="463"/>
    </row>
    <row r="194">
      <c r="R194" s="463"/>
      <c r="S194" s="463"/>
      <c r="W194" s="463"/>
      <c r="X194" s="463"/>
      <c r="AE194" s="463"/>
      <c r="AF194" s="463"/>
      <c r="AV194" s="463"/>
      <c r="AW194" s="463"/>
      <c r="AX194" s="463"/>
      <c r="AY194" s="463"/>
      <c r="AZ194" s="463"/>
      <c r="BA194" s="463"/>
      <c r="BC194" s="463"/>
      <c r="BE194" s="463"/>
      <c r="BF194" s="463"/>
      <c r="BG194" s="463"/>
    </row>
    <row r="195">
      <c r="R195" s="463"/>
      <c r="S195" s="463"/>
      <c r="W195" s="463"/>
      <c r="X195" s="463"/>
      <c r="AE195" s="463"/>
      <c r="AF195" s="463"/>
      <c r="AV195" s="463"/>
      <c r="AW195" s="463"/>
      <c r="AX195" s="463"/>
      <c r="AY195" s="463"/>
      <c r="AZ195" s="463"/>
      <c r="BA195" s="463"/>
      <c r="BC195" s="463"/>
      <c r="BE195" s="463"/>
      <c r="BF195" s="463"/>
      <c r="BG195" s="463"/>
    </row>
    <row r="196">
      <c r="R196" s="463"/>
      <c r="S196" s="463"/>
      <c r="W196" s="463"/>
      <c r="X196" s="463"/>
      <c r="AE196" s="463"/>
      <c r="AF196" s="463"/>
      <c r="AV196" s="463"/>
      <c r="AW196" s="463"/>
      <c r="AX196" s="463"/>
      <c r="AY196" s="463"/>
      <c r="AZ196" s="463"/>
      <c r="BA196" s="463"/>
      <c r="BC196" s="463"/>
      <c r="BE196" s="463"/>
      <c r="BF196" s="463"/>
      <c r="BG196" s="463"/>
    </row>
    <row r="197">
      <c r="R197" s="463"/>
      <c r="S197" s="463"/>
      <c r="W197" s="463"/>
      <c r="X197" s="463"/>
      <c r="AE197" s="463"/>
      <c r="AF197" s="463"/>
      <c r="AV197" s="463"/>
      <c r="AW197" s="463"/>
      <c r="AX197" s="463"/>
      <c r="AY197" s="463"/>
      <c r="AZ197" s="463"/>
      <c r="BA197" s="463"/>
      <c r="BC197" s="463"/>
      <c r="BE197" s="463"/>
      <c r="BF197" s="463"/>
      <c r="BG197" s="463"/>
    </row>
    <row r="198">
      <c r="R198" s="463"/>
      <c r="S198" s="463"/>
      <c r="W198" s="463"/>
      <c r="X198" s="463"/>
      <c r="AE198" s="463"/>
      <c r="AF198" s="463"/>
      <c r="AV198" s="463"/>
      <c r="AW198" s="463"/>
      <c r="AX198" s="463"/>
      <c r="AY198" s="463"/>
      <c r="AZ198" s="463"/>
      <c r="BA198" s="463"/>
      <c r="BC198" s="463"/>
      <c r="BE198" s="463"/>
      <c r="BF198" s="463"/>
      <c r="BG198" s="463"/>
    </row>
    <row r="199">
      <c r="R199" s="463"/>
      <c r="S199" s="463"/>
      <c r="W199" s="463"/>
      <c r="X199" s="463"/>
      <c r="AE199" s="463"/>
      <c r="AF199" s="463"/>
      <c r="AV199" s="463"/>
      <c r="AW199" s="463"/>
      <c r="AX199" s="463"/>
      <c r="AY199" s="463"/>
      <c r="AZ199" s="463"/>
      <c r="BA199" s="463"/>
      <c r="BC199" s="463"/>
      <c r="BE199" s="463"/>
      <c r="BF199" s="463"/>
      <c r="BG199" s="463"/>
    </row>
    <row r="200">
      <c r="R200" s="463"/>
      <c r="S200" s="463"/>
      <c r="W200" s="463"/>
      <c r="X200" s="463"/>
      <c r="AE200" s="463"/>
      <c r="AF200" s="463"/>
      <c r="AV200" s="463"/>
      <c r="AW200" s="463"/>
      <c r="AX200" s="463"/>
      <c r="AY200" s="463"/>
      <c r="AZ200" s="463"/>
      <c r="BA200" s="463"/>
      <c r="BC200" s="463"/>
      <c r="BE200" s="463"/>
      <c r="BF200" s="463"/>
      <c r="BG200" s="463"/>
    </row>
    <row r="201">
      <c r="R201" s="463"/>
      <c r="S201" s="463"/>
      <c r="W201" s="463"/>
      <c r="X201" s="463"/>
      <c r="AE201" s="463"/>
      <c r="AF201" s="463"/>
      <c r="AV201" s="463"/>
      <c r="AW201" s="463"/>
      <c r="AX201" s="463"/>
      <c r="AY201" s="463"/>
      <c r="AZ201" s="463"/>
      <c r="BA201" s="463"/>
      <c r="BC201" s="463"/>
      <c r="BE201" s="463"/>
      <c r="BF201" s="463"/>
      <c r="BG201" s="463"/>
    </row>
    <row r="202">
      <c r="R202" s="463"/>
      <c r="S202" s="463"/>
      <c r="W202" s="463"/>
      <c r="X202" s="463"/>
      <c r="AE202" s="463"/>
      <c r="AF202" s="463"/>
      <c r="AV202" s="463"/>
      <c r="AW202" s="463"/>
      <c r="AX202" s="463"/>
      <c r="AY202" s="463"/>
      <c r="AZ202" s="463"/>
      <c r="BA202" s="463"/>
      <c r="BC202" s="463"/>
      <c r="BE202" s="463"/>
      <c r="BF202" s="463"/>
      <c r="BG202" s="463"/>
    </row>
    <row r="203">
      <c r="R203" s="463"/>
      <c r="S203" s="463"/>
      <c r="W203" s="463"/>
      <c r="X203" s="463"/>
      <c r="AE203" s="463"/>
      <c r="AF203" s="463"/>
      <c r="AV203" s="463"/>
      <c r="AW203" s="463"/>
      <c r="AX203" s="463"/>
      <c r="AY203" s="463"/>
      <c r="AZ203" s="463"/>
      <c r="BA203" s="463"/>
      <c r="BC203" s="463"/>
      <c r="BE203" s="463"/>
      <c r="BF203" s="463"/>
      <c r="BG203" s="463"/>
    </row>
    <row r="204">
      <c r="R204" s="463"/>
      <c r="S204" s="463"/>
      <c r="W204" s="463"/>
      <c r="X204" s="463"/>
      <c r="AE204" s="463"/>
      <c r="AF204" s="463"/>
      <c r="AV204" s="463"/>
      <c r="AW204" s="463"/>
      <c r="AX204" s="463"/>
      <c r="AY204" s="463"/>
      <c r="AZ204" s="463"/>
      <c r="BA204" s="463"/>
      <c r="BC204" s="463"/>
      <c r="BE204" s="463"/>
      <c r="BF204" s="463"/>
      <c r="BG204" s="463"/>
    </row>
    <row r="205">
      <c r="R205" s="463"/>
      <c r="S205" s="463"/>
      <c r="W205" s="463"/>
      <c r="X205" s="463"/>
      <c r="AE205" s="463"/>
      <c r="AF205" s="463"/>
      <c r="AV205" s="463"/>
      <c r="AW205" s="463"/>
      <c r="AX205" s="463"/>
      <c r="AY205" s="463"/>
      <c r="AZ205" s="463"/>
      <c r="BA205" s="463"/>
      <c r="BC205" s="463"/>
      <c r="BE205" s="463"/>
      <c r="BF205" s="463"/>
      <c r="BG205" s="463"/>
    </row>
    <row r="206">
      <c r="R206" s="463"/>
      <c r="S206" s="463"/>
      <c r="W206" s="463"/>
      <c r="X206" s="463"/>
      <c r="AE206" s="463"/>
      <c r="AF206" s="463"/>
      <c r="AV206" s="463"/>
      <c r="AW206" s="463"/>
      <c r="AX206" s="463"/>
      <c r="AY206" s="463"/>
      <c r="AZ206" s="463"/>
      <c r="BA206" s="463"/>
      <c r="BC206" s="463"/>
      <c r="BE206" s="463"/>
      <c r="BF206" s="463"/>
      <c r="BG206" s="463"/>
    </row>
    <row r="207">
      <c r="R207" s="463"/>
      <c r="S207" s="463"/>
      <c r="W207" s="463"/>
      <c r="X207" s="463"/>
      <c r="AE207" s="463"/>
      <c r="AF207" s="463"/>
      <c r="AV207" s="463"/>
      <c r="AW207" s="463"/>
      <c r="AX207" s="463"/>
      <c r="AY207" s="463"/>
      <c r="AZ207" s="463"/>
      <c r="BA207" s="463"/>
      <c r="BC207" s="463"/>
      <c r="BE207" s="463"/>
      <c r="BF207" s="463"/>
      <c r="BG207" s="463"/>
    </row>
    <row r="208">
      <c r="R208" s="463"/>
      <c r="S208" s="463"/>
      <c r="W208" s="463"/>
      <c r="X208" s="463"/>
      <c r="AE208" s="463"/>
      <c r="AF208" s="463"/>
      <c r="AV208" s="463"/>
      <c r="AW208" s="463"/>
      <c r="AX208" s="463"/>
      <c r="AY208" s="463"/>
      <c r="AZ208" s="463"/>
      <c r="BA208" s="463"/>
      <c r="BC208" s="463"/>
      <c r="BE208" s="463"/>
      <c r="BF208" s="463"/>
      <c r="BG208" s="463"/>
    </row>
    <row r="209">
      <c r="R209" s="463"/>
      <c r="S209" s="463"/>
      <c r="W209" s="463"/>
      <c r="X209" s="463"/>
      <c r="AE209" s="463"/>
      <c r="AF209" s="463"/>
      <c r="AV209" s="463"/>
      <c r="AW209" s="463"/>
      <c r="AX209" s="463"/>
      <c r="AY209" s="463"/>
      <c r="AZ209" s="463"/>
      <c r="BA209" s="463"/>
      <c r="BC209" s="463"/>
      <c r="BE209" s="463"/>
      <c r="BF209" s="463"/>
      <c r="BG209" s="463"/>
    </row>
    <row r="210">
      <c r="R210" s="463"/>
      <c r="S210" s="463"/>
      <c r="W210" s="463"/>
      <c r="X210" s="463"/>
      <c r="AE210" s="463"/>
      <c r="AF210" s="463"/>
      <c r="AV210" s="463"/>
      <c r="AW210" s="463"/>
      <c r="AX210" s="463"/>
      <c r="AY210" s="463"/>
      <c r="AZ210" s="463"/>
      <c r="BA210" s="463"/>
      <c r="BC210" s="463"/>
      <c r="BE210" s="463"/>
      <c r="BF210" s="463"/>
      <c r="BG210" s="463"/>
    </row>
    <row r="211">
      <c r="R211" s="463"/>
      <c r="S211" s="463"/>
      <c r="W211" s="463"/>
      <c r="X211" s="463"/>
      <c r="AE211" s="463"/>
      <c r="AF211" s="463"/>
      <c r="AV211" s="463"/>
      <c r="AW211" s="463"/>
      <c r="AX211" s="463"/>
      <c r="AY211" s="463"/>
      <c r="AZ211" s="463"/>
      <c r="BA211" s="463"/>
      <c r="BC211" s="463"/>
      <c r="BE211" s="463"/>
      <c r="BF211" s="463"/>
      <c r="BG211" s="463"/>
    </row>
    <row r="212">
      <c r="R212" s="463"/>
      <c r="S212" s="463"/>
      <c r="W212" s="463"/>
      <c r="X212" s="463"/>
      <c r="AE212" s="463"/>
      <c r="AF212" s="463"/>
      <c r="AV212" s="463"/>
      <c r="AW212" s="463"/>
      <c r="AX212" s="463"/>
      <c r="AY212" s="463"/>
      <c r="AZ212" s="463"/>
      <c r="BA212" s="463"/>
      <c r="BC212" s="463"/>
      <c r="BE212" s="463"/>
      <c r="BF212" s="463"/>
      <c r="BG212" s="463"/>
    </row>
    <row r="213">
      <c r="R213" s="463"/>
      <c r="S213" s="463"/>
      <c r="W213" s="463"/>
      <c r="X213" s="463"/>
      <c r="AE213" s="463"/>
      <c r="AF213" s="463"/>
      <c r="AV213" s="463"/>
      <c r="AW213" s="463"/>
      <c r="AX213" s="463"/>
      <c r="AY213" s="463"/>
      <c r="AZ213" s="463"/>
      <c r="BA213" s="463"/>
      <c r="BC213" s="463"/>
      <c r="BE213" s="463"/>
      <c r="BF213" s="463"/>
      <c r="BG213" s="463"/>
    </row>
    <row r="214">
      <c r="R214" s="463"/>
      <c r="S214" s="463"/>
      <c r="W214" s="463"/>
      <c r="X214" s="463"/>
      <c r="AE214" s="463"/>
      <c r="AF214" s="463"/>
      <c r="AV214" s="463"/>
      <c r="AW214" s="463"/>
      <c r="AX214" s="463"/>
      <c r="AY214" s="463"/>
      <c r="AZ214" s="463"/>
      <c r="BA214" s="463"/>
      <c r="BC214" s="463"/>
      <c r="BE214" s="463"/>
      <c r="BF214" s="463"/>
      <c r="BG214" s="463"/>
    </row>
    <row r="215">
      <c r="R215" s="463"/>
      <c r="S215" s="463"/>
      <c r="W215" s="463"/>
      <c r="X215" s="463"/>
      <c r="AE215" s="463"/>
      <c r="AF215" s="463"/>
      <c r="AV215" s="463"/>
      <c r="AW215" s="463"/>
      <c r="AX215" s="463"/>
      <c r="AY215" s="463"/>
      <c r="AZ215" s="463"/>
      <c r="BA215" s="463"/>
      <c r="BC215" s="463"/>
      <c r="BE215" s="463"/>
      <c r="BF215" s="463"/>
      <c r="BG215" s="463"/>
    </row>
    <row r="216">
      <c r="R216" s="463"/>
      <c r="S216" s="463"/>
      <c r="W216" s="463"/>
      <c r="X216" s="463"/>
      <c r="AE216" s="463"/>
      <c r="AF216" s="463"/>
      <c r="AV216" s="463"/>
      <c r="AW216" s="463"/>
      <c r="AX216" s="463"/>
      <c r="AY216" s="463"/>
      <c r="AZ216" s="463"/>
      <c r="BA216" s="463"/>
      <c r="BC216" s="463"/>
      <c r="BE216" s="463"/>
      <c r="BF216" s="463"/>
      <c r="BG216" s="463"/>
    </row>
    <row r="217">
      <c r="R217" s="463"/>
      <c r="S217" s="463"/>
      <c r="W217" s="463"/>
      <c r="X217" s="463"/>
      <c r="AE217" s="463"/>
      <c r="AF217" s="463"/>
      <c r="AV217" s="463"/>
      <c r="AW217" s="463"/>
      <c r="AX217" s="463"/>
      <c r="AY217" s="463"/>
      <c r="AZ217" s="463"/>
      <c r="BA217" s="463"/>
      <c r="BC217" s="463"/>
      <c r="BE217" s="463"/>
      <c r="BF217" s="463"/>
      <c r="BG217" s="463"/>
    </row>
    <row r="218">
      <c r="R218" s="463"/>
      <c r="S218" s="463"/>
      <c r="W218" s="463"/>
      <c r="X218" s="463"/>
      <c r="AE218" s="463"/>
      <c r="AF218" s="463"/>
      <c r="AV218" s="463"/>
      <c r="AW218" s="463"/>
      <c r="AX218" s="463"/>
      <c r="AY218" s="463"/>
      <c r="AZ218" s="463"/>
      <c r="BA218" s="463"/>
      <c r="BC218" s="463"/>
      <c r="BE218" s="463"/>
      <c r="BF218" s="463"/>
      <c r="BG218" s="463"/>
    </row>
    <row r="219">
      <c r="R219" s="463"/>
      <c r="S219" s="463"/>
      <c r="W219" s="463"/>
      <c r="X219" s="463"/>
      <c r="AE219" s="463"/>
      <c r="AF219" s="463"/>
      <c r="AV219" s="463"/>
      <c r="AW219" s="463"/>
      <c r="AX219" s="463"/>
      <c r="AY219" s="463"/>
      <c r="AZ219" s="463"/>
      <c r="BA219" s="463"/>
      <c r="BC219" s="463"/>
      <c r="BE219" s="463"/>
      <c r="BF219" s="463"/>
      <c r="BG219" s="463"/>
    </row>
    <row r="220">
      <c r="R220" s="463"/>
      <c r="S220" s="463"/>
      <c r="W220" s="463"/>
      <c r="X220" s="463"/>
      <c r="AE220" s="463"/>
      <c r="AF220" s="463"/>
      <c r="AV220" s="463"/>
      <c r="AW220" s="463"/>
      <c r="AX220" s="463"/>
      <c r="AY220" s="463"/>
      <c r="AZ220" s="463"/>
      <c r="BA220" s="463"/>
      <c r="BC220" s="463"/>
      <c r="BE220" s="463"/>
      <c r="BF220" s="463"/>
      <c r="BG220" s="463"/>
    </row>
    <row r="221">
      <c r="R221" s="463"/>
      <c r="S221" s="463"/>
      <c r="W221" s="463"/>
      <c r="X221" s="463"/>
      <c r="AE221" s="463"/>
      <c r="AF221" s="463"/>
      <c r="AV221" s="463"/>
      <c r="AW221" s="463"/>
      <c r="AX221" s="463"/>
      <c r="AY221" s="463"/>
      <c r="AZ221" s="463"/>
      <c r="BA221" s="463"/>
      <c r="BC221" s="463"/>
      <c r="BE221" s="463"/>
      <c r="BF221" s="463"/>
      <c r="BG221" s="463"/>
    </row>
    <row r="222">
      <c r="R222" s="463"/>
      <c r="S222" s="463"/>
      <c r="W222" s="463"/>
      <c r="X222" s="463"/>
      <c r="AE222" s="463"/>
      <c r="AF222" s="463"/>
      <c r="AV222" s="463"/>
      <c r="AW222" s="463"/>
      <c r="AX222" s="463"/>
      <c r="AY222" s="463"/>
      <c r="AZ222" s="463"/>
      <c r="BA222" s="463"/>
      <c r="BC222" s="463"/>
      <c r="BE222" s="463"/>
      <c r="BF222" s="463"/>
      <c r="BG222" s="463"/>
    </row>
    <row r="223">
      <c r="R223" s="463"/>
      <c r="S223" s="463"/>
      <c r="W223" s="463"/>
      <c r="X223" s="463"/>
      <c r="AE223" s="463"/>
      <c r="AF223" s="463"/>
      <c r="AV223" s="463"/>
      <c r="AW223" s="463"/>
      <c r="AX223" s="463"/>
      <c r="AY223" s="463"/>
      <c r="AZ223" s="463"/>
      <c r="BA223" s="463"/>
      <c r="BC223" s="463"/>
      <c r="BE223" s="463"/>
      <c r="BF223" s="463"/>
      <c r="BG223" s="463"/>
    </row>
    <row r="224">
      <c r="R224" s="463"/>
      <c r="S224" s="463"/>
      <c r="W224" s="463"/>
      <c r="X224" s="463"/>
      <c r="AE224" s="463"/>
      <c r="AF224" s="463"/>
      <c r="AV224" s="463"/>
      <c r="AW224" s="463"/>
      <c r="AX224" s="463"/>
      <c r="AY224" s="463"/>
      <c r="AZ224" s="463"/>
      <c r="BA224" s="463"/>
      <c r="BC224" s="463"/>
      <c r="BE224" s="463"/>
      <c r="BF224" s="463"/>
      <c r="BG224" s="463"/>
    </row>
    <row r="225">
      <c r="R225" s="463"/>
      <c r="S225" s="463"/>
      <c r="W225" s="463"/>
      <c r="X225" s="463"/>
      <c r="AE225" s="463"/>
      <c r="AF225" s="463"/>
      <c r="AV225" s="463"/>
      <c r="AW225" s="463"/>
      <c r="AX225" s="463"/>
      <c r="AY225" s="463"/>
      <c r="AZ225" s="463"/>
      <c r="BA225" s="463"/>
      <c r="BC225" s="463"/>
      <c r="BE225" s="463"/>
      <c r="BF225" s="463"/>
      <c r="BG225" s="463"/>
    </row>
    <row r="226">
      <c r="R226" s="463"/>
      <c r="S226" s="463"/>
      <c r="W226" s="463"/>
      <c r="X226" s="463"/>
      <c r="AE226" s="463"/>
      <c r="AF226" s="463"/>
      <c r="AV226" s="463"/>
      <c r="AW226" s="463"/>
      <c r="AX226" s="463"/>
      <c r="AY226" s="463"/>
      <c r="AZ226" s="463"/>
      <c r="BA226" s="463"/>
      <c r="BC226" s="463"/>
      <c r="BE226" s="463"/>
      <c r="BF226" s="463"/>
      <c r="BG226" s="463"/>
    </row>
    <row r="227">
      <c r="R227" s="463"/>
      <c r="S227" s="463"/>
      <c r="W227" s="463"/>
      <c r="X227" s="463"/>
      <c r="AE227" s="463"/>
      <c r="AF227" s="463"/>
      <c r="AV227" s="463"/>
      <c r="AW227" s="463"/>
      <c r="AX227" s="463"/>
      <c r="AY227" s="463"/>
      <c r="AZ227" s="463"/>
      <c r="BA227" s="463"/>
      <c r="BC227" s="463"/>
      <c r="BE227" s="463"/>
      <c r="BF227" s="463"/>
      <c r="BG227" s="463"/>
    </row>
    <row r="228">
      <c r="R228" s="463"/>
      <c r="S228" s="463"/>
      <c r="W228" s="463"/>
      <c r="X228" s="463"/>
      <c r="AE228" s="463"/>
      <c r="AF228" s="463"/>
      <c r="AV228" s="463"/>
      <c r="AW228" s="463"/>
      <c r="AX228" s="463"/>
      <c r="AY228" s="463"/>
      <c r="AZ228" s="463"/>
      <c r="BA228" s="463"/>
      <c r="BC228" s="463"/>
      <c r="BE228" s="463"/>
      <c r="BF228" s="463"/>
      <c r="BG228" s="463"/>
    </row>
    <row r="229">
      <c r="R229" s="463"/>
      <c r="S229" s="463"/>
      <c r="W229" s="463"/>
      <c r="X229" s="463"/>
      <c r="AE229" s="463"/>
      <c r="AF229" s="463"/>
      <c r="AV229" s="463"/>
      <c r="AW229" s="463"/>
      <c r="AX229" s="463"/>
      <c r="AY229" s="463"/>
      <c r="AZ229" s="463"/>
      <c r="BA229" s="463"/>
      <c r="BC229" s="463"/>
      <c r="BE229" s="463"/>
      <c r="BF229" s="463"/>
      <c r="BG229" s="463"/>
    </row>
    <row r="230">
      <c r="R230" s="463"/>
      <c r="S230" s="463"/>
      <c r="W230" s="463"/>
      <c r="X230" s="463"/>
      <c r="AE230" s="463"/>
      <c r="AF230" s="463"/>
      <c r="AV230" s="463"/>
      <c r="AW230" s="463"/>
      <c r="AX230" s="463"/>
      <c r="AY230" s="463"/>
      <c r="AZ230" s="463"/>
      <c r="BA230" s="463"/>
      <c r="BC230" s="463"/>
      <c r="BE230" s="463"/>
      <c r="BF230" s="463"/>
      <c r="BG230" s="463"/>
    </row>
    <row r="231">
      <c r="R231" s="463"/>
      <c r="S231" s="463"/>
      <c r="W231" s="463"/>
      <c r="X231" s="463"/>
      <c r="AE231" s="463"/>
      <c r="AF231" s="463"/>
      <c r="AV231" s="463"/>
      <c r="AW231" s="463"/>
      <c r="AX231" s="463"/>
      <c r="AY231" s="463"/>
      <c r="AZ231" s="463"/>
      <c r="BA231" s="463"/>
      <c r="BC231" s="463"/>
      <c r="BE231" s="463"/>
      <c r="BF231" s="463"/>
      <c r="BG231" s="463"/>
    </row>
    <row r="232">
      <c r="R232" s="463"/>
      <c r="S232" s="463"/>
      <c r="W232" s="463"/>
      <c r="X232" s="463"/>
      <c r="AE232" s="463"/>
      <c r="AF232" s="463"/>
      <c r="AV232" s="463"/>
      <c r="AW232" s="463"/>
      <c r="AX232" s="463"/>
      <c r="AY232" s="463"/>
      <c r="AZ232" s="463"/>
      <c r="BA232" s="463"/>
      <c r="BC232" s="463"/>
      <c r="BE232" s="463"/>
      <c r="BF232" s="463"/>
      <c r="BG232" s="463"/>
    </row>
    <row r="233">
      <c r="R233" s="463"/>
      <c r="S233" s="463"/>
      <c r="W233" s="463"/>
      <c r="X233" s="463"/>
      <c r="AE233" s="463"/>
      <c r="AF233" s="463"/>
      <c r="AV233" s="463"/>
      <c r="AW233" s="463"/>
      <c r="AX233" s="463"/>
      <c r="AY233" s="463"/>
      <c r="AZ233" s="463"/>
      <c r="BA233" s="463"/>
      <c r="BC233" s="463"/>
      <c r="BE233" s="463"/>
      <c r="BF233" s="463"/>
      <c r="BG233" s="463"/>
    </row>
    <row r="234">
      <c r="R234" s="463"/>
      <c r="S234" s="463"/>
      <c r="W234" s="463"/>
      <c r="X234" s="463"/>
      <c r="AE234" s="463"/>
      <c r="AF234" s="463"/>
      <c r="AV234" s="463"/>
      <c r="AW234" s="463"/>
      <c r="AX234" s="463"/>
      <c r="AY234" s="463"/>
      <c r="AZ234" s="463"/>
      <c r="BA234" s="463"/>
      <c r="BC234" s="463"/>
      <c r="BE234" s="463"/>
      <c r="BF234" s="463"/>
      <c r="BG234" s="463"/>
    </row>
    <row r="235">
      <c r="R235" s="463"/>
      <c r="S235" s="463"/>
      <c r="W235" s="463"/>
      <c r="X235" s="463"/>
      <c r="AE235" s="463"/>
      <c r="AF235" s="463"/>
      <c r="AV235" s="463"/>
      <c r="AW235" s="463"/>
      <c r="AX235" s="463"/>
      <c r="AY235" s="463"/>
      <c r="AZ235" s="463"/>
      <c r="BA235" s="463"/>
      <c r="BC235" s="463"/>
      <c r="BE235" s="463"/>
      <c r="BF235" s="463"/>
      <c r="BG235" s="463"/>
    </row>
    <row r="236">
      <c r="R236" s="463"/>
      <c r="S236" s="463"/>
      <c r="W236" s="463"/>
      <c r="X236" s="463"/>
      <c r="AE236" s="463"/>
      <c r="AF236" s="463"/>
      <c r="AV236" s="463"/>
      <c r="AW236" s="463"/>
      <c r="AX236" s="463"/>
      <c r="AY236" s="463"/>
      <c r="AZ236" s="463"/>
      <c r="BA236" s="463"/>
      <c r="BC236" s="463"/>
      <c r="BE236" s="463"/>
      <c r="BF236" s="463"/>
      <c r="BG236" s="463"/>
    </row>
    <row r="237">
      <c r="R237" s="463"/>
      <c r="S237" s="463"/>
      <c r="W237" s="463"/>
      <c r="X237" s="463"/>
      <c r="AE237" s="463"/>
      <c r="AF237" s="463"/>
      <c r="AV237" s="463"/>
      <c r="AW237" s="463"/>
      <c r="AX237" s="463"/>
      <c r="AY237" s="463"/>
      <c r="AZ237" s="463"/>
      <c r="BA237" s="463"/>
      <c r="BC237" s="463"/>
      <c r="BE237" s="463"/>
      <c r="BF237" s="463"/>
      <c r="BG237" s="463"/>
    </row>
    <row r="238">
      <c r="R238" s="463"/>
      <c r="S238" s="463"/>
      <c r="W238" s="463"/>
      <c r="X238" s="463"/>
      <c r="AE238" s="463"/>
      <c r="AF238" s="463"/>
      <c r="AV238" s="463"/>
      <c r="AW238" s="463"/>
      <c r="AX238" s="463"/>
      <c r="AY238" s="463"/>
      <c r="AZ238" s="463"/>
      <c r="BA238" s="463"/>
      <c r="BC238" s="463"/>
      <c r="BE238" s="463"/>
      <c r="BF238" s="463"/>
      <c r="BG238" s="463"/>
    </row>
    <row r="239">
      <c r="R239" s="463"/>
      <c r="S239" s="463"/>
      <c r="W239" s="463"/>
      <c r="X239" s="463"/>
      <c r="AE239" s="463"/>
      <c r="AF239" s="463"/>
      <c r="AV239" s="463"/>
      <c r="AW239" s="463"/>
      <c r="AX239" s="463"/>
      <c r="AY239" s="463"/>
      <c r="AZ239" s="463"/>
      <c r="BA239" s="463"/>
      <c r="BC239" s="463"/>
      <c r="BE239" s="463"/>
      <c r="BF239" s="463"/>
      <c r="BG239" s="463"/>
    </row>
    <row r="240">
      <c r="R240" s="463"/>
      <c r="S240" s="463"/>
      <c r="W240" s="463"/>
      <c r="X240" s="463"/>
      <c r="AE240" s="463"/>
      <c r="AF240" s="463"/>
      <c r="AV240" s="463"/>
      <c r="AW240" s="463"/>
      <c r="AX240" s="463"/>
      <c r="AY240" s="463"/>
      <c r="AZ240" s="463"/>
      <c r="BA240" s="463"/>
      <c r="BC240" s="463"/>
      <c r="BE240" s="463"/>
      <c r="BF240" s="463"/>
      <c r="BG240" s="463"/>
    </row>
    <row r="241">
      <c r="R241" s="463"/>
      <c r="S241" s="463"/>
      <c r="W241" s="463"/>
      <c r="X241" s="463"/>
      <c r="AE241" s="463"/>
      <c r="AF241" s="463"/>
      <c r="AV241" s="463"/>
      <c r="AW241" s="463"/>
      <c r="AX241" s="463"/>
      <c r="AY241" s="463"/>
      <c r="AZ241" s="463"/>
      <c r="BA241" s="463"/>
      <c r="BC241" s="463"/>
      <c r="BE241" s="463"/>
      <c r="BF241" s="463"/>
      <c r="BG241" s="463"/>
    </row>
    <row r="242">
      <c r="R242" s="463"/>
      <c r="S242" s="463"/>
      <c r="W242" s="463"/>
      <c r="X242" s="463"/>
      <c r="AE242" s="463"/>
      <c r="AF242" s="463"/>
      <c r="AV242" s="463"/>
      <c r="AW242" s="463"/>
      <c r="AX242" s="463"/>
      <c r="AY242" s="463"/>
      <c r="AZ242" s="463"/>
      <c r="BA242" s="463"/>
      <c r="BC242" s="463"/>
      <c r="BE242" s="463"/>
      <c r="BF242" s="463"/>
      <c r="BG242" s="463"/>
    </row>
    <row r="243">
      <c r="R243" s="463"/>
      <c r="S243" s="463"/>
      <c r="W243" s="463"/>
      <c r="X243" s="463"/>
      <c r="AE243" s="463"/>
      <c r="AF243" s="463"/>
      <c r="AV243" s="463"/>
      <c r="AW243" s="463"/>
      <c r="AX243" s="463"/>
      <c r="AY243" s="463"/>
      <c r="AZ243" s="463"/>
      <c r="BA243" s="463"/>
      <c r="BC243" s="463"/>
      <c r="BE243" s="463"/>
      <c r="BF243" s="463"/>
      <c r="BG243" s="463"/>
    </row>
    <row r="244">
      <c r="R244" s="463"/>
      <c r="S244" s="463"/>
      <c r="W244" s="463"/>
      <c r="X244" s="463"/>
      <c r="AE244" s="463"/>
      <c r="AF244" s="463"/>
      <c r="AV244" s="463"/>
      <c r="AW244" s="463"/>
      <c r="AX244" s="463"/>
      <c r="AY244" s="463"/>
      <c r="AZ244" s="463"/>
      <c r="BA244" s="463"/>
      <c r="BC244" s="463"/>
      <c r="BE244" s="463"/>
      <c r="BF244" s="463"/>
      <c r="BG244" s="463"/>
    </row>
    <row r="245">
      <c r="R245" s="463"/>
      <c r="S245" s="463"/>
      <c r="W245" s="463"/>
      <c r="X245" s="463"/>
      <c r="AE245" s="463"/>
      <c r="AF245" s="463"/>
      <c r="AV245" s="463"/>
      <c r="AW245" s="463"/>
      <c r="AX245" s="463"/>
      <c r="AY245" s="463"/>
      <c r="AZ245" s="463"/>
      <c r="BA245" s="463"/>
      <c r="BC245" s="463"/>
      <c r="BE245" s="463"/>
      <c r="BF245" s="463"/>
      <c r="BG245" s="463"/>
    </row>
    <row r="246">
      <c r="R246" s="463"/>
      <c r="S246" s="463"/>
      <c r="W246" s="463"/>
      <c r="X246" s="463"/>
      <c r="AE246" s="463"/>
      <c r="AF246" s="463"/>
      <c r="AV246" s="463"/>
      <c r="AW246" s="463"/>
      <c r="AX246" s="463"/>
      <c r="AY246" s="463"/>
      <c r="AZ246" s="463"/>
      <c r="BA246" s="463"/>
      <c r="BC246" s="463"/>
      <c r="BE246" s="463"/>
      <c r="BF246" s="463"/>
      <c r="BG246" s="463"/>
    </row>
    <row r="247">
      <c r="R247" s="463"/>
      <c r="S247" s="463"/>
      <c r="W247" s="463"/>
      <c r="X247" s="463"/>
      <c r="AE247" s="463"/>
      <c r="AF247" s="463"/>
      <c r="AV247" s="463"/>
      <c r="AW247" s="463"/>
      <c r="AX247" s="463"/>
      <c r="AY247" s="463"/>
      <c r="AZ247" s="463"/>
      <c r="BA247" s="463"/>
      <c r="BC247" s="463"/>
      <c r="BE247" s="463"/>
      <c r="BF247" s="463"/>
      <c r="BG247" s="463"/>
    </row>
    <row r="248">
      <c r="R248" s="463"/>
      <c r="S248" s="463"/>
      <c r="W248" s="463"/>
      <c r="X248" s="463"/>
      <c r="AE248" s="463"/>
      <c r="AF248" s="463"/>
      <c r="AV248" s="463"/>
      <c r="AW248" s="463"/>
      <c r="AX248" s="463"/>
      <c r="AY248" s="463"/>
      <c r="AZ248" s="463"/>
      <c r="BA248" s="463"/>
      <c r="BC248" s="463"/>
      <c r="BE248" s="463"/>
      <c r="BF248" s="463"/>
      <c r="BG248" s="463"/>
    </row>
    <row r="249">
      <c r="R249" s="463"/>
      <c r="S249" s="463"/>
      <c r="W249" s="463"/>
      <c r="X249" s="463"/>
      <c r="AE249" s="463"/>
      <c r="AF249" s="463"/>
      <c r="AV249" s="463"/>
      <c r="AW249" s="463"/>
      <c r="AX249" s="463"/>
      <c r="AY249" s="463"/>
      <c r="AZ249" s="463"/>
      <c r="BA249" s="463"/>
      <c r="BC249" s="463"/>
      <c r="BE249" s="463"/>
      <c r="BF249" s="463"/>
      <c r="BG249" s="463"/>
    </row>
    <row r="250">
      <c r="R250" s="463"/>
      <c r="S250" s="463"/>
      <c r="W250" s="463"/>
      <c r="X250" s="463"/>
      <c r="AE250" s="463"/>
      <c r="AF250" s="463"/>
      <c r="AV250" s="463"/>
      <c r="AW250" s="463"/>
      <c r="AX250" s="463"/>
      <c r="AY250" s="463"/>
      <c r="AZ250" s="463"/>
      <c r="BA250" s="463"/>
      <c r="BC250" s="463"/>
      <c r="BE250" s="463"/>
      <c r="BF250" s="463"/>
      <c r="BG250" s="463"/>
    </row>
    <row r="251">
      <c r="R251" s="463"/>
      <c r="S251" s="463"/>
      <c r="W251" s="463"/>
      <c r="X251" s="463"/>
      <c r="AE251" s="463"/>
      <c r="AF251" s="463"/>
      <c r="AV251" s="463"/>
      <c r="AW251" s="463"/>
      <c r="AX251" s="463"/>
      <c r="AY251" s="463"/>
      <c r="AZ251" s="463"/>
      <c r="BA251" s="463"/>
      <c r="BC251" s="463"/>
      <c r="BE251" s="463"/>
      <c r="BF251" s="463"/>
      <c r="BG251" s="463"/>
    </row>
    <row r="252">
      <c r="R252" s="463"/>
      <c r="S252" s="463"/>
      <c r="W252" s="463"/>
      <c r="X252" s="463"/>
      <c r="AE252" s="463"/>
      <c r="AF252" s="463"/>
      <c r="AV252" s="463"/>
      <c r="AW252" s="463"/>
      <c r="AX252" s="463"/>
      <c r="AY252" s="463"/>
      <c r="AZ252" s="463"/>
      <c r="BA252" s="463"/>
      <c r="BC252" s="463"/>
      <c r="BE252" s="463"/>
      <c r="BF252" s="463"/>
      <c r="BG252" s="463"/>
    </row>
    <row r="253">
      <c r="R253" s="463"/>
      <c r="S253" s="463"/>
      <c r="W253" s="463"/>
      <c r="X253" s="463"/>
      <c r="AE253" s="463"/>
      <c r="AF253" s="463"/>
      <c r="AV253" s="463"/>
      <c r="AW253" s="463"/>
      <c r="AX253" s="463"/>
      <c r="AY253" s="463"/>
      <c r="AZ253" s="463"/>
      <c r="BA253" s="463"/>
      <c r="BC253" s="463"/>
      <c r="BE253" s="463"/>
      <c r="BF253" s="463"/>
      <c r="BG253" s="463"/>
    </row>
    <row r="254">
      <c r="R254" s="463"/>
      <c r="S254" s="463"/>
      <c r="W254" s="463"/>
      <c r="X254" s="463"/>
      <c r="AE254" s="463"/>
      <c r="AF254" s="463"/>
      <c r="AV254" s="463"/>
      <c r="AW254" s="463"/>
      <c r="AX254" s="463"/>
      <c r="AY254" s="463"/>
      <c r="AZ254" s="463"/>
      <c r="BA254" s="463"/>
      <c r="BC254" s="463"/>
      <c r="BE254" s="463"/>
      <c r="BF254" s="463"/>
      <c r="BG254" s="463"/>
    </row>
    <row r="255">
      <c r="R255" s="463"/>
      <c r="S255" s="463"/>
      <c r="W255" s="463"/>
      <c r="X255" s="463"/>
      <c r="AE255" s="463"/>
      <c r="AF255" s="463"/>
      <c r="AV255" s="463"/>
      <c r="AW255" s="463"/>
      <c r="AX255" s="463"/>
      <c r="AY255" s="463"/>
      <c r="AZ255" s="463"/>
      <c r="BA255" s="463"/>
      <c r="BC255" s="463"/>
      <c r="BE255" s="463"/>
      <c r="BF255" s="463"/>
      <c r="BG255" s="463"/>
    </row>
    <row r="256">
      <c r="R256" s="463"/>
      <c r="S256" s="463"/>
      <c r="W256" s="463"/>
      <c r="X256" s="463"/>
      <c r="AE256" s="463"/>
      <c r="AF256" s="463"/>
      <c r="AV256" s="463"/>
      <c r="AW256" s="463"/>
      <c r="AX256" s="463"/>
      <c r="AY256" s="463"/>
      <c r="AZ256" s="463"/>
      <c r="BA256" s="463"/>
      <c r="BC256" s="463"/>
      <c r="BE256" s="463"/>
      <c r="BF256" s="463"/>
      <c r="BG256" s="463"/>
    </row>
    <row r="257">
      <c r="R257" s="463"/>
      <c r="S257" s="463"/>
      <c r="W257" s="463"/>
      <c r="X257" s="463"/>
      <c r="AE257" s="463"/>
      <c r="AF257" s="463"/>
      <c r="AV257" s="463"/>
      <c r="AW257" s="463"/>
      <c r="AX257" s="463"/>
      <c r="AY257" s="463"/>
      <c r="AZ257" s="463"/>
      <c r="BA257" s="463"/>
      <c r="BC257" s="463"/>
      <c r="BE257" s="463"/>
      <c r="BF257" s="463"/>
      <c r="BG257" s="463"/>
    </row>
    <row r="258">
      <c r="R258" s="463"/>
      <c r="S258" s="463"/>
      <c r="W258" s="463"/>
      <c r="X258" s="463"/>
      <c r="AE258" s="463"/>
      <c r="AF258" s="463"/>
      <c r="AV258" s="463"/>
      <c r="AW258" s="463"/>
      <c r="AX258" s="463"/>
      <c r="AY258" s="463"/>
      <c r="AZ258" s="463"/>
      <c r="BA258" s="463"/>
      <c r="BC258" s="463"/>
      <c r="BE258" s="463"/>
      <c r="BF258" s="463"/>
      <c r="BG258" s="463"/>
    </row>
    <row r="259">
      <c r="R259" s="463"/>
      <c r="S259" s="463"/>
      <c r="W259" s="463"/>
      <c r="X259" s="463"/>
      <c r="AE259" s="463"/>
      <c r="AF259" s="463"/>
      <c r="AV259" s="463"/>
      <c r="AW259" s="463"/>
      <c r="AX259" s="463"/>
      <c r="AY259" s="463"/>
      <c r="AZ259" s="463"/>
      <c r="BA259" s="463"/>
      <c r="BC259" s="463"/>
      <c r="BE259" s="463"/>
      <c r="BF259" s="463"/>
      <c r="BG259" s="463"/>
    </row>
    <row r="260">
      <c r="R260" s="463"/>
      <c r="S260" s="463"/>
      <c r="W260" s="463"/>
      <c r="X260" s="463"/>
      <c r="AE260" s="463"/>
      <c r="AF260" s="463"/>
      <c r="AV260" s="463"/>
      <c r="AW260" s="463"/>
      <c r="AX260" s="463"/>
      <c r="AY260" s="463"/>
      <c r="AZ260" s="463"/>
      <c r="BA260" s="463"/>
      <c r="BC260" s="463"/>
      <c r="BE260" s="463"/>
      <c r="BF260" s="463"/>
      <c r="BG260" s="463"/>
    </row>
    <row r="261">
      <c r="R261" s="463"/>
      <c r="S261" s="463"/>
      <c r="W261" s="463"/>
      <c r="X261" s="463"/>
      <c r="AE261" s="463"/>
      <c r="AF261" s="463"/>
      <c r="AV261" s="463"/>
      <c r="AW261" s="463"/>
      <c r="AX261" s="463"/>
      <c r="AY261" s="463"/>
      <c r="AZ261" s="463"/>
      <c r="BA261" s="463"/>
      <c r="BC261" s="463"/>
      <c r="BE261" s="463"/>
      <c r="BF261" s="463"/>
      <c r="BG261" s="463"/>
    </row>
    <row r="262">
      <c r="R262" s="463"/>
      <c r="S262" s="463"/>
      <c r="W262" s="463"/>
      <c r="X262" s="463"/>
      <c r="AE262" s="463"/>
      <c r="AF262" s="463"/>
      <c r="AV262" s="463"/>
      <c r="AW262" s="463"/>
      <c r="AX262" s="463"/>
      <c r="AY262" s="463"/>
      <c r="AZ262" s="463"/>
      <c r="BA262" s="463"/>
      <c r="BC262" s="463"/>
      <c r="BE262" s="463"/>
      <c r="BF262" s="463"/>
      <c r="BG262" s="463"/>
    </row>
    <row r="263">
      <c r="R263" s="463"/>
      <c r="S263" s="463"/>
      <c r="W263" s="463"/>
      <c r="X263" s="463"/>
      <c r="AE263" s="463"/>
      <c r="AF263" s="463"/>
      <c r="AV263" s="463"/>
      <c r="AW263" s="463"/>
      <c r="AX263" s="463"/>
      <c r="AY263" s="463"/>
      <c r="AZ263" s="463"/>
      <c r="BA263" s="463"/>
      <c r="BC263" s="463"/>
      <c r="BE263" s="463"/>
      <c r="BF263" s="463"/>
      <c r="BG263" s="463"/>
    </row>
    <row r="264">
      <c r="R264" s="463"/>
      <c r="S264" s="463"/>
      <c r="W264" s="463"/>
      <c r="X264" s="463"/>
      <c r="AE264" s="463"/>
      <c r="AF264" s="463"/>
      <c r="AV264" s="463"/>
      <c r="AW264" s="463"/>
      <c r="AX264" s="463"/>
      <c r="AY264" s="463"/>
      <c r="AZ264" s="463"/>
      <c r="BA264" s="463"/>
      <c r="BC264" s="463"/>
      <c r="BE264" s="463"/>
      <c r="BF264" s="463"/>
      <c r="BG264" s="463"/>
    </row>
    <row r="265">
      <c r="R265" s="463"/>
      <c r="S265" s="463"/>
      <c r="W265" s="463"/>
      <c r="X265" s="463"/>
      <c r="AE265" s="463"/>
      <c r="AF265" s="463"/>
      <c r="AV265" s="463"/>
      <c r="AW265" s="463"/>
      <c r="AX265" s="463"/>
      <c r="AY265" s="463"/>
      <c r="AZ265" s="463"/>
      <c r="BA265" s="463"/>
      <c r="BC265" s="463"/>
      <c r="BE265" s="463"/>
      <c r="BF265" s="463"/>
      <c r="BG265" s="463"/>
    </row>
    <row r="266">
      <c r="R266" s="463"/>
      <c r="S266" s="463"/>
      <c r="W266" s="463"/>
      <c r="X266" s="463"/>
      <c r="AE266" s="463"/>
      <c r="AF266" s="463"/>
      <c r="AV266" s="463"/>
      <c r="AW266" s="463"/>
      <c r="AX266" s="463"/>
      <c r="AY266" s="463"/>
      <c r="AZ266" s="463"/>
      <c r="BA266" s="463"/>
      <c r="BC266" s="463"/>
      <c r="BE266" s="463"/>
      <c r="BF266" s="463"/>
      <c r="BG266" s="463"/>
    </row>
    <row r="267">
      <c r="R267" s="463"/>
      <c r="S267" s="463"/>
      <c r="W267" s="463"/>
      <c r="X267" s="463"/>
      <c r="AE267" s="463"/>
      <c r="AF267" s="463"/>
      <c r="AV267" s="463"/>
      <c r="AW267" s="463"/>
      <c r="AX267" s="463"/>
      <c r="AY267" s="463"/>
      <c r="AZ267" s="463"/>
      <c r="BA267" s="463"/>
      <c r="BC267" s="463"/>
      <c r="BE267" s="463"/>
      <c r="BF267" s="463"/>
      <c r="BG267" s="463"/>
    </row>
    <row r="268">
      <c r="R268" s="463"/>
      <c r="S268" s="463"/>
      <c r="W268" s="463"/>
      <c r="X268" s="463"/>
      <c r="AE268" s="463"/>
      <c r="AF268" s="463"/>
      <c r="AV268" s="463"/>
      <c r="AW268" s="463"/>
      <c r="AX268" s="463"/>
      <c r="AY268" s="463"/>
      <c r="AZ268" s="463"/>
      <c r="BA268" s="463"/>
      <c r="BC268" s="463"/>
      <c r="BE268" s="463"/>
      <c r="BF268" s="463"/>
      <c r="BG268" s="463"/>
    </row>
    <row r="269">
      <c r="R269" s="463"/>
      <c r="S269" s="463"/>
      <c r="W269" s="463"/>
      <c r="X269" s="463"/>
      <c r="AE269" s="463"/>
      <c r="AF269" s="463"/>
      <c r="AV269" s="463"/>
      <c r="AW269" s="463"/>
      <c r="AX269" s="463"/>
      <c r="AY269" s="463"/>
      <c r="AZ269" s="463"/>
      <c r="BA269" s="463"/>
      <c r="BC269" s="463"/>
      <c r="BE269" s="463"/>
      <c r="BF269" s="463"/>
      <c r="BG269" s="463"/>
    </row>
    <row r="270">
      <c r="R270" s="463"/>
      <c r="S270" s="463"/>
      <c r="W270" s="463"/>
      <c r="X270" s="463"/>
      <c r="AE270" s="463"/>
      <c r="AF270" s="463"/>
      <c r="AV270" s="463"/>
      <c r="AW270" s="463"/>
      <c r="AX270" s="463"/>
      <c r="AY270" s="463"/>
      <c r="AZ270" s="463"/>
      <c r="BA270" s="463"/>
      <c r="BC270" s="463"/>
      <c r="BE270" s="463"/>
      <c r="BF270" s="463"/>
      <c r="BG270" s="463"/>
    </row>
    <row r="271">
      <c r="R271" s="463"/>
      <c r="S271" s="463"/>
      <c r="W271" s="463"/>
      <c r="X271" s="463"/>
      <c r="AE271" s="463"/>
      <c r="AF271" s="463"/>
      <c r="AV271" s="463"/>
      <c r="AW271" s="463"/>
      <c r="AX271" s="463"/>
      <c r="AY271" s="463"/>
      <c r="AZ271" s="463"/>
      <c r="BA271" s="463"/>
      <c r="BC271" s="463"/>
      <c r="BE271" s="463"/>
      <c r="BF271" s="463"/>
      <c r="BG271" s="463"/>
    </row>
    <row r="272">
      <c r="R272" s="463"/>
      <c r="S272" s="463"/>
      <c r="W272" s="463"/>
      <c r="X272" s="463"/>
      <c r="AE272" s="463"/>
      <c r="AF272" s="463"/>
      <c r="AV272" s="463"/>
      <c r="AW272" s="463"/>
      <c r="AX272" s="463"/>
      <c r="AY272" s="463"/>
      <c r="AZ272" s="463"/>
      <c r="BA272" s="463"/>
      <c r="BC272" s="463"/>
      <c r="BE272" s="463"/>
      <c r="BF272" s="463"/>
      <c r="BG272" s="463"/>
    </row>
    <row r="273">
      <c r="R273" s="463"/>
      <c r="S273" s="463"/>
      <c r="W273" s="463"/>
      <c r="X273" s="463"/>
      <c r="AE273" s="463"/>
      <c r="AF273" s="463"/>
      <c r="AV273" s="463"/>
      <c r="AW273" s="463"/>
      <c r="AX273" s="463"/>
      <c r="AY273" s="463"/>
      <c r="AZ273" s="463"/>
      <c r="BA273" s="463"/>
      <c r="BC273" s="463"/>
      <c r="BE273" s="463"/>
      <c r="BF273" s="463"/>
      <c r="BG273" s="463"/>
    </row>
    <row r="274">
      <c r="R274" s="463"/>
      <c r="S274" s="463"/>
      <c r="W274" s="463"/>
      <c r="X274" s="463"/>
      <c r="AE274" s="463"/>
      <c r="AF274" s="463"/>
      <c r="AV274" s="463"/>
      <c r="AW274" s="463"/>
      <c r="AX274" s="463"/>
      <c r="AY274" s="463"/>
      <c r="AZ274" s="463"/>
      <c r="BA274" s="463"/>
      <c r="BC274" s="463"/>
      <c r="BE274" s="463"/>
      <c r="BF274" s="463"/>
      <c r="BG274" s="463"/>
    </row>
    <row r="275">
      <c r="R275" s="463"/>
      <c r="S275" s="463"/>
      <c r="W275" s="463"/>
      <c r="X275" s="463"/>
      <c r="AE275" s="463"/>
      <c r="AF275" s="463"/>
      <c r="AV275" s="463"/>
      <c r="AW275" s="463"/>
      <c r="AX275" s="463"/>
      <c r="AY275" s="463"/>
      <c r="AZ275" s="463"/>
      <c r="BA275" s="463"/>
      <c r="BC275" s="463"/>
      <c r="BE275" s="463"/>
      <c r="BF275" s="463"/>
      <c r="BG275" s="463"/>
    </row>
    <row r="276">
      <c r="R276" s="463"/>
      <c r="S276" s="463"/>
      <c r="W276" s="463"/>
      <c r="X276" s="463"/>
      <c r="AE276" s="463"/>
      <c r="AF276" s="463"/>
      <c r="AV276" s="463"/>
      <c r="AW276" s="463"/>
      <c r="AX276" s="463"/>
      <c r="AY276" s="463"/>
      <c r="AZ276" s="463"/>
      <c r="BA276" s="463"/>
      <c r="BC276" s="463"/>
      <c r="BE276" s="463"/>
      <c r="BF276" s="463"/>
      <c r="BG276" s="463"/>
    </row>
    <row r="277">
      <c r="R277" s="463"/>
      <c r="S277" s="463"/>
      <c r="W277" s="463"/>
      <c r="X277" s="463"/>
      <c r="AE277" s="463"/>
      <c r="AF277" s="463"/>
      <c r="AV277" s="463"/>
      <c r="AW277" s="463"/>
      <c r="AX277" s="463"/>
      <c r="AY277" s="463"/>
      <c r="AZ277" s="463"/>
      <c r="BA277" s="463"/>
      <c r="BC277" s="463"/>
      <c r="BE277" s="463"/>
      <c r="BF277" s="463"/>
      <c r="BG277" s="463"/>
    </row>
    <row r="278">
      <c r="R278" s="463"/>
      <c r="S278" s="463"/>
      <c r="W278" s="463"/>
      <c r="X278" s="463"/>
      <c r="AE278" s="463"/>
      <c r="AF278" s="463"/>
      <c r="AV278" s="463"/>
      <c r="AW278" s="463"/>
      <c r="AX278" s="463"/>
      <c r="AY278" s="463"/>
      <c r="AZ278" s="463"/>
      <c r="BA278" s="463"/>
      <c r="BC278" s="463"/>
      <c r="BE278" s="463"/>
      <c r="BF278" s="463"/>
      <c r="BG278" s="463"/>
    </row>
    <row r="279">
      <c r="R279" s="463"/>
      <c r="S279" s="463"/>
      <c r="W279" s="463"/>
      <c r="X279" s="463"/>
      <c r="AE279" s="463"/>
      <c r="AF279" s="463"/>
      <c r="AV279" s="463"/>
      <c r="AW279" s="463"/>
      <c r="AX279" s="463"/>
      <c r="AY279" s="463"/>
      <c r="AZ279" s="463"/>
      <c r="BA279" s="463"/>
      <c r="BC279" s="463"/>
      <c r="BE279" s="463"/>
      <c r="BF279" s="463"/>
      <c r="BG279" s="463"/>
    </row>
    <row r="280">
      <c r="R280" s="463"/>
      <c r="S280" s="463"/>
      <c r="W280" s="463"/>
      <c r="X280" s="463"/>
      <c r="AE280" s="463"/>
      <c r="AF280" s="463"/>
      <c r="AV280" s="463"/>
      <c r="AW280" s="463"/>
      <c r="AX280" s="463"/>
      <c r="AY280" s="463"/>
      <c r="AZ280" s="463"/>
      <c r="BA280" s="463"/>
      <c r="BC280" s="463"/>
      <c r="BE280" s="463"/>
      <c r="BF280" s="463"/>
      <c r="BG280" s="463"/>
    </row>
    <row r="281">
      <c r="R281" s="463"/>
      <c r="S281" s="463"/>
      <c r="W281" s="463"/>
      <c r="X281" s="463"/>
      <c r="AE281" s="463"/>
      <c r="AF281" s="463"/>
      <c r="AV281" s="463"/>
      <c r="AW281" s="463"/>
      <c r="AX281" s="463"/>
      <c r="AY281" s="463"/>
      <c r="AZ281" s="463"/>
      <c r="BA281" s="463"/>
      <c r="BC281" s="463"/>
      <c r="BE281" s="463"/>
      <c r="BF281" s="463"/>
      <c r="BG281" s="463"/>
    </row>
    <row r="282">
      <c r="R282" s="463"/>
      <c r="S282" s="463"/>
      <c r="W282" s="463"/>
      <c r="X282" s="463"/>
      <c r="AE282" s="463"/>
      <c r="AF282" s="463"/>
      <c r="AV282" s="463"/>
      <c r="AW282" s="463"/>
      <c r="AX282" s="463"/>
      <c r="AY282" s="463"/>
      <c r="AZ282" s="463"/>
      <c r="BA282" s="463"/>
      <c r="BC282" s="463"/>
      <c r="BE282" s="463"/>
      <c r="BF282" s="463"/>
      <c r="BG282" s="463"/>
    </row>
    <row r="283">
      <c r="R283" s="463"/>
      <c r="S283" s="463"/>
      <c r="W283" s="463"/>
      <c r="X283" s="463"/>
      <c r="AE283" s="463"/>
      <c r="AF283" s="463"/>
      <c r="AV283" s="463"/>
      <c r="AW283" s="463"/>
      <c r="AX283" s="463"/>
      <c r="AY283" s="463"/>
      <c r="AZ283" s="463"/>
      <c r="BA283" s="463"/>
      <c r="BC283" s="463"/>
      <c r="BE283" s="463"/>
      <c r="BF283" s="463"/>
      <c r="BG283" s="463"/>
    </row>
    <row r="284">
      <c r="R284" s="463"/>
      <c r="S284" s="463"/>
      <c r="W284" s="463"/>
      <c r="X284" s="463"/>
      <c r="AE284" s="463"/>
      <c r="AF284" s="463"/>
      <c r="AV284" s="463"/>
      <c r="AW284" s="463"/>
      <c r="AX284" s="463"/>
      <c r="AY284" s="463"/>
      <c r="AZ284" s="463"/>
      <c r="BA284" s="463"/>
      <c r="BC284" s="463"/>
      <c r="BE284" s="463"/>
      <c r="BF284" s="463"/>
      <c r="BG284" s="463"/>
    </row>
    <row r="285">
      <c r="R285" s="463"/>
      <c r="S285" s="463"/>
      <c r="W285" s="463"/>
      <c r="X285" s="463"/>
      <c r="AE285" s="463"/>
      <c r="AF285" s="463"/>
      <c r="AV285" s="463"/>
      <c r="AW285" s="463"/>
      <c r="AX285" s="463"/>
      <c r="AY285" s="463"/>
      <c r="AZ285" s="463"/>
      <c r="BA285" s="463"/>
      <c r="BC285" s="463"/>
      <c r="BE285" s="463"/>
      <c r="BF285" s="463"/>
      <c r="BG285" s="463"/>
    </row>
    <row r="286">
      <c r="R286" s="463"/>
      <c r="S286" s="463"/>
      <c r="W286" s="463"/>
      <c r="X286" s="463"/>
      <c r="AE286" s="463"/>
      <c r="AF286" s="463"/>
      <c r="AV286" s="463"/>
      <c r="AW286" s="463"/>
      <c r="AX286" s="463"/>
      <c r="AY286" s="463"/>
      <c r="AZ286" s="463"/>
      <c r="BA286" s="463"/>
      <c r="BC286" s="463"/>
      <c r="BE286" s="463"/>
      <c r="BF286" s="463"/>
      <c r="BG286" s="463"/>
    </row>
    <row r="287">
      <c r="R287" s="463"/>
      <c r="S287" s="463"/>
      <c r="W287" s="463"/>
      <c r="X287" s="463"/>
      <c r="AE287" s="463"/>
      <c r="AF287" s="463"/>
      <c r="AV287" s="463"/>
      <c r="AW287" s="463"/>
      <c r="AX287" s="463"/>
      <c r="AY287" s="463"/>
      <c r="AZ287" s="463"/>
      <c r="BA287" s="463"/>
      <c r="BC287" s="463"/>
      <c r="BE287" s="463"/>
      <c r="BF287" s="463"/>
      <c r="BG287" s="463"/>
    </row>
    <row r="288">
      <c r="R288" s="463"/>
      <c r="S288" s="463"/>
      <c r="W288" s="463"/>
      <c r="X288" s="463"/>
      <c r="AE288" s="463"/>
      <c r="AF288" s="463"/>
      <c r="AV288" s="463"/>
      <c r="AW288" s="463"/>
      <c r="AX288" s="463"/>
      <c r="AY288" s="463"/>
      <c r="AZ288" s="463"/>
      <c r="BA288" s="463"/>
      <c r="BC288" s="463"/>
      <c r="BE288" s="463"/>
      <c r="BF288" s="463"/>
      <c r="BG288" s="463"/>
    </row>
    <row r="289">
      <c r="R289" s="463"/>
      <c r="S289" s="463"/>
      <c r="W289" s="463"/>
      <c r="X289" s="463"/>
      <c r="AE289" s="463"/>
      <c r="AF289" s="463"/>
      <c r="AV289" s="463"/>
      <c r="AW289" s="463"/>
      <c r="AX289" s="463"/>
      <c r="AY289" s="463"/>
      <c r="AZ289" s="463"/>
      <c r="BA289" s="463"/>
      <c r="BC289" s="463"/>
      <c r="BE289" s="463"/>
      <c r="BF289" s="463"/>
      <c r="BG289" s="463"/>
    </row>
    <row r="290">
      <c r="R290" s="463"/>
      <c r="S290" s="463"/>
      <c r="W290" s="463"/>
      <c r="X290" s="463"/>
      <c r="AE290" s="463"/>
      <c r="AF290" s="463"/>
      <c r="AV290" s="463"/>
      <c r="AW290" s="463"/>
      <c r="AX290" s="463"/>
      <c r="AY290" s="463"/>
      <c r="AZ290" s="463"/>
      <c r="BA290" s="463"/>
      <c r="BC290" s="463"/>
      <c r="BE290" s="463"/>
      <c r="BF290" s="463"/>
      <c r="BG290" s="463"/>
    </row>
    <row r="291">
      <c r="R291" s="463"/>
      <c r="S291" s="463"/>
      <c r="W291" s="463"/>
      <c r="X291" s="463"/>
      <c r="AE291" s="463"/>
      <c r="AF291" s="463"/>
      <c r="AV291" s="463"/>
      <c r="AW291" s="463"/>
      <c r="AX291" s="463"/>
      <c r="AY291" s="463"/>
      <c r="AZ291" s="463"/>
      <c r="BA291" s="463"/>
      <c r="BC291" s="463"/>
      <c r="BE291" s="463"/>
      <c r="BF291" s="463"/>
      <c r="BG291" s="463"/>
    </row>
    <row r="292">
      <c r="R292" s="463"/>
      <c r="S292" s="463"/>
      <c r="W292" s="463"/>
      <c r="X292" s="463"/>
      <c r="AE292" s="463"/>
      <c r="AF292" s="463"/>
      <c r="AV292" s="463"/>
      <c r="AW292" s="463"/>
      <c r="AX292" s="463"/>
      <c r="AY292" s="463"/>
      <c r="AZ292" s="463"/>
      <c r="BA292" s="463"/>
      <c r="BC292" s="463"/>
      <c r="BE292" s="463"/>
      <c r="BF292" s="463"/>
      <c r="BG292" s="463"/>
    </row>
    <row r="293">
      <c r="R293" s="463"/>
      <c r="S293" s="463"/>
      <c r="W293" s="463"/>
      <c r="X293" s="463"/>
      <c r="AE293" s="463"/>
      <c r="AF293" s="463"/>
      <c r="AV293" s="463"/>
      <c r="AW293" s="463"/>
      <c r="AX293" s="463"/>
      <c r="AY293" s="463"/>
      <c r="AZ293" s="463"/>
      <c r="BA293" s="463"/>
      <c r="BC293" s="463"/>
      <c r="BE293" s="463"/>
      <c r="BF293" s="463"/>
      <c r="BG293" s="463"/>
    </row>
    <row r="294">
      <c r="R294" s="463"/>
      <c r="S294" s="463"/>
      <c r="W294" s="463"/>
      <c r="X294" s="463"/>
      <c r="AE294" s="463"/>
      <c r="AF294" s="463"/>
      <c r="AV294" s="463"/>
      <c r="AW294" s="463"/>
      <c r="AX294" s="463"/>
      <c r="AY294" s="463"/>
      <c r="AZ294" s="463"/>
      <c r="BA294" s="463"/>
      <c r="BC294" s="463"/>
      <c r="BE294" s="463"/>
      <c r="BF294" s="463"/>
      <c r="BG294" s="463"/>
    </row>
    <row r="295">
      <c r="R295" s="463"/>
      <c r="S295" s="463"/>
      <c r="W295" s="463"/>
      <c r="X295" s="463"/>
      <c r="AE295" s="463"/>
      <c r="AF295" s="463"/>
      <c r="AV295" s="463"/>
      <c r="AW295" s="463"/>
      <c r="AX295" s="463"/>
      <c r="AY295" s="463"/>
      <c r="AZ295" s="463"/>
      <c r="BA295" s="463"/>
      <c r="BC295" s="463"/>
      <c r="BE295" s="463"/>
      <c r="BF295" s="463"/>
      <c r="BG295" s="463"/>
    </row>
    <row r="296">
      <c r="R296" s="463"/>
      <c r="S296" s="463"/>
      <c r="W296" s="463"/>
      <c r="X296" s="463"/>
      <c r="AE296" s="463"/>
      <c r="AF296" s="463"/>
      <c r="AV296" s="463"/>
      <c r="AW296" s="463"/>
      <c r="AX296" s="463"/>
      <c r="AY296" s="463"/>
      <c r="AZ296" s="463"/>
      <c r="BA296" s="463"/>
      <c r="BC296" s="463"/>
      <c r="BE296" s="463"/>
      <c r="BF296" s="463"/>
      <c r="BG296" s="463"/>
    </row>
    <row r="297">
      <c r="R297" s="463"/>
      <c r="S297" s="463"/>
      <c r="W297" s="463"/>
      <c r="X297" s="463"/>
      <c r="AE297" s="463"/>
      <c r="AF297" s="463"/>
      <c r="AV297" s="463"/>
      <c r="AW297" s="463"/>
      <c r="AX297" s="463"/>
      <c r="AY297" s="463"/>
      <c r="AZ297" s="463"/>
      <c r="BA297" s="463"/>
      <c r="BC297" s="463"/>
      <c r="BE297" s="463"/>
      <c r="BF297" s="463"/>
      <c r="BG297" s="463"/>
    </row>
    <row r="298">
      <c r="R298" s="463"/>
      <c r="S298" s="463"/>
      <c r="W298" s="463"/>
      <c r="X298" s="463"/>
      <c r="AE298" s="463"/>
      <c r="AF298" s="463"/>
      <c r="AV298" s="463"/>
      <c r="AW298" s="463"/>
      <c r="AX298" s="463"/>
      <c r="AY298" s="463"/>
      <c r="AZ298" s="463"/>
      <c r="BA298" s="463"/>
      <c r="BC298" s="463"/>
      <c r="BE298" s="463"/>
      <c r="BF298" s="463"/>
      <c r="BG298" s="463"/>
    </row>
    <row r="299">
      <c r="R299" s="463"/>
      <c r="S299" s="463"/>
      <c r="W299" s="463"/>
      <c r="X299" s="463"/>
      <c r="AE299" s="463"/>
      <c r="AF299" s="463"/>
      <c r="AV299" s="463"/>
      <c r="AW299" s="463"/>
      <c r="AX299" s="463"/>
      <c r="AY299" s="463"/>
      <c r="AZ299" s="463"/>
      <c r="BA299" s="463"/>
      <c r="BC299" s="463"/>
      <c r="BE299" s="463"/>
      <c r="BF299" s="463"/>
      <c r="BG299" s="463"/>
    </row>
    <row r="300">
      <c r="R300" s="463"/>
      <c r="S300" s="463"/>
      <c r="W300" s="463"/>
      <c r="X300" s="463"/>
      <c r="AE300" s="463"/>
      <c r="AF300" s="463"/>
      <c r="AV300" s="463"/>
      <c r="AW300" s="463"/>
      <c r="AX300" s="463"/>
      <c r="AY300" s="463"/>
      <c r="AZ300" s="463"/>
      <c r="BA300" s="463"/>
      <c r="BC300" s="463"/>
      <c r="BE300" s="463"/>
      <c r="BF300" s="463"/>
      <c r="BG300" s="463"/>
    </row>
    <row r="301">
      <c r="R301" s="463"/>
      <c r="S301" s="463"/>
      <c r="W301" s="463"/>
      <c r="X301" s="463"/>
      <c r="AE301" s="463"/>
      <c r="AF301" s="463"/>
      <c r="AV301" s="463"/>
      <c r="AW301" s="463"/>
      <c r="AX301" s="463"/>
      <c r="AY301" s="463"/>
      <c r="AZ301" s="463"/>
      <c r="BA301" s="463"/>
      <c r="BC301" s="463"/>
      <c r="BE301" s="463"/>
      <c r="BF301" s="463"/>
      <c r="BG301" s="463"/>
    </row>
    <row r="302">
      <c r="R302" s="463"/>
      <c r="S302" s="463"/>
      <c r="W302" s="463"/>
      <c r="X302" s="463"/>
      <c r="AE302" s="463"/>
      <c r="AF302" s="463"/>
      <c r="AV302" s="463"/>
      <c r="AW302" s="463"/>
      <c r="AX302" s="463"/>
      <c r="AY302" s="463"/>
      <c r="AZ302" s="463"/>
      <c r="BA302" s="463"/>
      <c r="BC302" s="463"/>
      <c r="BE302" s="463"/>
      <c r="BF302" s="463"/>
      <c r="BG302" s="463"/>
    </row>
    <row r="303">
      <c r="R303" s="463"/>
      <c r="S303" s="463"/>
      <c r="W303" s="463"/>
      <c r="X303" s="463"/>
      <c r="AE303" s="463"/>
      <c r="AF303" s="463"/>
      <c r="AV303" s="463"/>
      <c r="AW303" s="463"/>
      <c r="AX303" s="463"/>
      <c r="AY303" s="463"/>
      <c r="AZ303" s="463"/>
      <c r="BA303" s="463"/>
      <c r="BC303" s="463"/>
      <c r="BE303" s="463"/>
      <c r="BF303" s="463"/>
      <c r="BG303" s="463"/>
    </row>
    <row r="304">
      <c r="R304" s="463"/>
      <c r="S304" s="463"/>
      <c r="W304" s="463"/>
      <c r="X304" s="463"/>
      <c r="AE304" s="463"/>
      <c r="AF304" s="463"/>
      <c r="AV304" s="463"/>
      <c r="AW304" s="463"/>
      <c r="AX304" s="463"/>
      <c r="AY304" s="463"/>
      <c r="AZ304" s="463"/>
      <c r="BA304" s="463"/>
      <c r="BC304" s="463"/>
      <c r="BE304" s="463"/>
      <c r="BF304" s="463"/>
      <c r="BG304" s="463"/>
    </row>
    <row r="305">
      <c r="R305" s="463"/>
      <c r="S305" s="463"/>
      <c r="W305" s="463"/>
      <c r="X305" s="463"/>
      <c r="AE305" s="463"/>
      <c r="AF305" s="463"/>
      <c r="AV305" s="463"/>
      <c r="AW305" s="463"/>
      <c r="AX305" s="463"/>
      <c r="AY305" s="463"/>
      <c r="AZ305" s="463"/>
      <c r="BA305" s="463"/>
      <c r="BC305" s="463"/>
      <c r="BE305" s="463"/>
      <c r="BF305" s="463"/>
      <c r="BG305" s="463"/>
    </row>
    <row r="306">
      <c r="R306" s="463"/>
      <c r="S306" s="463"/>
      <c r="W306" s="463"/>
      <c r="X306" s="463"/>
      <c r="AE306" s="463"/>
      <c r="AF306" s="463"/>
      <c r="AV306" s="463"/>
      <c r="AW306" s="463"/>
      <c r="AX306" s="463"/>
      <c r="AY306" s="463"/>
      <c r="AZ306" s="463"/>
      <c r="BA306" s="463"/>
      <c r="BC306" s="463"/>
      <c r="BE306" s="463"/>
      <c r="BF306" s="463"/>
      <c r="BG306" s="463"/>
    </row>
    <row r="307">
      <c r="R307" s="463"/>
      <c r="S307" s="463"/>
      <c r="W307" s="463"/>
      <c r="X307" s="463"/>
      <c r="AE307" s="463"/>
      <c r="AF307" s="463"/>
      <c r="AV307" s="463"/>
      <c r="AW307" s="463"/>
      <c r="AX307" s="463"/>
      <c r="AY307" s="463"/>
      <c r="AZ307" s="463"/>
      <c r="BA307" s="463"/>
      <c r="BC307" s="463"/>
      <c r="BE307" s="463"/>
      <c r="BF307" s="463"/>
      <c r="BG307" s="463"/>
    </row>
    <row r="308">
      <c r="R308" s="463"/>
      <c r="S308" s="463"/>
      <c r="W308" s="463"/>
      <c r="X308" s="463"/>
      <c r="AE308" s="463"/>
      <c r="AF308" s="463"/>
      <c r="AV308" s="463"/>
      <c r="AW308" s="463"/>
      <c r="AX308" s="463"/>
      <c r="AY308" s="463"/>
      <c r="AZ308" s="463"/>
      <c r="BA308" s="463"/>
      <c r="BC308" s="463"/>
      <c r="BE308" s="463"/>
      <c r="BF308" s="463"/>
      <c r="BG308" s="463"/>
    </row>
    <row r="309">
      <c r="R309" s="463"/>
      <c r="S309" s="463"/>
      <c r="W309" s="463"/>
      <c r="X309" s="463"/>
      <c r="AE309" s="463"/>
      <c r="AF309" s="463"/>
      <c r="AV309" s="463"/>
      <c r="AW309" s="463"/>
      <c r="AX309" s="463"/>
      <c r="AY309" s="463"/>
      <c r="AZ309" s="463"/>
      <c r="BA309" s="463"/>
      <c r="BC309" s="463"/>
      <c r="BE309" s="463"/>
      <c r="BF309" s="463"/>
      <c r="BG309" s="463"/>
    </row>
    <row r="310">
      <c r="R310" s="463"/>
      <c r="S310" s="463"/>
      <c r="W310" s="463"/>
      <c r="X310" s="463"/>
      <c r="AE310" s="463"/>
      <c r="AF310" s="463"/>
      <c r="AV310" s="463"/>
      <c r="AW310" s="463"/>
      <c r="AX310" s="463"/>
      <c r="AY310" s="463"/>
      <c r="AZ310" s="463"/>
      <c r="BA310" s="463"/>
      <c r="BC310" s="463"/>
      <c r="BE310" s="463"/>
      <c r="BF310" s="463"/>
      <c r="BG310" s="463"/>
    </row>
    <row r="311">
      <c r="R311" s="463"/>
      <c r="S311" s="463"/>
      <c r="W311" s="463"/>
      <c r="X311" s="463"/>
      <c r="AE311" s="463"/>
      <c r="AF311" s="463"/>
      <c r="AV311" s="463"/>
      <c r="AW311" s="463"/>
      <c r="AX311" s="463"/>
      <c r="AY311" s="463"/>
      <c r="AZ311" s="463"/>
      <c r="BA311" s="463"/>
      <c r="BC311" s="463"/>
      <c r="BE311" s="463"/>
      <c r="BF311" s="463"/>
      <c r="BG311" s="463"/>
    </row>
    <row r="312">
      <c r="R312" s="463"/>
      <c r="S312" s="463"/>
      <c r="W312" s="463"/>
      <c r="X312" s="463"/>
      <c r="AE312" s="463"/>
      <c r="AF312" s="463"/>
      <c r="AV312" s="463"/>
      <c r="AW312" s="463"/>
      <c r="AX312" s="463"/>
      <c r="AY312" s="463"/>
      <c r="AZ312" s="463"/>
      <c r="BA312" s="463"/>
      <c r="BC312" s="463"/>
      <c r="BE312" s="463"/>
      <c r="BF312" s="463"/>
      <c r="BG312" s="463"/>
    </row>
    <row r="313">
      <c r="R313" s="463"/>
      <c r="S313" s="463"/>
      <c r="W313" s="463"/>
      <c r="X313" s="463"/>
      <c r="AE313" s="463"/>
      <c r="AF313" s="463"/>
      <c r="AV313" s="463"/>
      <c r="AW313" s="463"/>
      <c r="AX313" s="463"/>
      <c r="AY313" s="463"/>
      <c r="AZ313" s="463"/>
      <c r="BA313" s="463"/>
      <c r="BC313" s="463"/>
      <c r="BE313" s="463"/>
      <c r="BF313" s="463"/>
      <c r="BG313" s="463"/>
    </row>
    <row r="314">
      <c r="R314" s="463"/>
      <c r="S314" s="463"/>
      <c r="W314" s="463"/>
      <c r="X314" s="463"/>
      <c r="AE314" s="463"/>
      <c r="AF314" s="463"/>
      <c r="AV314" s="463"/>
      <c r="AW314" s="463"/>
      <c r="AX314" s="463"/>
      <c r="AY314" s="463"/>
      <c r="AZ314" s="463"/>
      <c r="BA314" s="463"/>
      <c r="BC314" s="463"/>
      <c r="BE314" s="463"/>
      <c r="BF314" s="463"/>
      <c r="BG314" s="463"/>
    </row>
    <row r="315">
      <c r="R315" s="463"/>
      <c r="S315" s="463"/>
      <c r="W315" s="463"/>
      <c r="X315" s="463"/>
      <c r="AE315" s="463"/>
      <c r="AF315" s="463"/>
      <c r="AV315" s="463"/>
      <c r="AW315" s="463"/>
      <c r="AX315" s="463"/>
      <c r="AY315" s="463"/>
      <c r="AZ315" s="463"/>
      <c r="BA315" s="463"/>
      <c r="BC315" s="463"/>
      <c r="BE315" s="463"/>
      <c r="BF315" s="463"/>
      <c r="BG315" s="463"/>
    </row>
    <row r="316">
      <c r="R316" s="463"/>
      <c r="S316" s="463"/>
      <c r="W316" s="463"/>
      <c r="X316" s="463"/>
      <c r="AE316" s="463"/>
      <c r="AF316" s="463"/>
      <c r="AV316" s="463"/>
      <c r="AW316" s="463"/>
      <c r="AX316" s="463"/>
      <c r="AY316" s="463"/>
      <c r="AZ316" s="463"/>
      <c r="BA316" s="463"/>
      <c r="BC316" s="463"/>
      <c r="BE316" s="463"/>
      <c r="BF316" s="463"/>
      <c r="BG316" s="463"/>
    </row>
    <row r="317">
      <c r="R317" s="463"/>
      <c r="S317" s="463"/>
      <c r="W317" s="463"/>
      <c r="X317" s="463"/>
      <c r="AE317" s="463"/>
      <c r="AF317" s="463"/>
      <c r="AV317" s="463"/>
      <c r="AW317" s="463"/>
      <c r="AX317" s="463"/>
      <c r="AY317" s="463"/>
      <c r="AZ317" s="463"/>
      <c r="BA317" s="463"/>
      <c r="BC317" s="463"/>
      <c r="BE317" s="463"/>
      <c r="BF317" s="463"/>
      <c r="BG317" s="463"/>
    </row>
    <row r="318">
      <c r="R318" s="463"/>
      <c r="S318" s="463"/>
      <c r="W318" s="463"/>
      <c r="X318" s="463"/>
      <c r="AE318" s="463"/>
      <c r="AF318" s="463"/>
      <c r="AV318" s="463"/>
      <c r="AW318" s="463"/>
      <c r="AX318" s="463"/>
      <c r="AY318" s="463"/>
      <c r="AZ318" s="463"/>
      <c r="BA318" s="463"/>
      <c r="BC318" s="463"/>
      <c r="BE318" s="463"/>
      <c r="BF318" s="463"/>
      <c r="BG318" s="463"/>
    </row>
    <row r="319">
      <c r="R319" s="463"/>
      <c r="S319" s="463"/>
      <c r="W319" s="463"/>
      <c r="X319" s="463"/>
      <c r="AE319" s="463"/>
      <c r="AF319" s="463"/>
      <c r="AV319" s="463"/>
      <c r="AW319" s="463"/>
      <c r="AX319" s="463"/>
      <c r="AY319" s="463"/>
      <c r="AZ319" s="463"/>
      <c r="BA319" s="463"/>
      <c r="BC319" s="463"/>
      <c r="BE319" s="463"/>
      <c r="BF319" s="463"/>
      <c r="BG319" s="463"/>
    </row>
    <row r="320">
      <c r="R320" s="463"/>
      <c r="S320" s="463"/>
      <c r="W320" s="463"/>
      <c r="X320" s="463"/>
      <c r="AE320" s="463"/>
      <c r="AF320" s="463"/>
      <c r="AV320" s="463"/>
      <c r="AW320" s="463"/>
      <c r="AX320" s="463"/>
      <c r="AY320" s="463"/>
      <c r="AZ320" s="463"/>
      <c r="BA320" s="463"/>
      <c r="BC320" s="463"/>
      <c r="BE320" s="463"/>
      <c r="BF320" s="463"/>
      <c r="BG320" s="463"/>
    </row>
    <row r="321">
      <c r="R321" s="463"/>
      <c r="S321" s="463"/>
      <c r="W321" s="463"/>
      <c r="X321" s="463"/>
      <c r="AE321" s="463"/>
      <c r="AF321" s="463"/>
      <c r="AV321" s="463"/>
      <c r="AW321" s="463"/>
      <c r="AX321" s="463"/>
      <c r="AY321" s="463"/>
      <c r="AZ321" s="463"/>
      <c r="BA321" s="463"/>
      <c r="BC321" s="463"/>
      <c r="BE321" s="463"/>
      <c r="BF321" s="463"/>
      <c r="BG321" s="463"/>
    </row>
    <row r="322">
      <c r="R322" s="463"/>
      <c r="S322" s="463"/>
      <c r="W322" s="463"/>
      <c r="X322" s="463"/>
      <c r="AE322" s="463"/>
      <c r="AF322" s="463"/>
      <c r="AV322" s="463"/>
      <c r="AW322" s="463"/>
      <c r="AX322" s="463"/>
      <c r="AY322" s="463"/>
      <c r="AZ322" s="463"/>
      <c r="BA322" s="463"/>
      <c r="BC322" s="463"/>
      <c r="BE322" s="463"/>
      <c r="BF322" s="463"/>
      <c r="BG322" s="463"/>
    </row>
    <row r="323">
      <c r="R323" s="463"/>
      <c r="S323" s="463"/>
      <c r="W323" s="463"/>
      <c r="X323" s="463"/>
      <c r="AE323" s="463"/>
      <c r="AF323" s="463"/>
      <c r="AV323" s="463"/>
      <c r="AW323" s="463"/>
      <c r="AX323" s="463"/>
      <c r="AY323" s="463"/>
      <c r="AZ323" s="463"/>
      <c r="BA323" s="463"/>
      <c r="BC323" s="463"/>
      <c r="BE323" s="463"/>
      <c r="BF323" s="463"/>
      <c r="BG323" s="463"/>
    </row>
    <row r="324">
      <c r="R324" s="463"/>
      <c r="S324" s="463"/>
      <c r="W324" s="463"/>
      <c r="X324" s="463"/>
      <c r="AE324" s="463"/>
      <c r="AF324" s="463"/>
      <c r="AV324" s="463"/>
      <c r="AW324" s="463"/>
      <c r="AX324" s="463"/>
      <c r="AY324" s="463"/>
      <c r="AZ324" s="463"/>
      <c r="BA324" s="463"/>
      <c r="BC324" s="463"/>
      <c r="BE324" s="463"/>
      <c r="BF324" s="463"/>
      <c r="BG324" s="463"/>
    </row>
    <row r="325">
      <c r="R325" s="463"/>
      <c r="S325" s="463"/>
      <c r="W325" s="463"/>
      <c r="X325" s="463"/>
      <c r="AE325" s="463"/>
      <c r="AF325" s="463"/>
      <c r="AV325" s="463"/>
      <c r="AW325" s="463"/>
      <c r="AX325" s="463"/>
      <c r="AY325" s="463"/>
      <c r="AZ325" s="463"/>
      <c r="BA325" s="463"/>
      <c r="BC325" s="463"/>
      <c r="BE325" s="463"/>
      <c r="BF325" s="463"/>
      <c r="BG325" s="463"/>
    </row>
    <row r="326">
      <c r="R326" s="463"/>
      <c r="S326" s="463"/>
      <c r="W326" s="463"/>
      <c r="X326" s="463"/>
      <c r="AE326" s="463"/>
      <c r="AF326" s="463"/>
      <c r="AV326" s="463"/>
      <c r="AW326" s="463"/>
      <c r="AX326" s="463"/>
      <c r="AY326" s="463"/>
      <c r="AZ326" s="463"/>
      <c r="BA326" s="463"/>
      <c r="BC326" s="463"/>
      <c r="BE326" s="463"/>
      <c r="BF326" s="463"/>
      <c r="BG326" s="463"/>
    </row>
    <row r="327">
      <c r="R327" s="463"/>
      <c r="S327" s="463"/>
      <c r="W327" s="463"/>
      <c r="X327" s="463"/>
      <c r="AE327" s="463"/>
      <c r="AF327" s="463"/>
      <c r="AV327" s="463"/>
      <c r="AW327" s="463"/>
      <c r="AX327" s="463"/>
      <c r="AY327" s="463"/>
      <c r="AZ327" s="463"/>
      <c r="BA327" s="463"/>
      <c r="BC327" s="463"/>
      <c r="BE327" s="463"/>
      <c r="BF327" s="463"/>
      <c r="BG327" s="463"/>
    </row>
    <row r="328">
      <c r="R328" s="463"/>
      <c r="S328" s="463"/>
      <c r="W328" s="463"/>
      <c r="X328" s="463"/>
      <c r="AE328" s="463"/>
      <c r="AF328" s="463"/>
      <c r="AV328" s="463"/>
      <c r="AW328" s="463"/>
      <c r="AX328" s="463"/>
      <c r="AY328" s="463"/>
      <c r="AZ328" s="463"/>
      <c r="BA328" s="463"/>
      <c r="BC328" s="463"/>
      <c r="BE328" s="463"/>
      <c r="BF328" s="463"/>
      <c r="BG328" s="463"/>
    </row>
    <row r="329">
      <c r="R329" s="463"/>
      <c r="S329" s="463"/>
      <c r="W329" s="463"/>
      <c r="X329" s="463"/>
      <c r="AE329" s="463"/>
      <c r="AF329" s="463"/>
      <c r="AV329" s="463"/>
      <c r="AW329" s="463"/>
      <c r="AX329" s="463"/>
      <c r="AY329" s="463"/>
      <c r="AZ329" s="463"/>
      <c r="BA329" s="463"/>
      <c r="BC329" s="463"/>
      <c r="BE329" s="463"/>
      <c r="BF329" s="463"/>
      <c r="BG329" s="463"/>
    </row>
    <row r="330">
      <c r="R330" s="463"/>
      <c r="S330" s="463"/>
      <c r="W330" s="463"/>
      <c r="X330" s="463"/>
      <c r="AE330" s="463"/>
      <c r="AF330" s="463"/>
      <c r="AV330" s="463"/>
      <c r="AW330" s="463"/>
      <c r="AX330" s="463"/>
      <c r="AY330" s="463"/>
      <c r="AZ330" s="463"/>
      <c r="BA330" s="463"/>
      <c r="BC330" s="463"/>
      <c r="BE330" s="463"/>
      <c r="BF330" s="463"/>
      <c r="BG330" s="463"/>
    </row>
    <row r="331">
      <c r="R331" s="463"/>
      <c r="S331" s="463"/>
      <c r="W331" s="463"/>
      <c r="X331" s="463"/>
      <c r="AE331" s="463"/>
      <c r="AF331" s="463"/>
      <c r="AV331" s="463"/>
      <c r="AW331" s="463"/>
      <c r="AX331" s="463"/>
      <c r="AY331" s="463"/>
      <c r="AZ331" s="463"/>
      <c r="BA331" s="463"/>
      <c r="BC331" s="463"/>
      <c r="BE331" s="463"/>
      <c r="BF331" s="463"/>
      <c r="BG331" s="463"/>
    </row>
    <row r="332">
      <c r="R332" s="463"/>
      <c r="S332" s="463"/>
      <c r="W332" s="463"/>
      <c r="X332" s="463"/>
      <c r="AE332" s="463"/>
      <c r="AF332" s="463"/>
      <c r="AV332" s="463"/>
      <c r="AW332" s="463"/>
      <c r="AX332" s="463"/>
      <c r="AY332" s="463"/>
      <c r="AZ332" s="463"/>
      <c r="BA332" s="463"/>
      <c r="BC332" s="463"/>
      <c r="BE332" s="463"/>
      <c r="BF332" s="463"/>
      <c r="BG332" s="463"/>
    </row>
    <row r="333">
      <c r="R333" s="463"/>
      <c r="S333" s="463"/>
      <c r="W333" s="463"/>
      <c r="X333" s="463"/>
      <c r="AE333" s="463"/>
      <c r="AF333" s="463"/>
      <c r="AV333" s="463"/>
      <c r="AW333" s="463"/>
      <c r="AX333" s="463"/>
      <c r="AY333" s="463"/>
      <c r="AZ333" s="463"/>
      <c r="BA333" s="463"/>
      <c r="BC333" s="463"/>
      <c r="BE333" s="463"/>
      <c r="BF333" s="463"/>
      <c r="BG333" s="463"/>
    </row>
    <row r="334">
      <c r="R334" s="463"/>
      <c r="S334" s="463"/>
      <c r="W334" s="463"/>
      <c r="X334" s="463"/>
      <c r="AE334" s="463"/>
      <c r="AF334" s="463"/>
      <c r="AV334" s="463"/>
      <c r="AW334" s="463"/>
      <c r="AX334" s="463"/>
      <c r="AY334" s="463"/>
      <c r="AZ334" s="463"/>
      <c r="BA334" s="463"/>
      <c r="BC334" s="463"/>
      <c r="BE334" s="463"/>
      <c r="BF334" s="463"/>
      <c r="BG334" s="463"/>
    </row>
    <row r="335">
      <c r="R335" s="463"/>
      <c r="S335" s="463"/>
      <c r="W335" s="463"/>
      <c r="X335" s="463"/>
      <c r="AE335" s="463"/>
      <c r="AF335" s="463"/>
      <c r="AV335" s="463"/>
      <c r="AW335" s="463"/>
      <c r="AX335" s="463"/>
      <c r="AY335" s="463"/>
      <c r="AZ335" s="463"/>
      <c r="BA335" s="463"/>
      <c r="BC335" s="463"/>
      <c r="BE335" s="463"/>
      <c r="BF335" s="463"/>
      <c r="BG335" s="463"/>
    </row>
    <row r="336">
      <c r="R336" s="463"/>
      <c r="S336" s="463"/>
      <c r="W336" s="463"/>
      <c r="X336" s="463"/>
      <c r="AE336" s="463"/>
      <c r="AF336" s="463"/>
      <c r="AV336" s="463"/>
      <c r="AW336" s="463"/>
      <c r="AX336" s="463"/>
      <c r="AY336" s="463"/>
      <c r="AZ336" s="463"/>
      <c r="BA336" s="463"/>
      <c r="BC336" s="463"/>
      <c r="BE336" s="463"/>
      <c r="BF336" s="463"/>
      <c r="BG336" s="463"/>
    </row>
    <row r="337">
      <c r="R337" s="463"/>
      <c r="S337" s="463"/>
      <c r="W337" s="463"/>
      <c r="X337" s="463"/>
      <c r="AE337" s="463"/>
      <c r="AF337" s="463"/>
      <c r="AV337" s="463"/>
      <c r="AW337" s="463"/>
      <c r="AX337" s="463"/>
      <c r="AY337" s="463"/>
      <c r="AZ337" s="463"/>
      <c r="BA337" s="463"/>
      <c r="BC337" s="463"/>
      <c r="BE337" s="463"/>
      <c r="BF337" s="463"/>
      <c r="BG337" s="463"/>
    </row>
    <row r="338">
      <c r="R338" s="463"/>
      <c r="S338" s="463"/>
      <c r="W338" s="463"/>
      <c r="X338" s="463"/>
      <c r="AE338" s="463"/>
      <c r="AF338" s="463"/>
      <c r="AV338" s="463"/>
      <c r="AW338" s="463"/>
      <c r="AX338" s="463"/>
      <c r="AY338" s="463"/>
      <c r="AZ338" s="463"/>
      <c r="BA338" s="463"/>
      <c r="BC338" s="463"/>
      <c r="BE338" s="463"/>
      <c r="BF338" s="463"/>
      <c r="BG338" s="463"/>
    </row>
    <row r="339">
      <c r="R339" s="463"/>
      <c r="S339" s="463"/>
      <c r="W339" s="463"/>
      <c r="X339" s="463"/>
      <c r="AE339" s="463"/>
      <c r="AF339" s="463"/>
      <c r="AV339" s="463"/>
      <c r="AW339" s="463"/>
      <c r="AX339" s="463"/>
      <c r="AY339" s="463"/>
      <c r="AZ339" s="463"/>
      <c r="BA339" s="463"/>
      <c r="BC339" s="463"/>
      <c r="BE339" s="463"/>
      <c r="BF339" s="463"/>
      <c r="BG339" s="463"/>
    </row>
    <row r="340">
      <c r="R340" s="463"/>
      <c r="S340" s="463"/>
      <c r="W340" s="463"/>
      <c r="X340" s="463"/>
      <c r="AE340" s="463"/>
      <c r="AF340" s="463"/>
      <c r="AV340" s="463"/>
      <c r="AW340" s="463"/>
      <c r="AX340" s="463"/>
      <c r="AY340" s="463"/>
      <c r="AZ340" s="463"/>
      <c r="BA340" s="463"/>
      <c r="BC340" s="463"/>
      <c r="BE340" s="463"/>
      <c r="BF340" s="463"/>
      <c r="BG340" s="463"/>
    </row>
    <row r="341">
      <c r="R341" s="463"/>
      <c r="S341" s="463"/>
      <c r="W341" s="463"/>
      <c r="X341" s="463"/>
      <c r="AE341" s="463"/>
      <c r="AF341" s="463"/>
      <c r="AV341" s="463"/>
      <c r="AW341" s="463"/>
      <c r="AX341" s="463"/>
      <c r="AY341" s="463"/>
      <c r="AZ341" s="463"/>
      <c r="BA341" s="463"/>
      <c r="BC341" s="463"/>
      <c r="BE341" s="463"/>
      <c r="BF341" s="463"/>
      <c r="BG341" s="463"/>
    </row>
    <row r="342">
      <c r="R342" s="463"/>
      <c r="S342" s="463"/>
      <c r="W342" s="463"/>
      <c r="X342" s="463"/>
      <c r="AE342" s="463"/>
      <c r="AF342" s="463"/>
      <c r="AV342" s="463"/>
      <c r="AW342" s="463"/>
      <c r="AX342" s="463"/>
      <c r="AY342" s="463"/>
      <c r="AZ342" s="463"/>
      <c r="BA342" s="463"/>
      <c r="BC342" s="463"/>
      <c r="BE342" s="463"/>
      <c r="BF342" s="463"/>
      <c r="BG342" s="463"/>
    </row>
    <row r="343">
      <c r="R343" s="463"/>
      <c r="S343" s="463"/>
      <c r="W343" s="463"/>
      <c r="X343" s="463"/>
      <c r="AE343" s="463"/>
      <c r="AF343" s="463"/>
      <c r="AV343" s="463"/>
      <c r="AW343" s="463"/>
      <c r="AX343" s="463"/>
      <c r="AY343" s="463"/>
      <c r="AZ343" s="463"/>
      <c r="BA343" s="463"/>
      <c r="BC343" s="463"/>
      <c r="BE343" s="463"/>
      <c r="BF343" s="463"/>
      <c r="BG343" s="463"/>
    </row>
    <row r="344">
      <c r="R344" s="463"/>
      <c r="S344" s="463"/>
      <c r="W344" s="463"/>
      <c r="X344" s="463"/>
      <c r="AE344" s="463"/>
      <c r="AF344" s="463"/>
      <c r="AV344" s="463"/>
      <c r="AW344" s="463"/>
      <c r="AX344" s="463"/>
      <c r="AY344" s="463"/>
      <c r="AZ344" s="463"/>
      <c r="BA344" s="463"/>
      <c r="BC344" s="463"/>
      <c r="BE344" s="463"/>
      <c r="BF344" s="463"/>
      <c r="BG344" s="463"/>
    </row>
    <row r="345">
      <c r="R345" s="463"/>
      <c r="S345" s="463"/>
      <c r="W345" s="463"/>
      <c r="X345" s="463"/>
      <c r="AE345" s="463"/>
      <c r="AF345" s="463"/>
      <c r="AV345" s="463"/>
      <c r="AW345" s="463"/>
      <c r="AX345" s="463"/>
      <c r="AY345" s="463"/>
      <c r="AZ345" s="463"/>
      <c r="BA345" s="463"/>
      <c r="BC345" s="463"/>
      <c r="BE345" s="463"/>
      <c r="BF345" s="463"/>
      <c r="BG345" s="463"/>
    </row>
    <row r="346">
      <c r="R346" s="463"/>
      <c r="S346" s="463"/>
      <c r="W346" s="463"/>
      <c r="X346" s="463"/>
      <c r="AE346" s="463"/>
      <c r="AF346" s="463"/>
      <c r="AV346" s="463"/>
      <c r="AW346" s="463"/>
      <c r="AX346" s="463"/>
      <c r="AY346" s="463"/>
      <c r="AZ346" s="463"/>
      <c r="BA346" s="463"/>
      <c r="BC346" s="463"/>
      <c r="BE346" s="463"/>
      <c r="BF346" s="463"/>
      <c r="BG346" s="463"/>
    </row>
    <row r="347">
      <c r="R347" s="463"/>
      <c r="S347" s="463"/>
      <c r="W347" s="463"/>
      <c r="X347" s="463"/>
      <c r="AE347" s="463"/>
      <c r="AF347" s="463"/>
      <c r="AV347" s="463"/>
      <c r="AW347" s="463"/>
      <c r="AX347" s="463"/>
      <c r="AY347" s="463"/>
      <c r="AZ347" s="463"/>
      <c r="BA347" s="463"/>
      <c r="BC347" s="463"/>
      <c r="BE347" s="463"/>
      <c r="BF347" s="463"/>
      <c r="BG347" s="463"/>
    </row>
    <row r="348">
      <c r="R348" s="463"/>
      <c r="S348" s="463"/>
      <c r="W348" s="463"/>
      <c r="X348" s="463"/>
      <c r="AE348" s="463"/>
      <c r="AF348" s="463"/>
      <c r="AV348" s="463"/>
      <c r="AW348" s="463"/>
      <c r="AX348" s="463"/>
      <c r="AY348" s="463"/>
      <c r="AZ348" s="463"/>
      <c r="BA348" s="463"/>
      <c r="BC348" s="463"/>
      <c r="BE348" s="463"/>
      <c r="BF348" s="463"/>
      <c r="BG348" s="463"/>
    </row>
    <row r="349">
      <c r="R349" s="463"/>
      <c r="S349" s="463"/>
      <c r="W349" s="463"/>
      <c r="X349" s="463"/>
      <c r="AE349" s="463"/>
      <c r="AF349" s="463"/>
      <c r="AV349" s="463"/>
      <c r="AW349" s="463"/>
      <c r="AX349" s="463"/>
      <c r="AY349" s="463"/>
      <c r="AZ349" s="463"/>
      <c r="BA349" s="463"/>
      <c r="BC349" s="463"/>
      <c r="BE349" s="463"/>
      <c r="BF349" s="463"/>
      <c r="BG349" s="463"/>
    </row>
    <row r="350">
      <c r="R350" s="463"/>
      <c r="S350" s="463"/>
      <c r="W350" s="463"/>
      <c r="X350" s="463"/>
      <c r="AE350" s="463"/>
      <c r="AF350" s="463"/>
      <c r="AV350" s="463"/>
      <c r="AW350" s="463"/>
      <c r="AX350" s="463"/>
      <c r="AY350" s="463"/>
      <c r="AZ350" s="463"/>
      <c r="BA350" s="463"/>
      <c r="BC350" s="463"/>
      <c r="BE350" s="463"/>
      <c r="BF350" s="463"/>
      <c r="BG350" s="463"/>
    </row>
    <row r="351">
      <c r="R351" s="463"/>
      <c r="S351" s="463"/>
      <c r="W351" s="463"/>
      <c r="X351" s="463"/>
      <c r="AE351" s="463"/>
      <c r="AF351" s="463"/>
      <c r="AV351" s="463"/>
      <c r="AW351" s="463"/>
      <c r="AX351" s="463"/>
      <c r="AY351" s="463"/>
      <c r="AZ351" s="463"/>
      <c r="BA351" s="463"/>
      <c r="BC351" s="463"/>
      <c r="BE351" s="463"/>
      <c r="BF351" s="463"/>
      <c r="BG351" s="463"/>
    </row>
    <row r="352">
      <c r="R352" s="463"/>
      <c r="S352" s="463"/>
      <c r="W352" s="463"/>
      <c r="X352" s="463"/>
      <c r="AE352" s="463"/>
      <c r="AF352" s="463"/>
      <c r="AV352" s="463"/>
      <c r="AW352" s="463"/>
      <c r="AX352" s="463"/>
      <c r="AY352" s="463"/>
      <c r="AZ352" s="463"/>
      <c r="BA352" s="463"/>
      <c r="BC352" s="463"/>
      <c r="BE352" s="463"/>
      <c r="BF352" s="463"/>
      <c r="BG352" s="463"/>
    </row>
    <row r="353">
      <c r="R353" s="463"/>
      <c r="S353" s="463"/>
      <c r="W353" s="463"/>
      <c r="X353" s="463"/>
      <c r="AE353" s="463"/>
      <c r="AF353" s="463"/>
      <c r="AV353" s="463"/>
      <c r="AW353" s="463"/>
      <c r="AX353" s="463"/>
      <c r="AY353" s="463"/>
      <c r="AZ353" s="463"/>
      <c r="BA353" s="463"/>
      <c r="BC353" s="463"/>
      <c r="BE353" s="463"/>
      <c r="BF353" s="463"/>
      <c r="BG353" s="463"/>
    </row>
    <row r="354">
      <c r="R354" s="463"/>
      <c r="S354" s="463"/>
      <c r="W354" s="463"/>
      <c r="X354" s="463"/>
      <c r="AE354" s="463"/>
      <c r="AF354" s="463"/>
      <c r="AV354" s="463"/>
      <c r="AW354" s="463"/>
      <c r="AX354" s="463"/>
      <c r="AY354" s="463"/>
      <c r="AZ354" s="463"/>
      <c r="BA354" s="463"/>
      <c r="BC354" s="463"/>
      <c r="BE354" s="463"/>
      <c r="BF354" s="463"/>
      <c r="BG354" s="463"/>
    </row>
    <row r="355">
      <c r="R355" s="463"/>
      <c r="S355" s="463"/>
      <c r="W355" s="463"/>
      <c r="X355" s="463"/>
      <c r="AE355" s="463"/>
      <c r="AF355" s="463"/>
      <c r="AV355" s="463"/>
      <c r="AW355" s="463"/>
      <c r="AX355" s="463"/>
      <c r="AY355" s="463"/>
      <c r="AZ355" s="463"/>
      <c r="BA355" s="463"/>
      <c r="BC355" s="463"/>
      <c r="BE355" s="463"/>
      <c r="BF355" s="463"/>
      <c r="BG355" s="463"/>
    </row>
    <row r="356">
      <c r="R356" s="463"/>
      <c r="S356" s="463"/>
      <c r="W356" s="463"/>
      <c r="X356" s="463"/>
      <c r="AE356" s="463"/>
      <c r="AF356" s="463"/>
      <c r="AV356" s="463"/>
      <c r="AW356" s="463"/>
      <c r="AX356" s="463"/>
      <c r="AY356" s="463"/>
      <c r="AZ356" s="463"/>
      <c r="BA356" s="463"/>
      <c r="BC356" s="463"/>
      <c r="BE356" s="463"/>
      <c r="BF356" s="463"/>
      <c r="BG356" s="463"/>
    </row>
    <row r="357">
      <c r="R357" s="463"/>
      <c r="S357" s="463"/>
      <c r="W357" s="463"/>
      <c r="X357" s="463"/>
      <c r="AE357" s="463"/>
      <c r="AF357" s="463"/>
      <c r="AV357" s="463"/>
      <c r="AW357" s="463"/>
      <c r="AX357" s="463"/>
      <c r="AY357" s="463"/>
      <c r="AZ357" s="463"/>
      <c r="BA357" s="463"/>
      <c r="BC357" s="463"/>
      <c r="BE357" s="463"/>
      <c r="BF357" s="463"/>
      <c r="BG357" s="463"/>
    </row>
    <row r="358">
      <c r="R358" s="463"/>
      <c r="S358" s="463"/>
      <c r="W358" s="463"/>
      <c r="X358" s="463"/>
      <c r="AE358" s="463"/>
      <c r="AF358" s="463"/>
      <c r="AV358" s="463"/>
      <c r="AW358" s="463"/>
      <c r="AX358" s="463"/>
      <c r="AY358" s="463"/>
      <c r="AZ358" s="463"/>
      <c r="BA358" s="463"/>
      <c r="BC358" s="463"/>
      <c r="BE358" s="463"/>
      <c r="BF358" s="463"/>
      <c r="BG358" s="463"/>
    </row>
    <row r="359">
      <c r="R359" s="463"/>
      <c r="S359" s="463"/>
      <c r="W359" s="463"/>
      <c r="X359" s="463"/>
      <c r="AE359" s="463"/>
      <c r="AF359" s="463"/>
      <c r="AV359" s="463"/>
      <c r="AW359" s="463"/>
      <c r="AX359" s="463"/>
      <c r="AY359" s="463"/>
      <c r="AZ359" s="463"/>
      <c r="BA359" s="463"/>
      <c r="BC359" s="463"/>
      <c r="BE359" s="463"/>
      <c r="BF359" s="463"/>
      <c r="BG359" s="463"/>
    </row>
    <row r="360">
      <c r="R360" s="463"/>
      <c r="S360" s="463"/>
      <c r="W360" s="463"/>
      <c r="X360" s="463"/>
      <c r="AE360" s="463"/>
      <c r="AF360" s="463"/>
      <c r="AV360" s="463"/>
      <c r="AW360" s="463"/>
      <c r="AX360" s="463"/>
      <c r="AY360" s="463"/>
      <c r="AZ360" s="463"/>
      <c r="BA360" s="463"/>
      <c r="BC360" s="463"/>
      <c r="BE360" s="463"/>
      <c r="BF360" s="463"/>
      <c r="BG360" s="463"/>
    </row>
    <row r="361">
      <c r="R361" s="463"/>
      <c r="S361" s="463"/>
      <c r="W361" s="463"/>
      <c r="X361" s="463"/>
      <c r="AE361" s="463"/>
      <c r="AF361" s="463"/>
      <c r="AV361" s="463"/>
      <c r="AW361" s="463"/>
      <c r="AX361" s="463"/>
      <c r="AY361" s="463"/>
      <c r="AZ361" s="463"/>
      <c r="BA361" s="463"/>
      <c r="BC361" s="463"/>
      <c r="BE361" s="463"/>
      <c r="BF361" s="463"/>
      <c r="BG361" s="463"/>
    </row>
    <row r="362">
      <c r="R362" s="463"/>
      <c r="S362" s="463"/>
      <c r="W362" s="463"/>
      <c r="X362" s="463"/>
      <c r="AE362" s="463"/>
      <c r="AF362" s="463"/>
      <c r="AV362" s="463"/>
      <c r="AW362" s="463"/>
      <c r="AX362" s="463"/>
      <c r="AY362" s="463"/>
      <c r="AZ362" s="463"/>
      <c r="BA362" s="463"/>
      <c r="BC362" s="463"/>
      <c r="BE362" s="463"/>
      <c r="BF362" s="463"/>
      <c r="BG362" s="463"/>
    </row>
    <row r="363">
      <c r="R363" s="463"/>
      <c r="S363" s="463"/>
      <c r="W363" s="463"/>
      <c r="X363" s="463"/>
      <c r="AE363" s="463"/>
      <c r="AF363" s="463"/>
      <c r="AV363" s="463"/>
      <c r="AW363" s="463"/>
      <c r="AX363" s="463"/>
      <c r="AY363" s="463"/>
      <c r="AZ363" s="463"/>
      <c r="BA363" s="463"/>
      <c r="BC363" s="463"/>
      <c r="BE363" s="463"/>
      <c r="BF363" s="463"/>
      <c r="BG363" s="463"/>
    </row>
    <row r="364">
      <c r="R364" s="463"/>
      <c r="S364" s="463"/>
      <c r="W364" s="463"/>
      <c r="X364" s="463"/>
      <c r="AE364" s="463"/>
      <c r="AF364" s="463"/>
      <c r="AV364" s="463"/>
      <c r="AW364" s="463"/>
      <c r="AX364" s="463"/>
      <c r="AY364" s="463"/>
      <c r="AZ364" s="463"/>
      <c r="BA364" s="463"/>
      <c r="BC364" s="463"/>
      <c r="BE364" s="463"/>
      <c r="BF364" s="463"/>
      <c r="BG364" s="463"/>
    </row>
    <row r="365">
      <c r="R365" s="463"/>
      <c r="S365" s="463"/>
      <c r="W365" s="463"/>
      <c r="X365" s="463"/>
      <c r="AE365" s="463"/>
      <c r="AF365" s="463"/>
      <c r="AV365" s="463"/>
      <c r="AW365" s="463"/>
      <c r="AX365" s="463"/>
      <c r="AY365" s="463"/>
      <c r="AZ365" s="463"/>
      <c r="BA365" s="463"/>
      <c r="BC365" s="463"/>
      <c r="BE365" s="463"/>
      <c r="BF365" s="463"/>
      <c r="BG365" s="463"/>
    </row>
    <row r="366">
      <c r="R366" s="463"/>
      <c r="S366" s="463"/>
      <c r="W366" s="463"/>
      <c r="X366" s="463"/>
      <c r="AE366" s="463"/>
      <c r="AF366" s="463"/>
      <c r="AV366" s="463"/>
      <c r="AW366" s="463"/>
      <c r="AX366" s="463"/>
      <c r="AY366" s="463"/>
      <c r="AZ366" s="463"/>
      <c r="BA366" s="463"/>
      <c r="BC366" s="463"/>
      <c r="BE366" s="463"/>
      <c r="BF366" s="463"/>
      <c r="BG366" s="463"/>
    </row>
    <row r="367">
      <c r="R367" s="463"/>
      <c r="S367" s="463"/>
      <c r="W367" s="463"/>
      <c r="X367" s="463"/>
      <c r="AE367" s="463"/>
      <c r="AF367" s="463"/>
      <c r="AV367" s="463"/>
      <c r="AW367" s="463"/>
      <c r="AX367" s="463"/>
      <c r="AY367" s="463"/>
      <c r="AZ367" s="463"/>
      <c r="BA367" s="463"/>
      <c r="BC367" s="463"/>
      <c r="BE367" s="463"/>
      <c r="BF367" s="463"/>
      <c r="BG367" s="463"/>
    </row>
    <row r="368">
      <c r="R368" s="463"/>
      <c r="S368" s="463"/>
      <c r="W368" s="463"/>
      <c r="X368" s="463"/>
      <c r="AE368" s="463"/>
      <c r="AF368" s="463"/>
      <c r="AV368" s="463"/>
      <c r="AW368" s="463"/>
      <c r="AX368" s="463"/>
      <c r="AY368" s="463"/>
      <c r="AZ368" s="463"/>
      <c r="BA368" s="463"/>
      <c r="BC368" s="463"/>
      <c r="BE368" s="463"/>
      <c r="BF368" s="463"/>
      <c r="BG368" s="463"/>
    </row>
    <row r="369">
      <c r="R369" s="463"/>
      <c r="S369" s="463"/>
      <c r="W369" s="463"/>
      <c r="X369" s="463"/>
      <c r="AE369" s="463"/>
      <c r="AF369" s="463"/>
      <c r="AV369" s="463"/>
      <c r="AW369" s="463"/>
      <c r="AX369" s="463"/>
      <c r="AY369" s="463"/>
      <c r="AZ369" s="463"/>
      <c r="BA369" s="463"/>
      <c r="BC369" s="463"/>
      <c r="BE369" s="463"/>
      <c r="BF369" s="463"/>
      <c r="BG369" s="463"/>
    </row>
    <row r="370">
      <c r="R370" s="463"/>
      <c r="S370" s="463"/>
      <c r="W370" s="463"/>
      <c r="X370" s="463"/>
      <c r="AE370" s="463"/>
      <c r="AF370" s="463"/>
      <c r="AV370" s="463"/>
      <c r="AW370" s="463"/>
      <c r="AX370" s="463"/>
      <c r="AY370" s="463"/>
      <c r="AZ370" s="463"/>
      <c r="BA370" s="463"/>
      <c r="BC370" s="463"/>
      <c r="BE370" s="463"/>
      <c r="BF370" s="463"/>
      <c r="BG370" s="463"/>
    </row>
    <row r="371">
      <c r="R371" s="463"/>
      <c r="S371" s="463"/>
      <c r="W371" s="463"/>
      <c r="X371" s="463"/>
      <c r="AE371" s="463"/>
      <c r="AF371" s="463"/>
      <c r="AV371" s="463"/>
      <c r="AW371" s="463"/>
      <c r="AX371" s="463"/>
      <c r="AY371" s="463"/>
      <c r="AZ371" s="463"/>
      <c r="BA371" s="463"/>
      <c r="BC371" s="463"/>
      <c r="BE371" s="463"/>
      <c r="BF371" s="463"/>
      <c r="BG371" s="463"/>
    </row>
    <row r="372">
      <c r="R372" s="463"/>
      <c r="S372" s="463"/>
      <c r="W372" s="463"/>
      <c r="X372" s="463"/>
      <c r="AE372" s="463"/>
      <c r="AF372" s="463"/>
      <c r="AV372" s="463"/>
      <c r="AW372" s="463"/>
      <c r="AX372" s="463"/>
      <c r="AY372" s="463"/>
      <c r="AZ372" s="463"/>
      <c r="BA372" s="463"/>
      <c r="BC372" s="463"/>
      <c r="BE372" s="463"/>
      <c r="BF372" s="463"/>
      <c r="BG372" s="463"/>
    </row>
    <row r="373">
      <c r="R373" s="463"/>
      <c r="S373" s="463"/>
      <c r="W373" s="463"/>
      <c r="X373" s="463"/>
      <c r="AE373" s="463"/>
      <c r="AF373" s="463"/>
      <c r="AV373" s="463"/>
      <c r="AW373" s="463"/>
      <c r="AX373" s="463"/>
      <c r="AY373" s="463"/>
      <c r="AZ373" s="463"/>
      <c r="BA373" s="463"/>
      <c r="BC373" s="463"/>
      <c r="BE373" s="463"/>
      <c r="BF373" s="463"/>
      <c r="BG373" s="463"/>
    </row>
    <row r="374">
      <c r="R374" s="463"/>
      <c r="S374" s="463"/>
      <c r="W374" s="463"/>
      <c r="X374" s="463"/>
      <c r="AE374" s="463"/>
      <c r="AF374" s="463"/>
      <c r="AV374" s="463"/>
      <c r="AW374" s="463"/>
      <c r="AX374" s="463"/>
      <c r="AY374" s="463"/>
      <c r="AZ374" s="463"/>
      <c r="BA374" s="463"/>
      <c r="BC374" s="463"/>
      <c r="BE374" s="463"/>
      <c r="BF374" s="463"/>
      <c r="BG374" s="463"/>
    </row>
    <row r="375">
      <c r="R375" s="463"/>
      <c r="S375" s="463"/>
      <c r="W375" s="463"/>
      <c r="X375" s="463"/>
      <c r="AE375" s="463"/>
      <c r="AF375" s="463"/>
      <c r="AV375" s="463"/>
      <c r="AW375" s="463"/>
      <c r="AX375" s="463"/>
      <c r="AY375" s="463"/>
      <c r="AZ375" s="463"/>
      <c r="BA375" s="463"/>
      <c r="BC375" s="463"/>
      <c r="BE375" s="463"/>
      <c r="BF375" s="463"/>
      <c r="BG375" s="463"/>
    </row>
    <row r="376">
      <c r="R376" s="463"/>
      <c r="S376" s="463"/>
      <c r="W376" s="463"/>
      <c r="X376" s="463"/>
      <c r="AE376" s="463"/>
      <c r="AF376" s="463"/>
      <c r="AV376" s="463"/>
      <c r="AW376" s="463"/>
      <c r="AX376" s="463"/>
      <c r="AY376" s="463"/>
      <c r="AZ376" s="463"/>
      <c r="BA376" s="463"/>
      <c r="BC376" s="463"/>
      <c r="BE376" s="463"/>
      <c r="BF376" s="463"/>
      <c r="BG376" s="463"/>
    </row>
    <row r="377">
      <c r="R377" s="463"/>
      <c r="S377" s="463"/>
      <c r="W377" s="463"/>
      <c r="X377" s="463"/>
      <c r="AE377" s="463"/>
      <c r="AF377" s="463"/>
      <c r="AV377" s="463"/>
      <c r="AW377" s="463"/>
      <c r="AX377" s="463"/>
      <c r="AY377" s="463"/>
      <c r="AZ377" s="463"/>
      <c r="BA377" s="463"/>
      <c r="BC377" s="463"/>
      <c r="BE377" s="463"/>
      <c r="BF377" s="463"/>
      <c r="BG377" s="463"/>
    </row>
    <row r="378">
      <c r="R378" s="463"/>
      <c r="S378" s="463"/>
      <c r="W378" s="463"/>
      <c r="X378" s="463"/>
      <c r="AE378" s="463"/>
      <c r="AF378" s="463"/>
      <c r="AV378" s="463"/>
      <c r="AW378" s="463"/>
      <c r="AX378" s="463"/>
      <c r="AY378" s="463"/>
      <c r="AZ378" s="463"/>
      <c r="BA378" s="463"/>
      <c r="BC378" s="463"/>
      <c r="BE378" s="463"/>
      <c r="BF378" s="463"/>
      <c r="BG378" s="463"/>
    </row>
    <row r="379">
      <c r="R379" s="463"/>
      <c r="S379" s="463"/>
      <c r="W379" s="463"/>
      <c r="X379" s="463"/>
      <c r="AE379" s="463"/>
      <c r="AF379" s="463"/>
      <c r="AV379" s="463"/>
      <c r="AW379" s="463"/>
      <c r="AX379" s="463"/>
      <c r="AY379" s="463"/>
      <c r="AZ379" s="463"/>
      <c r="BA379" s="463"/>
      <c r="BC379" s="463"/>
      <c r="BE379" s="463"/>
      <c r="BF379" s="463"/>
      <c r="BG379" s="463"/>
    </row>
    <row r="380">
      <c r="R380" s="463"/>
      <c r="S380" s="463"/>
      <c r="W380" s="463"/>
      <c r="X380" s="463"/>
      <c r="AE380" s="463"/>
      <c r="AF380" s="463"/>
      <c r="AV380" s="463"/>
      <c r="AW380" s="463"/>
      <c r="AX380" s="463"/>
      <c r="AY380" s="463"/>
      <c r="AZ380" s="463"/>
      <c r="BA380" s="463"/>
      <c r="BC380" s="463"/>
      <c r="BE380" s="463"/>
      <c r="BF380" s="463"/>
      <c r="BG380" s="463"/>
    </row>
    <row r="381">
      <c r="R381" s="463"/>
      <c r="S381" s="463"/>
      <c r="W381" s="463"/>
      <c r="X381" s="463"/>
      <c r="AE381" s="463"/>
      <c r="AF381" s="463"/>
      <c r="AV381" s="463"/>
      <c r="AW381" s="463"/>
      <c r="AX381" s="463"/>
      <c r="AY381" s="463"/>
      <c r="AZ381" s="463"/>
      <c r="BA381" s="463"/>
      <c r="BC381" s="463"/>
      <c r="BE381" s="463"/>
      <c r="BF381" s="463"/>
      <c r="BG381" s="463"/>
    </row>
    <row r="382">
      <c r="R382" s="463"/>
      <c r="S382" s="463"/>
      <c r="W382" s="463"/>
      <c r="X382" s="463"/>
      <c r="AE382" s="463"/>
      <c r="AF382" s="463"/>
      <c r="AV382" s="463"/>
      <c r="AW382" s="463"/>
      <c r="AX382" s="463"/>
      <c r="AY382" s="463"/>
      <c r="AZ382" s="463"/>
      <c r="BA382" s="463"/>
      <c r="BC382" s="463"/>
      <c r="BE382" s="463"/>
      <c r="BF382" s="463"/>
      <c r="BG382" s="463"/>
    </row>
    <row r="383">
      <c r="R383" s="463"/>
      <c r="S383" s="463"/>
      <c r="W383" s="463"/>
      <c r="X383" s="463"/>
      <c r="AE383" s="463"/>
      <c r="AF383" s="463"/>
      <c r="AV383" s="463"/>
      <c r="AW383" s="463"/>
      <c r="AX383" s="463"/>
      <c r="AY383" s="463"/>
      <c r="AZ383" s="463"/>
      <c r="BA383" s="463"/>
      <c r="BC383" s="463"/>
      <c r="BE383" s="463"/>
      <c r="BF383" s="463"/>
      <c r="BG383" s="463"/>
    </row>
    <row r="384">
      <c r="R384" s="463"/>
      <c r="S384" s="463"/>
      <c r="W384" s="463"/>
      <c r="X384" s="463"/>
      <c r="AE384" s="463"/>
      <c r="AF384" s="463"/>
      <c r="AV384" s="463"/>
      <c r="AW384" s="463"/>
      <c r="AX384" s="463"/>
      <c r="AY384" s="463"/>
      <c r="AZ384" s="463"/>
      <c r="BA384" s="463"/>
      <c r="BC384" s="463"/>
      <c r="BE384" s="463"/>
      <c r="BF384" s="463"/>
      <c r="BG384" s="463"/>
    </row>
    <row r="385">
      <c r="R385" s="463"/>
      <c r="S385" s="463"/>
      <c r="W385" s="463"/>
      <c r="X385" s="463"/>
      <c r="AE385" s="463"/>
      <c r="AF385" s="463"/>
      <c r="AV385" s="463"/>
      <c r="AW385" s="463"/>
      <c r="AX385" s="463"/>
      <c r="AY385" s="463"/>
      <c r="AZ385" s="463"/>
      <c r="BA385" s="463"/>
      <c r="BC385" s="463"/>
      <c r="BE385" s="463"/>
      <c r="BF385" s="463"/>
      <c r="BG385" s="463"/>
    </row>
    <row r="386">
      <c r="R386" s="463"/>
      <c r="S386" s="463"/>
      <c r="W386" s="463"/>
      <c r="X386" s="463"/>
      <c r="AE386" s="463"/>
      <c r="AF386" s="463"/>
      <c r="AV386" s="463"/>
      <c r="AW386" s="463"/>
      <c r="AX386" s="463"/>
      <c r="AY386" s="463"/>
      <c r="AZ386" s="463"/>
      <c r="BA386" s="463"/>
      <c r="BC386" s="463"/>
      <c r="BE386" s="463"/>
      <c r="BF386" s="463"/>
      <c r="BG386" s="463"/>
    </row>
    <row r="387">
      <c r="R387" s="463"/>
      <c r="S387" s="463"/>
      <c r="W387" s="463"/>
      <c r="X387" s="463"/>
      <c r="AE387" s="463"/>
      <c r="AF387" s="463"/>
      <c r="AV387" s="463"/>
      <c r="AW387" s="463"/>
      <c r="AX387" s="463"/>
      <c r="AY387" s="463"/>
      <c r="AZ387" s="463"/>
      <c r="BA387" s="463"/>
      <c r="BC387" s="463"/>
      <c r="BE387" s="463"/>
      <c r="BF387" s="463"/>
      <c r="BG387" s="463"/>
    </row>
    <row r="388">
      <c r="R388" s="463"/>
      <c r="S388" s="463"/>
      <c r="W388" s="463"/>
      <c r="X388" s="463"/>
      <c r="AE388" s="463"/>
      <c r="AF388" s="463"/>
      <c r="AV388" s="463"/>
      <c r="AW388" s="463"/>
      <c r="AX388" s="463"/>
      <c r="AY388" s="463"/>
      <c r="AZ388" s="463"/>
      <c r="BA388" s="463"/>
      <c r="BC388" s="463"/>
      <c r="BE388" s="463"/>
      <c r="BF388" s="463"/>
      <c r="BG388" s="463"/>
    </row>
    <row r="389">
      <c r="R389" s="463"/>
      <c r="S389" s="463"/>
      <c r="W389" s="463"/>
      <c r="X389" s="463"/>
      <c r="AE389" s="463"/>
      <c r="AF389" s="463"/>
      <c r="AV389" s="463"/>
      <c r="AW389" s="463"/>
      <c r="AX389" s="463"/>
      <c r="AY389" s="463"/>
      <c r="AZ389" s="463"/>
      <c r="BA389" s="463"/>
      <c r="BC389" s="463"/>
      <c r="BE389" s="463"/>
      <c r="BF389" s="463"/>
      <c r="BG389" s="463"/>
    </row>
    <row r="390">
      <c r="R390" s="463"/>
      <c r="S390" s="463"/>
      <c r="W390" s="463"/>
      <c r="X390" s="463"/>
      <c r="AE390" s="463"/>
      <c r="AF390" s="463"/>
      <c r="AV390" s="463"/>
      <c r="AW390" s="463"/>
      <c r="AX390" s="463"/>
      <c r="AY390" s="463"/>
      <c r="AZ390" s="463"/>
      <c r="BA390" s="463"/>
      <c r="BC390" s="463"/>
      <c r="BE390" s="463"/>
      <c r="BF390" s="463"/>
      <c r="BG390" s="463"/>
    </row>
    <row r="391">
      <c r="R391" s="463"/>
      <c r="S391" s="463"/>
      <c r="W391" s="463"/>
      <c r="X391" s="463"/>
      <c r="AE391" s="463"/>
      <c r="AF391" s="463"/>
      <c r="AV391" s="463"/>
      <c r="AW391" s="463"/>
      <c r="AX391" s="463"/>
      <c r="AY391" s="463"/>
      <c r="AZ391" s="463"/>
      <c r="BA391" s="463"/>
      <c r="BC391" s="463"/>
      <c r="BE391" s="463"/>
      <c r="BF391" s="463"/>
      <c r="BG391" s="463"/>
    </row>
    <row r="392">
      <c r="R392" s="463"/>
      <c r="S392" s="463"/>
      <c r="W392" s="463"/>
      <c r="X392" s="463"/>
      <c r="AE392" s="463"/>
      <c r="AF392" s="463"/>
      <c r="AV392" s="463"/>
      <c r="AW392" s="463"/>
      <c r="AX392" s="463"/>
      <c r="AY392" s="463"/>
      <c r="AZ392" s="463"/>
      <c r="BA392" s="463"/>
      <c r="BC392" s="463"/>
      <c r="BE392" s="463"/>
      <c r="BF392" s="463"/>
      <c r="BG392" s="463"/>
    </row>
    <row r="393">
      <c r="R393" s="463"/>
      <c r="S393" s="463"/>
      <c r="W393" s="463"/>
      <c r="X393" s="463"/>
      <c r="AE393" s="463"/>
      <c r="AF393" s="463"/>
      <c r="AV393" s="463"/>
      <c r="AW393" s="463"/>
      <c r="AX393" s="463"/>
      <c r="AY393" s="463"/>
      <c r="AZ393" s="463"/>
      <c r="BA393" s="463"/>
      <c r="BC393" s="463"/>
      <c r="BE393" s="463"/>
      <c r="BF393" s="463"/>
      <c r="BG393" s="463"/>
    </row>
    <row r="394">
      <c r="R394" s="463"/>
      <c r="S394" s="463"/>
      <c r="W394" s="463"/>
      <c r="X394" s="463"/>
      <c r="AE394" s="463"/>
      <c r="AF394" s="463"/>
      <c r="AV394" s="463"/>
      <c r="AW394" s="463"/>
      <c r="AX394" s="463"/>
      <c r="AY394" s="463"/>
      <c r="AZ394" s="463"/>
      <c r="BA394" s="463"/>
      <c r="BC394" s="463"/>
      <c r="BE394" s="463"/>
      <c r="BF394" s="463"/>
      <c r="BG394" s="463"/>
    </row>
    <row r="395">
      <c r="R395" s="463"/>
      <c r="S395" s="463"/>
      <c r="W395" s="463"/>
      <c r="X395" s="463"/>
      <c r="AE395" s="463"/>
      <c r="AF395" s="463"/>
      <c r="AV395" s="463"/>
      <c r="AW395" s="463"/>
      <c r="AX395" s="463"/>
      <c r="AY395" s="463"/>
      <c r="AZ395" s="463"/>
      <c r="BA395" s="463"/>
      <c r="BC395" s="463"/>
      <c r="BE395" s="463"/>
      <c r="BF395" s="463"/>
      <c r="BG395" s="463"/>
    </row>
    <row r="396">
      <c r="R396" s="463"/>
      <c r="S396" s="463"/>
      <c r="W396" s="463"/>
      <c r="X396" s="463"/>
      <c r="AE396" s="463"/>
      <c r="AF396" s="463"/>
      <c r="AV396" s="463"/>
      <c r="AW396" s="463"/>
      <c r="AX396" s="463"/>
      <c r="AY396" s="463"/>
      <c r="AZ396" s="463"/>
      <c r="BA396" s="463"/>
      <c r="BC396" s="463"/>
      <c r="BE396" s="463"/>
      <c r="BF396" s="463"/>
      <c r="BG396" s="463"/>
    </row>
    <row r="397">
      <c r="R397" s="463"/>
      <c r="S397" s="463"/>
      <c r="W397" s="463"/>
      <c r="X397" s="463"/>
      <c r="AE397" s="463"/>
      <c r="AF397" s="463"/>
      <c r="AV397" s="463"/>
      <c r="AW397" s="463"/>
      <c r="AX397" s="463"/>
      <c r="AY397" s="463"/>
      <c r="AZ397" s="463"/>
      <c r="BA397" s="463"/>
      <c r="BC397" s="463"/>
      <c r="BE397" s="463"/>
      <c r="BF397" s="463"/>
      <c r="BG397" s="463"/>
    </row>
    <row r="398">
      <c r="R398" s="463"/>
      <c r="S398" s="463"/>
      <c r="W398" s="463"/>
      <c r="X398" s="463"/>
      <c r="AE398" s="463"/>
      <c r="AF398" s="463"/>
      <c r="AV398" s="463"/>
      <c r="AW398" s="463"/>
      <c r="AX398" s="463"/>
      <c r="AY398" s="463"/>
      <c r="AZ398" s="463"/>
      <c r="BA398" s="463"/>
      <c r="BC398" s="463"/>
      <c r="BE398" s="463"/>
      <c r="BF398" s="463"/>
      <c r="BG398" s="463"/>
    </row>
    <row r="399">
      <c r="R399" s="463"/>
      <c r="S399" s="463"/>
      <c r="W399" s="463"/>
      <c r="X399" s="463"/>
      <c r="AE399" s="463"/>
      <c r="AF399" s="463"/>
      <c r="AV399" s="463"/>
      <c r="AW399" s="463"/>
      <c r="AX399" s="463"/>
      <c r="AY399" s="463"/>
      <c r="AZ399" s="463"/>
      <c r="BA399" s="463"/>
      <c r="BC399" s="463"/>
      <c r="BE399" s="463"/>
      <c r="BF399" s="463"/>
      <c r="BG399" s="463"/>
    </row>
    <row r="400">
      <c r="R400" s="463"/>
      <c r="S400" s="463"/>
      <c r="W400" s="463"/>
      <c r="X400" s="463"/>
      <c r="AE400" s="463"/>
      <c r="AF400" s="463"/>
      <c r="AV400" s="463"/>
      <c r="AW400" s="463"/>
      <c r="AX400" s="463"/>
      <c r="AY400" s="463"/>
      <c r="AZ400" s="463"/>
      <c r="BA400" s="463"/>
      <c r="BC400" s="463"/>
      <c r="BE400" s="463"/>
      <c r="BF400" s="463"/>
      <c r="BG400" s="463"/>
    </row>
    <row r="401">
      <c r="R401" s="463"/>
      <c r="S401" s="463"/>
      <c r="W401" s="463"/>
      <c r="X401" s="463"/>
      <c r="AE401" s="463"/>
      <c r="AF401" s="463"/>
      <c r="AV401" s="463"/>
      <c r="AW401" s="463"/>
      <c r="AX401" s="463"/>
      <c r="AY401" s="463"/>
      <c r="AZ401" s="463"/>
      <c r="BA401" s="463"/>
      <c r="BC401" s="463"/>
      <c r="BE401" s="463"/>
      <c r="BF401" s="463"/>
      <c r="BG401" s="463"/>
    </row>
    <row r="402">
      <c r="R402" s="463"/>
      <c r="S402" s="463"/>
      <c r="W402" s="463"/>
      <c r="X402" s="463"/>
      <c r="AE402" s="463"/>
      <c r="AF402" s="463"/>
      <c r="AV402" s="463"/>
      <c r="AW402" s="463"/>
      <c r="AX402" s="463"/>
      <c r="AY402" s="463"/>
      <c r="AZ402" s="463"/>
      <c r="BA402" s="463"/>
      <c r="BC402" s="463"/>
      <c r="BE402" s="463"/>
      <c r="BF402" s="463"/>
      <c r="BG402" s="463"/>
    </row>
    <row r="403">
      <c r="R403" s="463"/>
      <c r="S403" s="463"/>
      <c r="W403" s="463"/>
      <c r="X403" s="463"/>
      <c r="AE403" s="463"/>
      <c r="AF403" s="463"/>
      <c r="AV403" s="463"/>
      <c r="AW403" s="463"/>
      <c r="AX403" s="463"/>
      <c r="AY403" s="463"/>
      <c r="AZ403" s="463"/>
      <c r="BA403" s="463"/>
      <c r="BC403" s="463"/>
      <c r="BE403" s="463"/>
      <c r="BF403" s="463"/>
      <c r="BG403" s="463"/>
    </row>
    <row r="404">
      <c r="R404" s="463"/>
      <c r="S404" s="463"/>
      <c r="W404" s="463"/>
      <c r="X404" s="463"/>
      <c r="AE404" s="463"/>
      <c r="AF404" s="463"/>
      <c r="AV404" s="463"/>
      <c r="AW404" s="463"/>
      <c r="AX404" s="463"/>
      <c r="AY404" s="463"/>
      <c r="AZ404" s="463"/>
      <c r="BA404" s="463"/>
      <c r="BC404" s="463"/>
      <c r="BE404" s="463"/>
      <c r="BF404" s="463"/>
      <c r="BG404" s="463"/>
    </row>
    <row r="405">
      <c r="R405" s="463"/>
      <c r="S405" s="463"/>
      <c r="W405" s="463"/>
      <c r="X405" s="463"/>
      <c r="AE405" s="463"/>
      <c r="AF405" s="463"/>
      <c r="AV405" s="463"/>
      <c r="AW405" s="463"/>
      <c r="AX405" s="463"/>
      <c r="AY405" s="463"/>
      <c r="AZ405" s="463"/>
      <c r="BA405" s="463"/>
      <c r="BC405" s="463"/>
      <c r="BE405" s="463"/>
      <c r="BF405" s="463"/>
      <c r="BG405" s="463"/>
    </row>
    <row r="406">
      <c r="R406" s="463"/>
      <c r="S406" s="463"/>
      <c r="W406" s="463"/>
      <c r="X406" s="463"/>
      <c r="AE406" s="463"/>
      <c r="AF406" s="463"/>
      <c r="AV406" s="463"/>
      <c r="AW406" s="463"/>
      <c r="AX406" s="463"/>
      <c r="AY406" s="463"/>
      <c r="AZ406" s="463"/>
      <c r="BA406" s="463"/>
      <c r="BC406" s="463"/>
      <c r="BE406" s="463"/>
      <c r="BF406" s="463"/>
      <c r="BG406" s="463"/>
    </row>
    <row r="407">
      <c r="R407" s="463"/>
      <c r="S407" s="463"/>
      <c r="W407" s="463"/>
      <c r="X407" s="463"/>
      <c r="AE407" s="463"/>
      <c r="AF407" s="463"/>
      <c r="AV407" s="463"/>
      <c r="AW407" s="463"/>
      <c r="AX407" s="463"/>
      <c r="AY407" s="463"/>
      <c r="AZ407" s="463"/>
      <c r="BA407" s="463"/>
      <c r="BC407" s="463"/>
      <c r="BE407" s="463"/>
      <c r="BF407" s="463"/>
      <c r="BG407" s="463"/>
    </row>
    <row r="408">
      <c r="R408" s="463"/>
      <c r="S408" s="463"/>
      <c r="W408" s="463"/>
      <c r="X408" s="463"/>
      <c r="AE408" s="463"/>
      <c r="AF408" s="463"/>
      <c r="AV408" s="463"/>
      <c r="AW408" s="463"/>
      <c r="AX408" s="463"/>
      <c r="AY408" s="463"/>
      <c r="AZ408" s="463"/>
      <c r="BA408" s="463"/>
      <c r="BC408" s="463"/>
      <c r="BE408" s="463"/>
      <c r="BF408" s="463"/>
      <c r="BG408" s="463"/>
    </row>
    <row r="409">
      <c r="R409" s="463"/>
      <c r="S409" s="463"/>
      <c r="W409" s="463"/>
      <c r="X409" s="463"/>
      <c r="AE409" s="463"/>
      <c r="AF409" s="463"/>
      <c r="AV409" s="463"/>
      <c r="AW409" s="463"/>
      <c r="AX409" s="463"/>
      <c r="AY409" s="463"/>
      <c r="AZ409" s="463"/>
      <c r="BA409" s="463"/>
      <c r="BC409" s="463"/>
      <c r="BE409" s="463"/>
      <c r="BF409" s="463"/>
      <c r="BG409" s="463"/>
    </row>
    <row r="410">
      <c r="R410" s="463"/>
      <c r="S410" s="463"/>
      <c r="W410" s="463"/>
      <c r="X410" s="463"/>
      <c r="AE410" s="463"/>
      <c r="AF410" s="463"/>
      <c r="AV410" s="463"/>
      <c r="AW410" s="463"/>
      <c r="AX410" s="463"/>
      <c r="AY410" s="463"/>
      <c r="AZ410" s="463"/>
      <c r="BA410" s="463"/>
      <c r="BC410" s="463"/>
      <c r="BE410" s="463"/>
      <c r="BF410" s="463"/>
      <c r="BG410" s="463"/>
    </row>
    <row r="411">
      <c r="R411" s="463"/>
      <c r="S411" s="463"/>
      <c r="W411" s="463"/>
      <c r="X411" s="463"/>
      <c r="AE411" s="463"/>
      <c r="AF411" s="463"/>
      <c r="AV411" s="463"/>
      <c r="AW411" s="463"/>
      <c r="AX411" s="463"/>
      <c r="AY411" s="463"/>
      <c r="AZ411" s="463"/>
      <c r="BA411" s="463"/>
      <c r="BC411" s="463"/>
      <c r="BE411" s="463"/>
      <c r="BF411" s="463"/>
      <c r="BG411" s="463"/>
    </row>
    <row r="412">
      <c r="R412" s="463"/>
      <c r="S412" s="463"/>
      <c r="W412" s="463"/>
      <c r="X412" s="463"/>
      <c r="AE412" s="463"/>
      <c r="AF412" s="463"/>
      <c r="AV412" s="463"/>
      <c r="AW412" s="463"/>
      <c r="AX412" s="463"/>
      <c r="AY412" s="463"/>
      <c r="AZ412" s="463"/>
      <c r="BA412" s="463"/>
      <c r="BC412" s="463"/>
      <c r="BE412" s="463"/>
      <c r="BF412" s="463"/>
      <c r="BG412" s="463"/>
    </row>
    <row r="413">
      <c r="R413" s="463"/>
      <c r="S413" s="463"/>
      <c r="W413" s="463"/>
      <c r="X413" s="463"/>
      <c r="AE413" s="463"/>
      <c r="AF413" s="463"/>
      <c r="AV413" s="463"/>
      <c r="AW413" s="463"/>
      <c r="AX413" s="463"/>
      <c r="AY413" s="463"/>
      <c r="AZ413" s="463"/>
      <c r="BA413" s="463"/>
      <c r="BC413" s="463"/>
      <c r="BE413" s="463"/>
      <c r="BF413" s="463"/>
      <c r="BG413" s="463"/>
    </row>
    <row r="414">
      <c r="R414" s="463"/>
      <c r="S414" s="463"/>
      <c r="W414" s="463"/>
      <c r="X414" s="463"/>
      <c r="AE414" s="463"/>
      <c r="AF414" s="463"/>
      <c r="AV414" s="463"/>
      <c r="AW414" s="463"/>
      <c r="AX414" s="463"/>
      <c r="AY414" s="463"/>
      <c r="AZ414" s="463"/>
      <c r="BA414" s="463"/>
      <c r="BC414" s="463"/>
      <c r="BE414" s="463"/>
      <c r="BF414" s="463"/>
      <c r="BG414" s="463"/>
    </row>
    <row r="415">
      <c r="R415" s="463"/>
      <c r="S415" s="463"/>
      <c r="W415" s="463"/>
      <c r="X415" s="463"/>
      <c r="AE415" s="463"/>
      <c r="AF415" s="463"/>
      <c r="AV415" s="463"/>
      <c r="AW415" s="463"/>
      <c r="AX415" s="463"/>
      <c r="AY415" s="463"/>
      <c r="AZ415" s="463"/>
      <c r="BA415" s="463"/>
      <c r="BC415" s="463"/>
      <c r="BE415" s="463"/>
      <c r="BF415" s="463"/>
      <c r="BG415" s="463"/>
    </row>
    <row r="416">
      <c r="R416" s="463"/>
      <c r="S416" s="463"/>
      <c r="W416" s="463"/>
      <c r="X416" s="463"/>
      <c r="AE416" s="463"/>
      <c r="AF416" s="463"/>
      <c r="AV416" s="463"/>
      <c r="AW416" s="463"/>
      <c r="AX416" s="463"/>
      <c r="AY416" s="463"/>
      <c r="AZ416" s="463"/>
      <c r="BA416" s="463"/>
      <c r="BC416" s="463"/>
      <c r="BE416" s="463"/>
      <c r="BF416" s="463"/>
      <c r="BG416" s="463"/>
    </row>
    <row r="417">
      <c r="R417" s="463"/>
      <c r="S417" s="463"/>
      <c r="W417" s="463"/>
      <c r="X417" s="463"/>
      <c r="AE417" s="463"/>
      <c r="AF417" s="463"/>
      <c r="AV417" s="463"/>
      <c r="AW417" s="463"/>
      <c r="AX417" s="463"/>
      <c r="AY417" s="463"/>
      <c r="AZ417" s="463"/>
      <c r="BA417" s="463"/>
      <c r="BC417" s="463"/>
      <c r="BE417" s="463"/>
      <c r="BF417" s="463"/>
      <c r="BG417" s="463"/>
    </row>
    <row r="418">
      <c r="R418" s="463"/>
      <c r="S418" s="463"/>
      <c r="W418" s="463"/>
      <c r="X418" s="463"/>
      <c r="AE418" s="463"/>
      <c r="AF418" s="463"/>
      <c r="AV418" s="463"/>
      <c r="AW418" s="463"/>
      <c r="AX418" s="463"/>
      <c r="AY418" s="463"/>
      <c r="AZ418" s="463"/>
      <c r="BA418" s="463"/>
      <c r="BC418" s="463"/>
      <c r="BE418" s="463"/>
      <c r="BF418" s="463"/>
      <c r="BG418" s="463"/>
    </row>
    <row r="419">
      <c r="R419" s="463"/>
      <c r="S419" s="463"/>
      <c r="W419" s="463"/>
      <c r="X419" s="463"/>
      <c r="AE419" s="463"/>
      <c r="AF419" s="463"/>
      <c r="AV419" s="463"/>
      <c r="AW419" s="463"/>
      <c r="AX419" s="463"/>
      <c r="AY419" s="463"/>
      <c r="AZ419" s="463"/>
      <c r="BA419" s="463"/>
      <c r="BC419" s="463"/>
      <c r="BE419" s="463"/>
      <c r="BF419" s="463"/>
      <c r="BG419" s="463"/>
    </row>
    <row r="420">
      <c r="R420" s="463"/>
      <c r="S420" s="463"/>
      <c r="W420" s="463"/>
      <c r="X420" s="463"/>
      <c r="AE420" s="463"/>
      <c r="AF420" s="463"/>
      <c r="AV420" s="463"/>
      <c r="AW420" s="463"/>
      <c r="AX420" s="463"/>
      <c r="AY420" s="463"/>
      <c r="AZ420" s="463"/>
      <c r="BA420" s="463"/>
      <c r="BC420" s="463"/>
      <c r="BE420" s="463"/>
      <c r="BF420" s="463"/>
      <c r="BG420" s="463"/>
    </row>
    <row r="421">
      <c r="R421" s="463"/>
      <c r="S421" s="463"/>
      <c r="W421" s="463"/>
      <c r="X421" s="463"/>
      <c r="AE421" s="463"/>
      <c r="AF421" s="463"/>
      <c r="AV421" s="463"/>
      <c r="AW421" s="463"/>
      <c r="AX421" s="463"/>
      <c r="AY421" s="463"/>
      <c r="AZ421" s="463"/>
      <c r="BA421" s="463"/>
      <c r="BC421" s="463"/>
      <c r="BE421" s="463"/>
      <c r="BF421" s="463"/>
      <c r="BG421" s="463"/>
    </row>
    <row r="422">
      <c r="R422" s="463"/>
      <c r="S422" s="463"/>
      <c r="W422" s="463"/>
      <c r="X422" s="463"/>
      <c r="AE422" s="463"/>
      <c r="AF422" s="463"/>
      <c r="AV422" s="463"/>
      <c r="AW422" s="463"/>
      <c r="AX422" s="463"/>
      <c r="AY422" s="463"/>
      <c r="AZ422" s="463"/>
      <c r="BA422" s="463"/>
      <c r="BC422" s="463"/>
      <c r="BE422" s="463"/>
      <c r="BF422" s="463"/>
      <c r="BG422" s="463"/>
    </row>
    <row r="423">
      <c r="R423" s="463"/>
      <c r="S423" s="463"/>
      <c r="W423" s="463"/>
      <c r="X423" s="463"/>
      <c r="AE423" s="463"/>
      <c r="AF423" s="463"/>
      <c r="AV423" s="463"/>
      <c r="AW423" s="463"/>
      <c r="AX423" s="463"/>
      <c r="AY423" s="463"/>
      <c r="AZ423" s="463"/>
      <c r="BA423" s="463"/>
      <c r="BC423" s="463"/>
      <c r="BE423" s="463"/>
      <c r="BF423" s="463"/>
      <c r="BG423" s="463"/>
    </row>
    <row r="424">
      <c r="R424" s="463"/>
      <c r="S424" s="463"/>
      <c r="W424" s="463"/>
      <c r="X424" s="463"/>
      <c r="AE424" s="463"/>
      <c r="AF424" s="463"/>
      <c r="AV424" s="463"/>
      <c r="AW424" s="463"/>
      <c r="AX424" s="463"/>
      <c r="AY424" s="463"/>
      <c r="AZ424" s="463"/>
      <c r="BA424" s="463"/>
      <c r="BC424" s="463"/>
      <c r="BE424" s="463"/>
      <c r="BF424" s="463"/>
      <c r="BG424" s="463"/>
    </row>
    <row r="425">
      <c r="R425" s="463"/>
      <c r="S425" s="463"/>
      <c r="W425" s="463"/>
      <c r="X425" s="463"/>
      <c r="AE425" s="463"/>
      <c r="AF425" s="463"/>
      <c r="AV425" s="463"/>
      <c r="AW425" s="463"/>
      <c r="AX425" s="463"/>
      <c r="AY425" s="463"/>
      <c r="AZ425" s="463"/>
      <c r="BA425" s="463"/>
      <c r="BC425" s="463"/>
      <c r="BE425" s="463"/>
      <c r="BF425" s="463"/>
      <c r="BG425" s="463"/>
    </row>
    <row r="426">
      <c r="R426" s="463"/>
      <c r="S426" s="463"/>
      <c r="W426" s="463"/>
      <c r="X426" s="463"/>
      <c r="AE426" s="463"/>
      <c r="AF426" s="463"/>
      <c r="AV426" s="463"/>
      <c r="AW426" s="463"/>
      <c r="AX426" s="463"/>
      <c r="AY426" s="463"/>
      <c r="AZ426" s="463"/>
      <c r="BA426" s="463"/>
      <c r="BC426" s="463"/>
      <c r="BE426" s="463"/>
      <c r="BF426" s="463"/>
      <c r="BG426" s="463"/>
    </row>
    <row r="427">
      <c r="R427" s="463"/>
      <c r="S427" s="463"/>
      <c r="W427" s="463"/>
      <c r="X427" s="463"/>
      <c r="AE427" s="463"/>
      <c r="AF427" s="463"/>
      <c r="AV427" s="463"/>
      <c r="AW427" s="463"/>
      <c r="AX427" s="463"/>
      <c r="AY427" s="463"/>
      <c r="AZ427" s="463"/>
      <c r="BA427" s="463"/>
      <c r="BC427" s="463"/>
      <c r="BE427" s="463"/>
      <c r="BF427" s="463"/>
      <c r="BG427" s="463"/>
    </row>
    <row r="428">
      <c r="R428" s="463"/>
      <c r="S428" s="463"/>
      <c r="W428" s="463"/>
      <c r="X428" s="463"/>
      <c r="AE428" s="463"/>
      <c r="AF428" s="463"/>
      <c r="AV428" s="463"/>
      <c r="AW428" s="463"/>
      <c r="AX428" s="463"/>
      <c r="AY428" s="463"/>
      <c r="AZ428" s="463"/>
      <c r="BA428" s="463"/>
      <c r="BC428" s="463"/>
      <c r="BE428" s="463"/>
      <c r="BF428" s="463"/>
      <c r="BG428" s="463"/>
    </row>
    <row r="429">
      <c r="R429" s="463"/>
      <c r="S429" s="463"/>
      <c r="W429" s="463"/>
      <c r="X429" s="463"/>
      <c r="AE429" s="463"/>
      <c r="AF429" s="463"/>
      <c r="AV429" s="463"/>
      <c r="AW429" s="463"/>
      <c r="AX429" s="463"/>
      <c r="AY429" s="463"/>
      <c r="AZ429" s="463"/>
      <c r="BA429" s="463"/>
      <c r="BC429" s="463"/>
      <c r="BE429" s="463"/>
      <c r="BF429" s="463"/>
      <c r="BG429" s="463"/>
    </row>
    <row r="430">
      <c r="R430" s="463"/>
      <c r="S430" s="463"/>
      <c r="W430" s="463"/>
      <c r="X430" s="463"/>
      <c r="AE430" s="463"/>
      <c r="AF430" s="463"/>
      <c r="AV430" s="463"/>
      <c r="AW430" s="463"/>
      <c r="AX430" s="463"/>
      <c r="AY430" s="463"/>
      <c r="AZ430" s="463"/>
      <c r="BA430" s="463"/>
      <c r="BC430" s="463"/>
      <c r="BE430" s="463"/>
      <c r="BF430" s="463"/>
      <c r="BG430" s="463"/>
    </row>
    <row r="431">
      <c r="R431" s="463"/>
      <c r="S431" s="463"/>
      <c r="W431" s="463"/>
      <c r="X431" s="463"/>
      <c r="AE431" s="463"/>
      <c r="AF431" s="463"/>
      <c r="AV431" s="463"/>
      <c r="AW431" s="463"/>
      <c r="AX431" s="463"/>
      <c r="AY431" s="463"/>
      <c r="AZ431" s="463"/>
      <c r="BA431" s="463"/>
      <c r="BC431" s="463"/>
      <c r="BE431" s="463"/>
      <c r="BF431" s="463"/>
      <c r="BG431" s="463"/>
    </row>
    <row r="432">
      <c r="R432" s="463"/>
      <c r="S432" s="463"/>
      <c r="W432" s="463"/>
      <c r="X432" s="463"/>
      <c r="AE432" s="463"/>
      <c r="AF432" s="463"/>
      <c r="AV432" s="463"/>
      <c r="AW432" s="463"/>
      <c r="AX432" s="463"/>
      <c r="AY432" s="463"/>
      <c r="AZ432" s="463"/>
      <c r="BA432" s="463"/>
      <c r="BC432" s="463"/>
      <c r="BE432" s="463"/>
      <c r="BF432" s="463"/>
      <c r="BG432" s="463"/>
    </row>
    <row r="433">
      <c r="R433" s="463"/>
      <c r="S433" s="463"/>
      <c r="W433" s="463"/>
      <c r="X433" s="463"/>
      <c r="AE433" s="463"/>
      <c r="AF433" s="463"/>
      <c r="AV433" s="463"/>
      <c r="AW433" s="463"/>
      <c r="AX433" s="463"/>
      <c r="AY433" s="463"/>
      <c r="AZ433" s="463"/>
      <c r="BA433" s="463"/>
      <c r="BC433" s="463"/>
      <c r="BE433" s="463"/>
      <c r="BF433" s="463"/>
      <c r="BG433" s="463"/>
    </row>
    <row r="434">
      <c r="R434" s="463"/>
      <c r="S434" s="463"/>
      <c r="W434" s="463"/>
      <c r="X434" s="463"/>
      <c r="AE434" s="463"/>
      <c r="AF434" s="463"/>
      <c r="AV434" s="463"/>
      <c r="AW434" s="463"/>
      <c r="AX434" s="463"/>
      <c r="AY434" s="463"/>
      <c r="AZ434" s="463"/>
      <c r="BA434" s="463"/>
      <c r="BC434" s="463"/>
      <c r="BE434" s="463"/>
      <c r="BF434" s="463"/>
      <c r="BG434" s="463"/>
    </row>
    <row r="435">
      <c r="R435" s="463"/>
      <c r="S435" s="463"/>
      <c r="W435" s="463"/>
      <c r="X435" s="463"/>
      <c r="AE435" s="463"/>
      <c r="AF435" s="463"/>
      <c r="AV435" s="463"/>
      <c r="AW435" s="463"/>
      <c r="AX435" s="463"/>
      <c r="AY435" s="463"/>
      <c r="AZ435" s="463"/>
      <c r="BA435" s="463"/>
      <c r="BC435" s="463"/>
      <c r="BE435" s="463"/>
      <c r="BF435" s="463"/>
      <c r="BG435" s="463"/>
    </row>
    <row r="436">
      <c r="R436" s="463"/>
      <c r="S436" s="463"/>
      <c r="W436" s="463"/>
      <c r="X436" s="463"/>
      <c r="AE436" s="463"/>
      <c r="AF436" s="463"/>
      <c r="AV436" s="463"/>
      <c r="AW436" s="463"/>
      <c r="AX436" s="463"/>
      <c r="AY436" s="463"/>
      <c r="AZ436" s="463"/>
      <c r="BA436" s="463"/>
      <c r="BC436" s="463"/>
      <c r="BE436" s="463"/>
      <c r="BF436" s="463"/>
      <c r="BG436" s="463"/>
    </row>
    <row r="437">
      <c r="R437" s="463"/>
      <c r="S437" s="463"/>
      <c r="W437" s="463"/>
      <c r="X437" s="463"/>
      <c r="AE437" s="463"/>
      <c r="AF437" s="463"/>
      <c r="AV437" s="463"/>
      <c r="AW437" s="463"/>
      <c r="AX437" s="463"/>
      <c r="AY437" s="463"/>
      <c r="AZ437" s="463"/>
      <c r="BA437" s="463"/>
      <c r="BC437" s="463"/>
      <c r="BE437" s="463"/>
      <c r="BF437" s="463"/>
      <c r="BG437" s="463"/>
    </row>
    <row r="438">
      <c r="R438" s="463"/>
      <c r="S438" s="463"/>
      <c r="W438" s="463"/>
      <c r="X438" s="463"/>
      <c r="AE438" s="463"/>
      <c r="AF438" s="463"/>
      <c r="AV438" s="463"/>
      <c r="AW438" s="463"/>
      <c r="AX438" s="463"/>
      <c r="AY438" s="463"/>
      <c r="AZ438" s="463"/>
      <c r="BA438" s="463"/>
      <c r="BC438" s="463"/>
      <c r="BE438" s="463"/>
      <c r="BF438" s="463"/>
      <c r="BG438" s="463"/>
    </row>
    <row r="439">
      <c r="R439" s="463"/>
      <c r="S439" s="463"/>
      <c r="W439" s="463"/>
      <c r="X439" s="463"/>
      <c r="AE439" s="463"/>
      <c r="AF439" s="463"/>
      <c r="AV439" s="463"/>
      <c r="AW439" s="463"/>
      <c r="AX439" s="463"/>
      <c r="AY439" s="463"/>
      <c r="AZ439" s="463"/>
      <c r="BA439" s="463"/>
      <c r="BC439" s="463"/>
      <c r="BE439" s="463"/>
      <c r="BF439" s="463"/>
      <c r="BG439" s="463"/>
    </row>
    <row r="440">
      <c r="R440" s="463"/>
      <c r="S440" s="463"/>
      <c r="W440" s="463"/>
      <c r="X440" s="463"/>
      <c r="AE440" s="463"/>
      <c r="AF440" s="463"/>
      <c r="AV440" s="463"/>
      <c r="AW440" s="463"/>
      <c r="AX440" s="463"/>
      <c r="AY440" s="463"/>
      <c r="AZ440" s="463"/>
      <c r="BA440" s="463"/>
      <c r="BC440" s="463"/>
      <c r="BE440" s="463"/>
      <c r="BF440" s="463"/>
      <c r="BG440" s="463"/>
    </row>
    <row r="441">
      <c r="R441" s="463"/>
      <c r="S441" s="463"/>
      <c r="W441" s="463"/>
      <c r="X441" s="463"/>
      <c r="AE441" s="463"/>
      <c r="AF441" s="463"/>
      <c r="AV441" s="463"/>
      <c r="AW441" s="463"/>
      <c r="AX441" s="463"/>
      <c r="AY441" s="463"/>
      <c r="AZ441" s="463"/>
      <c r="BA441" s="463"/>
      <c r="BC441" s="463"/>
      <c r="BE441" s="463"/>
      <c r="BF441" s="463"/>
      <c r="BG441" s="463"/>
    </row>
    <row r="442">
      <c r="R442" s="463"/>
      <c r="S442" s="463"/>
      <c r="W442" s="463"/>
      <c r="X442" s="463"/>
      <c r="AE442" s="463"/>
      <c r="AF442" s="463"/>
      <c r="AV442" s="463"/>
      <c r="AW442" s="463"/>
      <c r="AX442" s="463"/>
      <c r="AY442" s="463"/>
      <c r="AZ442" s="463"/>
      <c r="BA442" s="463"/>
      <c r="BC442" s="463"/>
      <c r="BE442" s="463"/>
      <c r="BF442" s="463"/>
      <c r="BG442" s="463"/>
    </row>
    <row r="443">
      <c r="R443" s="463"/>
      <c r="S443" s="463"/>
      <c r="W443" s="463"/>
      <c r="X443" s="463"/>
      <c r="AE443" s="463"/>
      <c r="AF443" s="463"/>
      <c r="AV443" s="463"/>
      <c r="AW443" s="463"/>
      <c r="AX443" s="463"/>
      <c r="AY443" s="463"/>
      <c r="AZ443" s="463"/>
      <c r="BA443" s="463"/>
      <c r="BC443" s="463"/>
      <c r="BE443" s="463"/>
      <c r="BF443" s="463"/>
      <c r="BG443" s="463"/>
    </row>
    <row r="444">
      <c r="R444" s="463"/>
      <c r="S444" s="463"/>
      <c r="W444" s="463"/>
      <c r="X444" s="463"/>
      <c r="AE444" s="463"/>
      <c r="AF444" s="463"/>
      <c r="AV444" s="463"/>
      <c r="AW444" s="463"/>
      <c r="AX444" s="463"/>
      <c r="AY444" s="463"/>
      <c r="AZ444" s="463"/>
      <c r="BA444" s="463"/>
      <c r="BC444" s="463"/>
      <c r="BE444" s="463"/>
      <c r="BF444" s="463"/>
      <c r="BG444" s="463"/>
    </row>
    <row r="445">
      <c r="R445" s="463"/>
      <c r="S445" s="463"/>
      <c r="W445" s="463"/>
      <c r="X445" s="463"/>
      <c r="AE445" s="463"/>
      <c r="AF445" s="463"/>
      <c r="AV445" s="463"/>
      <c r="AW445" s="463"/>
      <c r="AX445" s="463"/>
      <c r="AY445" s="463"/>
      <c r="AZ445" s="463"/>
      <c r="BA445" s="463"/>
      <c r="BC445" s="463"/>
      <c r="BE445" s="463"/>
      <c r="BF445" s="463"/>
      <c r="BG445" s="463"/>
    </row>
    <row r="446">
      <c r="R446" s="463"/>
      <c r="S446" s="463"/>
      <c r="W446" s="463"/>
      <c r="X446" s="463"/>
      <c r="AE446" s="463"/>
      <c r="AF446" s="463"/>
      <c r="AV446" s="463"/>
      <c r="AW446" s="463"/>
      <c r="AX446" s="463"/>
      <c r="AY446" s="463"/>
      <c r="AZ446" s="463"/>
      <c r="BA446" s="463"/>
      <c r="BC446" s="463"/>
      <c r="BE446" s="463"/>
      <c r="BF446" s="463"/>
      <c r="BG446" s="463"/>
    </row>
    <row r="447">
      <c r="R447" s="463"/>
      <c r="S447" s="463"/>
      <c r="W447" s="463"/>
      <c r="X447" s="463"/>
      <c r="AE447" s="463"/>
      <c r="AF447" s="463"/>
      <c r="AV447" s="463"/>
      <c r="AW447" s="463"/>
      <c r="AX447" s="463"/>
      <c r="AY447" s="463"/>
      <c r="AZ447" s="463"/>
      <c r="BA447" s="463"/>
      <c r="BC447" s="463"/>
      <c r="BE447" s="463"/>
      <c r="BF447" s="463"/>
      <c r="BG447" s="463"/>
    </row>
    <row r="448">
      <c r="R448" s="463"/>
      <c r="S448" s="463"/>
      <c r="W448" s="463"/>
      <c r="X448" s="463"/>
      <c r="AE448" s="463"/>
      <c r="AF448" s="463"/>
      <c r="AV448" s="463"/>
      <c r="AW448" s="463"/>
      <c r="AX448" s="463"/>
      <c r="AY448" s="463"/>
      <c r="AZ448" s="463"/>
      <c r="BA448" s="463"/>
      <c r="BC448" s="463"/>
      <c r="BE448" s="463"/>
      <c r="BF448" s="463"/>
      <c r="BG448" s="463"/>
    </row>
    <row r="449">
      <c r="R449" s="463"/>
      <c r="S449" s="463"/>
      <c r="W449" s="463"/>
      <c r="X449" s="463"/>
      <c r="AE449" s="463"/>
      <c r="AF449" s="463"/>
      <c r="AV449" s="463"/>
      <c r="AW449" s="463"/>
      <c r="AX449" s="463"/>
      <c r="AY449" s="463"/>
      <c r="AZ449" s="463"/>
      <c r="BA449" s="463"/>
      <c r="BC449" s="463"/>
      <c r="BE449" s="463"/>
      <c r="BF449" s="463"/>
      <c r="BG449" s="463"/>
    </row>
    <row r="450">
      <c r="R450" s="463"/>
      <c r="S450" s="463"/>
      <c r="W450" s="463"/>
      <c r="X450" s="463"/>
      <c r="AE450" s="463"/>
      <c r="AF450" s="463"/>
      <c r="AV450" s="463"/>
      <c r="AW450" s="463"/>
      <c r="AX450" s="463"/>
      <c r="AY450" s="463"/>
      <c r="AZ450" s="463"/>
      <c r="BA450" s="463"/>
      <c r="BC450" s="463"/>
      <c r="BE450" s="463"/>
      <c r="BF450" s="463"/>
      <c r="BG450" s="463"/>
    </row>
    <row r="451">
      <c r="R451" s="463"/>
      <c r="S451" s="463"/>
      <c r="W451" s="463"/>
      <c r="X451" s="463"/>
      <c r="AE451" s="463"/>
      <c r="AF451" s="463"/>
      <c r="AV451" s="463"/>
      <c r="AW451" s="463"/>
      <c r="AX451" s="463"/>
      <c r="AY451" s="463"/>
      <c r="AZ451" s="463"/>
      <c r="BA451" s="463"/>
      <c r="BC451" s="463"/>
      <c r="BE451" s="463"/>
      <c r="BF451" s="463"/>
      <c r="BG451" s="463"/>
    </row>
    <row r="452">
      <c r="R452" s="463"/>
      <c r="S452" s="463"/>
      <c r="W452" s="463"/>
      <c r="X452" s="463"/>
      <c r="AE452" s="463"/>
      <c r="AF452" s="463"/>
      <c r="AV452" s="463"/>
      <c r="AW452" s="463"/>
      <c r="AX452" s="463"/>
      <c r="AY452" s="463"/>
      <c r="AZ452" s="463"/>
      <c r="BA452" s="463"/>
      <c r="BC452" s="463"/>
      <c r="BE452" s="463"/>
      <c r="BF452" s="463"/>
      <c r="BG452" s="463"/>
    </row>
    <row r="453">
      <c r="R453" s="463"/>
      <c r="S453" s="463"/>
      <c r="W453" s="463"/>
      <c r="X453" s="463"/>
      <c r="AE453" s="463"/>
      <c r="AF453" s="463"/>
      <c r="AV453" s="463"/>
      <c r="AW453" s="463"/>
      <c r="AX453" s="463"/>
      <c r="AY453" s="463"/>
      <c r="AZ453" s="463"/>
      <c r="BA453" s="463"/>
      <c r="BC453" s="463"/>
      <c r="BE453" s="463"/>
      <c r="BF453" s="463"/>
      <c r="BG453" s="463"/>
    </row>
    <row r="454">
      <c r="R454" s="463"/>
      <c r="S454" s="463"/>
      <c r="W454" s="463"/>
      <c r="X454" s="463"/>
      <c r="AE454" s="463"/>
      <c r="AF454" s="463"/>
      <c r="AV454" s="463"/>
      <c r="AW454" s="463"/>
      <c r="AX454" s="463"/>
      <c r="AY454" s="463"/>
      <c r="AZ454" s="463"/>
      <c r="BA454" s="463"/>
      <c r="BC454" s="463"/>
      <c r="BE454" s="463"/>
      <c r="BF454" s="463"/>
      <c r="BG454" s="463"/>
    </row>
    <row r="455">
      <c r="R455" s="463"/>
      <c r="S455" s="463"/>
      <c r="W455" s="463"/>
      <c r="X455" s="463"/>
      <c r="AE455" s="463"/>
      <c r="AF455" s="463"/>
      <c r="AV455" s="463"/>
      <c r="AW455" s="463"/>
      <c r="AX455" s="463"/>
      <c r="AY455" s="463"/>
      <c r="AZ455" s="463"/>
      <c r="BA455" s="463"/>
      <c r="BC455" s="463"/>
      <c r="BE455" s="463"/>
      <c r="BF455" s="463"/>
      <c r="BG455" s="463"/>
    </row>
    <row r="456">
      <c r="R456" s="463"/>
      <c r="S456" s="463"/>
      <c r="W456" s="463"/>
      <c r="X456" s="463"/>
      <c r="AE456" s="463"/>
      <c r="AF456" s="463"/>
      <c r="AV456" s="463"/>
      <c r="AW456" s="463"/>
      <c r="AX456" s="463"/>
      <c r="AY456" s="463"/>
      <c r="AZ456" s="463"/>
      <c r="BA456" s="463"/>
      <c r="BC456" s="463"/>
      <c r="BE456" s="463"/>
      <c r="BF456" s="463"/>
      <c r="BG456" s="463"/>
    </row>
    <row r="457">
      <c r="R457" s="463"/>
      <c r="S457" s="463"/>
      <c r="W457" s="463"/>
      <c r="X457" s="463"/>
      <c r="AE457" s="463"/>
      <c r="AF457" s="463"/>
      <c r="AV457" s="463"/>
      <c r="AW457" s="463"/>
      <c r="AX457" s="463"/>
      <c r="AY457" s="463"/>
      <c r="AZ457" s="463"/>
      <c r="BA457" s="463"/>
      <c r="BC457" s="463"/>
      <c r="BE457" s="463"/>
      <c r="BF457" s="463"/>
      <c r="BG457" s="463"/>
    </row>
    <row r="458">
      <c r="R458" s="463"/>
      <c r="S458" s="463"/>
      <c r="W458" s="463"/>
      <c r="X458" s="463"/>
      <c r="AE458" s="463"/>
      <c r="AF458" s="463"/>
      <c r="AV458" s="463"/>
      <c r="AW458" s="463"/>
      <c r="AX458" s="463"/>
      <c r="AY458" s="463"/>
      <c r="AZ458" s="463"/>
      <c r="BA458" s="463"/>
      <c r="BC458" s="463"/>
      <c r="BE458" s="463"/>
      <c r="BF458" s="463"/>
      <c r="BG458" s="463"/>
    </row>
    <row r="459">
      <c r="R459" s="463"/>
      <c r="S459" s="463"/>
      <c r="W459" s="463"/>
      <c r="X459" s="463"/>
      <c r="AE459" s="463"/>
      <c r="AF459" s="463"/>
      <c r="AV459" s="463"/>
      <c r="AW459" s="463"/>
      <c r="AX459" s="463"/>
      <c r="AY459" s="463"/>
      <c r="AZ459" s="463"/>
      <c r="BA459" s="463"/>
      <c r="BC459" s="463"/>
      <c r="BE459" s="463"/>
      <c r="BF459" s="463"/>
      <c r="BG459" s="463"/>
    </row>
    <row r="460">
      <c r="R460" s="463"/>
      <c r="S460" s="463"/>
      <c r="W460" s="463"/>
      <c r="X460" s="463"/>
      <c r="AE460" s="463"/>
      <c r="AF460" s="463"/>
      <c r="AV460" s="463"/>
      <c r="AW460" s="463"/>
      <c r="AX460" s="463"/>
      <c r="AY460" s="463"/>
      <c r="AZ460" s="463"/>
      <c r="BA460" s="463"/>
      <c r="BC460" s="463"/>
      <c r="BE460" s="463"/>
      <c r="BF460" s="463"/>
      <c r="BG460" s="463"/>
    </row>
    <row r="461">
      <c r="R461" s="463"/>
      <c r="S461" s="463"/>
      <c r="W461" s="463"/>
      <c r="X461" s="463"/>
      <c r="AE461" s="463"/>
      <c r="AF461" s="463"/>
      <c r="AV461" s="463"/>
      <c r="AW461" s="463"/>
      <c r="AX461" s="463"/>
      <c r="AY461" s="463"/>
      <c r="AZ461" s="463"/>
      <c r="BA461" s="463"/>
      <c r="BC461" s="463"/>
      <c r="BE461" s="463"/>
      <c r="BF461" s="463"/>
      <c r="BG461" s="463"/>
    </row>
    <row r="462">
      <c r="R462" s="463"/>
      <c r="S462" s="463"/>
      <c r="W462" s="463"/>
      <c r="X462" s="463"/>
      <c r="AE462" s="463"/>
      <c r="AF462" s="463"/>
      <c r="AV462" s="463"/>
      <c r="AW462" s="463"/>
      <c r="AX462" s="463"/>
      <c r="AY462" s="463"/>
      <c r="AZ462" s="463"/>
      <c r="BA462" s="463"/>
      <c r="BC462" s="463"/>
      <c r="BE462" s="463"/>
      <c r="BF462" s="463"/>
      <c r="BG462" s="463"/>
    </row>
    <row r="463">
      <c r="R463" s="463"/>
      <c r="S463" s="463"/>
      <c r="W463" s="463"/>
      <c r="X463" s="463"/>
      <c r="AE463" s="463"/>
      <c r="AF463" s="463"/>
      <c r="AV463" s="463"/>
      <c r="AW463" s="463"/>
      <c r="AX463" s="463"/>
      <c r="AY463" s="463"/>
      <c r="AZ463" s="463"/>
      <c r="BA463" s="463"/>
      <c r="BC463" s="463"/>
      <c r="BE463" s="463"/>
      <c r="BF463" s="463"/>
      <c r="BG463" s="463"/>
    </row>
    <row r="464">
      <c r="R464" s="463"/>
      <c r="S464" s="463"/>
      <c r="W464" s="463"/>
      <c r="X464" s="463"/>
      <c r="AE464" s="463"/>
      <c r="AF464" s="463"/>
      <c r="AV464" s="463"/>
      <c r="AW464" s="463"/>
      <c r="AX464" s="463"/>
      <c r="AY464" s="463"/>
      <c r="AZ464" s="463"/>
      <c r="BA464" s="463"/>
      <c r="BC464" s="463"/>
      <c r="BE464" s="463"/>
      <c r="BF464" s="463"/>
      <c r="BG464" s="463"/>
    </row>
    <row r="465">
      <c r="R465" s="463"/>
      <c r="S465" s="463"/>
      <c r="W465" s="463"/>
      <c r="X465" s="463"/>
      <c r="AE465" s="463"/>
      <c r="AF465" s="463"/>
      <c r="AV465" s="463"/>
      <c r="AW465" s="463"/>
      <c r="AX465" s="463"/>
      <c r="AY465" s="463"/>
      <c r="AZ465" s="463"/>
      <c r="BA465" s="463"/>
      <c r="BC465" s="463"/>
      <c r="BE465" s="463"/>
      <c r="BF465" s="463"/>
      <c r="BG465" s="463"/>
    </row>
    <row r="466">
      <c r="R466" s="463"/>
      <c r="S466" s="463"/>
      <c r="W466" s="463"/>
      <c r="X466" s="463"/>
      <c r="AE466" s="463"/>
      <c r="AF466" s="463"/>
      <c r="AV466" s="463"/>
      <c r="AW466" s="463"/>
      <c r="AX466" s="463"/>
      <c r="AY466" s="463"/>
      <c r="AZ466" s="463"/>
      <c r="BA466" s="463"/>
      <c r="BC466" s="463"/>
      <c r="BE466" s="463"/>
      <c r="BF466" s="463"/>
      <c r="BG466" s="463"/>
    </row>
    <row r="467">
      <c r="R467" s="463"/>
      <c r="S467" s="463"/>
      <c r="W467" s="463"/>
      <c r="X467" s="463"/>
      <c r="AE467" s="463"/>
      <c r="AF467" s="463"/>
      <c r="AV467" s="463"/>
      <c r="AW467" s="463"/>
      <c r="AX467" s="463"/>
      <c r="AY467" s="463"/>
      <c r="AZ467" s="463"/>
      <c r="BA467" s="463"/>
      <c r="BC467" s="463"/>
      <c r="BE467" s="463"/>
      <c r="BF467" s="463"/>
      <c r="BG467" s="463"/>
    </row>
    <row r="468">
      <c r="R468" s="463"/>
      <c r="S468" s="463"/>
      <c r="W468" s="463"/>
      <c r="X468" s="463"/>
      <c r="AE468" s="463"/>
      <c r="AF468" s="463"/>
      <c r="AV468" s="463"/>
      <c r="AW468" s="463"/>
      <c r="AX468" s="463"/>
      <c r="AY468" s="463"/>
      <c r="AZ468" s="463"/>
      <c r="BA468" s="463"/>
      <c r="BC468" s="463"/>
      <c r="BE468" s="463"/>
      <c r="BF468" s="463"/>
      <c r="BG468" s="463"/>
    </row>
    <row r="469">
      <c r="R469" s="463"/>
      <c r="S469" s="463"/>
      <c r="W469" s="463"/>
      <c r="X469" s="463"/>
      <c r="AE469" s="463"/>
      <c r="AF469" s="463"/>
      <c r="AV469" s="463"/>
      <c r="AW469" s="463"/>
      <c r="AX469" s="463"/>
      <c r="AY469" s="463"/>
      <c r="AZ469" s="463"/>
      <c r="BA469" s="463"/>
      <c r="BC469" s="463"/>
      <c r="BE469" s="463"/>
      <c r="BF469" s="463"/>
      <c r="BG469" s="463"/>
    </row>
    <row r="470">
      <c r="R470" s="463"/>
      <c r="S470" s="463"/>
      <c r="W470" s="463"/>
      <c r="X470" s="463"/>
      <c r="AE470" s="463"/>
      <c r="AF470" s="463"/>
      <c r="AV470" s="463"/>
      <c r="AW470" s="463"/>
      <c r="AX470" s="463"/>
      <c r="AY470" s="463"/>
      <c r="AZ470" s="463"/>
      <c r="BA470" s="463"/>
      <c r="BC470" s="463"/>
      <c r="BE470" s="463"/>
      <c r="BF470" s="463"/>
      <c r="BG470" s="463"/>
    </row>
    <row r="471">
      <c r="R471" s="463"/>
      <c r="S471" s="463"/>
      <c r="W471" s="463"/>
      <c r="X471" s="463"/>
      <c r="AE471" s="463"/>
      <c r="AF471" s="463"/>
      <c r="AV471" s="463"/>
      <c r="AW471" s="463"/>
      <c r="AX471" s="463"/>
      <c r="AY471" s="463"/>
      <c r="AZ471" s="463"/>
      <c r="BA471" s="463"/>
      <c r="BC471" s="463"/>
      <c r="BE471" s="463"/>
      <c r="BF471" s="463"/>
      <c r="BG471" s="463"/>
    </row>
    <row r="472">
      <c r="R472" s="463"/>
      <c r="S472" s="463"/>
      <c r="W472" s="463"/>
      <c r="X472" s="463"/>
      <c r="AE472" s="463"/>
      <c r="AF472" s="463"/>
      <c r="AV472" s="463"/>
      <c r="AW472" s="463"/>
      <c r="AX472" s="463"/>
      <c r="AY472" s="463"/>
      <c r="AZ472" s="463"/>
      <c r="BA472" s="463"/>
      <c r="BC472" s="463"/>
      <c r="BE472" s="463"/>
      <c r="BF472" s="463"/>
      <c r="BG472" s="463"/>
    </row>
    <row r="473">
      <c r="R473" s="463"/>
      <c r="S473" s="463"/>
      <c r="W473" s="463"/>
      <c r="X473" s="463"/>
      <c r="AE473" s="463"/>
      <c r="AF473" s="463"/>
      <c r="AV473" s="463"/>
      <c r="AW473" s="463"/>
      <c r="AX473" s="463"/>
      <c r="AY473" s="463"/>
      <c r="AZ473" s="463"/>
      <c r="BA473" s="463"/>
      <c r="BC473" s="463"/>
      <c r="BE473" s="463"/>
      <c r="BF473" s="463"/>
      <c r="BG473" s="463"/>
    </row>
    <row r="474">
      <c r="R474" s="463"/>
      <c r="S474" s="463"/>
      <c r="W474" s="463"/>
      <c r="X474" s="463"/>
      <c r="AE474" s="463"/>
      <c r="AF474" s="463"/>
      <c r="AV474" s="463"/>
      <c r="AW474" s="463"/>
      <c r="AX474" s="463"/>
      <c r="AY474" s="463"/>
      <c r="AZ474" s="463"/>
      <c r="BA474" s="463"/>
      <c r="BC474" s="463"/>
      <c r="BE474" s="463"/>
      <c r="BF474" s="463"/>
      <c r="BG474" s="463"/>
    </row>
    <row r="475">
      <c r="R475" s="463"/>
      <c r="S475" s="463"/>
      <c r="W475" s="463"/>
      <c r="X475" s="463"/>
      <c r="AE475" s="463"/>
      <c r="AF475" s="463"/>
      <c r="AV475" s="463"/>
      <c r="AW475" s="463"/>
      <c r="AX475" s="463"/>
      <c r="AY475" s="463"/>
      <c r="AZ475" s="463"/>
      <c r="BA475" s="463"/>
      <c r="BC475" s="463"/>
      <c r="BE475" s="463"/>
      <c r="BF475" s="463"/>
      <c r="BG475" s="463"/>
    </row>
    <row r="476">
      <c r="R476" s="463"/>
      <c r="S476" s="463"/>
      <c r="W476" s="463"/>
      <c r="X476" s="463"/>
      <c r="AE476" s="463"/>
      <c r="AF476" s="463"/>
      <c r="AV476" s="463"/>
      <c r="AW476" s="463"/>
      <c r="AX476" s="463"/>
      <c r="AY476" s="463"/>
      <c r="AZ476" s="463"/>
      <c r="BA476" s="463"/>
      <c r="BC476" s="463"/>
      <c r="BE476" s="463"/>
      <c r="BF476" s="463"/>
      <c r="BG476" s="463"/>
    </row>
    <row r="477">
      <c r="R477" s="463"/>
      <c r="S477" s="463"/>
      <c r="W477" s="463"/>
      <c r="X477" s="463"/>
      <c r="AE477" s="463"/>
      <c r="AF477" s="463"/>
      <c r="AV477" s="463"/>
      <c r="AW477" s="463"/>
      <c r="AX477" s="463"/>
      <c r="AY477" s="463"/>
      <c r="AZ477" s="463"/>
      <c r="BA477" s="463"/>
      <c r="BC477" s="463"/>
      <c r="BE477" s="463"/>
      <c r="BF477" s="463"/>
      <c r="BG477" s="463"/>
    </row>
    <row r="478">
      <c r="R478" s="463"/>
      <c r="S478" s="463"/>
      <c r="W478" s="463"/>
      <c r="X478" s="463"/>
      <c r="AE478" s="463"/>
      <c r="AF478" s="463"/>
      <c r="AV478" s="463"/>
      <c r="AW478" s="463"/>
      <c r="AX478" s="463"/>
      <c r="AY478" s="463"/>
      <c r="AZ478" s="463"/>
      <c r="BA478" s="463"/>
      <c r="BC478" s="463"/>
      <c r="BE478" s="463"/>
      <c r="BF478" s="463"/>
      <c r="BG478" s="463"/>
    </row>
    <row r="479">
      <c r="R479" s="463"/>
      <c r="S479" s="463"/>
      <c r="W479" s="463"/>
      <c r="X479" s="463"/>
      <c r="AE479" s="463"/>
      <c r="AF479" s="463"/>
      <c r="AV479" s="463"/>
      <c r="AW479" s="463"/>
      <c r="AX479" s="463"/>
      <c r="AY479" s="463"/>
      <c r="AZ479" s="463"/>
      <c r="BA479" s="463"/>
      <c r="BC479" s="463"/>
      <c r="BE479" s="463"/>
      <c r="BF479" s="463"/>
      <c r="BG479" s="463"/>
    </row>
    <row r="480">
      <c r="R480" s="463"/>
      <c r="S480" s="463"/>
      <c r="W480" s="463"/>
      <c r="X480" s="463"/>
      <c r="AE480" s="463"/>
      <c r="AF480" s="463"/>
      <c r="AV480" s="463"/>
      <c r="AW480" s="463"/>
      <c r="AX480" s="463"/>
      <c r="AY480" s="463"/>
      <c r="AZ480" s="463"/>
      <c r="BA480" s="463"/>
      <c r="BC480" s="463"/>
      <c r="BE480" s="463"/>
      <c r="BF480" s="463"/>
      <c r="BG480" s="463"/>
    </row>
    <row r="481">
      <c r="R481" s="463"/>
      <c r="S481" s="463"/>
      <c r="W481" s="463"/>
      <c r="X481" s="463"/>
      <c r="AE481" s="463"/>
      <c r="AF481" s="463"/>
      <c r="AV481" s="463"/>
      <c r="AW481" s="463"/>
      <c r="AX481" s="463"/>
      <c r="AY481" s="463"/>
      <c r="AZ481" s="463"/>
      <c r="BA481" s="463"/>
      <c r="BC481" s="463"/>
      <c r="BE481" s="463"/>
      <c r="BF481" s="463"/>
      <c r="BG481" s="463"/>
    </row>
    <row r="482">
      <c r="R482" s="463"/>
      <c r="S482" s="463"/>
      <c r="W482" s="463"/>
      <c r="X482" s="463"/>
      <c r="AE482" s="463"/>
      <c r="AF482" s="463"/>
      <c r="AV482" s="463"/>
      <c r="AW482" s="463"/>
      <c r="AX482" s="463"/>
      <c r="AY482" s="463"/>
      <c r="AZ482" s="463"/>
      <c r="BA482" s="463"/>
      <c r="BC482" s="463"/>
      <c r="BE482" s="463"/>
      <c r="BF482" s="463"/>
      <c r="BG482" s="463"/>
    </row>
    <row r="483">
      <c r="R483" s="463"/>
      <c r="S483" s="463"/>
      <c r="W483" s="463"/>
      <c r="X483" s="463"/>
      <c r="AE483" s="463"/>
      <c r="AF483" s="463"/>
      <c r="AV483" s="463"/>
      <c r="AW483" s="463"/>
      <c r="AX483" s="463"/>
      <c r="AY483" s="463"/>
      <c r="AZ483" s="463"/>
      <c r="BA483" s="463"/>
      <c r="BC483" s="463"/>
      <c r="BE483" s="463"/>
      <c r="BF483" s="463"/>
      <c r="BG483" s="463"/>
    </row>
    <row r="484">
      <c r="R484" s="463"/>
      <c r="S484" s="463"/>
      <c r="W484" s="463"/>
      <c r="X484" s="463"/>
      <c r="AE484" s="463"/>
      <c r="AF484" s="463"/>
      <c r="AV484" s="463"/>
      <c r="AW484" s="463"/>
      <c r="AX484" s="463"/>
      <c r="AY484" s="463"/>
      <c r="AZ484" s="463"/>
      <c r="BA484" s="463"/>
      <c r="BC484" s="463"/>
      <c r="BE484" s="463"/>
      <c r="BF484" s="463"/>
      <c r="BG484" s="463"/>
    </row>
    <row r="485">
      <c r="R485" s="463"/>
      <c r="S485" s="463"/>
      <c r="W485" s="463"/>
      <c r="X485" s="463"/>
      <c r="AE485" s="463"/>
      <c r="AF485" s="463"/>
      <c r="AV485" s="463"/>
      <c r="AW485" s="463"/>
      <c r="AX485" s="463"/>
      <c r="AY485" s="463"/>
      <c r="AZ485" s="463"/>
      <c r="BA485" s="463"/>
      <c r="BC485" s="463"/>
      <c r="BE485" s="463"/>
      <c r="BF485" s="463"/>
      <c r="BG485" s="463"/>
    </row>
    <row r="486">
      <c r="R486" s="463"/>
      <c r="S486" s="463"/>
      <c r="W486" s="463"/>
      <c r="X486" s="463"/>
      <c r="AE486" s="463"/>
      <c r="AF486" s="463"/>
      <c r="AV486" s="463"/>
      <c r="AW486" s="463"/>
      <c r="AX486" s="463"/>
      <c r="AY486" s="463"/>
      <c r="AZ486" s="463"/>
      <c r="BA486" s="463"/>
      <c r="BC486" s="463"/>
      <c r="BE486" s="463"/>
      <c r="BF486" s="463"/>
      <c r="BG486" s="463"/>
    </row>
    <row r="487">
      <c r="R487" s="463"/>
      <c r="S487" s="463"/>
      <c r="W487" s="463"/>
      <c r="X487" s="463"/>
      <c r="AE487" s="463"/>
      <c r="AF487" s="463"/>
      <c r="AV487" s="463"/>
      <c r="AW487" s="463"/>
      <c r="AX487" s="463"/>
      <c r="AY487" s="463"/>
      <c r="AZ487" s="463"/>
      <c r="BA487" s="463"/>
      <c r="BC487" s="463"/>
      <c r="BE487" s="463"/>
      <c r="BF487" s="463"/>
      <c r="BG487" s="463"/>
    </row>
    <row r="488">
      <c r="R488" s="463"/>
      <c r="S488" s="463"/>
      <c r="W488" s="463"/>
      <c r="X488" s="463"/>
      <c r="AE488" s="463"/>
      <c r="AF488" s="463"/>
      <c r="AV488" s="463"/>
      <c r="AW488" s="463"/>
      <c r="AX488" s="463"/>
      <c r="AY488" s="463"/>
      <c r="AZ488" s="463"/>
      <c r="BA488" s="463"/>
      <c r="BC488" s="463"/>
      <c r="BE488" s="463"/>
      <c r="BF488" s="463"/>
      <c r="BG488" s="463"/>
    </row>
    <row r="489">
      <c r="R489" s="463"/>
      <c r="S489" s="463"/>
      <c r="W489" s="463"/>
      <c r="X489" s="463"/>
      <c r="AE489" s="463"/>
      <c r="AF489" s="463"/>
      <c r="AV489" s="463"/>
      <c r="AW489" s="463"/>
      <c r="AX489" s="463"/>
      <c r="AY489" s="463"/>
      <c r="AZ489" s="463"/>
      <c r="BA489" s="463"/>
      <c r="BC489" s="463"/>
      <c r="BE489" s="463"/>
      <c r="BF489" s="463"/>
      <c r="BG489" s="463"/>
    </row>
    <row r="490">
      <c r="R490" s="463"/>
      <c r="S490" s="463"/>
      <c r="W490" s="463"/>
      <c r="X490" s="463"/>
      <c r="AE490" s="463"/>
      <c r="AF490" s="463"/>
      <c r="AV490" s="463"/>
      <c r="AW490" s="463"/>
      <c r="AX490" s="463"/>
      <c r="AY490" s="463"/>
      <c r="AZ490" s="463"/>
      <c r="BA490" s="463"/>
      <c r="BC490" s="463"/>
      <c r="BE490" s="463"/>
      <c r="BF490" s="463"/>
      <c r="BG490" s="463"/>
    </row>
    <row r="491">
      <c r="R491" s="463"/>
      <c r="S491" s="463"/>
      <c r="W491" s="463"/>
      <c r="X491" s="463"/>
      <c r="AE491" s="463"/>
      <c r="AF491" s="463"/>
      <c r="AV491" s="463"/>
      <c r="AW491" s="463"/>
      <c r="AX491" s="463"/>
      <c r="AY491" s="463"/>
      <c r="AZ491" s="463"/>
      <c r="BA491" s="463"/>
      <c r="BC491" s="463"/>
      <c r="BE491" s="463"/>
      <c r="BF491" s="463"/>
      <c r="BG491" s="463"/>
    </row>
    <row r="492">
      <c r="R492" s="463"/>
      <c r="S492" s="463"/>
      <c r="W492" s="463"/>
      <c r="X492" s="463"/>
      <c r="AE492" s="463"/>
      <c r="AF492" s="463"/>
      <c r="AV492" s="463"/>
      <c r="AW492" s="463"/>
      <c r="AX492" s="463"/>
      <c r="AY492" s="463"/>
      <c r="AZ492" s="463"/>
      <c r="BA492" s="463"/>
      <c r="BC492" s="463"/>
      <c r="BE492" s="463"/>
      <c r="BF492" s="463"/>
      <c r="BG492" s="463"/>
    </row>
    <row r="493">
      <c r="R493" s="463"/>
      <c r="S493" s="463"/>
      <c r="W493" s="463"/>
      <c r="X493" s="463"/>
      <c r="AE493" s="463"/>
      <c r="AF493" s="463"/>
      <c r="AV493" s="463"/>
      <c r="AW493" s="463"/>
      <c r="AX493" s="463"/>
      <c r="AY493" s="463"/>
      <c r="AZ493" s="463"/>
      <c r="BA493" s="463"/>
      <c r="BC493" s="463"/>
      <c r="BE493" s="463"/>
      <c r="BF493" s="463"/>
      <c r="BG493" s="463"/>
    </row>
    <row r="494">
      <c r="R494" s="463"/>
      <c r="S494" s="463"/>
      <c r="W494" s="463"/>
      <c r="X494" s="463"/>
      <c r="AE494" s="463"/>
      <c r="AF494" s="463"/>
      <c r="AV494" s="463"/>
      <c r="AW494" s="463"/>
      <c r="AX494" s="463"/>
      <c r="AY494" s="463"/>
      <c r="AZ494" s="463"/>
      <c r="BA494" s="463"/>
      <c r="BC494" s="463"/>
      <c r="BE494" s="463"/>
      <c r="BF494" s="463"/>
      <c r="BG494" s="463"/>
    </row>
    <row r="495">
      <c r="R495" s="463"/>
      <c r="S495" s="463"/>
      <c r="W495" s="463"/>
      <c r="X495" s="463"/>
      <c r="AE495" s="463"/>
      <c r="AF495" s="463"/>
      <c r="AV495" s="463"/>
      <c r="AW495" s="463"/>
      <c r="AX495" s="463"/>
      <c r="AY495" s="463"/>
      <c r="AZ495" s="463"/>
      <c r="BA495" s="463"/>
      <c r="BC495" s="463"/>
      <c r="BE495" s="463"/>
      <c r="BF495" s="463"/>
      <c r="BG495" s="463"/>
    </row>
    <row r="496">
      <c r="R496" s="463"/>
      <c r="S496" s="463"/>
      <c r="W496" s="463"/>
      <c r="X496" s="463"/>
      <c r="AE496" s="463"/>
      <c r="AF496" s="463"/>
      <c r="AV496" s="463"/>
      <c r="AW496" s="463"/>
      <c r="AX496" s="463"/>
      <c r="AY496" s="463"/>
      <c r="AZ496" s="463"/>
      <c r="BA496" s="463"/>
      <c r="BC496" s="463"/>
      <c r="BE496" s="463"/>
      <c r="BF496" s="463"/>
      <c r="BG496" s="463"/>
    </row>
    <row r="497">
      <c r="R497" s="463"/>
      <c r="S497" s="463"/>
      <c r="W497" s="463"/>
      <c r="X497" s="463"/>
      <c r="AE497" s="463"/>
      <c r="AF497" s="463"/>
      <c r="AV497" s="463"/>
      <c r="AW497" s="463"/>
      <c r="AX497" s="463"/>
      <c r="AY497" s="463"/>
      <c r="AZ497" s="463"/>
      <c r="BA497" s="463"/>
      <c r="BC497" s="463"/>
      <c r="BE497" s="463"/>
      <c r="BF497" s="463"/>
      <c r="BG497" s="463"/>
    </row>
    <row r="498">
      <c r="R498" s="463"/>
      <c r="S498" s="463"/>
      <c r="W498" s="463"/>
      <c r="X498" s="463"/>
      <c r="AE498" s="463"/>
      <c r="AF498" s="463"/>
      <c r="AV498" s="463"/>
      <c r="AW498" s="463"/>
      <c r="AX498" s="463"/>
      <c r="AY498" s="463"/>
      <c r="AZ498" s="463"/>
      <c r="BA498" s="463"/>
      <c r="BC498" s="463"/>
      <c r="BE498" s="463"/>
      <c r="BF498" s="463"/>
      <c r="BG498" s="463"/>
    </row>
    <row r="499">
      <c r="R499" s="463"/>
      <c r="S499" s="463"/>
      <c r="W499" s="463"/>
      <c r="X499" s="463"/>
      <c r="AE499" s="463"/>
      <c r="AF499" s="463"/>
      <c r="AV499" s="463"/>
      <c r="AW499" s="463"/>
      <c r="AX499" s="463"/>
      <c r="AY499" s="463"/>
      <c r="AZ499" s="463"/>
      <c r="BA499" s="463"/>
      <c r="BC499" s="463"/>
      <c r="BE499" s="463"/>
      <c r="BF499" s="463"/>
      <c r="BG499" s="463"/>
    </row>
    <row r="500">
      <c r="R500" s="463"/>
      <c r="S500" s="463"/>
      <c r="W500" s="463"/>
      <c r="X500" s="463"/>
      <c r="AE500" s="463"/>
      <c r="AF500" s="463"/>
      <c r="AV500" s="463"/>
      <c r="AW500" s="463"/>
      <c r="AX500" s="463"/>
      <c r="AY500" s="463"/>
      <c r="AZ500" s="463"/>
      <c r="BA500" s="463"/>
      <c r="BC500" s="463"/>
      <c r="BE500" s="463"/>
      <c r="BF500" s="463"/>
      <c r="BG500" s="463"/>
    </row>
    <row r="501">
      <c r="R501" s="463"/>
      <c r="S501" s="463"/>
      <c r="W501" s="463"/>
      <c r="X501" s="463"/>
      <c r="AE501" s="463"/>
      <c r="AF501" s="463"/>
      <c r="AV501" s="463"/>
      <c r="AW501" s="463"/>
      <c r="AX501" s="463"/>
      <c r="AY501" s="463"/>
      <c r="AZ501" s="463"/>
      <c r="BA501" s="463"/>
      <c r="BC501" s="463"/>
      <c r="BE501" s="463"/>
      <c r="BF501" s="463"/>
      <c r="BG501" s="463"/>
    </row>
    <row r="502">
      <c r="R502" s="463"/>
      <c r="S502" s="463"/>
      <c r="W502" s="463"/>
      <c r="X502" s="463"/>
      <c r="AE502" s="463"/>
      <c r="AF502" s="463"/>
      <c r="AV502" s="463"/>
      <c r="AW502" s="463"/>
      <c r="AX502" s="463"/>
      <c r="AY502" s="463"/>
      <c r="AZ502" s="463"/>
      <c r="BA502" s="463"/>
      <c r="BC502" s="463"/>
      <c r="BE502" s="463"/>
      <c r="BF502" s="463"/>
      <c r="BG502" s="463"/>
    </row>
  </sheetData>
  <mergeCells count="6">
    <mergeCell ref="I1:K1"/>
    <mergeCell ref="Y2:AD2"/>
    <mergeCell ref="AG2:AI2"/>
    <mergeCell ref="AU2:BA2"/>
    <mergeCell ref="AJ2:AS2"/>
    <mergeCell ref="P2:S2"/>
  </mergeCells>
  <pageMargins left="0.7" right="0.7" top="0.75" bottom="0.75" header="0.3" footer="0.3"/>
  <pageSetup orientation="portrait" r:id="rId2"/>
  <legacyDrawing r:id="rIdvml"/>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94" workbookViewId="0">
      <selection activeCell="D8" sqref="D8"/>
    </sheetView>
  </sheetViews>
  <sheetFormatPr defaultRowHeight="15.0" baseColWidth="10"/>
  <cols>
    <col min="1" max="1" width="23.1640625" hidden="0" customWidth="1"/>
  </cols>
  <sheetData>
    <row r="1">
      <c r="A1" s="487" t="s">
        <v>1075</v>
      </c>
      <c r="B1" s="487"/>
      <c r="C1" s="487"/>
      <c r="D1" s="487"/>
    </row>
    <row r="2">
      <c r="A2" t="s">
        <v>1076</v>
      </c>
      <c r="B2" s="18" t="n">
        <v>2021</v>
      </c>
      <c r="C2" s="18" t="n">
        <v>2021</v>
      </c>
      <c r="D2" s="18" t="n">
        <v>2021</v>
      </c>
      <c r="E2" s="18" t="n">
        <v>2022</v>
      </c>
      <c r="F2" s="18" t="n">
        <v>2022</v>
      </c>
      <c r="G2" s="18" t="n">
        <v>2022</v>
      </c>
      <c r="H2" s="18" t="n">
        <v>2022</v>
      </c>
      <c r="I2" s="18" t="n">
        <v>2023</v>
      </c>
      <c r="J2" s="18" t="n">
        <v>2023</v>
      </c>
      <c r="K2" s="18" t="n">
        <v>2023</v>
      </c>
      <c r="L2" s="18" t="n">
        <v>2023</v>
      </c>
      <c r="M2" s="18" t="n">
        <v>2024</v>
      </c>
      <c r="N2" s="18" t="n">
        <v>2024</v>
      </c>
      <c r="O2" s="18" t="n">
        <v>2024</v>
      </c>
      <c r="P2" s="18" t="n">
        <v>2024</v>
      </c>
      <c r="Q2" s="18" t="n">
        <v>2025</v>
      </c>
      <c r="R2" s="18" t="n">
        <v>2025</v>
      </c>
      <c r="S2" s="18" t="n">
        <v>2025</v>
      </c>
      <c r="T2" s="18" t="n">
        <v>2025</v>
      </c>
      <c r="U2" s="18" t="n">
        <v>2026</v>
      </c>
    </row>
    <row r="3">
      <c r="A3" s="463" t="s">
        <v>1077</v>
      </c>
      <c r="B3" s="463" t="s">
        <v>1078</v>
      </c>
      <c r="C3" s="463" t="s">
        <v>1079</v>
      </c>
      <c r="D3" s="463" t="s">
        <v>1080</v>
      </c>
      <c r="E3" s="463" t="s">
        <v>1081</v>
      </c>
      <c r="F3" s="463" t="s">
        <v>1082</v>
      </c>
      <c r="G3" s="463" t="s">
        <v>1083</v>
      </c>
      <c r="H3" s="463" t="s">
        <v>1084</v>
      </c>
      <c r="I3" s="463" t="s">
        <v>1085</v>
      </c>
      <c r="J3" s="463" t="s">
        <v>1086</v>
      </c>
      <c r="K3" s="463" t="s">
        <v>1087</v>
      </c>
      <c r="L3" s="463" t="s">
        <v>1088</v>
      </c>
      <c r="M3" s="463" t="s">
        <v>1089</v>
      </c>
      <c r="N3" s="463" t="s">
        <v>1090</v>
      </c>
      <c r="O3" s="463" t="s">
        <v>1091</v>
      </c>
      <c r="P3" s="463" t="s">
        <v>1092</v>
      </c>
      <c r="Q3" s="463" t="s">
        <v>1093</v>
      </c>
      <c r="R3" s="463" t="s">
        <v>1094</v>
      </c>
      <c r="S3" s="463" t="s">
        <v>1095</v>
      </c>
      <c r="T3" s="463" t="s">
        <v>1096</v>
      </c>
      <c r="U3" s="463" t="s">
        <v>1097</v>
      </c>
    </row>
    <row r="4">
      <c r="A4" s="463" t="s">
        <v>1098</v>
      </c>
      <c r="B4" s="463"/>
      <c r="C4" s="463"/>
      <c r="D4" s="463" t="n">
        <v>0</v>
      </c>
      <c r="E4" s="463" t="n">
        <v>0</v>
      </c>
      <c r="F4" s="463" t="n">
        <v>0.5</v>
      </c>
      <c r="G4" s="463" t="n">
        <v>0.5</v>
      </c>
      <c r="H4" s="463" t="n">
        <v>0</v>
      </c>
      <c r="I4" s="463" t="n">
        <v>0</v>
      </c>
      <c r="J4" s="463" t="n">
        <v>0</v>
      </c>
      <c r="K4" s="463" t="n">
        <v>0</v>
      </c>
      <c r="L4" s="463" t="n">
        <v>0</v>
      </c>
      <c r="M4" s="463" t="n">
        <v>0</v>
      </c>
      <c r="N4" s="463" t="n">
        <v>0</v>
      </c>
      <c r="O4" s="463" t="n">
        <v>0</v>
      </c>
      <c r="P4" s="463" t="n">
        <v>0</v>
      </c>
      <c r="Q4" s="463" t="n">
        <v>0</v>
      </c>
      <c r="R4" s="463" t="n">
        <v>0</v>
      </c>
      <c r="S4" s="463" t="n">
        <v>0</v>
      </c>
      <c r="T4" s="463" t="n">
        <v>0</v>
      </c>
      <c r="U4" s="463" t="n">
        <v>0</v>
      </c>
    </row>
    <row r="5">
      <c r="A5" s="463" t="s">
        <v>1099</v>
      </c>
      <c r="B5" s="463" t="n">
        <v>0.04</v>
      </c>
      <c r="C5" s="463" t="n">
        <v>0.48</v>
      </c>
      <c r="D5" s="463" t="n">
        <v>0.48</v>
      </c>
      <c r="E5" s="463" t="n">
        <v>0</v>
      </c>
      <c r="F5" s="463" t="n">
        <v>0</v>
      </c>
      <c r="G5" s="463" t="n">
        <v>0</v>
      </c>
      <c r="H5" s="463" t="n">
        <v>0</v>
      </c>
      <c r="I5" s="463" t="n">
        <v>0</v>
      </c>
      <c r="J5" s="463" t="n">
        <v>0</v>
      </c>
      <c r="K5" s="463" t="n">
        <v>0</v>
      </c>
      <c r="L5" s="463" t="n">
        <v>0</v>
      </c>
      <c r="M5" s="463" t="n">
        <v>0</v>
      </c>
      <c r="N5" s="463" t="n">
        <v>0</v>
      </c>
      <c r="O5" s="463" t="n">
        <v>0</v>
      </c>
      <c r="P5" s="463" t="n">
        <v>0</v>
      </c>
      <c r="Q5" s="463" t="n">
        <v>0</v>
      </c>
      <c r="R5" s="463" t="n">
        <v>0</v>
      </c>
      <c r="S5" s="463" t="n">
        <v>0</v>
      </c>
      <c r="T5" s="463" t="n">
        <v>0</v>
      </c>
      <c r="U5" s="463" t="n">
        <v>0</v>
      </c>
    </row>
    <row r="6">
      <c r="A6" s="463" t="s">
        <v>1100</v>
      </c>
      <c r="B6" s="463" t="n">
        <f>B8</f>
        <v>0</v>
      </c>
      <c r="C6" s="463" t="n">
        <f>C8</f>
        <v>0.43</v>
      </c>
      <c r="D6" s="463" t="n">
        <f t="shared" ref="D6:U6" si="0">D8</f>
        <v>0.56999999999999995</v>
      </c>
      <c r="E6" s="463" t="n">
        <f t="shared" si="0"/>
        <v>0.25</v>
      </c>
      <c r="F6" s="463" t="n">
        <f t="shared" si="0"/>
        <v>0.25</v>
      </c>
      <c r="G6" s="463" t="n">
        <f t="shared" si="0"/>
        <v>0.25</v>
      </c>
      <c r="H6" s="463" t="n">
        <f t="shared" si="0"/>
        <v>0.25</v>
      </c>
      <c r="I6" s="463" t="n">
        <f t="shared" si="0"/>
        <v>0.25</v>
      </c>
      <c r="J6" s="463" t="n">
        <f t="shared" si="0"/>
        <v>0.25</v>
      </c>
      <c r="K6" s="463" t="n">
        <f t="shared" si="0"/>
        <v>0.25</v>
      </c>
      <c r="L6" s="463" t="n">
        <f t="shared" si="0"/>
        <v>0.25</v>
      </c>
      <c r="M6" s="463" t="n">
        <f t="shared" si="0"/>
        <v>0.25</v>
      </c>
      <c r="N6" s="463" t="n">
        <f t="shared" si="0"/>
        <v>0.25</v>
      </c>
      <c r="O6" s="463" t="n">
        <f t="shared" si="0"/>
        <v>0.25</v>
      </c>
      <c r="P6" s="463" t="n">
        <f t="shared" si="0"/>
        <v>0.25</v>
      </c>
      <c r="Q6" s="463" t="n">
        <f t="shared" si="0"/>
        <v>0.25</v>
      </c>
      <c r="R6" s="463" t="n">
        <f t="shared" si="0"/>
        <v>0.25</v>
      </c>
      <c r="S6" s="463" t="n">
        <f t="shared" si="0"/>
        <v>0.25</v>
      </c>
      <c r="T6" s="463" t="n">
        <f t="shared" si="0"/>
        <v>0.25</v>
      </c>
      <c r="U6" s="463" t="n">
        <f t="shared" si="0"/>
        <v>0.25</v>
      </c>
    </row>
    <row r="7">
      <c r="A7" s="463" t="s">
        <v>1101</v>
      </c>
      <c r="B7" s="463" t="n">
        <v>0</v>
      </c>
      <c r="C7" s="463" t="n">
        <v>0</v>
      </c>
      <c r="D7" s="463" t="n">
        <v>1</v>
      </c>
      <c r="E7" s="463" t="n">
        <v>0.25</v>
      </c>
      <c r="F7" s="463" t="n">
        <v>0.25</v>
      </c>
      <c r="G7" s="463" t="n">
        <v>0.25</v>
      </c>
      <c r="H7" s="463" t="n">
        <v>0.25</v>
      </c>
      <c r="I7" s="463" t="n">
        <v>0.25</v>
      </c>
      <c r="J7" s="463" t="n">
        <v>0.25</v>
      </c>
      <c r="K7" s="463" t="n">
        <v>0.25</v>
      </c>
      <c r="L7" s="463" t="n">
        <v>0.25</v>
      </c>
      <c r="M7" s="463" t="n">
        <v>0.25</v>
      </c>
      <c r="N7" s="463" t="n">
        <v>0.25</v>
      </c>
      <c r="O7" s="463" t="n">
        <v>0.25</v>
      </c>
      <c r="P7" s="463" t="n">
        <v>0.25</v>
      </c>
      <c r="Q7" s="463" t="n">
        <v>0.25</v>
      </c>
      <c r="R7" s="463" t="n">
        <v>0.25</v>
      </c>
      <c r="S7" s="463" t="n">
        <v>0.25</v>
      </c>
      <c r="T7" s="463" t="n">
        <v>0.25</v>
      </c>
      <c r="U7" s="463" t="n">
        <v>0.25</v>
      </c>
    </row>
    <row r="8">
      <c r="A8" s="463" t="s">
        <v>1102</v>
      </c>
      <c r="B8" s="463" t="n">
        <v>0</v>
      </c>
      <c r="C8" s="463" t="n">
        <v>0.43</v>
      </c>
      <c r="D8" s="463" t="n">
        <v>0.56999999999999995</v>
      </c>
      <c r="E8" s="463" t="n">
        <v>0.25</v>
      </c>
      <c r="F8" s="463" t="n">
        <v>0.25</v>
      </c>
      <c r="G8" s="463" t="n">
        <v>0.25</v>
      </c>
      <c r="H8" s="463" t="n">
        <v>0.25</v>
      </c>
      <c r="I8" s="463" t="n">
        <v>0.25</v>
      </c>
      <c r="J8" s="463" t="n">
        <v>0.25</v>
      </c>
      <c r="K8" s="463" t="n">
        <v>0.25</v>
      </c>
      <c r="L8" s="463" t="n">
        <v>0.25</v>
      </c>
      <c r="M8" s="463" t="n">
        <v>0.25</v>
      </c>
      <c r="N8" s="463" t="n">
        <v>0.25</v>
      </c>
      <c r="O8" s="463" t="n">
        <v>0.25</v>
      </c>
      <c r="P8" s="463" t="n">
        <v>0.25</v>
      </c>
      <c r="Q8" s="463" t="n">
        <v>0.25</v>
      </c>
      <c r="R8" s="463" t="n">
        <v>0.25</v>
      </c>
      <c r="S8" s="463" t="n">
        <v>0.25</v>
      </c>
      <c r="T8" s="463" t="n">
        <v>0.25</v>
      </c>
      <c r="U8" s="463" t="n">
        <v>0.25</v>
      </c>
    </row>
    <row r="9" ht="29" customHeight="1">
      <c r="A9" s="463" t="s">
        <v>1103</v>
      </c>
      <c r="B9" s="463" t="n">
        <v>0</v>
      </c>
      <c r="C9" s="463" t="n">
        <f>0.18</f>
        <v>0.18</v>
      </c>
      <c r="D9" s="463" t="n">
        <f>1-C9</f>
        <v>0.82000000000000006</v>
      </c>
      <c r="E9" s="463" t="n">
        <v>0.25</v>
      </c>
      <c r="F9" s="463" t="n">
        <v>0.25</v>
      </c>
      <c r="G9" s="463" t="n">
        <v>0.25</v>
      </c>
      <c r="H9" s="463" t="n">
        <v>0.25</v>
      </c>
      <c r="I9" s="463" t="n">
        <v>0.25</v>
      </c>
      <c r="J9" s="463" t="n">
        <v>0.25</v>
      </c>
      <c r="K9" s="463" t="n">
        <v>0.25</v>
      </c>
      <c r="L9" s="463" t="n">
        <v>0.25</v>
      </c>
      <c r="M9" s="463" t="n">
        <v>0.25</v>
      </c>
      <c r="N9" s="463" t="n">
        <v>0.25</v>
      </c>
      <c r="O9" s="463" t="n">
        <v>0.25</v>
      </c>
      <c r="P9" s="463" t="n">
        <v>0.25</v>
      </c>
      <c r="Q9" s="463" t="n">
        <v>0.25</v>
      </c>
      <c r="R9" s="463" t="n">
        <v>0.25</v>
      </c>
      <c r="S9" s="463" t="n">
        <v>0.25</v>
      </c>
      <c r="T9" s="463" t="n">
        <v>0.25</v>
      </c>
      <c r="U9" s="463" t="n">
        <v>0.25</v>
      </c>
    </row>
    <row r="10">
      <c r="A10" s="463" t="s">
        <v>1104</v>
      </c>
      <c r="B10" s="463" t="n">
        <v>0</v>
      </c>
      <c r="C10" s="463" t="n">
        <v>0.5</v>
      </c>
      <c r="D10" s="463" t="n">
        <v>0.5</v>
      </c>
      <c r="E10" s="463" t="n">
        <v>0.25</v>
      </c>
      <c r="F10" s="463" t="n">
        <v>0.25</v>
      </c>
      <c r="G10" s="463" t="n">
        <v>0.25</v>
      </c>
      <c r="H10" s="463" t="n">
        <v>0.25</v>
      </c>
      <c r="I10" s="463" t="n">
        <v>0.25</v>
      </c>
      <c r="J10" s="463" t="n">
        <v>0.25</v>
      </c>
      <c r="K10" s="463" t="n">
        <v>0.25</v>
      </c>
      <c r="L10" s="463" t="n">
        <v>0.25</v>
      </c>
      <c r="M10" s="463" t="n">
        <v>0.25</v>
      </c>
      <c r="N10" s="463" t="n">
        <v>0.25</v>
      </c>
      <c r="O10" s="463" t="n">
        <v>0.25</v>
      </c>
      <c r="P10" s="463" t="n">
        <v>0.25</v>
      </c>
      <c r="Q10" s="463" t="n">
        <v>0.25</v>
      </c>
      <c r="R10" s="463" t="n">
        <v>0.25</v>
      </c>
      <c r="S10" s="463" t="n">
        <v>0.25</v>
      </c>
      <c r="T10" s="463" t="n">
        <v>0.25</v>
      </c>
      <c r="U10" s="463" t="n">
        <v>0.25</v>
      </c>
    </row>
    <row r="11">
      <c r="A11" s="463" t="s">
        <v>1105</v>
      </c>
      <c r="B11" s="463" t="n">
        <v>0</v>
      </c>
      <c r="C11" s="463" t="n">
        <v>0.5</v>
      </c>
      <c r="D11" s="463" t="n">
        <v>0.5</v>
      </c>
      <c r="E11" s="463" t="n">
        <v>0.25</v>
      </c>
      <c r="F11" s="463" t="n">
        <v>0.25</v>
      </c>
      <c r="G11" s="463" t="n">
        <v>0.25</v>
      </c>
      <c r="H11" s="463" t="n">
        <v>0.25</v>
      </c>
      <c r="I11" s="463" t="n">
        <v>0.25</v>
      </c>
      <c r="J11" s="463" t="n">
        <v>0.25</v>
      </c>
      <c r="K11" s="463" t="n">
        <v>0.25</v>
      </c>
      <c r="L11" s="463" t="n">
        <v>0.25</v>
      </c>
      <c r="M11" s="463" t="n">
        <v>0.25</v>
      </c>
      <c r="N11" s="463" t="n">
        <v>0.25</v>
      </c>
      <c r="O11" s="463" t="n">
        <v>0.25</v>
      </c>
      <c r="P11" s="463" t="n">
        <v>0.25</v>
      </c>
      <c r="Q11" s="463" t="n">
        <v>0.25</v>
      </c>
      <c r="R11" s="463" t="n">
        <v>0.25</v>
      </c>
      <c r="S11" s="463" t="n">
        <v>0.25</v>
      </c>
      <c r="T11" s="463" t="n">
        <v>0.25</v>
      </c>
      <c r="U11" s="463" t="n">
        <v>0.25</v>
      </c>
    </row>
    <row r="12" ht="14.25" customHeight="1">
      <c r="A12" s="463" t="s">
        <v>1106</v>
      </c>
      <c r="B12" s="463" t="n">
        <v>1</v>
      </c>
      <c r="C12" s="463"/>
      <c r="D12" s="463"/>
      <c r="E12" s="463"/>
      <c r="F12" s="463"/>
      <c r="G12" s="463"/>
      <c r="H12" s="463"/>
      <c r="I12" s="463"/>
      <c r="J12" s="463"/>
      <c r="K12" s="463"/>
      <c r="L12" s="463"/>
      <c r="M12" s="463"/>
      <c r="N12" s="463"/>
      <c r="O12" s="463"/>
      <c r="P12" s="463"/>
      <c r="Q12" s="463"/>
      <c r="R12" s="463"/>
      <c r="S12" s="463"/>
      <c r="T12" s="463"/>
      <c r="U12" s="463"/>
    </row>
    <row r="13">
      <c r="A13" s="463" t="s">
        <v>1107</v>
      </c>
      <c r="B13" s="463" t="n">
        <v>0</v>
      </c>
      <c r="C13" s="463" t="n">
        <v>0.4</v>
      </c>
      <c r="D13" s="463" t="n">
        <v>0.6</v>
      </c>
      <c r="E13" s="463" t="n">
        <v>0.4</v>
      </c>
      <c r="F13" s="463" t="n">
        <v>0.3</v>
      </c>
      <c r="G13" s="463" t="n">
        <v>0.2</v>
      </c>
      <c r="H13" s="463" t="n">
        <v>0.1</v>
      </c>
      <c r="I13" s="463" t="n">
        <v>0.25</v>
      </c>
      <c r="J13" s="463" t="n">
        <v>0.25</v>
      </c>
      <c r="K13" s="463" t="n">
        <v>0.25</v>
      </c>
      <c r="L13" s="463" t="n">
        <v>0.25</v>
      </c>
      <c r="M13" s="463" t="n">
        <v>0.25</v>
      </c>
      <c r="N13" s="463" t="n">
        <v>0.25</v>
      </c>
      <c r="O13" s="463" t="n">
        <v>0.25</v>
      </c>
      <c r="P13" s="463" t="n">
        <v>0.25</v>
      </c>
      <c r="Q13" s="463" t="n">
        <v>0.25</v>
      </c>
      <c r="R13" s="463" t="n">
        <v>0.25</v>
      </c>
      <c r="S13" s="463" t="n">
        <v>0.25</v>
      </c>
      <c r="T13" s="463" t="n">
        <v>0.25</v>
      </c>
      <c r="U13" s="463" t="n">
        <v>0.25</v>
      </c>
    </row>
    <row r="14">
      <c r="A14" s="463"/>
      <c r="B14" s="463"/>
      <c r="C14" s="463"/>
      <c r="D14" s="463"/>
      <c r="E14" s="463"/>
      <c r="F14" s="463"/>
      <c r="G14" s="463"/>
      <c r="H14" s="463"/>
      <c r="I14" s="463"/>
      <c r="J14" s="463"/>
      <c r="K14" s="463"/>
      <c r="L14" s="463"/>
      <c r="M14" s="463"/>
      <c r="N14" s="463"/>
      <c r="O14" s="463"/>
      <c r="P14" s="463"/>
      <c r="Q14" s="463"/>
      <c r="R14" s="463"/>
      <c r="S14" s="463"/>
      <c r="T14" s="463"/>
      <c r="U14" s="463"/>
    </row>
    <row r="15" ht="29" customHeight="1">
      <c r="A15" s="486" t="s">
        <v>1108</v>
      </c>
      <c r="B15" s="463" t="n">
        <v>1</v>
      </c>
      <c r="C15" s="463" t="n">
        <v>2</v>
      </c>
      <c r="D15" s="463" t="n">
        <v>3</v>
      </c>
      <c r="E15" s="463" t="n">
        <v>4</v>
      </c>
      <c r="F15" s="463" t="n">
        <v>5</v>
      </c>
      <c r="G15" s="463" t="n">
        <v>6</v>
      </c>
      <c r="H15" s="463" t="n">
        <v>7</v>
      </c>
      <c r="I15" s="463" t="n">
        <v>8</v>
      </c>
      <c r="J15" s="463" t="n">
        <v>9</v>
      </c>
      <c r="K15" s="463" t="n">
        <v>10</v>
      </c>
      <c r="L15" s="463" t="n">
        <v>11</v>
      </c>
      <c r="M15" s="463" t="n">
        <v>12</v>
      </c>
      <c r="N15" s="463" t="n">
        <v>13</v>
      </c>
      <c r="O15" s="463" t="n">
        <v>14</v>
      </c>
      <c r="P15" s="463" t="n">
        <v>15</v>
      </c>
      <c r="Q15" s="463" t="n">
        <v>16</v>
      </c>
      <c r="R15" s="463" t="n">
        <v>17</v>
      </c>
      <c r="S15" s="463" t="n">
        <v>18</v>
      </c>
      <c r="T15" s="463" t="n">
        <v>19</v>
      </c>
      <c r="U15" s="463" t="n">
        <v>20</v>
      </c>
    </row>
    <row r="16">
      <c r="A16" s="463" t="s">
        <v>1109</v>
      </c>
      <c r="B16" s="463" t="n">
        <v>7.0000000000000007E-2</v>
      </c>
      <c r="C16" s="463" t="n">
        <v>7.0000000000000007E-2</v>
      </c>
      <c r="D16" s="463" t="n">
        <v>4.9000000000000002E-2</v>
      </c>
      <c r="E16" s="463" t="n">
        <v>4.9000000000000002E-2</v>
      </c>
      <c r="F16" s="463" t="n">
        <v>4.9000000000000002E-2</v>
      </c>
      <c r="G16" s="463" t="n">
        <v>4.9000000000000002E-2</v>
      </c>
      <c r="H16" s="463" t="n">
        <v>4.9000000000000002E-2</v>
      </c>
      <c r="I16" s="463" t="n">
        <v>4.9000000000000002E-2</v>
      </c>
      <c r="J16" s="463" t="n">
        <v>4.9000000000000002E-2</v>
      </c>
      <c r="K16" s="463" t="n">
        <v>4.9000000000000002E-2</v>
      </c>
      <c r="L16" s="463" t="n">
        <v>4.9000000000000002E-2</v>
      </c>
      <c r="M16" s="463" t="n">
        <v>4.9000000000000002E-2</v>
      </c>
      <c r="N16" s="463" t="n">
        <f t="shared" ref="N16:T16" si="1">0.0475</f>
        <v>4.7500000000000001E-2</v>
      </c>
      <c r="O16" s="463" t="n">
        <f t="shared" si="1"/>
        <v>4.7500000000000001E-2</v>
      </c>
      <c r="P16" s="463" t="n">
        <f t="shared" si="1"/>
        <v>4.7500000000000001E-2</v>
      </c>
      <c r="Q16" s="463" t="n">
        <f t="shared" si="1"/>
        <v>4.7500000000000001E-2</v>
      </c>
      <c r="R16" s="463" t="n">
        <f t="shared" si="1"/>
        <v>4.7500000000000001E-2</v>
      </c>
      <c r="S16" s="463" t="n">
        <f t="shared" si="1"/>
        <v>4.7500000000000001E-2</v>
      </c>
      <c r="T16" s="463" t="n">
        <f t="shared" si="1"/>
        <v>4.7500000000000001E-2</v>
      </c>
      <c r="U16" s="463" t="n">
        <f>0.0375</f>
        <v>3.7499999999999999E-2</v>
      </c>
      <c r="V16" s="463" t="n">
        <f>SUM(B16:U16)</f>
        <v>0.99999999999999989</v>
      </c>
    </row>
    <row r="17" ht="29" customHeight="1">
      <c r="A17" s="463" t="s">
        <v>1110</v>
      </c>
      <c r="B17" t="n">
        <v>0</v>
      </c>
      <c r="C17" t="n">
        <v>0</v>
      </c>
      <c r="D17" t="n">
        <v>3.5000000000000003E-2</v>
      </c>
      <c r="E17" t="n">
        <v>4.65E-2</v>
      </c>
      <c r="F17" t="n">
        <v>0.06</v>
      </c>
      <c r="G17" t="n">
        <v>6.5000000000000002E-2</v>
      </c>
      <c r="H17" t="n">
        <v>0.05</v>
      </c>
      <c r="I17" t="n">
        <v>0.05</v>
      </c>
      <c r="J17" t="n">
        <v>0.06</v>
      </c>
      <c r="K17" t="n">
        <v>0.06</v>
      </c>
      <c r="L17" t="n">
        <v>7.0000000000000007E-2</v>
      </c>
      <c r="M17" t="n">
        <v>7.0000000000000007E-2</v>
      </c>
      <c r="N17" t="n">
        <v>0.06</v>
      </c>
      <c r="O17" t="n">
        <v>0.06</v>
      </c>
      <c r="P17" t="n">
        <v>5.3499999999999999E-2</v>
      </c>
      <c r="Q17" t="n">
        <f t="shared" ref="Q17:T17" si="2">Q16</f>
        <v>4.7500000000000001E-2</v>
      </c>
      <c r="R17" t="n">
        <f t="shared" si="2"/>
        <v>4.7500000000000001E-2</v>
      </c>
      <c r="S17" t="n">
        <f t="shared" si="2"/>
        <v>4.7500000000000001E-2</v>
      </c>
      <c r="T17" t="n">
        <f t="shared" si="2"/>
        <v>4.7500000000000001E-2</v>
      </c>
      <c r="U17" t="n">
        <v>0.01</v>
      </c>
      <c r="V17" s="463" t="n">
        <f>SUM(B17:U17)</f>
        <v>0.94000000000000006</v>
      </c>
      <c r="W17" t="s">
        <v>1111</v>
      </c>
    </row>
    <row r="19">
      <c r="B19" s="488" t="n">
        <f>'Federal and State Purchases'!M42</f>
        <v>1.5312550207230657E-2</v>
      </c>
      <c r="C19" s="488" t="n">
        <f>'Federal and State Purchases'!J42</f>
        <v>-0.28300744302674896</v>
      </c>
    </row>
  </sheetData>
  <pageMargins left="0.7" right="0.7" top="0.75" bottom="0.75" header="0.3" footer="0.3"/>
  <pageSetup paperSize="9" orientation="portrait" horizontalDpi="300" verticalDpi="300" r:id="rId2"/>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K1" zoomScale="159" zoomScaleNormal="80" workbookViewId="0">
      <selection activeCell="W13" sqref="W13:W15"/>
    </sheetView>
  </sheetViews>
  <sheetFormatPr defaultRowHeight="15.0" baseColWidth="10"/>
  <cols>
    <col min="1" max="1" width="15.5" hidden="0" customWidth="1"/>
    <col min="2" max="2" width="32.5" hidden="0" customWidth="1"/>
  </cols>
  <sheetData>
    <row r="1">
      <c r="A1" s="34" t="s">
        <v>1112</v>
      </c>
      <c r="B1" s="34" t="s">
        <v>1022</v>
      </c>
      <c r="C1" s="34" t="n">
        <v>2021</v>
      </c>
      <c r="D1" s="34" t="n">
        <f>C1</f>
        <v>2021</v>
      </c>
      <c r="E1" s="34" t="n">
        <f>D1</f>
        <v>2021</v>
      </c>
      <c r="F1" s="34" t="n">
        <v>2022</v>
      </c>
      <c r="G1" s="34" t="n">
        <v>2022</v>
      </c>
      <c r="H1" s="34" t="n">
        <v>2022</v>
      </c>
      <c r="I1" s="34" t="n">
        <v>2022</v>
      </c>
      <c r="J1" s="34" t="n">
        <v>2023</v>
      </c>
      <c r="K1" s="34" t="n">
        <v>2023</v>
      </c>
      <c r="L1" s="34" t="n">
        <v>2023</v>
      </c>
      <c r="M1" s="34" t="n">
        <v>2023</v>
      </c>
      <c r="N1" s="34" t="n">
        <v>2024</v>
      </c>
      <c r="O1" s="34" t="n">
        <v>2024</v>
      </c>
      <c r="P1" s="34" t="n">
        <v>2024</v>
      </c>
      <c r="Q1" s="34" t="n">
        <v>2024</v>
      </c>
      <c r="R1" s="34" t="n">
        <v>2025</v>
      </c>
      <c r="S1" s="34" t="n">
        <v>2025</v>
      </c>
      <c r="T1" s="34" t="n">
        <v>2025</v>
      </c>
      <c r="U1" s="34" t="n">
        <v>2025</v>
      </c>
      <c r="V1" s="34" t="n">
        <v>2026</v>
      </c>
    </row>
    <row r="2">
      <c r="B2" s="34" t="s">
        <v>1113</v>
      </c>
      <c r="C2" s="18" t="s">
        <v>307</v>
      </c>
      <c r="D2" s="18" t="s">
        <v>308</v>
      </c>
      <c r="E2" s="18" t="s">
        <v>181</v>
      </c>
      <c r="F2" s="18" t="s">
        <v>182</v>
      </c>
      <c r="G2" s="18" t="s">
        <v>183</v>
      </c>
      <c r="H2" s="18" t="s">
        <v>184</v>
      </c>
      <c r="I2" s="18" t="s">
        <v>185</v>
      </c>
      <c r="J2" s="18" t="s">
        <v>186</v>
      </c>
      <c r="K2" s="18" t="s">
        <v>187</v>
      </c>
      <c r="L2" s="18" t="s">
        <v>188</v>
      </c>
      <c r="M2" s="18" t="s">
        <v>189</v>
      </c>
      <c r="N2" s="18" t="s">
        <v>190</v>
      </c>
      <c r="O2" s="18" t="s">
        <v>191</v>
      </c>
      <c r="P2" s="18" t="s">
        <v>192</v>
      </c>
      <c r="Q2" s="18" t="s">
        <v>176</v>
      </c>
      <c r="R2" s="18" t="s">
        <v>177</v>
      </c>
      <c r="S2" s="18" t="s">
        <v>178</v>
      </c>
      <c r="T2" s="18" t="s">
        <v>1114</v>
      </c>
      <c r="U2" s="18" t="s">
        <v>1115</v>
      </c>
      <c r="V2" s="18" t="s">
        <v>1116</v>
      </c>
    </row>
    <row r="3">
      <c r="A3" s="34" t="n">
        <v>3</v>
      </c>
      <c r="B3" s="34" t="s">
        <v>877</v>
      </c>
      <c r="C3" s="489" t="n">
        <f>4*'ARP Timing'!B6*VLOOKUP(C$1,'ARP Score'!$A$5:$M14,$A3)</f>
        <v>0</v>
      </c>
      <c r="D3" s="489" t="n">
        <f>4*'ARP Timing'!C6*VLOOKUP(D$1,'ARP Score'!$A$5:$M14,$A3)</f>
        <v>336.60399999999998</v>
      </c>
      <c r="E3" s="489" t="n">
        <f>4*'ARP Timing'!D6*VLOOKUP(E$1,'ARP Score'!$A$5:$M14,$A3)</f>
        <v>446.19599999999991</v>
      </c>
      <c r="F3" s="489" t="n">
        <f>4*'ARP Timing'!E6*VLOOKUP(F$1,'ARP Score'!$A$5:$M14,$A3)</f>
        <v>10.1</v>
      </c>
      <c r="G3" s="489" t="n">
        <f>4*'ARP Timing'!F6*VLOOKUP(G$1,'ARP Score'!$A$5:$M14,$A3)</f>
        <v>10.1</v>
      </c>
      <c r="H3" s="489" t="n">
        <f>4*'ARP Timing'!G6*VLOOKUP(H$1,'ARP Score'!$A$5:$M14,$A3)</f>
        <v>10.1</v>
      </c>
      <c r="I3" s="489" t="n">
        <f>4*'ARP Timing'!H6*VLOOKUP(I$1,'ARP Score'!$A$5:$M14,$A3)</f>
        <v>10.1</v>
      </c>
      <c r="J3" s="489" t="n">
        <f>4*'ARP Timing'!I6*VLOOKUP(J$1,'ARP Score'!$A$5:$M14,$A3)</f>
        <v>0</v>
      </c>
      <c r="K3" s="489" t="n">
        <f>4*'ARP Timing'!J6*VLOOKUP(K$1,'ARP Score'!$A$5:$M14,$A3)</f>
        <v>0</v>
      </c>
      <c r="L3" s="489" t="n">
        <f>4*'ARP Timing'!K6*VLOOKUP(L$1,'ARP Score'!$A$5:$M14,$A3)</f>
        <v>0</v>
      </c>
      <c r="M3" s="489" t="n">
        <f>4*'ARP Timing'!L6*VLOOKUP(M$1,'ARP Score'!$A$5:$M14,$A3)</f>
        <v>0</v>
      </c>
      <c r="N3" s="489" t="n">
        <f>4*'ARP Timing'!M6*VLOOKUP(N$1,'ARP Score'!$A$5:$M14,$A3)</f>
        <v>0</v>
      </c>
      <c r="O3" s="489" t="n">
        <f>4*'ARP Timing'!N6*VLOOKUP(O$1,'ARP Score'!$A$5:$M14,$A3)</f>
        <v>0</v>
      </c>
      <c r="P3" s="489" t="n">
        <f>4*'ARP Timing'!O6*VLOOKUP(P$1,'ARP Score'!$A$5:$M14,$A3)</f>
        <v>0</v>
      </c>
      <c r="Q3" s="489" t="n">
        <f>4*'ARP Timing'!P6*VLOOKUP(Q$1,'ARP Score'!$A$5:$M14,$A3)</f>
        <v>0</v>
      </c>
      <c r="R3" s="489" t="n">
        <f>4*'ARP Timing'!Q6*VLOOKUP(R$1,'ARP Score'!$A$5:$M14,$A3)</f>
        <v>0</v>
      </c>
      <c r="S3" s="489" t="n">
        <f>4*'ARP Timing'!R6*VLOOKUP(S$1,'ARP Score'!$A$5:$M14,$A3)</f>
        <v>0</v>
      </c>
      <c r="T3" s="489" t="n">
        <f>4*'ARP Timing'!S6*VLOOKUP(T$1,'ARP Score'!$A$5:$M14,$A3)</f>
        <v>0</v>
      </c>
      <c r="U3" s="489" t="n">
        <f>4*'ARP Timing'!T6*VLOOKUP(U$1,'ARP Score'!$A$5:$M14,$A3)</f>
        <v>0</v>
      </c>
      <c r="V3" s="489" t="n">
        <f>4*'ARP Timing'!U6*VLOOKUP(V$1,'ARP Score'!$A$5:$M14,$A3)</f>
        <v>0</v>
      </c>
      <c r="W3" s="489" t="n">
        <f>SUM(C3:U3)/4</f>
        <v>205.8</v>
      </c>
    </row>
    <row r="4" ht="16" customHeight="1">
      <c r="A4" s="34" t="n">
        <v>5</v>
      </c>
      <c r="B4" s="19" t="s">
        <v>1024</v>
      </c>
      <c r="C4" s="489" t="n">
        <f>4*'ARP Timing'!B7*VLOOKUP(C$1,'ARP Score'!$A$5:$M15,$A4)</f>
        <v>0</v>
      </c>
      <c r="D4" s="489" t="n">
        <f>4*'ARP Timing'!C7*VLOOKUP(D$1,'ARP Score'!$A$5:$M15,$A4)</f>
        <v>0</v>
      </c>
      <c r="E4" s="489" t="n">
        <f>4*'ARP Timing'!D7*VLOOKUP(E$1,'ARP Score'!$A$5:$M15,$A4)</f>
        <v>3.1040000000000418</v>
      </c>
      <c r="F4" s="489" t="n">
        <f>4*'ARP Timing'!E7*VLOOKUP(F$1,'ARP Score'!$A$5:$M15,$A4)</f>
        <v>19.719000000000005</v>
      </c>
      <c r="G4" s="489" t="n">
        <f>4*'ARP Timing'!F7*VLOOKUP(G$1,'ARP Score'!$A$5:$M15,$A4)</f>
        <v>19.719000000000005</v>
      </c>
      <c r="H4" s="489" t="n">
        <f>4*'ARP Timing'!G7*VLOOKUP(H$1,'ARP Score'!$A$5:$M15,$A4)</f>
        <v>19.719000000000005</v>
      </c>
      <c r="I4" s="489" t="n">
        <f>4*'ARP Timing'!H7*VLOOKUP(I$1,'ARP Score'!$A$5:$M15,$A4)</f>
        <v>19.719000000000005</v>
      </c>
      <c r="J4" s="489" t="n">
        <f>4*'ARP Timing'!I7*VLOOKUP(J$1,'ARP Score'!$A$5:$M15,$A4)</f>
        <v>1.4159999999999999</v>
      </c>
      <c r="K4" s="489" t="n">
        <f>4*'ARP Timing'!J7*VLOOKUP(K$1,'ARP Score'!$A$5:$M15,$A4)</f>
        <v>1.4159999999999999</v>
      </c>
      <c r="L4" s="489" t="n">
        <f>4*'ARP Timing'!K7*VLOOKUP(L$1,'ARP Score'!$A$5:$M15,$A4)</f>
        <v>1.4159999999999999</v>
      </c>
      <c r="M4" s="489" t="n">
        <f>4*'ARP Timing'!L7*VLOOKUP(M$1,'ARP Score'!$A$5:$M15,$A4)</f>
        <v>1.4159999999999999</v>
      </c>
      <c r="N4" s="489" t="n">
        <f>4*'ARP Timing'!M7*VLOOKUP(N$1,'ARP Score'!$A$5:$M15,$A4)</f>
        <v>1.4790000000000001</v>
      </c>
      <c r="O4" s="489" t="n">
        <f>4*'ARP Timing'!N7*VLOOKUP(O$1,'ARP Score'!$A$5:$M15,$A4)</f>
        <v>1.4790000000000001</v>
      </c>
      <c r="P4" s="489" t="n">
        <f>4*'ARP Timing'!O7*VLOOKUP(P$1,'ARP Score'!$A$5:$M15,$A4)</f>
        <v>1.4790000000000001</v>
      </c>
      <c r="Q4" s="489" t="n">
        <f>4*'ARP Timing'!P7*VLOOKUP(Q$1,'ARP Score'!$A$5:$M15,$A4)</f>
        <v>1.4790000000000001</v>
      </c>
      <c r="R4" s="489" t="n">
        <f>4*'ARP Timing'!Q7*VLOOKUP(R$1,'ARP Score'!$A$5:$M15,$A4)</f>
        <v>1.63</v>
      </c>
      <c r="S4" s="489" t="n">
        <f>4*'ARP Timing'!R7*VLOOKUP(S$1,'ARP Score'!$A$5:$M15,$A4)</f>
        <v>1.63</v>
      </c>
      <c r="T4" s="489" t="n">
        <f>4*'ARP Timing'!S7*VLOOKUP(T$1,'ARP Score'!$A$5:$M15,$A4)</f>
        <v>1.63</v>
      </c>
      <c r="U4" s="489" t="n">
        <f>4*'ARP Timing'!T7*VLOOKUP(U$1,'ARP Score'!$A$5:$M15,$A4)</f>
        <v>1.63</v>
      </c>
      <c r="V4" s="489" t="n">
        <f>4*'ARP Timing'!U7*VLOOKUP(V$1,'ARP Score'!$A$5:$M15,$A4)</f>
        <v>1.671</v>
      </c>
      <c r="W4" s="489" t="n">
        <f>SUM(C4:U4)/4</f>
        <v>25.020000000000007</v>
      </c>
    </row>
    <row r="5" ht="16" customHeight="1">
      <c r="A5" s="34" t="n">
        <v>6</v>
      </c>
      <c r="B5" s="19" t="s">
        <v>1025</v>
      </c>
      <c r="C5" s="489" t="n">
        <f>4*'ARP Timing'!B8*VLOOKUP(C$1,'ARP Score'!$A$5:$M16,$A5)</f>
        <v>0</v>
      </c>
      <c r="D5" s="489" t="n">
        <f>4*'ARP Timing'!C8*VLOOKUP(D$1,'ARP Score'!$A$5:$M16,$A5)</f>
        <v>33.921840000000024</v>
      </c>
      <c r="E5" s="489" t="n">
        <f>4*'ARP Timing'!D8*VLOOKUP(E$1,'ARP Score'!$A$5:$M16,$A5)</f>
        <v>44.966160000000031</v>
      </c>
      <c r="F5" s="489" t="n">
        <f>4*'ARP Timing'!E8*VLOOKUP(F$1,'ARP Score'!$A$5:$M16,$A5)</f>
        <v>52.756999999999998</v>
      </c>
      <c r="G5" s="489" t="n">
        <f>4*'ARP Timing'!F8*VLOOKUP(G$1,'ARP Score'!$A$5:$M16,$A5)</f>
        <v>52.756999999999998</v>
      </c>
      <c r="H5" s="489" t="n">
        <f>4*'ARP Timing'!G8*VLOOKUP(H$1,'ARP Score'!$A$5:$M16,$A5)</f>
        <v>52.756999999999998</v>
      </c>
      <c r="I5" s="489" t="n">
        <f>4*'ARP Timing'!H8*VLOOKUP(I$1,'ARP Score'!$A$5:$M16,$A5)</f>
        <v>52.756999999999998</v>
      </c>
      <c r="J5" s="489" t="n">
        <f>4*'ARP Timing'!I8*VLOOKUP(J$1,'ARP Score'!$A$5:$M16,$A5)</f>
        <v>12</v>
      </c>
      <c r="K5" s="489" t="n">
        <f>4*'ARP Timing'!J8*VLOOKUP(K$1,'ARP Score'!$A$5:$M16,$A5)</f>
        <v>12</v>
      </c>
      <c r="L5" s="489" t="n">
        <f>4*'ARP Timing'!K8*VLOOKUP(L$1,'ARP Score'!$A$5:$M16,$A5)</f>
        <v>12</v>
      </c>
      <c r="M5" s="489" t="n">
        <f>4*'ARP Timing'!L8*VLOOKUP(M$1,'ARP Score'!$A$5:$M16,$A5)</f>
        <v>12</v>
      </c>
      <c r="N5" s="489" t="n">
        <f>4*'ARP Timing'!M8*VLOOKUP(N$1,'ARP Score'!$A$5:$M16,$A5)</f>
        <v>4.2219999999999995</v>
      </c>
      <c r="O5" s="489" t="n">
        <f>4*'ARP Timing'!N8*VLOOKUP(O$1,'ARP Score'!$A$5:$M16,$A5)</f>
        <v>4.2219999999999995</v>
      </c>
      <c r="P5" s="489" t="n">
        <f>4*'ARP Timing'!O8*VLOOKUP(P$1,'ARP Score'!$A$5:$M16,$A5)</f>
        <v>4.2219999999999995</v>
      </c>
      <c r="Q5" s="489" t="n">
        <f>4*'ARP Timing'!P8*VLOOKUP(Q$1,'ARP Score'!$A$5:$M16,$A5)</f>
        <v>4.2219999999999995</v>
      </c>
      <c r="R5" s="489" t="n">
        <f>4*'ARP Timing'!Q8*VLOOKUP(R$1,'ARP Score'!$A$5:$M16,$A5)</f>
        <v>2.3719999999999999</v>
      </c>
      <c r="S5" s="489" t="n">
        <f>4*'ARP Timing'!R8*VLOOKUP(S$1,'ARP Score'!$A$5:$M16,$A5)</f>
        <v>2.3719999999999999</v>
      </c>
      <c r="T5" s="489" t="n">
        <f>4*'ARP Timing'!S8*VLOOKUP(T$1,'ARP Score'!$A$5:$M16,$A5)</f>
        <v>2.3719999999999999</v>
      </c>
      <c r="U5" s="489" t="n">
        <f>4*'ARP Timing'!T8*VLOOKUP(U$1,'ARP Score'!$A$5:$M16,$A5)</f>
        <v>2.3719999999999999</v>
      </c>
      <c r="V5" s="489" t="n">
        <f>4*'ARP Timing'!U8*VLOOKUP(V$1,'ARP Score'!$A$5:$M16,$A5)</f>
        <v>0.49</v>
      </c>
      <c r="W5" s="489" t="n">
        <f t="shared" ref="W5:W15" si="0">SUM(C5:U5)/4</f>
        <v>91.073000000000008</v>
      </c>
    </row>
    <row r="6" ht="16" customHeight="1">
      <c r="A6" s="34" t="n">
        <v>7</v>
      </c>
      <c r="B6" s="19" t="s">
        <v>1117</v>
      </c>
      <c r="C6" s="489" t="n">
        <f>4*'ARP Timing'!B9*VLOOKUP(C$1,'ARP Score'!$A$5:$M17,$A6)</f>
        <v>0</v>
      </c>
      <c r="D6" s="489" t="n">
        <f>4*'ARP Timing'!C9*VLOOKUP(D$1,'ARP Score'!$A$5:$M17,$A6)</f>
        <v>58.782959999999989</v>
      </c>
      <c r="E6" s="489" t="n">
        <f>4*'ARP Timing'!D9*VLOOKUP(E$1,'ARP Score'!$A$5:$M17,$A6)</f>
        <v>267.78904</v>
      </c>
      <c r="F6" s="489" t="n">
        <f>4*'ARP Timing'!E9*VLOOKUP(F$1,'ARP Score'!$A$5:$M17,$A6)</f>
        <v>110.24799999999999</v>
      </c>
      <c r="G6" s="489" t="n">
        <f>4*'ARP Timing'!F9*VLOOKUP(G$1,'ARP Score'!$A$5:$M17,$A6)</f>
        <v>110.24799999999999</v>
      </c>
      <c r="H6" s="489" t="n">
        <f>4*'ARP Timing'!G9*VLOOKUP(H$1,'ARP Score'!$A$5:$M17,$A6)</f>
        <v>110.24799999999999</v>
      </c>
      <c r="I6" s="489" t="n">
        <f>4*'ARP Timing'!H9*VLOOKUP(I$1,'ARP Score'!$A$5:$M17,$A6)</f>
        <v>110.24799999999999</v>
      </c>
      <c r="J6" s="489" t="n">
        <f>4*'ARP Timing'!I9*VLOOKUP(J$1,'ARP Score'!$A$5:$M17,$A6)</f>
        <v>12.726000000000001</v>
      </c>
      <c r="K6" s="489" t="n">
        <f>4*'ARP Timing'!J9*VLOOKUP(K$1,'ARP Score'!$A$5:$M17,$A6)</f>
        <v>12.726000000000001</v>
      </c>
      <c r="L6" s="489" t="n">
        <f>4*'ARP Timing'!K9*VLOOKUP(L$1,'ARP Score'!$A$5:$M17,$A6)</f>
        <v>12.726000000000001</v>
      </c>
      <c r="M6" s="489" t="n">
        <f>4*'ARP Timing'!L9*VLOOKUP(M$1,'ARP Score'!$A$5:$M17,$A6)</f>
        <v>12.726000000000001</v>
      </c>
      <c r="N6" s="489" t="n">
        <f>4*'ARP Timing'!M9*VLOOKUP(N$1,'ARP Score'!$A$5:$M17,$A6)</f>
        <v>1.365</v>
      </c>
      <c r="O6" s="489" t="n">
        <f>4*'ARP Timing'!N9*VLOOKUP(O$1,'ARP Score'!$A$5:$M17,$A6)</f>
        <v>1.365</v>
      </c>
      <c r="P6" s="489" t="n">
        <f>4*'ARP Timing'!O9*VLOOKUP(P$1,'ARP Score'!$A$5:$M17,$A6)</f>
        <v>1.365</v>
      </c>
      <c r="Q6" s="489" t="n">
        <f>4*'ARP Timing'!P9*VLOOKUP(Q$1,'ARP Score'!$A$5:$M17,$A6)</f>
        <v>1.365</v>
      </c>
      <c r="R6" s="489" t="n">
        <f>4*'ARP Timing'!Q9*VLOOKUP(R$1,'ARP Score'!$A$5:$M17,$A6)</f>
        <v>-0.90100000000000025</v>
      </c>
      <c r="S6" s="489" t="n">
        <f>4*'ARP Timing'!R9*VLOOKUP(S$1,'ARP Score'!$A$5:$M17,$A6)</f>
        <v>-0.90100000000000025</v>
      </c>
      <c r="T6" s="489" t="n">
        <f>4*'ARP Timing'!S9*VLOOKUP(T$1,'ARP Score'!$A$5:$M17,$A6)</f>
        <v>-0.90100000000000025</v>
      </c>
      <c r="U6" s="489" t="n">
        <f>4*'ARP Timing'!T9*VLOOKUP(U$1,'ARP Score'!$A$5:$M17,$A6)</f>
        <v>-0.90100000000000025</v>
      </c>
      <c r="V6" s="489" t="n">
        <f>4*'ARP Timing'!U9*VLOOKUP(V$1,'ARP Score'!$A$5:$M17,$A6)</f>
        <v>-2.1500000000000004</v>
      </c>
      <c r="W6" s="489" t="n">
        <f t="shared" si="0"/>
        <v>205.08100000000007</v>
      </c>
    </row>
    <row r="7" ht="16" customHeight="1">
      <c r="A7" s="34" t="n">
        <v>8</v>
      </c>
      <c r="B7" s="19" t="s">
        <v>132</v>
      </c>
      <c r="C7" s="489" t="n">
        <f>4*'ARP Timing'!B10*VLOOKUP(C$1,'ARP Score'!$A$5:$M18,$A7)</f>
        <v>0</v>
      </c>
      <c r="D7" s="489" t="n">
        <f>4*'ARP Timing'!C10*VLOOKUP(D$1,'ARP Score'!$A$5:$M18,$A7)</f>
        <v>15.596</v>
      </c>
      <c r="E7" s="489" t="n">
        <f>4*'ARP Timing'!D10*VLOOKUP(E$1,'ARP Score'!$A$5:$M18,$A7)</f>
        <v>15.596</v>
      </c>
      <c r="F7" s="489" t="n">
        <f>4*'ARP Timing'!E10*VLOOKUP(F$1,'ARP Score'!$A$5:$M18,$A7)</f>
        <v>7.9489999999999998</v>
      </c>
      <c r="G7" s="489" t="n">
        <f>4*'ARP Timing'!F10*VLOOKUP(G$1,'ARP Score'!$A$5:$M18,$A7)</f>
        <v>7.9489999999999998</v>
      </c>
      <c r="H7" s="489" t="n">
        <f>4*'ARP Timing'!G10*VLOOKUP(H$1,'ARP Score'!$A$5:$M18,$A7)</f>
        <v>7.9489999999999998</v>
      </c>
      <c r="I7" s="489" t="n">
        <f>4*'ARP Timing'!H10*VLOOKUP(I$1,'ARP Score'!$A$5:$M18,$A7)</f>
        <v>7.9489999999999998</v>
      </c>
      <c r="J7" s="489" t="n">
        <f>4*'ARP Timing'!I10*VLOOKUP(J$1,'ARP Score'!$A$5:$M18,$A7)</f>
        <v>4.7519999999999998</v>
      </c>
      <c r="K7" s="489" t="n">
        <f>4*'ARP Timing'!J10*VLOOKUP(K$1,'ARP Score'!$A$5:$M18,$A7)</f>
        <v>4.7519999999999998</v>
      </c>
      <c r="L7" s="489" t="n">
        <f>4*'ARP Timing'!K10*VLOOKUP(L$1,'ARP Score'!$A$5:$M18,$A7)</f>
        <v>4.7519999999999998</v>
      </c>
      <c r="M7" s="489" t="n">
        <f>4*'ARP Timing'!L10*VLOOKUP(M$1,'ARP Score'!$A$5:$M18,$A7)</f>
        <v>4.7519999999999998</v>
      </c>
      <c r="N7" s="489" t="n">
        <f>4*'ARP Timing'!M10*VLOOKUP(N$1,'ARP Score'!$A$5:$M18,$A7)</f>
        <v>4.637999999999999</v>
      </c>
      <c r="O7" s="489" t="n">
        <f>4*'ARP Timing'!N10*VLOOKUP(O$1,'ARP Score'!$A$5:$M18,$A7)</f>
        <v>4.637999999999999</v>
      </c>
      <c r="P7" s="489" t="n">
        <f>4*'ARP Timing'!O10*VLOOKUP(P$1,'ARP Score'!$A$5:$M18,$A7)</f>
        <v>4.637999999999999</v>
      </c>
      <c r="Q7" s="489" t="n">
        <f>4*'ARP Timing'!P10*VLOOKUP(Q$1,'ARP Score'!$A$5:$M18,$A7)</f>
        <v>4.637999999999999</v>
      </c>
      <c r="R7" s="489" t="n">
        <f>4*'ARP Timing'!Q10*VLOOKUP(R$1,'ARP Score'!$A$5:$M18,$A7)</f>
        <v>1.8800000000000001</v>
      </c>
      <c r="S7" s="489" t="n">
        <f>4*'ARP Timing'!R10*VLOOKUP(S$1,'ARP Score'!$A$5:$M18,$A7)</f>
        <v>1.8800000000000001</v>
      </c>
      <c r="T7" s="489" t="n">
        <f>4*'ARP Timing'!S10*VLOOKUP(T$1,'ARP Score'!$A$5:$M18,$A7)</f>
        <v>1.8800000000000001</v>
      </c>
      <c r="U7" s="489" t="n">
        <f>4*'ARP Timing'!T10*VLOOKUP(U$1,'ARP Score'!$A$5:$M18,$A7)</f>
        <v>1.8800000000000001</v>
      </c>
      <c r="V7" s="489" t="n">
        <f>4*'ARP Timing'!U10*VLOOKUP(V$1,'ARP Score'!$A$5:$M18,$A7)</f>
        <v>1.446</v>
      </c>
      <c r="W7" s="489" t="n">
        <f t="shared" si="0"/>
        <v>27.016999999999996</v>
      </c>
    </row>
    <row r="8">
      <c r="A8" s="34" t="n">
        <v>9</v>
      </c>
      <c r="B8" s="490" t="s">
        <v>408</v>
      </c>
      <c r="C8" s="489" t="n">
        <f>4*'ARP Timing'!B$11*VLOOKUP(C$1,'ARP Score'!$A$5:$M19,$A8)</f>
        <v>0</v>
      </c>
      <c r="D8" s="489" t="n">
        <f>0.6*SUM('ARP Score'!B5:B7)*4</f>
        <v>989.16719999999987</v>
      </c>
      <c r="E8" s="34" t="n">
        <v>0</v>
      </c>
      <c r="F8" s="489" t="n">
        <v>0</v>
      </c>
      <c r="G8" s="489" t="n">
        <v>0</v>
      </c>
      <c r="H8" s="489" t="n">
        <f>D8*0.4/0.6</f>
        <v>659.44479999999999</v>
      </c>
      <c r="I8" s="489" t="n">
        <v>0</v>
      </c>
      <c r="J8" s="34" t="n">
        <v>0</v>
      </c>
      <c r="K8" s="489" t="n">
        <v>0</v>
      </c>
      <c r="L8" s="489" t="n">
        <v>0</v>
      </c>
      <c r="M8" s="489" t="n">
        <v>0</v>
      </c>
      <c r="N8" s="489" t="n">
        <v>0</v>
      </c>
      <c r="O8" s="489" t="n">
        <v>0</v>
      </c>
      <c r="P8" s="489" t="n">
        <v>0</v>
      </c>
      <c r="Q8" s="489" t="n">
        <v>0</v>
      </c>
      <c r="R8" s="489" t="n">
        <v>0</v>
      </c>
      <c r="S8" s="489" t="n">
        <v>0</v>
      </c>
      <c r="T8" s="489" t="n">
        <v>0</v>
      </c>
      <c r="U8" s="489" t="n">
        <v>0</v>
      </c>
      <c r="V8" s="489" t="n">
        <v>0</v>
      </c>
      <c r="W8" s="489" t="n">
        <f t="shared" si="0"/>
        <v>412.15299999999996</v>
      </c>
    </row>
    <row r="9">
      <c r="A9" s="34" t="n">
        <v>10</v>
      </c>
      <c r="B9" s="490" t="s">
        <v>151</v>
      </c>
      <c r="C9" s="489" t="n">
        <f>4*'ARP Timing'!B$11*VLOOKUP(C$1,'ARP Score'!$A$5:$M20,$A9)</f>
        <v>0</v>
      </c>
      <c r="D9" s="489" t="n">
        <f>4*'ARP Timing'!C$11*VLOOKUP(D$1,'ARP Score'!$A$5:$M20,$A9)</f>
        <v>24.693999999999999</v>
      </c>
      <c r="E9" s="489" t="n">
        <f>4*'ARP Timing'!D$11*VLOOKUP(E$1,'ARP Score'!$A$5:$M20,$A9)</f>
        <v>24.693999999999999</v>
      </c>
      <c r="F9" s="489" t="n">
        <f>4*'ARP Timing'!E$11*VLOOKUP(F$1,'ARP Score'!$A$5:$M20,$A9)</f>
        <v>46.79</v>
      </c>
      <c r="G9" s="489" t="n">
        <f>4*'ARP Timing'!F$11*VLOOKUP(G$1,'ARP Score'!$A$5:$M20,$A9)</f>
        <v>46.79</v>
      </c>
      <c r="H9" s="489" t="n">
        <f>4*'ARP Timing'!G$11*VLOOKUP(H$1,'ARP Score'!$A$5:$M20,$A9)</f>
        <v>46.79</v>
      </c>
      <c r="I9" s="489" t="n">
        <f>4*'ARP Timing'!H$11*VLOOKUP(I$1,'ARP Score'!$A$5:$M20,$A9)</f>
        <v>46.79</v>
      </c>
      <c r="J9" s="489" t="n">
        <f>4*'ARP Timing'!I$11*VLOOKUP(J$1,'ARP Score'!$A$5:$M20,$A9)</f>
        <v>38.595999999999997</v>
      </c>
      <c r="K9" s="489" t="n">
        <f>4*'ARP Timing'!J$11*VLOOKUP(K$1,'ARP Score'!$A$5:$M20,$A9)</f>
        <v>38.595999999999997</v>
      </c>
      <c r="L9" s="489" t="n">
        <f>4*'ARP Timing'!K$11*VLOOKUP(L$1,'ARP Score'!$A$5:$M20,$A9)</f>
        <v>38.595999999999997</v>
      </c>
      <c r="M9" s="489" t="n">
        <f>4*'ARP Timing'!L$11*VLOOKUP(M$1,'ARP Score'!$A$5:$M20,$A9)</f>
        <v>38.595999999999997</v>
      </c>
      <c r="N9" s="489" t="n">
        <f>4*'ARP Timing'!M$11*VLOOKUP(N$1,'ARP Score'!$A$5:$M20,$A9)</f>
        <v>31.911000000000001</v>
      </c>
      <c r="O9" s="489" t="n">
        <f>4*'ARP Timing'!N$11*VLOOKUP(O$1,'ARP Score'!$A$5:$M20,$A9)</f>
        <v>31.911000000000001</v>
      </c>
      <c r="P9" s="489" t="n">
        <f>4*'ARP Timing'!O$11*VLOOKUP(P$1,'ARP Score'!$A$5:$M20,$A9)</f>
        <v>31.911000000000001</v>
      </c>
      <c r="Q9" s="489" t="n">
        <f>4*'ARP Timing'!P$11*VLOOKUP(Q$1,'ARP Score'!$A$5:$M20,$A9)</f>
        <v>31.911000000000001</v>
      </c>
      <c r="R9" s="489" t="n">
        <f>4*'ARP Timing'!Q$11*VLOOKUP(R$1,'ARP Score'!$A$5:$M20,$A9)</f>
        <v>23.099</v>
      </c>
      <c r="S9" s="489" t="n">
        <f>4*'ARP Timing'!R$11*VLOOKUP(S$1,'ARP Score'!$A$5:$M20,$A9)</f>
        <v>23.099</v>
      </c>
      <c r="T9" s="489" t="n">
        <f>4*'ARP Timing'!S$11*VLOOKUP(T$1,'ARP Score'!$A$5:$M20,$A9)</f>
        <v>23.099</v>
      </c>
      <c r="U9" s="489" t="n">
        <f>4*'ARP Timing'!T$11*VLOOKUP(U$1,'ARP Score'!$A$5:$M20,$A9)</f>
        <v>23.099</v>
      </c>
      <c r="V9" s="489" t="n">
        <f>4*'ARP Timing'!U$11*VLOOKUP(V$1,'ARP Score'!$A$5:$M20,$A9)</f>
        <v>10.766999999999999</v>
      </c>
      <c r="W9" s="489" t="n">
        <f t="shared" si="0"/>
        <v>152.74300000000005</v>
      </c>
    </row>
    <row r="10">
      <c r="A10" s="493" t="n">
        <v>11</v>
      </c>
      <c r="B10" s="490" t="s">
        <v>424</v>
      </c>
      <c r="C10" s="489" t="n">
        <f>4*'ARP Timing'!B$11*VLOOKUP(C$1,'ARP Score'!$A$5:$M22,$A10)</f>
        <v>0</v>
      </c>
      <c r="D10" s="489" t="n">
        <f>4*'ARP Timing'!C$11*VLOOKUP(D$1,'ARP Score'!$A$5:$M22,$A10)</f>
        <v>59.256</v>
      </c>
      <c r="E10" s="489" t="n">
        <f>4*'ARP Timing'!D$11*VLOOKUP(E$1,'ARP Score'!$A$5:$M22,$A10)</f>
        <v>59.256</v>
      </c>
      <c r="F10" s="489" t="n">
        <f>4*'ARP Timing'!E$11*VLOOKUP(F$1,'ARP Score'!$A$5:$M22,$A10)</f>
        <v>35.671000000000006</v>
      </c>
      <c r="G10" s="489" t="n">
        <f>4*'ARP Timing'!F$11*VLOOKUP(G$1,'ARP Score'!$A$5:$M22,$A10)</f>
        <v>35.671000000000006</v>
      </c>
      <c r="H10" s="489" t="n">
        <f>4*'ARP Timing'!G$11*VLOOKUP(H$1,'ARP Score'!$A$5:$M22,$A10)</f>
        <v>35.671000000000006</v>
      </c>
      <c r="I10" s="489" t="n">
        <f>4*'ARP Timing'!H$11*VLOOKUP(I$1,'ARP Score'!$A$5:$M22,$A10)</f>
        <v>35.671000000000006</v>
      </c>
      <c r="J10" s="489" t="n">
        <f>4*'ARP Timing'!I$11*VLOOKUP(J$1,'ARP Score'!$A$5:$M22,$A10)</f>
        <v>24.216000000000001</v>
      </c>
      <c r="K10" s="489" t="n">
        <f>4*'ARP Timing'!J$11*VLOOKUP(K$1,'ARP Score'!$A$5:$M22,$A10)</f>
        <v>24.216000000000001</v>
      </c>
      <c r="L10" s="489" t="n">
        <f>4*'ARP Timing'!K$11*VLOOKUP(L$1,'ARP Score'!$A$5:$M22,$A10)</f>
        <v>24.216000000000001</v>
      </c>
      <c r="M10" s="489" t="n">
        <f>4*'ARP Timing'!L$11*VLOOKUP(M$1,'ARP Score'!$A$5:$M22,$A10)</f>
        <v>24.216000000000001</v>
      </c>
      <c r="N10" s="489" t="n">
        <f>4*'ARP Timing'!M$11*VLOOKUP(N$1,'ARP Score'!$A$5:$M22,$A10)</f>
        <v>9.6430000000000007</v>
      </c>
      <c r="O10" s="489" t="n">
        <f>4*'ARP Timing'!N$11*VLOOKUP(O$1,'ARP Score'!$A$5:$M22,$A10)</f>
        <v>9.6430000000000007</v>
      </c>
      <c r="P10" s="489" t="n">
        <f>4*'ARP Timing'!O$11*VLOOKUP(P$1,'ARP Score'!$A$5:$M22,$A10)</f>
        <v>9.6430000000000007</v>
      </c>
      <c r="Q10" s="489" t="n">
        <f>4*'ARP Timing'!P$11*VLOOKUP(Q$1,'ARP Score'!$A$5:$M22,$A10)</f>
        <v>9.6430000000000007</v>
      </c>
      <c r="R10" s="489" t="n">
        <f>4*'ARP Timing'!Q$11*VLOOKUP(R$1,'ARP Score'!$A$5:$M22,$A10)</f>
        <v>4.5789999999999997</v>
      </c>
      <c r="S10" s="489" t="n">
        <f>4*'ARP Timing'!R$11*VLOOKUP(S$1,'ARP Score'!$A$5:$M22,$A10)</f>
        <v>4.5789999999999997</v>
      </c>
      <c r="T10" s="489" t="n">
        <f>4*'ARP Timing'!S$11*VLOOKUP(T$1,'ARP Score'!$A$5:$M22,$A10)</f>
        <v>4.5789999999999997</v>
      </c>
      <c r="U10" s="489" t="n">
        <f>4*'ARP Timing'!T$11*VLOOKUP(U$1,'ARP Score'!$A$5:$M22,$A10)</f>
        <v>4.5789999999999997</v>
      </c>
      <c r="V10" s="489" t="n">
        <f>4*'ARP Timing'!U$11*VLOOKUP(V$1,'ARP Score'!$A$5:$M22,$A10)</f>
        <v>2.9130000000000003</v>
      </c>
      <c r="W10" s="489" t="n">
        <f t="shared" si="0"/>
        <v>103.73700000000002</v>
      </c>
    </row>
    <row r="11" ht="16" customHeight="1">
      <c r="A11" s="34" t="n">
        <v>12</v>
      </c>
      <c r="B11" s="18" t="s">
        <v>160</v>
      </c>
      <c r="C11" s="489" t="n">
        <f>4*'ARP Timing'!B12*VLOOKUP(C$1,'ARP Score'!$A$5:$M20,$A11)</f>
        <v>103</v>
      </c>
      <c r="D11" s="489" t="n">
        <f>4*'ARP Timing'!C12*VLOOKUP(D$1,'ARP Score'!$A$5:$M20,$A11)</f>
        <v>0</v>
      </c>
      <c r="E11" s="489" t="n">
        <f>4*'ARP Timing'!D12*VLOOKUP(E$1,'ARP Score'!$A$5:$M20,$A11)</f>
        <v>0</v>
      </c>
      <c r="F11" s="489" t="n">
        <f>4*'ARP Timing'!E12*VLOOKUP(F$1,'ARP Score'!$A$5:$M20,$A11)</f>
        <v>0</v>
      </c>
      <c r="G11" s="489" t="n">
        <f>4*'ARP Timing'!F12*VLOOKUP(G$1,'ARP Score'!$A$5:$M20,$A11)</f>
        <v>0</v>
      </c>
      <c r="H11" s="489" t="n">
        <f>4*'ARP Timing'!G12*VLOOKUP(H$1,'ARP Score'!$A$5:$M20,$A11)</f>
        <v>0</v>
      </c>
      <c r="I11" s="489" t="n">
        <f>4*'ARP Timing'!H12*VLOOKUP(I$1,'ARP Score'!$A$5:$M20,$A11)</f>
        <v>0</v>
      </c>
      <c r="J11" s="489" t="n">
        <f>4*'ARP Timing'!I12*VLOOKUP(J$1,'ARP Score'!$A$5:$M20,$A11)</f>
        <v>0</v>
      </c>
      <c r="K11" s="489" t="n">
        <f>4*'ARP Timing'!J12*VLOOKUP(K$1,'ARP Score'!$A$5:$M20,$A11)</f>
        <v>0</v>
      </c>
      <c r="L11" s="489" t="n">
        <f>4*'ARP Timing'!K12*VLOOKUP(L$1,'ARP Score'!$A$5:$M20,$A11)</f>
        <v>0</v>
      </c>
      <c r="M11" s="489" t="n">
        <f>4*'ARP Timing'!L12*VLOOKUP(M$1,'ARP Score'!$A$5:$M20,$A11)</f>
        <v>0</v>
      </c>
      <c r="N11" s="489" t="n">
        <f>4*'ARP Timing'!M12*VLOOKUP(N$1,'ARP Score'!$A$5:$M20,$A11)</f>
        <v>0</v>
      </c>
      <c r="O11" s="489" t="n">
        <f>4*'ARP Timing'!N12*VLOOKUP(O$1,'ARP Score'!$A$5:$M20,$A11)</f>
        <v>0</v>
      </c>
      <c r="P11" s="489" t="n">
        <f>4*'ARP Timing'!O12*VLOOKUP(P$1,'ARP Score'!$A$5:$M20,$A11)</f>
        <v>0</v>
      </c>
      <c r="Q11" s="489" t="n">
        <f>4*'ARP Timing'!P12*VLOOKUP(Q$1,'ARP Score'!$A$5:$M20,$A11)</f>
        <v>0</v>
      </c>
      <c r="R11" s="489" t="n">
        <f>4*'ARP Timing'!Q12*VLOOKUP(R$1,'ARP Score'!$A$5:$M20,$A11)</f>
        <v>0</v>
      </c>
      <c r="S11" s="489" t="n">
        <f>4*'ARP Timing'!R12*VLOOKUP(S$1,'ARP Score'!$A$5:$M20,$A11)</f>
        <v>0</v>
      </c>
      <c r="T11" s="489" t="n">
        <f>4*'ARP Timing'!S12*VLOOKUP(T$1,'ARP Score'!$A$5:$M20,$A11)</f>
        <v>0</v>
      </c>
      <c r="U11" s="489" t="n">
        <f>4*'ARP Timing'!T12*VLOOKUP(U$1,'ARP Score'!$A$5:$M20,$A11)</f>
        <v>0</v>
      </c>
      <c r="V11" s="489" t="n">
        <f>4*'ARP Timing'!U12*VLOOKUP(V$1,'ARP Score'!$A$5:$M20,$A11)</f>
        <v>0</v>
      </c>
      <c r="W11" s="489" t="n">
        <f t="shared" si="0"/>
        <v>25.75</v>
      </c>
    </row>
    <row r="12" ht="16" customHeight="1">
      <c r="A12" s="34" t="n">
        <v>13</v>
      </c>
      <c r="B12" s="19" t="s">
        <v>110</v>
      </c>
      <c r="C12" s="489" t="n">
        <f>4*'ARP Timing'!B13*VLOOKUP(C$1,'ARP Score'!$A$5:$M21,$A12)</f>
        <v>0</v>
      </c>
      <c r="D12" s="489" t="n">
        <f>4*'ARP Timing'!C13*VLOOKUP(D$1,'ARP Score'!$A$5:$M21,$A12)</f>
        <v>51.102400000000003</v>
      </c>
      <c r="E12" s="489" t="n">
        <f>4*'ARP Timing'!D13*VLOOKUP(E$1,'ARP Score'!$A$5:$M21,$A12)</f>
        <v>76.653599999999997</v>
      </c>
      <c r="F12" s="489" t="n">
        <f>4*'ARP Timing'!E13*VLOOKUP(F$1,'ARP Score'!$A$5:$M21,$A12)</f>
        <v>90.260800000000003</v>
      </c>
      <c r="G12" s="489" t="n">
        <f>4*'ARP Timing'!F13*VLOOKUP(G$1,'ARP Score'!$A$5:$M21,$A12)</f>
        <v>67.695599999999999</v>
      </c>
      <c r="H12" s="489" t="n">
        <f>4*'ARP Timing'!G13*VLOOKUP(H$1,'ARP Score'!$A$5:$M21,$A12)</f>
        <v>45.130400000000002</v>
      </c>
      <c r="I12" s="489" t="n">
        <f>4*'ARP Timing'!H13*VLOOKUP(I$1,'ARP Score'!$A$5:$M21,$A12)</f>
        <v>22.565200000000001</v>
      </c>
      <c r="J12" s="489" t="n">
        <f>4*'ARP Timing'!I13*VLOOKUP(J$1,'ARP Score'!$A$5:$M21,$A12)</f>
        <v>15.652999999999999</v>
      </c>
      <c r="K12" s="489" t="n">
        <f>4*'ARP Timing'!J13*VLOOKUP(K$1,'ARP Score'!$A$5:$M21,$A12)</f>
        <v>15.652999999999999</v>
      </c>
      <c r="L12" s="489" t="n">
        <f>4*'ARP Timing'!K13*VLOOKUP(L$1,'ARP Score'!$A$5:$M21,$A12)</f>
        <v>15.652999999999999</v>
      </c>
      <c r="M12" s="489" t="n">
        <f>4*'ARP Timing'!L13*VLOOKUP(M$1,'ARP Score'!$A$5:$M21,$A12)</f>
        <v>15.652999999999999</v>
      </c>
      <c r="N12" s="489" t="n">
        <f>4*'ARP Timing'!M13*VLOOKUP(N$1,'ARP Score'!$A$5:$M21,$A12)</f>
        <v>3.9320000000000004</v>
      </c>
      <c r="O12" s="489" t="n">
        <f>4*'ARP Timing'!N13*VLOOKUP(O$1,'ARP Score'!$A$5:$M21,$A12)</f>
        <v>3.9320000000000004</v>
      </c>
      <c r="P12" s="489" t="n">
        <f>4*'ARP Timing'!O13*VLOOKUP(P$1,'ARP Score'!$A$5:$M21,$A12)</f>
        <v>3.9320000000000004</v>
      </c>
      <c r="Q12" s="489" t="n">
        <f>4*'ARP Timing'!P13*VLOOKUP(Q$1,'ARP Score'!$A$5:$M21,$A12)</f>
        <v>3.9320000000000004</v>
      </c>
      <c r="R12" s="489" t="n">
        <f>4*'ARP Timing'!Q13*VLOOKUP(R$1,'ARP Score'!$A$5:$M21,$A12)</f>
        <v>-0.74299999999999988</v>
      </c>
      <c r="S12" s="489" t="n">
        <f>4*'ARP Timing'!R13*VLOOKUP(S$1,'ARP Score'!$A$5:$M21,$A12)</f>
        <v>-0.74299999999999988</v>
      </c>
      <c r="T12" s="489" t="n">
        <f>4*'ARP Timing'!S13*VLOOKUP(T$1,'ARP Score'!$A$5:$M21,$A12)</f>
        <v>-0.74299999999999988</v>
      </c>
      <c r="U12" s="489" t="n">
        <f>4*'ARP Timing'!T13*VLOOKUP(U$1,'ARP Score'!$A$5:$M21,$A12)</f>
        <v>-0.74299999999999988</v>
      </c>
      <c r="V12" s="489" t="n">
        <f>4*'ARP Timing'!U13*VLOOKUP(V$1,'ARP Score'!$A$5:$M21,$A12)</f>
        <v>-21.606000000000002</v>
      </c>
      <c r="W12" s="489" t="n">
        <f t="shared" si="0"/>
        <v>107.19400000000005</v>
      </c>
    </row>
    <row r="13">
      <c r="A13" s="34" t="n">
        <v>15</v>
      </c>
      <c r="B13" s="34" t="s">
        <v>1118</v>
      </c>
      <c r="C13" s="489" t="n">
        <f>0.3*'ARP Score'!$N5*4*'ARP Timing'!B6</f>
        <v>0</v>
      </c>
      <c r="D13" s="489" t="n">
        <f>0.3*'ARP Score'!$N5*4*'ARP Timing'!C6</f>
        <v>1.7544</v>
      </c>
      <c r="E13" s="489" t="n">
        <f>0.3*'ARP Score'!$N5*4*'ARP Timing'!D6</f>
        <v>2.3255999999999997</v>
      </c>
      <c r="F13" s="489" t="n">
        <f>0.3*'ARP Score'!$N6*4*'ARP Timing'!E6</f>
        <v>1.5299999999999998</v>
      </c>
      <c r="G13" s="489" t="n">
        <f>0.3*'ARP Score'!$N6*4*'ARP Timing'!F6</f>
        <v>1.5299999999999998</v>
      </c>
      <c r="H13" s="489" t="n">
        <f>0.3*'ARP Score'!$N6*4*'ARP Timing'!G6</f>
        <v>1.5299999999999998</v>
      </c>
      <c r="I13" s="489" t="n">
        <f>0.3*'ARP Score'!$N6*4*'ARP Timing'!H6</f>
        <v>1.5299999999999998</v>
      </c>
      <c r="J13" s="489" t="n">
        <f>0.3*'ARP Score'!$N7*4*'ARP Timing'!I6</f>
        <v>0</v>
      </c>
      <c r="K13" s="489" t="n">
        <f>0.3*'ARP Score'!$N7*4*'ARP Timing'!J6</f>
        <v>0</v>
      </c>
      <c r="L13" s="489" t="n">
        <f>0.3*'ARP Score'!$N7*4*'ARP Timing'!K6</f>
        <v>0</v>
      </c>
      <c r="M13" s="489" t="n">
        <f>0.3*'ARP Score'!$N7*4*'ARP Timing'!L6</f>
        <v>0</v>
      </c>
      <c r="N13" s="489" t="n">
        <f>0.3*'ARP Score'!$N7*4*'ARP Timing'!M6</f>
        <v>0</v>
      </c>
      <c r="O13" s="489" t="n">
        <f>0.3*'ARP Score'!$N7*4*'ARP Timing'!N6</f>
        <v>0</v>
      </c>
      <c r="P13" s="489" t="n">
        <f>0.3*'ARP Score'!$N7*4*'ARP Timing'!O6</f>
        <v>0</v>
      </c>
      <c r="Q13" s="489" t="n">
        <f>0.3*'ARP Score'!$N7*4*'ARP Timing'!P6</f>
        <v>0</v>
      </c>
      <c r="R13" s="489" t="n">
        <f>0.3*'ARP Score'!$N7*4*'ARP Timing'!Q6</f>
        <v>0</v>
      </c>
      <c r="S13" s="489" t="n">
        <f>0.3*'ARP Score'!$N7*4*'ARP Timing'!R6</f>
        <v>0</v>
      </c>
      <c r="T13" s="489" t="n">
        <f>0.3*'ARP Score'!$N7*4*'ARP Timing'!S6</f>
        <v>0</v>
      </c>
      <c r="U13" s="489" t="n">
        <f>0.3*'ARP Score'!$N7*4*'ARP Timing'!T6</f>
        <v>0</v>
      </c>
      <c r="V13" s="489" t="n">
        <f>0.3*'ARP Score'!$N7*4*'ARP Timing'!U6</f>
        <v>0</v>
      </c>
      <c r="W13" s="489" t="n">
        <f t="shared" si="0"/>
        <v>2.5499999999999994</v>
      </c>
    </row>
    <row r="14">
      <c r="A14" s="34" t="n">
        <v>14</v>
      </c>
      <c r="B14" s="34" t="s">
        <v>1119</v>
      </c>
      <c r="C14" s="489" t="n">
        <f>C13/0.3*0.2</f>
        <v>0</v>
      </c>
      <c r="D14" s="489" t="n">
        <f t="shared" ref="D14:F14" si="1">D13/0.3*0.2</f>
        <v>1.1696</v>
      </c>
      <c r="E14" s="489" t="n">
        <f t="shared" si="1"/>
        <v>1.5503999999999998</v>
      </c>
      <c r="F14" s="489" t="n">
        <f t="shared" si="1"/>
        <v>1.02</v>
      </c>
      <c r="G14" s="489" t="n">
        <f t="shared" ref="G14" si="2">G13/0.3*0.2</f>
        <v>1.02</v>
      </c>
      <c r="H14" s="489" t="n">
        <f t="shared" ref="H14" si="3">H13/0.3*0.2</f>
        <v>1.02</v>
      </c>
      <c r="I14" s="489" t="n">
        <f t="shared" ref="I14" si="4">I13/0.3*0.2</f>
        <v>1.02</v>
      </c>
      <c r="J14" s="489" t="n">
        <f t="shared" ref="J14" si="5">J13/0.3*0.2</f>
        <v>0</v>
      </c>
      <c r="K14" s="489" t="n">
        <f t="shared" ref="K14" si="6">K13/0.3*0.2</f>
        <v>0</v>
      </c>
      <c r="L14" s="489" t="n">
        <f t="shared" ref="L14" si="7">L13/0.3*0.2</f>
        <v>0</v>
      </c>
      <c r="M14" s="489" t="n">
        <f t="shared" ref="M14" si="8">M13/0.3*0.2</f>
        <v>0</v>
      </c>
      <c r="N14" s="489" t="n">
        <f t="shared" ref="N14" si="9">N13/0.3*0.2</f>
        <v>0</v>
      </c>
      <c r="O14" s="489" t="n">
        <f t="shared" ref="O14" si="10">O13/0.3*0.2</f>
        <v>0</v>
      </c>
      <c r="P14" s="489" t="n">
        <f t="shared" ref="P14" si="11">P13/0.3*0.2</f>
        <v>0</v>
      </c>
      <c r="Q14" s="489" t="n">
        <f t="shared" ref="Q14" si="12">Q13/0.3*0.2</f>
        <v>0</v>
      </c>
      <c r="R14" s="489" t="n">
        <f t="shared" ref="R14" si="13">R13/0.3*0.2</f>
        <v>0</v>
      </c>
      <c r="S14" s="489" t="n">
        <f t="shared" ref="S14" si="14">S13/0.3*0.2</f>
        <v>0</v>
      </c>
      <c r="T14" s="489" t="n">
        <f t="shared" ref="T14" si="15">T13/0.3*0.2</f>
        <v>0</v>
      </c>
      <c r="U14" s="489" t="n">
        <f t="shared" ref="U14" si="16">U13/0.3*0.2</f>
        <v>0</v>
      </c>
      <c r="V14" s="489" t="n">
        <f t="shared" ref="V14" si="17">V13/0.3*0.2</f>
        <v>0</v>
      </c>
      <c r="W14" s="489" t="n">
        <f t="shared" si="0"/>
        <v>1.6999999999999997</v>
      </c>
    </row>
    <row r="15">
      <c r="A15" s="34" t="n">
        <v>14</v>
      </c>
      <c r="B15" s="34" t="s">
        <v>566</v>
      </c>
      <c r="C15" s="489" t="n">
        <f>C14/0.2*0.5</f>
        <v>0</v>
      </c>
      <c r="D15" s="489" t="n">
        <f t="shared" ref="D15:F15" si="18">D14/0.2*0.5</f>
        <v>2.9239999999999999</v>
      </c>
      <c r="E15" s="489" t="n">
        <f t="shared" si="18"/>
        <v>3.8759999999999994</v>
      </c>
      <c r="F15" s="489" t="n">
        <f t="shared" si="18"/>
        <v>2.5499999999999998</v>
      </c>
      <c r="G15" s="489" t="n">
        <f t="shared" ref="G15" si="19">G14/0.2*0.5</f>
        <v>2.5499999999999998</v>
      </c>
      <c r="H15" s="489" t="n">
        <f t="shared" ref="H15" si="20">H14/0.2*0.5</f>
        <v>2.5499999999999998</v>
      </c>
      <c r="I15" s="489" t="n">
        <f t="shared" ref="I15" si="21">I14/0.2*0.5</f>
        <v>2.5499999999999998</v>
      </c>
      <c r="J15" s="489" t="n">
        <f t="shared" ref="J15" si="22">J14/0.2*0.5</f>
        <v>0</v>
      </c>
      <c r="K15" s="489" t="n">
        <f t="shared" ref="K15" si="23">K14/0.2*0.5</f>
        <v>0</v>
      </c>
      <c r="L15" s="489" t="n">
        <f t="shared" ref="L15" si="24">L14/0.2*0.5</f>
        <v>0</v>
      </c>
      <c r="M15" s="489" t="n">
        <f t="shared" ref="M15" si="25">M14/0.2*0.5</f>
        <v>0</v>
      </c>
      <c r="N15" s="489" t="n">
        <f t="shared" ref="N15" si="26">N14/0.2*0.5</f>
        <v>0</v>
      </c>
      <c r="O15" s="489" t="n">
        <f t="shared" ref="O15" si="27">O14/0.2*0.5</f>
        <v>0</v>
      </c>
      <c r="P15" s="489" t="n">
        <f t="shared" ref="P15" si="28">P14/0.2*0.5</f>
        <v>0</v>
      </c>
      <c r="Q15" s="489" t="n">
        <f t="shared" ref="Q15" si="29">Q14/0.2*0.5</f>
        <v>0</v>
      </c>
      <c r="R15" s="489" t="n">
        <f t="shared" ref="R15" si="30">R14/0.2*0.5</f>
        <v>0</v>
      </c>
      <c r="S15" s="489" t="n">
        <f t="shared" ref="S15" si="31">S14/0.2*0.5</f>
        <v>0</v>
      </c>
      <c r="T15" s="489" t="n">
        <f t="shared" ref="T15" si="32">T14/0.2*0.5</f>
        <v>0</v>
      </c>
      <c r="U15" s="489" t="n">
        <f t="shared" ref="U15" si="33">U14/0.2*0.5</f>
        <v>0</v>
      </c>
      <c r="V15" s="489" t="n">
        <f t="shared" ref="V15" si="34">V14/0.2*0.5</f>
        <v>0</v>
      </c>
      <c r="W15" s="489" t="n">
        <f t="shared" si="0"/>
        <v>4.25</v>
      </c>
    </row>
    <row r="16">
      <c r="C16" s="489"/>
      <c r="D16" s="489"/>
      <c r="E16" s="489"/>
      <c r="F16" s="489"/>
      <c r="G16" s="489"/>
      <c r="H16" s="489"/>
      <c r="I16" s="489"/>
      <c r="J16" s="489"/>
      <c r="K16" s="489"/>
      <c r="L16" s="489"/>
      <c r="M16" s="489"/>
      <c r="N16" s="489"/>
      <c r="O16" s="489"/>
      <c r="P16" s="489"/>
      <c r="Q16" s="489"/>
      <c r="R16" s="489"/>
      <c r="S16" s="489"/>
      <c r="T16" s="489"/>
      <c r="U16" s="489"/>
      <c r="V16" s="489"/>
      <c r="W16" s="489"/>
    </row>
    <row r="17">
      <c r="A17" s="34" t="s">
        <v>1120</v>
      </c>
      <c r="C17" s="489"/>
      <c r="D17" s="489"/>
      <c r="E17" s="489"/>
      <c r="F17" s="489"/>
      <c r="G17" s="489"/>
      <c r="H17" s="489"/>
      <c r="I17" s="489"/>
      <c r="J17" s="489"/>
      <c r="K17" s="489"/>
      <c r="L17" s="489"/>
      <c r="M17" s="489"/>
      <c r="N17" s="489"/>
      <c r="O17" s="489"/>
      <c r="P17" s="489"/>
      <c r="Q17" s="489"/>
      <c r="R17" s="489"/>
      <c r="S17" s="489"/>
      <c r="T17" s="489"/>
      <c r="U17" s="489"/>
      <c r="V17" s="489"/>
      <c r="W17" s="489"/>
    </row>
    <row r="18">
      <c r="B18" s="153" t="s">
        <v>144</v>
      </c>
      <c r="C18" s="489" t="n">
        <f>'ARP Score'!$BG5/'ARP Score'!$G5*C6</f>
        <v>0</v>
      </c>
      <c r="D18" s="489" t="n">
        <f>'ARP Score'!$BG5/'ARP Score'!$G5*D6</f>
        <v>2.2132800000000001</v>
      </c>
      <c r="E18" s="489" t="n">
        <f>'ARP Score'!$BG5/'ARP Score'!$G5*E6</f>
        <v>10.082720000000002</v>
      </c>
      <c r="F18" s="489" t="n">
        <f>'ARP Score'!$BG6/'ARP Score'!$G6*F6</f>
        <v>7.1439999999999992</v>
      </c>
      <c r="G18" s="489" t="n">
        <f>'ARP Score'!$BG6/'ARP Score'!$G6*G6</f>
        <v>7.1439999999999992</v>
      </c>
      <c r="H18" s="489" t="n">
        <f>'ARP Score'!$BG6/'ARP Score'!$G6*H6</f>
        <v>7.1439999999999992</v>
      </c>
      <c r="I18" s="489" t="n">
        <f>'ARP Score'!$BG6/'ARP Score'!$G6*I6</f>
        <v>7.1439999999999992</v>
      </c>
      <c r="J18" s="489" t="n">
        <f>'ARP Score'!$BG7/'ARP Score'!$G7*J6</f>
        <v>0</v>
      </c>
      <c r="K18" s="489" t="n">
        <f>'ARP Score'!$BG7/'ARP Score'!$G7*K6</f>
        <v>0</v>
      </c>
      <c r="L18" s="489" t="n">
        <f>'ARP Score'!$BG7/'ARP Score'!$G7*L6</f>
        <v>0</v>
      </c>
      <c r="M18" s="489" t="n">
        <f>'ARP Score'!$BG7/'ARP Score'!$G7*M6</f>
        <v>0</v>
      </c>
      <c r="N18" s="489"/>
      <c r="O18" s="489"/>
      <c r="P18" s="489"/>
      <c r="Q18" s="489"/>
      <c r="R18" s="489"/>
      <c r="S18" s="489"/>
      <c r="T18" s="489"/>
      <c r="U18" s="489"/>
      <c r="V18" s="489"/>
      <c r="W18" s="489"/>
    </row>
    <row r="19">
      <c r="B19" s="153" t="s">
        <v>1121</v>
      </c>
      <c r="C19" s="489" t="n">
        <f>'ARP Score'!$BI5/'ARP Score'!$G5*C6</f>
        <v>0</v>
      </c>
      <c r="D19" s="489" t="n">
        <f>'ARP Score'!$BI5/'ARP Score'!$G5*D6</f>
        <v>15.128640000000001</v>
      </c>
      <c r="E19" s="489" t="n">
        <f>'ARP Score'!$BI5/'ARP Score'!$G5*E6</f>
        <v>68.919360000000012</v>
      </c>
      <c r="F19" s="489" t="n">
        <f>'ARP Score'!$BI6/'ARP Score'!$G6*F6</f>
        <v>5.6120000000000001</v>
      </c>
      <c r="G19" s="489" t="n">
        <f>'ARP Score'!$BI6/'ARP Score'!$G6*G6</f>
        <v>5.6120000000000001</v>
      </c>
      <c r="H19" s="489" t="n">
        <f>'ARP Score'!$BI6/'ARP Score'!$G6*H6</f>
        <v>5.6120000000000001</v>
      </c>
      <c r="I19" s="489" t="n">
        <f>'ARP Score'!$BI6/'ARP Score'!$G6*I6</f>
        <v>5.6120000000000001</v>
      </c>
      <c r="J19" s="489" t="n">
        <f>'ARP Score'!$B7/'ARP Score'!$G7*J6</f>
        <v>0.48599999999999993</v>
      </c>
      <c r="K19" s="489" t="n">
        <f>'ARP Score'!$B7/'ARP Score'!$G7*K6</f>
        <v>0.48599999999999993</v>
      </c>
      <c r="L19" s="489" t="n">
        <f>'ARP Score'!$B7/'ARP Score'!$G7*L6</f>
        <v>0.48599999999999993</v>
      </c>
      <c r="M19" s="489" t="n">
        <f>'ARP Score'!$B7/'ARP Score'!$G7*M6</f>
        <v>0.48599999999999993</v>
      </c>
      <c r="N19" s="489" t="n">
        <f>'ARP Score'!$B8/'ARP Score'!$G8*N6</f>
        <v>0</v>
      </c>
      <c r="O19" s="489"/>
      <c r="P19" s="489"/>
      <c r="Q19" s="489"/>
      <c r="R19" s="489"/>
      <c r="S19" s="489"/>
      <c r="T19" s="489"/>
      <c r="U19" s="489"/>
      <c r="V19" s="489"/>
      <c r="W19" s="489"/>
    </row>
    <row r="20">
      <c r="B20" s="153" t="s">
        <v>149</v>
      </c>
      <c r="C20" s="489" t="n">
        <f>'ARP Score'!$BF5/'ARP Score'!$G5*C6</f>
        <v>0</v>
      </c>
      <c r="D20" s="489" t="n">
        <f>'ARP Score'!$BF5/'ARP Score'!$G5*D6</f>
        <v>3.2479199999999997</v>
      </c>
      <c r="E20" s="489" t="n">
        <f>'ARP Score'!$BF5/'ARP Score'!$G5*E6</f>
        <v>14.796080000000002</v>
      </c>
      <c r="F20" s="489" t="n">
        <f>'ARP Score'!$BF6/'ARP Score'!$G6*F6</f>
        <v>1.7329999999999999</v>
      </c>
      <c r="G20" s="489" t="n">
        <f>'ARP Score'!$BF6/'ARP Score'!$G6*G6</f>
        <v>1.7329999999999999</v>
      </c>
      <c r="H20" s="489" t="n">
        <f>'ARP Score'!$BF6/'ARP Score'!$G6*H6</f>
        <v>1.7329999999999999</v>
      </c>
      <c r="I20" s="489" t="n">
        <f>'ARP Score'!$BF6/'ARP Score'!$G6*I6</f>
        <v>1.7329999999999999</v>
      </c>
      <c r="J20" s="489" t="n">
        <f>'ARP Score'!$BF7/'ARP Score'!$G7*J6</f>
        <v>0</v>
      </c>
      <c r="K20" s="489" t="n">
        <f>'ARP Score'!$BF7/'ARP Score'!$G7*K6</f>
        <v>0</v>
      </c>
      <c r="L20" s="489" t="n">
        <f>'ARP Score'!$BF7/'ARP Score'!$G7*L6</f>
        <v>0</v>
      </c>
      <c r="M20" s="489" t="n">
        <f>'ARP Score'!$BF7/'ARP Score'!$G7*M6</f>
        <v>0</v>
      </c>
      <c r="N20" s="489"/>
      <c r="O20" s="489"/>
      <c r="P20" s="489"/>
      <c r="Q20" s="489"/>
      <c r="R20" s="489"/>
      <c r="S20" s="489"/>
      <c r="T20" s="489"/>
      <c r="U20" s="489"/>
      <c r="V20" s="489"/>
      <c r="W20" s="489"/>
    </row>
    <row r="21">
      <c r="B21" s="494" t="s">
        <v>495</v>
      </c>
      <c r="C21" s="489" t="n">
        <f>15/40*(C6*'ARP Score'!$BD5/'ARP Score'!$G5)</f>
        <v>0</v>
      </c>
      <c r="D21" s="489" t="n">
        <f>15/40*(D6*('ARP Score'!$BD5+'ARP Score'!$BE5)/'ARP Score'!$G5)</f>
        <v>13.2921</v>
      </c>
      <c r="E21" s="489" t="n">
        <f>15/40*(E6*('ARP Score'!$BD5+'ARP Score'!$BE5)/'ARP Score'!$G5)</f>
        <v>60.552900000000008</v>
      </c>
      <c r="F21" s="489" t="n">
        <f>15/40*(F6*('ARP Score'!$BD6+'ARP Score'!$BE6)/'ARP Score'!$G6)</f>
        <v>1.0687500000000001</v>
      </c>
      <c r="G21" s="489" t="n">
        <f>15/40*(G6*('ARP Score'!$BD6+'ARP Score'!$BE6)/'ARP Score'!$G6)</f>
        <v>1.0687500000000001</v>
      </c>
      <c r="H21" s="489" t="n">
        <f>15/40*(H6*('ARP Score'!$BD6+'ARP Score'!$BE6)/'ARP Score'!$G6)</f>
        <v>1.0687500000000001</v>
      </c>
      <c r="I21" s="489" t="n">
        <f>15/40*(I6*('ARP Score'!$BD6+'ARP Score'!$BE6)/'ARP Score'!$G6)</f>
        <v>1.0687500000000001</v>
      </c>
      <c r="J21" s="489" t="n">
        <f>15/40*(J6*('ARP Score'!$BD7+'ARP Score'!$BE7)/'ARP Score'!$G7)</f>
        <v>0.78750000000000009</v>
      </c>
      <c r="K21" s="489" t="n">
        <f>15/40*(K6*('ARP Score'!$BD7+'ARP Score'!$BE7)/'ARP Score'!$G7)</f>
        <v>0.78750000000000009</v>
      </c>
      <c r="L21" s="489" t="n">
        <f>15/40*(L6*('ARP Score'!$BD7+'ARP Score'!$BE7)/'ARP Score'!$G7)</f>
        <v>0.78750000000000009</v>
      </c>
      <c r="M21" s="489" t="n">
        <f>15/40*(M6*('ARP Score'!$BD7+'ARP Score'!$BE7)/'ARP Score'!$G7)</f>
        <v>0.78750000000000009</v>
      </c>
      <c r="N21" s="489"/>
      <c r="O21" s="489"/>
      <c r="P21" s="489"/>
      <c r="Q21" s="489"/>
      <c r="R21" s="489"/>
      <c r="S21" s="489"/>
      <c r="T21" s="489"/>
      <c r="U21" s="489"/>
      <c r="V21" s="489"/>
      <c r="W21" s="489"/>
    </row>
    <row r="22">
      <c r="B22" s="494" t="s">
        <v>1122</v>
      </c>
      <c r="C22" s="489"/>
      <c r="D22" s="489" t="n">
        <f>D21/15*25</f>
        <v>22.153499999999998</v>
      </c>
      <c r="E22" s="489" t="n">
        <f>E21/15*25</f>
        <v>100.92150000000002</v>
      </c>
      <c r="F22" s="489" t="n">
        <f>F21/15*25</f>
        <v>1.7812500000000002</v>
      </c>
      <c r="G22" s="489" t="n">
        <f>G21/15*25</f>
        <v>1.7812500000000002</v>
      </c>
      <c r="H22" s="489" t="n">
        <f t="shared" ref="H22:J22" si="35">H21/15*25</f>
        <v>1.7812500000000002</v>
      </c>
      <c r="I22" s="489" t="n">
        <f t="shared" si="35"/>
        <v>1.7812500000000002</v>
      </c>
      <c r="J22" s="489" t="n">
        <f t="shared" si="35"/>
        <v>1.3125000000000002</v>
      </c>
      <c r="K22" s="489" t="n">
        <f t="shared" ref="K22" si="36">K21/15*25</f>
        <v>1.3125000000000002</v>
      </c>
      <c r="L22" s="489" t="n">
        <f t="shared" ref="L22" si="37">L21/15*25</f>
        <v>1.3125000000000002</v>
      </c>
      <c r="M22" s="489" t="n">
        <f t="shared" ref="M22" si="38">M21/15*25</f>
        <v>1.3125000000000002</v>
      </c>
      <c r="N22" s="489"/>
      <c r="O22" s="489"/>
      <c r="P22" s="489"/>
      <c r="Q22" s="489"/>
      <c r="R22" s="489"/>
      <c r="S22" s="489"/>
      <c r="T22" s="489"/>
      <c r="U22" s="489"/>
      <c r="V22" s="489"/>
      <c r="W22" s="489"/>
    </row>
    <row r="23">
      <c r="B23" s="153" t="s">
        <v>507</v>
      </c>
      <c r="C23" s="489" t="n">
        <f>'ARP Score'!$BB5/'ARP Score'!$G5*C6</f>
        <v>0</v>
      </c>
      <c r="D23" s="489" t="n">
        <f>'ARP Score'!$BB5/'ARP Score'!$G5*D6</f>
        <v>2.9519999999999995</v>
      </c>
      <c r="E23" s="489" t="n">
        <f>'ARP Score'!$BB5/'ARP Score'!$G5*E6</f>
        <v>13.448</v>
      </c>
      <c r="F23" s="489" t="n">
        <f>'ARP Score'!$BB6/'ARP Score'!$G6*F6</f>
        <v>11.3</v>
      </c>
      <c r="G23" s="489" t="n">
        <f>'ARP Score'!$BB6/'ARP Score'!$G6*G6</f>
        <v>11.3</v>
      </c>
      <c r="H23" s="489" t="n">
        <f>'ARP Score'!$BB6/'ARP Score'!$G6*H6</f>
        <v>11.3</v>
      </c>
      <c r="I23" s="489" t="n">
        <f>'ARP Score'!$BB6/'ARP Score'!$G6*I6</f>
        <v>11.3</v>
      </c>
      <c r="J23" s="489" t="n">
        <f>'ARP Score'!$BB7/'ARP Score'!$G7*J6</f>
        <v>8.4</v>
      </c>
      <c r="K23" s="489" t="n">
        <f>'ARP Score'!$BB7/'ARP Score'!$G7*K6</f>
        <v>8.4</v>
      </c>
      <c r="L23" s="489" t="n">
        <f>'ARP Score'!$BB7/'ARP Score'!$G7*L6</f>
        <v>8.4</v>
      </c>
      <c r="M23" s="489" t="n">
        <f>'ARP Score'!$BB7/'ARP Score'!$G7*M6</f>
        <v>8.4</v>
      </c>
      <c r="N23" s="489" t="n">
        <f>'ARP Score'!$BB8/'ARP Score'!$G8*N6</f>
        <v>0.2</v>
      </c>
      <c r="O23" s="489" t="n">
        <f>'ARP Score'!$BB8/'ARP Score'!$G8*O6</f>
        <v>0.2</v>
      </c>
      <c r="P23" s="489" t="n">
        <f>'ARP Score'!$BB8/'ARP Score'!$G8*P6</f>
        <v>0.2</v>
      </c>
      <c r="Q23" s="489" t="n">
        <f>'ARP Score'!$BB8/'ARP Score'!$G8*Q6</f>
        <v>0.2</v>
      </c>
      <c r="R23" s="489"/>
      <c r="S23" s="489"/>
      <c r="T23" s="489"/>
      <c r="U23" s="489"/>
      <c r="V23" s="489"/>
      <c r="W23" s="489"/>
    </row>
    <row r="24">
      <c r="B24" s="153" t="s">
        <v>508</v>
      </c>
      <c r="C24" s="489" t="n">
        <f>'ARP Score'!$BH5/'ARP Score'!$G5*C6</f>
        <v>0</v>
      </c>
      <c r="D24" s="489" t="n">
        <f>'ARP Score'!$BH5/'ARP Score'!$G5*D6</f>
        <v>-0.20447999999999997</v>
      </c>
      <c r="E24" s="489" t="n">
        <f>'ARP Score'!$BH5/'ARP Score'!$G5*E6</f>
        <v>-0.93152000000000001</v>
      </c>
      <c r="F24" s="489" t="n">
        <f>'ARP Score'!$BH6/'ARP Score'!$G6*F6</f>
        <v>81.608999999999995</v>
      </c>
      <c r="G24" s="489" t="n">
        <f>'ARP Score'!$BH6/'ARP Score'!$G6*G6</f>
        <v>81.608999999999995</v>
      </c>
      <c r="H24" s="489" t="n">
        <f>'ARP Score'!$BH6/'ARP Score'!$G6*H6</f>
        <v>81.608999999999995</v>
      </c>
      <c r="I24" s="489" t="n">
        <f>'ARP Score'!$BH6/'ARP Score'!$G6*I6</f>
        <v>81.608999999999995</v>
      </c>
      <c r="J24" s="489" t="n">
        <f>'ARP Score'!$BH7/'ARP Score'!$G7*J6</f>
        <v>1.3759999999999999</v>
      </c>
      <c r="K24" s="489" t="n">
        <f>'ARP Score'!$BH7/'ARP Score'!$G7*K6</f>
        <v>1.3759999999999999</v>
      </c>
      <c r="L24" s="489" t="n">
        <f>'ARP Score'!$BH7/'ARP Score'!$G7*L6</f>
        <v>1.3759999999999999</v>
      </c>
      <c r="M24" s="489" t="n">
        <f>'ARP Score'!$BH7/'ARP Score'!$G7*M6</f>
        <v>1.3759999999999999</v>
      </c>
      <c r="N24" s="489" t="n">
        <f>'ARP Score'!$BH8/'ARP Score'!$G8*N6</f>
        <v>-0.87500000000000011</v>
      </c>
      <c r="O24" s="489" t="n">
        <f>'ARP Score'!$BH8/'ARP Score'!$G8*O6</f>
        <v>-0.87500000000000011</v>
      </c>
      <c r="P24" s="489" t="n">
        <f>'ARP Score'!$BH8/'ARP Score'!$G8*P6</f>
        <v>-0.87500000000000011</v>
      </c>
      <c r="Q24" s="489" t="n">
        <f>'ARP Score'!$BH8/'ARP Score'!$G8*Q6</f>
        <v>-0.87500000000000011</v>
      </c>
      <c r="R24" s="489"/>
      <c r="S24" s="489"/>
      <c r="T24" s="489"/>
      <c r="U24" s="489"/>
      <c r="V24" s="489"/>
      <c r="W24" s="489"/>
    </row>
    <row r="25">
      <c r="B25" s="153" t="s">
        <v>372</v>
      </c>
      <c r="C25" s="489" t="n">
        <f>SUM(C18:C24)</f>
        <v>0</v>
      </c>
      <c r="D25" s="489" t="n">
        <f t="shared" ref="D25:Q25" si="39">SUM(D18:D24)</f>
        <v>58.782959999999996</v>
      </c>
      <c r="E25" s="489" t="n">
        <f t="shared" si="39"/>
        <v>267.78904000000006</v>
      </c>
      <c r="F25" s="489" t="n">
        <f t="shared" si="39"/>
        <v>110.24799999999999</v>
      </c>
      <c r="G25" s="489" t="n">
        <f t="shared" si="39"/>
        <v>110.24799999999999</v>
      </c>
      <c r="H25" s="489" t="n">
        <f t="shared" si="39"/>
        <v>110.24799999999999</v>
      </c>
      <c r="I25" s="489" t="n">
        <f t="shared" si="39"/>
        <v>110.24799999999999</v>
      </c>
      <c r="J25" s="489" t="n">
        <f t="shared" si="39"/>
        <v>12.362</v>
      </c>
      <c r="K25" s="489" t="n">
        <f t="shared" si="39"/>
        <v>12.362</v>
      </c>
      <c r="L25" s="489" t="n">
        <f t="shared" si="39"/>
        <v>12.362</v>
      </c>
      <c r="M25" s="489" t="n">
        <f t="shared" si="39"/>
        <v>12.362</v>
      </c>
      <c r="N25" s="489" t="n">
        <f t="shared" si="39"/>
        <v>-0.67500000000000004</v>
      </c>
      <c r="O25" s="489" t="n">
        <f t="shared" si="39"/>
        <v>-0.67500000000000004</v>
      </c>
      <c r="P25" s="489" t="n">
        <f t="shared" si="39"/>
        <v>-0.67500000000000004</v>
      </c>
      <c r="Q25" s="489" t="n">
        <f t="shared" si="39"/>
        <v>-0.67500000000000004</v>
      </c>
      <c r="R25" s="489"/>
      <c r="S25" s="489"/>
      <c r="T25" s="489"/>
      <c r="U25" s="489"/>
      <c r="V25" s="489"/>
      <c r="W25" s="489"/>
    </row>
    <row r="26">
      <c r="D26" s="489" t="n">
        <f>D6-D25</f>
        <v>0</v>
      </c>
      <c r="E26" s="489" t="n">
        <f t="shared" ref="E26:M26" si="40">E6-E25</f>
        <v>0</v>
      </c>
      <c r="F26" s="489" t="n">
        <f t="shared" si="40"/>
        <v>0</v>
      </c>
      <c r="G26" s="489" t="n">
        <f t="shared" si="40"/>
        <v>0</v>
      </c>
      <c r="H26" s="489" t="n">
        <f t="shared" si="40"/>
        <v>0</v>
      </c>
      <c r="I26" s="489" t="n">
        <f t="shared" si="40"/>
        <v>0</v>
      </c>
      <c r="J26" s="489" t="n">
        <f t="shared" si="40"/>
        <v>0.36400000000000077</v>
      </c>
      <c r="K26" s="489" t="n">
        <f t="shared" si="40"/>
        <v>0.36400000000000077</v>
      </c>
      <c r="L26" s="489" t="n">
        <f t="shared" si="40"/>
        <v>0.36400000000000077</v>
      </c>
      <c r="M26" s="489" t="n">
        <f t="shared" si="40"/>
        <v>0.36400000000000077</v>
      </c>
    </row>
    <row r="27">
      <c r="B27" s="34" t="s">
        <v>1123</v>
      </c>
      <c r="D27" s="18" t="s">
        <v>308</v>
      </c>
      <c r="E27" s="18" t="s">
        <v>181</v>
      </c>
      <c r="F27" s="18" t="s">
        <v>182</v>
      </c>
      <c r="G27" s="18" t="s">
        <v>183</v>
      </c>
      <c r="H27" s="18" t="s">
        <v>184</v>
      </c>
      <c r="I27" s="18" t="s">
        <v>185</v>
      </c>
      <c r="J27" s="18" t="s">
        <v>186</v>
      </c>
      <c r="K27" s="18" t="s">
        <v>187</v>
      </c>
      <c r="L27" s="18" t="s">
        <v>188</v>
      </c>
      <c r="M27" s="18" t="s">
        <v>189</v>
      </c>
      <c r="N27" s="18" t="s">
        <v>190</v>
      </c>
      <c r="O27" s="18" t="s">
        <v>191</v>
      </c>
      <c r="P27" s="18" t="s">
        <v>192</v>
      </c>
      <c r="Q27" s="18" t="s">
        <v>176</v>
      </c>
      <c r="R27" s="18" t="s">
        <v>177</v>
      </c>
      <c r="S27" s="18" t="s">
        <v>178</v>
      </c>
      <c r="T27" s="18" t="s">
        <v>1114</v>
      </c>
      <c r="U27" s="18" t="s">
        <v>1115</v>
      </c>
      <c r="V27" s="18" t="s">
        <v>1116</v>
      </c>
    </row>
    <row r="28">
      <c r="B28" s="19"/>
      <c r="C28" s="489" t="s">
        <v>372</v>
      </c>
      <c r="D28" s="491" t="n">
        <f>SUM(D29:D43)</f>
        <v>5.8765000000000009</v>
      </c>
      <c r="E28" s="491" t="n">
        <f t="shared" ref="E28:V28" si="41">SUM(E29:E43)</f>
        <v>11.753000000000002</v>
      </c>
      <c r="F28" s="491" t="n">
        <f t="shared" si="41"/>
        <v>15.762320000000003</v>
      </c>
      <c r="G28" s="491" t="n">
        <f t="shared" si="41"/>
        <v>19.771640000000005</v>
      </c>
      <c r="H28" s="491" t="n">
        <f t="shared" si="41"/>
        <v>23.812229000000006</v>
      </c>
      <c r="I28" s="491" t="n">
        <f t="shared" si="41"/>
        <v>27.852818000000006</v>
      </c>
      <c r="J28" s="491" t="n">
        <f t="shared" si="41"/>
        <v>30.517977000000005</v>
      </c>
      <c r="K28" s="491" t="n">
        <f t="shared" si="41"/>
        <v>33.183136000000005</v>
      </c>
      <c r="L28" s="491" t="n">
        <f t="shared" si="41"/>
        <v>36.260924000000003</v>
      </c>
      <c r="M28" s="491" t="n">
        <f t="shared" si="41"/>
        <v>39.338711999999994</v>
      </c>
      <c r="N28" s="491" t="n">
        <f t="shared" si="41"/>
        <v>40.928439999999995</v>
      </c>
      <c r="O28" s="491" t="n">
        <f t="shared" si="41"/>
        <v>42.518167999999996</v>
      </c>
      <c r="P28" s="491" t="n">
        <f t="shared" si="41"/>
        <v>44.428388999999996</v>
      </c>
      <c r="Q28" s="491" t="n">
        <f t="shared" si="41"/>
        <v>46.338610000000003</v>
      </c>
      <c r="R28" s="491" t="n">
        <f t="shared" si="41"/>
        <v>47.279744500000007</v>
      </c>
      <c r="S28" s="491" t="n">
        <f t="shared" si="41"/>
        <v>46.283419000000009</v>
      </c>
      <c r="T28" s="491" t="n">
        <f t="shared" si="41"/>
        <v>45.578489500000011</v>
      </c>
      <c r="U28" s="491" t="n">
        <f t="shared" si="41"/>
        <v>45.454798000000011</v>
      </c>
      <c r="V28" s="491" t="n">
        <f t="shared" si="41"/>
        <v>45.360580000000013</v>
      </c>
    </row>
    <row r="29" ht="16" customHeight="1">
      <c r="A29" s="34" t="n">
        <v>2021</v>
      </c>
      <c r="B29" s="19" t="s">
        <v>1124</v>
      </c>
      <c r="C29" s="489"/>
      <c r="D29" s="34" t="n">
        <f>($D$9+$D$10)*'ARP Timing'!B$16</f>
        <v>5.8765000000000009</v>
      </c>
      <c r="E29" s="34" t="n">
        <f>($D$9+$D$10)*'ARP Timing'!C$16</f>
        <v>5.8765000000000009</v>
      </c>
      <c r="F29" s="34" t="n">
        <f>($D$9+$D$10)*'ARP Timing'!D$16</f>
        <v>4.11355</v>
      </c>
      <c r="G29" s="34" t="n">
        <f>($D$9+$D$10)*'ARP Timing'!E$16</f>
        <v>4.11355</v>
      </c>
      <c r="H29" s="34" t="n">
        <f>($D$9+$D$10)*'ARP Timing'!F$16</f>
        <v>4.11355</v>
      </c>
      <c r="I29" s="34" t="n">
        <f>($D$9+$D$10)*'ARP Timing'!G$16</f>
        <v>4.11355</v>
      </c>
      <c r="J29" s="34" t="n">
        <f>($D$9+$D$10)*'ARP Timing'!H$16</f>
        <v>4.11355</v>
      </c>
      <c r="K29" s="34" t="n">
        <f>($D$9+$D$10)*'ARP Timing'!I$16</f>
        <v>4.11355</v>
      </c>
      <c r="L29" s="34" t="n">
        <f>($D$9+$D$10)*'ARP Timing'!J$16</f>
        <v>4.11355</v>
      </c>
      <c r="M29" s="34" t="n">
        <f>($D$9+$D$10)*'ARP Timing'!K$16</f>
        <v>4.11355</v>
      </c>
      <c r="N29" s="34" t="n">
        <f>($D$9+$D$10)*'ARP Timing'!L$16</f>
        <v>4.11355</v>
      </c>
      <c r="O29" s="34" t="n">
        <f>($D$9+$D$10)*'ARP Timing'!M$16</f>
        <v>4.11355</v>
      </c>
      <c r="P29" s="34" t="n">
        <f>($D$9+$D$10)*'ARP Timing'!N$16</f>
        <v>3.987625</v>
      </c>
      <c r="Q29" s="34" t="n">
        <f>($D$9+$D$10)*'ARP Timing'!O$16</f>
        <v>3.987625</v>
      </c>
      <c r="R29" s="34" t="n">
        <f>($D$9+$D$10)*'ARP Timing'!P$16</f>
        <v>3.987625</v>
      </c>
      <c r="S29" s="34" t="n">
        <f>($D$9+$D$10)*'ARP Timing'!Q$16</f>
        <v>3.987625</v>
      </c>
      <c r="T29" s="34" t="n">
        <f>($D$9+$D$10)*'ARP Timing'!R$16</f>
        <v>3.987625</v>
      </c>
      <c r="U29" s="34" t="n">
        <f>($D$9+$D$10)*'ARP Timing'!S$16</f>
        <v>3.987625</v>
      </c>
      <c r="V29" s="34" t="n">
        <f>($D$9+$D$10)*'ARP Timing'!T$16</f>
        <v>3.987625</v>
      </c>
    </row>
    <row r="30" ht="16" customHeight="1">
      <c r="B30" s="19" t="s">
        <v>391</v>
      </c>
      <c r="C30" s="489"/>
      <c r="E30" s="34" t="n">
        <f>($E$9+$E$10)*'ARP Timing'!B$16</f>
        <v>5.8765000000000009</v>
      </c>
      <c r="F30" s="34" t="n">
        <f>($E$9+$E$10)*'ARP Timing'!C$16</f>
        <v>5.8765000000000009</v>
      </c>
      <c r="G30" s="34" t="n">
        <f>($E$9+$E$10)*'ARP Timing'!D$16</f>
        <v>4.11355</v>
      </c>
      <c r="H30" s="34" t="n">
        <f>($E$9+$E$10)*'ARP Timing'!E$16</f>
        <v>4.11355</v>
      </c>
      <c r="I30" s="34" t="n">
        <f>($E$9+$E$10)*'ARP Timing'!F$16</f>
        <v>4.11355</v>
      </c>
      <c r="J30" s="34" t="n">
        <f>($E$9+$E$10)*'ARP Timing'!G$16</f>
        <v>4.11355</v>
      </c>
      <c r="K30" s="34" t="n">
        <f>($E$9+$E$10)*'ARP Timing'!H$16</f>
        <v>4.11355</v>
      </c>
      <c r="L30" s="34" t="n">
        <f>($E$9+$E$10)*'ARP Timing'!I$16</f>
        <v>4.11355</v>
      </c>
      <c r="M30" s="34" t="n">
        <f>($E$9+$E$10)*'ARP Timing'!J$16</f>
        <v>4.11355</v>
      </c>
      <c r="N30" s="34" t="n">
        <f>($E$9+$E$10)*'ARP Timing'!K$16</f>
        <v>4.11355</v>
      </c>
      <c r="O30" s="34" t="n">
        <f>($E$9+$E$10)*'ARP Timing'!L$16</f>
        <v>4.11355</v>
      </c>
      <c r="P30" s="34" t="n">
        <f>($E$9+$E$10)*'ARP Timing'!M$16</f>
        <v>4.11355</v>
      </c>
      <c r="Q30" s="34" t="n">
        <f>($E$9+$E$10)*'ARP Timing'!N$16</f>
        <v>3.987625</v>
      </c>
      <c r="R30" s="34" t="n">
        <f>($E$9+$E$10)*'ARP Timing'!O$16</f>
        <v>3.987625</v>
      </c>
      <c r="S30" s="34" t="n">
        <f>($E$9+$E$10)*'ARP Timing'!P$16</f>
        <v>3.987625</v>
      </c>
      <c r="T30" s="34" t="n">
        <f>($E$9+$E$10)*'ARP Timing'!Q$16</f>
        <v>3.987625</v>
      </c>
      <c r="U30" s="34" t="n">
        <f>($E$9+$E$10)*'ARP Timing'!R$16</f>
        <v>3.987625</v>
      </c>
      <c r="V30" s="34" t="n">
        <f>($E$9+$E$10)*'ARP Timing'!S$16</f>
        <v>3.987625</v>
      </c>
    </row>
    <row r="31" ht="16" customHeight="1">
      <c r="B31" s="19" t="s">
        <v>1125</v>
      </c>
      <c r="C31" s="489"/>
      <c r="F31" s="34" t="n">
        <f>($F$9+$F$10)*'ARP Timing'!B$16</f>
        <v>5.7722700000000016</v>
      </c>
      <c r="G31" s="34" t="n">
        <f>($F$9+$F$10)*'ARP Timing'!C$16</f>
        <v>5.7722700000000016</v>
      </c>
      <c r="H31" s="34" t="n">
        <f>($F$9+$F$10)*'ARP Timing'!D$16</f>
        <v>4.0405890000000007</v>
      </c>
      <c r="I31" s="34" t="n">
        <f>($F$9+$F$10)*'ARP Timing'!E$16</f>
        <v>4.0405890000000007</v>
      </c>
      <c r="J31" s="34" t="n">
        <f>($F$9+$F$10)*'ARP Timing'!F$16</f>
        <v>4.0405890000000007</v>
      </c>
      <c r="K31" s="34" t="n">
        <f>($F$9+$F$10)*'ARP Timing'!G$16</f>
        <v>4.0405890000000007</v>
      </c>
      <c r="L31" s="34" t="n">
        <f>($F$9+$F$10)*'ARP Timing'!H$16</f>
        <v>4.0405890000000007</v>
      </c>
      <c r="M31" s="34" t="n">
        <f>($F$9+$F$10)*'ARP Timing'!I$16</f>
        <v>4.0405890000000007</v>
      </c>
      <c r="N31" s="34" t="n">
        <f>($F$9+$F$10)*'ARP Timing'!J$16</f>
        <v>4.0405890000000007</v>
      </c>
      <c r="O31" s="34" t="n">
        <f>($F$9+$F$10)*'ARP Timing'!K$16</f>
        <v>4.0405890000000007</v>
      </c>
      <c r="P31" s="34" t="n">
        <f>($F$9+$F$10)*'ARP Timing'!L$16</f>
        <v>4.0405890000000007</v>
      </c>
      <c r="Q31" s="34" t="n">
        <f>($F$9+$F$10)*'ARP Timing'!M$16</f>
        <v>4.0405890000000007</v>
      </c>
      <c r="R31" s="34" t="n">
        <f>($F$9+$F$10)*'ARP Timing'!N$16</f>
        <v>3.9168975000000006</v>
      </c>
      <c r="S31" s="34" t="n">
        <f>($F$9+$F$10)*'ARP Timing'!O$16</f>
        <v>3.9168975000000006</v>
      </c>
      <c r="T31" s="34" t="n">
        <f>($F$9+$F$10)*'ARP Timing'!P$16</f>
        <v>3.9168975000000006</v>
      </c>
      <c r="U31" s="34" t="n">
        <f>($F$9+$F$10)*'ARP Timing'!Q$16</f>
        <v>3.9168975000000006</v>
      </c>
      <c r="V31" s="34" t="n">
        <f>($F$9+$F$10)*'ARP Timing'!R$16</f>
        <v>3.9168975000000006</v>
      </c>
    </row>
    <row r="32" ht="16" customHeight="1">
      <c r="A32" s="34" t="n">
        <v>2022</v>
      </c>
      <c r="B32" s="19" t="s">
        <v>249</v>
      </c>
      <c r="C32" s="489"/>
      <c r="G32" s="34" t="n">
        <f>($G$9+$G$10)*'ARP Timing'!B$16</f>
        <v>5.7722700000000016</v>
      </c>
      <c r="H32" s="34" t="n">
        <f>($G$9+$G$10)*'ARP Timing'!C$16</f>
        <v>5.7722700000000016</v>
      </c>
      <c r="I32" s="34" t="n">
        <f>($G$9+$G$10)*'ARP Timing'!D$16</f>
        <v>4.0405890000000007</v>
      </c>
      <c r="J32" s="34" t="n">
        <f>($G$9+$G$10)*'ARP Timing'!E$16</f>
        <v>4.0405890000000007</v>
      </c>
      <c r="K32" s="34" t="n">
        <f>($G$9+$G$10)*'ARP Timing'!F$16</f>
        <v>4.0405890000000007</v>
      </c>
      <c r="L32" s="34" t="n">
        <f>($G$9+$G$10)*'ARP Timing'!G$16</f>
        <v>4.0405890000000007</v>
      </c>
      <c r="M32" s="34" t="n">
        <f>($G$9+$G$10)*'ARP Timing'!H$16</f>
        <v>4.0405890000000007</v>
      </c>
      <c r="N32" s="34" t="n">
        <f>($G$9+$G$10)*'ARP Timing'!I$16</f>
        <v>4.0405890000000007</v>
      </c>
      <c r="O32" s="34" t="n">
        <f>($G$9+$G$10)*'ARP Timing'!J$16</f>
        <v>4.0405890000000007</v>
      </c>
      <c r="P32" s="34" t="n">
        <f>($G$9+$G$10)*'ARP Timing'!K$16</f>
        <v>4.0405890000000007</v>
      </c>
      <c r="Q32" s="34" t="n">
        <f>($G$9+$G$10)*'ARP Timing'!L$16</f>
        <v>4.0405890000000007</v>
      </c>
      <c r="R32" s="34" t="n">
        <f>($G$9+$G$10)*'ARP Timing'!M$16</f>
        <v>4.0405890000000007</v>
      </c>
      <c r="S32" s="34" t="n">
        <f>($G$9+$G$10)*'ARP Timing'!N$16</f>
        <v>3.9168975000000006</v>
      </c>
      <c r="T32" s="34" t="n">
        <f>($G$9+$G$10)*'ARP Timing'!O$16</f>
        <v>3.9168975000000006</v>
      </c>
      <c r="U32" s="34" t="n">
        <f>($G$9+$G$10)*'ARP Timing'!P$16</f>
        <v>3.9168975000000006</v>
      </c>
      <c r="V32" s="34" t="n">
        <f>($G$9+$G$10)*'ARP Timing'!Q$16</f>
        <v>3.9168975000000006</v>
      </c>
    </row>
    <row r="33" ht="16" customHeight="1">
      <c r="B33" s="19" t="s">
        <v>250</v>
      </c>
      <c r="C33" s="489"/>
      <c r="H33" s="34" t="n">
        <f>($H$9+$H$10)*'ARP Timing'!B$16</f>
        <v>5.7722700000000016</v>
      </c>
      <c r="I33" s="34" t="n">
        <f>($H$9+$H$10)*'ARP Timing'!C$16</f>
        <v>5.7722700000000016</v>
      </c>
      <c r="J33" s="34" t="n">
        <f>($H$9+$H$10)*'ARP Timing'!D$16</f>
        <v>4.0405890000000007</v>
      </c>
      <c r="K33" s="34" t="n">
        <f>($H$9+$H$10)*'ARP Timing'!E$16</f>
        <v>4.0405890000000007</v>
      </c>
      <c r="L33" s="34" t="n">
        <f>($H$9+$H$10)*'ARP Timing'!F$16</f>
        <v>4.0405890000000007</v>
      </c>
      <c r="M33" s="34" t="n">
        <f>($H$9+$H$10)*'ARP Timing'!G$16</f>
        <v>4.0405890000000007</v>
      </c>
      <c r="N33" s="34" t="n">
        <f>($H$9+$H$10)*'ARP Timing'!H$16</f>
        <v>4.0405890000000007</v>
      </c>
      <c r="O33" s="34" t="n">
        <f>($H$9+$H$10)*'ARP Timing'!I$16</f>
        <v>4.0405890000000007</v>
      </c>
      <c r="P33" s="34" t="n">
        <f>($H$9+$H$10)*'ARP Timing'!J$16</f>
        <v>4.0405890000000007</v>
      </c>
      <c r="Q33" s="34" t="n">
        <f>($H$9+$H$10)*'ARP Timing'!K$16</f>
        <v>4.0405890000000007</v>
      </c>
      <c r="R33" s="34" t="n">
        <f>($H$9+$H$10)*'ARP Timing'!L$16</f>
        <v>4.0405890000000007</v>
      </c>
      <c r="S33" s="34" t="n">
        <f>($H$9+$H$10)*'ARP Timing'!M$16</f>
        <v>4.0405890000000007</v>
      </c>
      <c r="T33" s="34" t="n">
        <f>($H$9+$H$10)*'ARP Timing'!N$16</f>
        <v>3.9168975000000006</v>
      </c>
      <c r="U33" s="34" t="n">
        <f>($H$9+$H$10)*'ARP Timing'!O$16</f>
        <v>3.9168975000000006</v>
      </c>
      <c r="V33" s="34" t="n">
        <f>($H$9+$H$10)*'ARP Timing'!P$16</f>
        <v>3.9168975000000006</v>
      </c>
    </row>
    <row r="34" ht="16" customHeight="1">
      <c r="B34" s="19" t="s">
        <v>391</v>
      </c>
      <c r="C34" s="489"/>
      <c r="H34" s="489"/>
      <c r="I34" s="34" t="n">
        <f>($I$9+$I10)*'ARP Timing'!B$16</f>
        <v>5.7722700000000016</v>
      </c>
      <c r="J34" s="34" t="n">
        <f>($I$9+$I10)*'ARP Timing'!C$16</f>
        <v>5.7722700000000016</v>
      </c>
      <c r="K34" s="34" t="n">
        <f>($I$9+$I10)*'ARP Timing'!D$16</f>
        <v>4.0405890000000007</v>
      </c>
      <c r="L34" s="34" t="n">
        <f>($I$9+$I10)*'ARP Timing'!E$16</f>
        <v>4.0405890000000007</v>
      </c>
      <c r="M34" s="34" t="n">
        <f>($I$9+$I10)*'ARP Timing'!F$16</f>
        <v>4.0405890000000007</v>
      </c>
      <c r="N34" s="34" t="n">
        <f>($I$9+$I10)*'ARP Timing'!G$16</f>
        <v>4.0405890000000007</v>
      </c>
      <c r="O34" s="34" t="n">
        <f>($I$9+$I10)*'ARP Timing'!H$16</f>
        <v>4.0405890000000007</v>
      </c>
      <c r="P34" s="34" t="n">
        <f>($I$9+$I10)*'ARP Timing'!I$16</f>
        <v>4.0405890000000007</v>
      </c>
      <c r="Q34" s="34" t="n">
        <f>($I$9+$I10)*'ARP Timing'!J$16</f>
        <v>4.0405890000000007</v>
      </c>
      <c r="R34" s="34" t="n">
        <f>($I$9+$I10)*'ARP Timing'!K$16</f>
        <v>4.0405890000000007</v>
      </c>
      <c r="S34" s="34" t="n">
        <f>($I$9+$I10)*'ARP Timing'!L$16</f>
        <v>4.0405890000000007</v>
      </c>
      <c r="T34" s="34" t="n">
        <f>($I$9+$I10)*'ARP Timing'!M$16</f>
        <v>4.0405890000000007</v>
      </c>
      <c r="U34" s="34" t="n">
        <f>($I$9+$I10)*'ARP Timing'!N$16</f>
        <v>3.9168975000000006</v>
      </c>
      <c r="V34" s="34" t="n">
        <f>($I$9+$I10)*'ARP Timing'!O$16</f>
        <v>3.9168975000000006</v>
      </c>
    </row>
    <row r="35" ht="16" customHeight="1">
      <c r="B35" s="19" t="s">
        <v>1125</v>
      </c>
      <c r="C35" s="489"/>
      <c r="H35" s="489"/>
      <c r="J35" s="34" t="n">
        <f>($J$9+$J$10)*'ARP Timing'!B$16</f>
        <v>4.3968400000000001</v>
      </c>
      <c r="K35" s="34" t="n">
        <f>($J$9+$J$10)*'ARP Timing'!C$16</f>
        <v>4.3968400000000001</v>
      </c>
      <c r="L35" s="34" t="n">
        <f>($J$9+$J$10)*'ARP Timing'!D$16</f>
        <v>3.077788</v>
      </c>
      <c r="M35" s="34" t="n">
        <f>($J$9+$J$10)*'ARP Timing'!E$16</f>
        <v>3.077788</v>
      </c>
      <c r="N35" s="34" t="n">
        <f>($J$9+$J$10)*'ARP Timing'!F$16</f>
        <v>3.077788</v>
      </c>
      <c r="O35" s="34" t="n">
        <f>($J$9+$J$10)*'ARP Timing'!G$16</f>
        <v>3.077788</v>
      </c>
      <c r="P35" s="34" t="n">
        <f>($J$9+$J$10)*'ARP Timing'!H$16</f>
        <v>3.077788</v>
      </c>
      <c r="Q35" s="34" t="n">
        <f>($J$9+$J$10)*'ARP Timing'!I$16</f>
        <v>3.077788</v>
      </c>
      <c r="R35" s="34" t="n">
        <f>($J$9+$J$10)*'ARP Timing'!J$16</f>
        <v>3.077788</v>
      </c>
      <c r="S35" s="34" t="n">
        <f>($J$9+$J$10)*'ARP Timing'!K$16</f>
        <v>3.077788</v>
      </c>
      <c r="T35" s="34" t="n">
        <f>($J$9+$J$10)*'ARP Timing'!L$16</f>
        <v>3.077788</v>
      </c>
      <c r="U35" s="34" t="n">
        <f>($J$9+$J$10)*'ARP Timing'!M$16</f>
        <v>3.077788</v>
      </c>
      <c r="V35" s="34" t="n">
        <f>($J$9+$J$10)*'ARP Timing'!N$16</f>
        <v>2.9835699999999998</v>
      </c>
    </row>
    <row r="36" ht="16" customHeight="1">
      <c r="A36" s="34" t="n">
        <v>2023</v>
      </c>
      <c r="B36" s="19" t="s">
        <v>249</v>
      </c>
      <c r="C36" s="489"/>
      <c r="H36" s="489"/>
      <c r="K36" s="34" t="n">
        <f>($K$9+$K$10)*'ARP Timing'!B$16</f>
        <v>4.3968400000000001</v>
      </c>
      <c r="L36" s="34" t="n">
        <f>($K$9+$K$10)*'ARP Timing'!C$16</f>
        <v>4.3968400000000001</v>
      </c>
      <c r="M36" s="34" t="n">
        <f>($K$9+$K$10)*'ARP Timing'!D$16</f>
        <v>3.077788</v>
      </c>
      <c r="N36" s="34" t="n">
        <f>($K$9+$K$10)*'ARP Timing'!E$16</f>
        <v>3.077788</v>
      </c>
      <c r="O36" s="34" t="n">
        <f>($K$9+$K$10)*'ARP Timing'!F$16</f>
        <v>3.077788</v>
      </c>
      <c r="P36" s="34" t="n">
        <f>($K$9+$K$10)*'ARP Timing'!G$16</f>
        <v>3.077788</v>
      </c>
      <c r="Q36" s="34" t="n">
        <f>($K$9+$K$10)*'ARP Timing'!H$16</f>
        <v>3.077788</v>
      </c>
      <c r="R36" s="34" t="n">
        <f>($K$9+$K$10)*'ARP Timing'!I$16</f>
        <v>3.077788</v>
      </c>
      <c r="S36" s="34" t="n">
        <f>($K$9+$K$10)*'ARP Timing'!J$16</f>
        <v>3.077788</v>
      </c>
      <c r="T36" s="34" t="n">
        <f>($K$9+$K$10)*'ARP Timing'!K$16</f>
        <v>3.077788</v>
      </c>
      <c r="U36" s="34" t="n">
        <f>($K$9+$K$10)*'ARP Timing'!L$16</f>
        <v>3.077788</v>
      </c>
      <c r="V36" s="34" t="n">
        <f>($K$9+$K$10)*'ARP Timing'!M$16</f>
        <v>3.077788</v>
      </c>
    </row>
    <row r="37" ht="16" customHeight="1">
      <c r="B37" s="19" t="s">
        <v>250</v>
      </c>
      <c r="C37" s="489"/>
      <c r="H37" s="489"/>
      <c r="L37" s="34" t="n">
        <f>($L$9+$L$10)*'ARP Timing'!B$16</f>
        <v>4.3968400000000001</v>
      </c>
      <c r="M37" s="34" t="n">
        <f>($L$9+$L$10)*'ARP Timing'!C$16</f>
        <v>4.3968400000000001</v>
      </c>
      <c r="N37" s="34" t="n">
        <f>($L$9+$L$10)*'ARP Timing'!D$16</f>
        <v>3.077788</v>
      </c>
      <c r="O37" s="34" t="n">
        <f>($L$9+$L$10)*'ARP Timing'!E$16</f>
        <v>3.077788</v>
      </c>
      <c r="P37" s="34" t="n">
        <f>($L$9+$L$10)*'ARP Timing'!F$16</f>
        <v>3.077788</v>
      </c>
      <c r="Q37" s="34" t="n">
        <f>($L$9+$L$10)*'ARP Timing'!G$16</f>
        <v>3.077788</v>
      </c>
      <c r="R37" s="34" t="n">
        <f>($L$9+$L$10)*'ARP Timing'!H$16</f>
        <v>3.077788</v>
      </c>
      <c r="S37" s="34" t="n">
        <f>($L$9+$L$10)*'ARP Timing'!I$16</f>
        <v>3.077788</v>
      </c>
      <c r="T37" s="34" t="n">
        <f>($L$9+$L$10)*'ARP Timing'!J$16</f>
        <v>3.077788</v>
      </c>
      <c r="U37" s="34" t="n">
        <f>($L$9+$L$10)*'ARP Timing'!K$16</f>
        <v>3.077788</v>
      </c>
      <c r="V37" s="34" t="n">
        <f>($L$9+$L$10)*'ARP Timing'!L$16</f>
        <v>3.077788</v>
      </c>
    </row>
    <row r="38" ht="16" customHeight="1">
      <c r="B38" s="19" t="s">
        <v>391</v>
      </c>
      <c r="C38" s="489"/>
      <c r="H38" s="489"/>
      <c r="M38" s="34" t="n">
        <f>($M$9+$M$10)*'ARP Timing'!B$16</f>
        <v>4.3968400000000001</v>
      </c>
      <c r="N38" s="34" t="n">
        <f>($M$9+$M$10)*'ARP Timing'!C$16</f>
        <v>4.3968400000000001</v>
      </c>
      <c r="O38" s="34" t="n">
        <f>($M$9+$M$10)*'ARP Timing'!D$16</f>
        <v>3.077788</v>
      </c>
      <c r="P38" s="34" t="n">
        <f>($M$9+$M$10)*'ARP Timing'!E$16</f>
        <v>3.077788</v>
      </c>
      <c r="Q38" s="34" t="n">
        <f>($M$9+$M$10)*'ARP Timing'!F$16</f>
        <v>3.077788</v>
      </c>
      <c r="R38" s="34" t="n">
        <f>($M$9+$M$10)*'ARP Timing'!G$16</f>
        <v>3.077788</v>
      </c>
      <c r="S38" s="34" t="n">
        <f>($M$9+$M$10)*'ARP Timing'!H$16</f>
        <v>3.077788</v>
      </c>
      <c r="T38" s="34" t="n">
        <f>($M$9+$M$10)*'ARP Timing'!I$16</f>
        <v>3.077788</v>
      </c>
      <c r="U38" s="34" t="n">
        <f>($M$9+$M$10)*'ARP Timing'!J$16</f>
        <v>3.077788</v>
      </c>
      <c r="V38" s="34" t="n">
        <f>($M$9+$M$10)*'ARP Timing'!K$16</f>
        <v>3.077788</v>
      </c>
    </row>
    <row r="39" ht="16" customHeight="1">
      <c r="B39" s="19" t="s">
        <v>1125</v>
      </c>
      <c r="C39" s="489"/>
      <c r="H39" s="489"/>
      <c r="N39" s="34" t="n">
        <f>($N$9+$N$10)*'ARP Timing'!B$16</f>
        <v>2.9087800000000006</v>
      </c>
      <c r="O39" s="34" t="n">
        <f>($N$9+$N$10)*'ARP Timing'!C$16</f>
        <v>2.9087800000000006</v>
      </c>
      <c r="P39" s="34" t="n">
        <f>($N$9+$N$10)*'ARP Timing'!D$16</f>
        <v>2.036146</v>
      </c>
      <c r="Q39" s="34" t="n">
        <f>($N$9+$N$10)*'ARP Timing'!E$16</f>
        <v>2.036146</v>
      </c>
      <c r="R39" s="34" t="n">
        <f>($N$9+$N$10)*'ARP Timing'!F$16</f>
        <v>2.036146</v>
      </c>
      <c r="S39" s="34" t="n">
        <f>($N$9+$N$10)*'ARP Timing'!G$16</f>
        <v>2.036146</v>
      </c>
      <c r="T39" s="34" t="n">
        <f>($N$9+$N$10)*'ARP Timing'!H$16</f>
        <v>2.036146</v>
      </c>
      <c r="U39" s="34" t="n">
        <f>($N$9+$N$10)*'ARP Timing'!I$16</f>
        <v>2.036146</v>
      </c>
      <c r="V39" s="34" t="n">
        <f>($N$9+$N$10)*'ARP Timing'!J$16</f>
        <v>2.036146</v>
      </c>
    </row>
    <row r="40" ht="16" customHeight="1">
      <c r="A40" s="34" t="n">
        <v>2024</v>
      </c>
      <c r="B40" s="19" t="s">
        <v>249</v>
      </c>
      <c r="C40" s="489"/>
      <c r="H40" s="489"/>
      <c r="O40" s="34" t="n">
        <f>($O$9+$O$10)*'ARP Timing'!B$16</f>
        <v>2.9087800000000006</v>
      </c>
      <c r="P40" s="34" t="n">
        <f>($O$9+$O$10)*'ARP Timing'!C$16</f>
        <v>2.9087800000000006</v>
      </c>
      <c r="Q40" s="34" t="n">
        <f>($O$9+$O$10)*'ARP Timing'!D$16</f>
        <v>2.036146</v>
      </c>
      <c r="R40" s="34" t="n">
        <f>($O$9+$O$10)*'ARP Timing'!E$16</f>
        <v>2.036146</v>
      </c>
      <c r="S40" s="34" t="n">
        <f>($O$9+$O$10)*'ARP Timing'!F$16</f>
        <v>2.036146</v>
      </c>
      <c r="T40" s="34" t="n">
        <f>($O$9+$O$10)*'ARP Timing'!G$16</f>
        <v>2.036146</v>
      </c>
      <c r="U40" s="34" t="n">
        <f>($O$9+$O$10)*'ARP Timing'!H$16</f>
        <v>2.036146</v>
      </c>
      <c r="V40" s="34" t="n">
        <f>($O$9+$O$10)*'ARP Timing'!I$16</f>
        <v>2.036146</v>
      </c>
    </row>
    <row r="41" ht="16" customHeight="1">
      <c r="B41" s="19" t="s">
        <v>250</v>
      </c>
      <c r="C41" s="489"/>
      <c r="H41" s="489"/>
      <c r="P41" s="34" t="n">
        <f>($P$9+$P$10)*'ARP Timing'!B$16</f>
        <v>2.9087800000000006</v>
      </c>
      <c r="Q41" s="34" t="n">
        <f>($P$9+$P$10)*'ARP Timing'!C$16</f>
        <v>2.9087800000000006</v>
      </c>
      <c r="R41" s="34" t="n">
        <f>($P$9+$P$10)*'ARP Timing'!D$16</f>
        <v>2.036146</v>
      </c>
      <c r="S41" s="34" t="n">
        <f>($P$9+$P$10)*'ARP Timing'!E$16</f>
        <v>2.036146</v>
      </c>
      <c r="T41" s="34" t="n">
        <f>($P$9+$P$10)*'ARP Timing'!F$16</f>
        <v>2.036146</v>
      </c>
      <c r="U41" s="34" t="n">
        <f>($P$9+$P$10)*'ARP Timing'!G$16</f>
        <v>2.036146</v>
      </c>
      <c r="V41" s="34" t="n">
        <f>($P$9+$P$10)*'ARP Timing'!H$16</f>
        <v>2.036146</v>
      </c>
    </row>
    <row r="42" ht="16" customHeight="1">
      <c r="B42" s="19" t="s">
        <v>391</v>
      </c>
      <c r="C42" s="489"/>
      <c r="H42" s="489"/>
      <c r="Q42" s="34" t="n">
        <f>($Q$9+$Q$10)*'ARP Timing'!B$16</f>
        <v>2.9087800000000006</v>
      </c>
      <c r="R42" s="34" t="n">
        <f>($Q$9+$Q$10)*'ARP Timing'!C$16</f>
        <v>2.9087800000000006</v>
      </c>
      <c r="S42" s="34" t="n">
        <f>($Q$9+$Q$10)*'ARP Timing'!D$16</f>
        <v>2.036146</v>
      </c>
      <c r="T42" s="34" t="n">
        <f>($Q$9+$Q$10)*'ARP Timing'!E$16</f>
        <v>2.036146</v>
      </c>
      <c r="U42" s="34" t="n">
        <f>($Q$9+$Q$10)*'ARP Timing'!F$16</f>
        <v>2.036146</v>
      </c>
      <c r="V42" s="34" t="n">
        <f>($Q$9+$Q$10)*'ARP Timing'!G$16</f>
        <v>2.036146</v>
      </c>
    </row>
    <row r="43" ht="16" customHeight="1">
      <c r="B43" s="19" t="s">
        <v>1125</v>
      </c>
      <c r="C43" s="489"/>
      <c r="H43" s="489"/>
      <c r="R43" s="34" t="n">
        <f>($R$9+$R$10)*'ARP Timing'!B$16</f>
        <v>1.9374600000000002</v>
      </c>
      <c r="S43" s="34" t="n">
        <f>($R$9+$R$10)*'ARP Timing'!C$16</f>
        <v>1.9374600000000002</v>
      </c>
      <c r="T43" s="34" t="n">
        <f>($R$9+$R$10)*'ARP Timing'!D$16</f>
        <v>1.356222</v>
      </c>
      <c r="U43" s="34" t="n">
        <f>($R$9+$R$10)*'ARP Timing'!E$16</f>
        <v>1.356222</v>
      </c>
      <c r="V43" s="34" t="n">
        <f>($R$9+$R$10)*'ARP Timing'!F$16</f>
        <v>1.356222</v>
      </c>
    </row>
    <row r="44">
      <c r="S44" s="34" t="n">
        <f>($S$9+$S$10)*'ARP Timing'!B$16</f>
        <v>1.9374600000000002</v>
      </c>
      <c r="T44" s="34" t="n">
        <f>($S$9+$S$10)*'ARP Timing'!C$16</f>
        <v>1.9374600000000002</v>
      </c>
      <c r="U44" s="34" t="n">
        <f>($S$9+$S$10)*'ARP Timing'!D$16</f>
        <v>1.356222</v>
      </c>
      <c r="V44" s="34" t="n">
        <f>($S$9+$S$10)*'ARP Timing'!E$16</f>
        <v>1.356222</v>
      </c>
    </row>
    <row r="46">
      <c r="B46" s="34" t="s">
        <v>1126</v>
      </c>
      <c r="D46" s="18" t="s">
        <v>308</v>
      </c>
      <c r="E46" s="18" t="s">
        <v>181</v>
      </c>
      <c r="F46" s="18" t="s">
        <v>182</v>
      </c>
      <c r="G46" s="18" t="s">
        <v>183</v>
      </c>
      <c r="H46" s="18" t="s">
        <v>184</v>
      </c>
      <c r="I46" s="18" t="s">
        <v>185</v>
      </c>
      <c r="J46" s="18" t="s">
        <v>186</v>
      </c>
      <c r="K46" s="18" t="s">
        <v>187</v>
      </c>
      <c r="L46" s="18" t="s">
        <v>188</v>
      </c>
      <c r="M46" s="18" t="s">
        <v>189</v>
      </c>
      <c r="N46" s="18" t="s">
        <v>190</v>
      </c>
      <c r="O46" s="18" t="s">
        <v>191</v>
      </c>
      <c r="P46" s="18" t="s">
        <v>192</v>
      </c>
      <c r="Q46" s="18" t="s">
        <v>176</v>
      </c>
      <c r="R46" s="18" t="s">
        <v>177</v>
      </c>
      <c r="S46" s="18" t="s">
        <v>178</v>
      </c>
      <c r="T46" s="18" t="s">
        <v>1114</v>
      </c>
      <c r="U46" s="18" t="s">
        <v>1115</v>
      </c>
      <c r="V46" s="18" t="s">
        <v>1116</v>
      </c>
    </row>
    <row r="47">
      <c r="B47" s="19"/>
      <c r="C47" s="489" t="s">
        <v>372</v>
      </c>
      <c r="D47" s="491" t="n">
        <f t="shared" ref="D47:U47" si="42">SUM(D48:D66)</f>
        <v>0</v>
      </c>
      <c r="E47" s="491" t="n">
        <f t="shared" si="42"/>
        <v>0</v>
      </c>
      <c r="F47" s="491" t="n">
        <f t="shared" si="42"/>
        <v>34.620851999999999</v>
      </c>
      <c r="G47" s="491" t="n">
        <f t="shared" si="42"/>
        <v>45.996274799999995</v>
      </c>
      <c r="H47" s="491" t="n">
        <f t="shared" si="42"/>
        <v>59.350031999999992</v>
      </c>
      <c r="I47" s="491" t="n">
        <f t="shared" si="42"/>
        <v>64.295867999999999</v>
      </c>
      <c r="J47" s="491" t="n">
        <f t="shared" si="42"/>
        <v>72.538927999999999</v>
      </c>
      <c r="K47" s="491" t="n">
        <f t="shared" si="42"/>
        <v>80.122543199999996</v>
      </c>
      <c r="L47" s="491" t="n">
        <f t="shared" si="42"/>
        <v>98.916719999999998</v>
      </c>
      <c r="M47" s="491" t="n">
        <f t="shared" si="42"/>
        <v>102.213944</v>
      </c>
      <c r="N47" s="491" t="n">
        <f t="shared" si="42"/>
        <v>102.213944</v>
      </c>
      <c r="O47" s="491" t="n">
        <f t="shared" si="42"/>
        <v>102.213944</v>
      </c>
      <c r="P47" s="491" t="n">
        <f t="shared" si="42"/>
        <v>98.916719999999998</v>
      </c>
      <c r="Q47" s="491" t="n">
        <f t="shared" si="42"/>
        <v>98.916719999999998</v>
      </c>
      <c r="R47" s="491" t="n">
        <f t="shared" si="42"/>
        <v>99.081581199999988</v>
      </c>
      <c r="S47" s="491" t="n">
        <f t="shared" si="42"/>
        <v>93.146578000000005</v>
      </c>
      <c r="T47" s="491" t="n">
        <f t="shared" si="42"/>
        <v>86.552129999999991</v>
      </c>
      <c r="U47" s="491" t="n">
        <f t="shared" si="42"/>
        <v>86.552129999999991</v>
      </c>
      <c r="V47" s="491" t="n">
        <f>SUM(V48:V66)</f>
        <v>82.265738799999994</v>
      </c>
      <c r="W47" s="34" t="n">
        <f>SUM(G47:V47)/4</f>
        <v>343.32344900000004</v>
      </c>
    </row>
    <row r="48" ht="16" customHeight="1">
      <c r="A48" s="34" t="n">
        <v>2021</v>
      </c>
      <c r="B48" s="19" t="s">
        <v>1124</v>
      </c>
      <c r="C48" s="489"/>
      <c r="D48" s="34" t="n">
        <f>($D$8)*'ARP Timing'!B17</f>
        <v>0</v>
      </c>
      <c r="E48" s="34" t="n">
        <f>($D$8)*'ARP Timing'!C17</f>
        <v>0</v>
      </c>
      <c r="F48" s="34" t="n">
        <f>($D$8)*'ARP Timing'!D17</f>
        <v>34.620851999999999</v>
      </c>
      <c r="G48" s="34" t="n">
        <f>($D$8)*'ARP Timing'!E17</f>
        <v>45.996274799999995</v>
      </c>
      <c r="H48" s="34" t="n">
        <f>($D$8)*'ARP Timing'!F17</f>
        <v>59.350031999999992</v>
      </c>
      <c r="I48" s="34" t="n">
        <f>($D$8)*'ARP Timing'!G17</f>
        <v>64.295867999999999</v>
      </c>
      <c r="J48" s="34" t="n">
        <f>($D$8)*'ARP Timing'!H17</f>
        <v>49.458359999999999</v>
      </c>
      <c r="K48" s="34" t="n">
        <f>($D$8)*'ARP Timing'!I17</f>
        <v>49.458359999999999</v>
      </c>
      <c r="L48" s="34" t="n">
        <f>($D$8)*'ARP Timing'!J17</f>
        <v>59.350031999999992</v>
      </c>
      <c r="M48" s="34" t="n">
        <f>($D$8)*'ARP Timing'!K17</f>
        <v>59.350031999999992</v>
      </c>
      <c r="N48" s="34" t="n">
        <f>($D$8)*'ARP Timing'!L17</f>
        <v>69.241703999999999</v>
      </c>
      <c r="O48" s="34" t="n">
        <f>($D$8)*'ARP Timing'!M17</f>
        <v>69.241703999999999</v>
      </c>
      <c r="P48" s="34" t="n">
        <f>($D$8)*'ARP Timing'!N17</f>
        <v>59.350031999999992</v>
      </c>
      <c r="Q48" s="34" t="n">
        <f>($D$8)*'ARP Timing'!O17</f>
        <v>59.350031999999992</v>
      </c>
      <c r="R48" s="34" t="n">
        <f>($D$8)*'ARP Timing'!P17</f>
        <v>52.920445199999989</v>
      </c>
      <c r="S48" s="34" t="n">
        <f>($D$8)*'ARP Timing'!Q17</f>
        <v>46.985441999999992</v>
      </c>
      <c r="T48" s="34" t="n">
        <f>($D$8)*'ARP Timing'!R17</f>
        <v>46.985441999999992</v>
      </c>
      <c r="U48" s="34" t="n">
        <f>($D$8)*'ARP Timing'!S17</f>
        <v>46.985441999999992</v>
      </c>
      <c r="V48" s="34" t="n">
        <f>($D$8)*'ARP Timing'!T17</f>
        <v>46.985441999999992</v>
      </c>
    </row>
    <row r="49" ht="16" customHeight="1">
      <c r="B49" s="19" t="s">
        <v>391</v>
      </c>
      <c r="C49" s="489"/>
      <c r="E49" s="34" t="n">
        <f>($E$8)*'ARP Timing'!B$17</f>
        <v>0</v>
      </c>
      <c r="F49" s="34" t="n">
        <f>($E$8)*'ARP Timing'!C$16</f>
        <v>0</v>
      </c>
      <c r="G49" s="34" t="n">
        <f>($E$8)*'ARP Timing'!D$16</f>
        <v>0</v>
      </c>
      <c r="H49" s="34" t="n">
        <f>($E$8)*'ARP Timing'!E$16</f>
        <v>0</v>
      </c>
      <c r="I49" s="34" t="n">
        <f>($E$8)*'ARP Timing'!F$16</f>
        <v>0</v>
      </c>
      <c r="J49" s="34" t="n">
        <f>($E$8)*'ARP Timing'!G$16</f>
        <v>0</v>
      </c>
      <c r="K49" s="34" t="n">
        <f>($E$8)*'ARP Timing'!H$16</f>
        <v>0</v>
      </c>
      <c r="L49" s="34" t="n">
        <f>($E$8)*'ARP Timing'!I$16</f>
        <v>0</v>
      </c>
      <c r="M49" s="34" t="n">
        <f>($E$8)*'ARP Timing'!J$16</f>
        <v>0</v>
      </c>
      <c r="N49" s="34" t="n">
        <f>($E$8)*'ARP Timing'!K$16</f>
        <v>0</v>
      </c>
      <c r="O49" s="34" t="n">
        <f>($E$8)*'ARP Timing'!L$16</f>
        <v>0</v>
      </c>
      <c r="P49" s="34" t="n">
        <f>($E$8)*'ARP Timing'!M$16</f>
        <v>0</v>
      </c>
      <c r="Q49" s="34" t="n">
        <f>($E$8)*'ARP Timing'!N$16</f>
        <v>0</v>
      </c>
      <c r="R49" s="34" t="n">
        <f>($E$8)*'ARP Timing'!O$16</f>
        <v>0</v>
      </c>
      <c r="S49" s="34" t="n">
        <f>($E$8)*'ARP Timing'!P$16</f>
        <v>0</v>
      </c>
      <c r="T49" s="34" t="n">
        <f>($E$8)*'ARP Timing'!Q$16</f>
        <v>0</v>
      </c>
      <c r="U49" s="34" t="n">
        <f>($E$8)*'ARP Timing'!R$16</f>
        <v>0</v>
      </c>
      <c r="V49" s="34" t="n">
        <f>($E$8)*'ARP Timing'!S$16</f>
        <v>0</v>
      </c>
    </row>
    <row r="50" ht="16" customHeight="1">
      <c r="B50" s="19" t="s">
        <v>1125</v>
      </c>
      <c r="C50" s="489"/>
      <c r="F50" s="34" t="n">
        <f>($F$8)*'ARP Timing'!C$17</f>
        <v>0</v>
      </c>
      <c r="G50" s="34" t="n">
        <f>($F$8)*'ARP Timing'!D$17</f>
        <v>0</v>
      </c>
      <c r="H50" s="34" t="n">
        <f>($F$8)*'ARP Timing'!E$17</f>
        <v>0</v>
      </c>
      <c r="I50" s="34" t="n">
        <f>($F$8)*'ARP Timing'!F$17</f>
        <v>0</v>
      </c>
      <c r="J50" s="34" t="n">
        <f>($F$8)*'ARP Timing'!G$17</f>
        <v>0</v>
      </c>
      <c r="K50" s="34" t="n">
        <f>($F$8)*'ARP Timing'!H$17</f>
        <v>0</v>
      </c>
      <c r="L50" s="34" t="n">
        <f>($F$8)*'ARP Timing'!I$17</f>
        <v>0</v>
      </c>
      <c r="M50" s="34" t="n">
        <f>($F$8)*'ARP Timing'!J$17</f>
        <v>0</v>
      </c>
      <c r="N50" s="34" t="n">
        <f>($F$8)*'ARP Timing'!K$17</f>
        <v>0</v>
      </c>
      <c r="O50" s="34" t="n">
        <f>($F$8)*'ARP Timing'!L$17</f>
        <v>0</v>
      </c>
      <c r="P50" s="34" t="n">
        <f>($F$8)*'ARP Timing'!M$17</f>
        <v>0</v>
      </c>
      <c r="Q50" s="34" t="n">
        <f>($F$8)*'ARP Timing'!N$17</f>
        <v>0</v>
      </c>
      <c r="R50" s="34" t="n">
        <f>($F$8)*'ARP Timing'!O$17</f>
        <v>0</v>
      </c>
      <c r="S50" s="34" t="n">
        <f>($F$8)*'ARP Timing'!P$17</f>
        <v>0</v>
      </c>
      <c r="T50" s="34" t="n">
        <f>($F$8)*'ARP Timing'!Q$17</f>
        <v>0</v>
      </c>
      <c r="U50" s="34" t="n">
        <f>($F$8)*'ARP Timing'!R$17</f>
        <v>0</v>
      </c>
      <c r="V50" s="34" t="n">
        <f>($F$8)*'ARP Timing'!S$17</f>
        <v>0</v>
      </c>
    </row>
    <row r="51" ht="16" customHeight="1">
      <c r="A51" s="34" t="n">
        <v>2022</v>
      </c>
      <c r="B51" s="19" t="s">
        <v>249</v>
      </c>
      <c r="C51" s="489"/>
      <c r="G51" s="34" t="n">
        <f>($G$8)*'ARP Timing'!D$17</f>
        <v>0</v>
      </c>
      <c r="H51" s="34" t="n">
        <f>($G$8)*'ARP Timing'!E$17</f>
        <v>0</v>
      </c>
      <c r="I51" s="34" t="n">
        <f>($G$8)*'ARP Timing'!F$17</f>
        <v>0</v>
      </c>
      <c r="J51" s="34" t="n">
        <f>($G$8)*'ARP Timing'!G$17</f>
        <v>0</v>
      </c>
      <c r="K51" s="34" t="n">
        <f>($G$8)*'ARP Timing'!H$17</f>
        <v>0</v>
      </c>
      <c r="L51" s="34" t="n">
        <f>($G$8)*'ARP Timing'!I$17</f>
        <v>0</v>
      </c>
      <c r="M51" s="34" t="n">
        <f>($G$8)*'ARP Timing'!J$17</f>
        <v>0</v>
      </c>
      <c r="N51" s="34" t="n">
        <f>($G$8)*'ARP Timing'!K$17</f>
        <v>0</v>
      </c>
      <c r="O51" s="34" t="n">
        <f>($G$8)*'ARP Timing'!L$17</f>
        <v>0</v>
      </c>
      <c r="P51" s="34" t="n">
        <f>($G$8)*'ARP Timing'!M$17</f>
        <v>0</v>
      </c>
      <c r="Q51" s="34" t="n">
        <f>($G$8)*'ARP Timing'!N$17</f>
        <v>0</v>
      </c>
      <c r="R51" s="34" t="n">
        <f>($G$8)*'ARP Timing'!O$17</f>
        <v>0</v>
      </c>
      <c r="S51" s="34" t="n">
        <f>($G$8)*'ARP Timing'!P$17</f>
        <v>0</v>
      </c>
      <c r="T51" s="34" t="n">
        <f>($G$8)*'ARP Timing'!Q$17</f>
        <v>0</v>
      </c>
      <c r="U51" s="34" t="n">
        <f>($G$8)*'ARP Timing'!R$17</f>
        <v>0</v>
      </c>
      <c r="V51" s="34" t="n">
        <f>($G$8)*'ARP Timing'!S$17</f>
        <v>0</v>
      </c>
    </row>
    <row r="52" ht="16" customHeight="1">
      <c r="B52" s="19" t="s">
        <v>250</v>
      </c>
      <c r="C52" s="489"/>
      <c r="H52" s="34" t="n">
        <f>($H$8)*'ARP Timing'!B$17</f>
        <v>0</v>
      </c>
      <c r="I52" s="34" t="n">
        <f>($H$8)*'ARP Timing'!C$17</f>
        <v>0</v>
      </c>
      <c r="J52" s="34" t="n">
        <f>($H$8)*'ARP Timing'!D$17</f>
        <v>23.080568000000003</v>
      </c>
      <c r="K52" s="34" t="n">
        <f>($H$8)*'ARP Timing'!E$17</f>
        <v>30.6641832</v>
      </c>
      <c r="L52" s="34" t="n">
        <f>($H$8)*'ARP Timing'!F$17</f>
        <v>39.566687999999999</v>
      </c>
      <c r="M52" s="34" t="n">
        <f>($H$8)*'ARP Timing'!G$17</f>
        <v>42.863911999999999</v>
      </c>
      <c r="N52" s="34" t="n">
        <f>($H$8)*'ARP Timing'!H$17</f>
        <v>32.972239999999999</v>
      </c>
      <c r="O52" s="34" t="n">
        <f>($H$8)*'ARP Timing'!I$17</f>
        <v>32.972239999999999</v>
      </c>
      <c r="P52" s="34" t="n">
        <f>($H$8)*'ARP Timing'!J$17</f>
        <v>39.566687999999999</v>
      </c>
      <c r="Q52" s="34" t="n">
        <f>($H$8)*'ARP Timing'!K$17</f>
        <v>39.566687999999999</v>
      </c>
      <c r="R52" s="34" t="n">
        <f>($H$8)*'ARP Timing'!L$17</f>
        <v>46.161136000000006</v>
      </c>
      <c r="S52" s="34" t="n">
        <f>($H$8)*'ARP Timing'!M$17</f>
        <v>46.161136000000006</v>
      </c>
      <c r="T52" s="34" t="n">
        <f>($H$8)*'ARP Timing'!N$17</f>
        <v>39.566687999999999</v>
      </c>
      <c r="U52" s="34" t="n">
        <f>($H$8)*'ARP Timing'!O$17</f>
        <v>39.566687999999999</v>
      </c>
      <c r="V52" s="34" t="n">
        <f>($H$8)*'ARP Timing'!P$17</f>
        <v>35.280296800000002</v>
      </c>
    </row>
    <row r="53" ht="16" customHeight="1">
      <c r="B53" s="19" t="s">
        <v>391</v>
      </c>
      <c r="C53" s="489"/>
      <c r="H53" s="489"/>
      <c r="I53" s="34" t="n">
        <f>($I$8)*'ARP Timing'!B$17</f>
        <v>0</v>
      </c>
      <c r="J53" s="34" t="n">
        <f>($I$8)*'ARP Timing'!C$17</f>
        <v>0</v>
      </c>
      <c r="K53" s="34" t="n">
        <f>($I$8)*'ARP Timing'!D$17</f>
        <v>0</v>
      </c>
      <c r="L53" s="34" t="n">
        <f>($I$8)*'ARP Timing'!E$17</f>
        <v>0</v>
      </c>
      <c r="M53" s="34" t="n">
        <f>($I$8)*'ARP Timing'!F$17</f>
        <v>0</v>
      </c>
      <c r="N53" s="34" t="n">
        <f>($I$8)*'ARP Timing'!G$17</f>
        <v>0</v>
      </c>
      <c r="O53" s="34" t="n">
        <f>($I$8)*'ARP Timing'!H$17</f>
        <v>0</v>
      </c>
      <c r="P53" s="34" t="n">
        <f>($I$8)*'ARP Timing'!I$17</f>
        <v>0</v>
      </c>
      <c r="Q53" s="34" t="n">
        <f>($I$8)*'ARP Timing'!J$17</f>
        <v>0</v>
      </c>
      <c r="R53" s="34" t="n">
        <f>($I$8)*'ARP Timing'!K$17</f>
        <v>0</v>
      </c>
      <c r="S53" s="34" t="n">
        <f>($I$8)*'ARP Timing'!L$17</f>
        <v>0</v>
      </c>
      <c r="T53" s="34" t="n">
        <f>($I$8)*'ARP Timing'!M$17</f>
        <v>0</v>
      </c>
      <c r="U53" s="34" t="n">
        <f>($I$8)*'ARP Timing'!N$17</f>
        <v>0</v>
      </c>
      <c r="V53" s="34" t="n">
        <f>($I$8)*'ARP Timing'!O$17</f>
        <v>0</v>
      </c>
    </row>
    <row r="54" ht="16" customHeight="1">
      <c r="B54" s="19" t="s">
        <v>1125</v>
      </c>
      <c r="C54" s="489"/>
      <c r="H54" s="489"/>
    </row>
    <row r="55" ht="16" customHeight="1">
      <c r="A55" s="34" t="n">
        <v>2023</v>
      </c>
      <c r="B55" s="19" t="s">
        <v>249</v>
      </c>
      <c r="C55" s="489"/>
      <c r="H55" s="489"/>
    </row>
    <row r="56" ht="16" customHeight="1">
      <c r="B56" s="19" t="s">
        <v>250</v>
      </c>
      <c r="C56" s="489"/>
      <c r="H56" s="489"/>
    </row>
    <row r="57" ht="16" customHeight="1">
      <c r="B57" s="19" t="s">
        <v>391</v>
      </c>
      <c r="C57" s="489"/>
      <c r="H57" s="489"/>
    </row>
    <row r="58" ht="16" customHeight="1">
      <c r="B58" s="19" t="s">
        <v>1125</v>
      </c>
      <c r="C58" s="489"/>
      <c r="H58" s="489"/>
    </row>
    <row r="59" ht="16" customHeight="1">
      <c r="A59" s="34" t="n">
        <v>2024</v>
      </c>
      <c r="B59" s="19" t="s">
        <v>249</v>
      </c>
      <c r="C59" s="489"/>
      <c r="H59" s="489"/>
    </row>
    <row r="60" ht="16" customHeight="1">
      <c r="B60" s="19" t="s">
        <v>250</v>
      </c>
      <c r="C60" s="489"/>
      <c r="H60" s="489"/>
    </row>
    <row r="61" ht="16" customHeight="1">
      <c r="B61" s="19" t="s">
        <v>391</v>
      </c>
      <c r="C61" s="489"/>
      <c r="H61" s="489"/>
    </row>
    <row r="62" ht="16" customHeight="1">
      <c r="B62" s="19" t="s">
        <v>1125</v>
      </c>
      <c r="C62" s="489"/>
      <c r="H62" s="489"/>
    </row>
    <row r="63">
      <c r="B63" s="19"/>
      <c r="C63" s="489"/>
      <c r="H63" s="489"/>
    </row>
    <row r="64">
      <c r="B64" s="19"/>
      <c r="C64" s="489"/>
      <c r="H64" s="489"/>
    </row>
    <row r="65">
      <c r="B65" s="19"/>
      <c r="C65" s="489"/>
      <c r="H65" s="489"/>
    </row>
    <row r="66">
      <c r="B66" s="19"/>
      <c r="C66" s="489"/>
      <c r="H66" s="489"/>
    </row>
    <row r="67">
      <c r="B67" s="19"/>
      <c r="C67" s="489"/>
      <c r="H67" s="489"/>
    </row>
    <row r="68">
      <c r="B68" s="19"/>
      <c r="C68" s="489"/>
      <c r="H68" s="489"/>
    </row>
    <row r="69">
      <c r="B69" s="19"/>
      <c r="C69" s="489"/>
      <c r="H69" s="489"/>
    </row>
    <row r="70">
      <c r="B70" s="19"/>
      <c r="C70" s="489"/>
      <c r="H70" s="489"/>
    </row>
    <row r="71">
      <c r="B71" s="19"/>
      <c r="C71" s="489"/>
      <c r="H71" s="489"/>
    </row>
    <row r="72">
      <c r="B72" s="19"/>
      <c r="C72" s="489"/>
      <c r="H72" s="489"/>
    </row>
    <row r="73" ht="16" customHeight="1">
      <c r="B73" s="19" t="s">
        <v>1127</v>
      </c>
      <c r="C73" s="34" t="n">
        <v>2021</v>
      </c>
      <c r="D73" s="34" t="n">
        <v>2022</v>
      </c>
      <c r="E73" s="34" t="n">
        <v>2023</v>
      </c>
      <c r="F73" s="34" t="n">
        <v>2024</v>
      </c>
      <c r="G73" s="34" t="n">
        <v>2025</v>
      </c>
      <c r="H73" s="489"/>
    </row>
    <row r="74" ht="16" customHeight="1">
      <c r="B74" s="19" t="s">
        <v>1024</v>
      </c>
      <c r="C74" s="492" t="n">
        <f t="shared" ref="C74:C85" si="43">SUM(C4:E4)/4</f>
        <v>0.77600000000001046</v>
      </c>
      <c r="D74" s="492" t="n">
        <f t="shared" ref="D74:D85" si="44">SUM(F4:I4)/4</f>
        <v>19.719000000000005</v>
      </c>
      <c r="E74" s="492" t="n">
        <f t="shared" ref="E74:E85" si="45">SUM(J4:M4)/4</f>
        <v>1.4159999999999999</v>
      </c>
      <c r="F74" s="492" t="n">
        <f t="shared" ref="F74:F85" si="46">SUM(N4:Q4)/4</f>
        <v>1.4790000000000001</v>
      </c>
      <c r="G74" s="492" t="n">
        <f t="shared" ref="G74:G85" si="47">SUM(R4:U4)/4</f>
        <v>1.63</v>
      </c>
    </row>
    <row r="75" ht="16" customHeight="1">
      <c r="B75" s="19" t="s">
        <v>1025</v>
      </c>
      <c r="C75" s="492" t="n">
        <f t="shared" si="43"/>
        <v>19.722000000000016</v>
      </c>
      <c r="D75" s="492" t="n">
        <f t="shared" si="44"/>
        <v>52.756999999999998</v>
      </c>
      <c r="E75" s="492" t="n">
        <f t="shared" si="45"/>
        <v>12</v>
      </c>
      <c r="F75" s="492" t="n">
        <f t="shared" si="46"/>
        <v>4.2219999999999995</v>
      </c>
      <c r="G75" s="492" t="n">
        <f t="shared" si="47"/>
        <v>2.3719999999999999</v>
      </c>
      <c r="H75" s="489"/>
    </row>
    <row r="76" ht="16" customHeight="1">
      <c r="B76" s="19" t="s">
        <v>52</v>
      </c>
      <c r="C76" s="492" t="n">
        <f t="shared" si="43"/>
        <v>81.643000000000001</v>
      </c>
      <c r="D76" s="492" t="n">
        <f t="shared" si="44"/>
        <v>110.24799999999999</v>
      </c>
      <c r="E76" s="492" t="n">
        <f t="shared" si="45"/>
        <v>12.726000000000001</v>
      </c>
      <c r="F76" s="492" t="n">
        <f t="shared" si="46"/>
        <v>1.365</v>
      </c>
      <c r="G76" s="492" t="n">
        <f t="shared" si="47"/>
        <v>-0.90100000000000025</v>
      </c>
      <c r="H76" s="489"/>
      <c r="O76" s="19"/>
      <c r="P76" s="19"/>
      <c r="Q76" s="19"/>
      <c r="R76" s="19"/>
      <c r="S76" s="490"/>
      <c r="T76" s="490"/>
      <c r="U76" s="490"/>
      <c r="V76" s="18"/>
      <c r="W76" s="19"/>
      <c r="X76" s="19"/>
    </row>
    <row r="77" ht="16" customHeight="1">
      <c r="B77" s="19" t="s">
        <v>132</v>
      </c>
      <c r="C77" s="492" t="n">
        <f t="shared" si="43"/>
        <v>7.798</v>
      </c>
      <c r="D77" s="492" t="n">
        <f t="shared" si="44"/>
        <v>7.9489999999999998</v>
      </c>
      <c r="E77" s="492" t="n">
        <f t="shared" si="45"/>
        <v>4.7519999999999998</v>
      </c>
      <c r="F77" s="492" t="n">
        <f t="shared" si="46"/>
        <v>4.637999999999999</v>
      </c>
      <c r="G77" s="492" t="n">
        <f t="shared" si="47"/>
        <v>1.8800000000000001</v>
      </c>
      <c r="H77" s="489"/>
    </row>
    <row r="78">
      <c r="B78" s="490" t="s">
        <v>408</v>
      </c>
      <c r="C78" s="492" t="n">
        <f t="shared" si="43"/>
        <v>247.29179999999997</v>
      </c>
      <c r="D78" s="492" t="n">
        <f t="shared" si="44"/>
        <v>164.8612</v>
      </c>
      <c r="E78" s="492" t="n">
        <f t="shared" si="45"/>
        <v>0</v>
      </c>
      <c r="F78" s="492" t="n">
        <f t="shared" si="46"/>
        <v>0</v>
      </c>
      <c r="G78" s="492" t="n">
        <f t="shared" si="47"/>
        <v>0</v>
      </c>
      <c r="H78" s="489"/>
      <c r="R78" s="19"/>
      <c r="S78" s="19"/>
    </row>
    <row r="79">
      <c r="B79" s="490" t="s">
        <v>151</v>
      </c>
      <c r="C79" s="492" t="n">
        <f t="shared" si="43"/>
        <v>12.347</v>
      </c>
      <c r="D79" s="492" t="n">
        <f t="shared" si="44"/>
        <v>46.79</v>
      </c>
      <c r="E79" s="492" t="n">
        <f t="shared" si="45"/>
        <v>38.595999999999997</v>
      </c>
      <c r="F79" s="492" t="n">
        <f t="shared" si="46"/>
        <v>31.911000000000001</v>
      </c>
      <c r="G79" s="492" t="n">
        <f t="shared" si="47"/>
        <v>23.099</v>
      </c>
      <c r="H79" s="489"/>
      <c r="R79" s="19"/>
      <c r="S79" s="19"/>
    </row>
    <row r="80">
      <c r="B80" s="490" t="s">
        <v>424</v>
      </c>
      <c r="C80" s="492" t="n">
        <f t="shared" si="43"/>
        <v>29.628</v>
      </c>
      <c r="D80" s="492" t="n">
        <f t="shared" si="44"/>
        <v>35.671000000000006</v>
      </c>
      <c r="E80" s="492" t="n">
        <f t="shared" si="45"/>
        <v>24.216000000000001</v>
      </c>
      <c r="F80" s="492" t="n">
        <f t="shared" si="46"/>
        <v>9.6430000000000007</v>
      </c>
      <c r="G80" s="492" t="n">
        <f t="shared" si="47"/>
        <v>4.5789999999999997</v>
      </c>
      <c r="H80" s="489"/>
      <c r="R80" s="19"/>
      <c r="S80" s="19"/>
    </row>
    <row r="81" ht="16" customHeight="1">
      <c r="B81" s="18" t="s">
        <v>160</v>
      </c>
      <c r="C81" s="492" t="n">
        <f t="shared" si="43"/>
        <v>25.75</v>
      </c>
      <c r="D81" s="492" t="n">
        <f t="shared" si="44"/>
        <v>0</v>
      </c>
      <c r="E81" s="492" t="n">
        <f t="shared" si="45"/>
        <v>0</v>
      </c>
      <c r="F81" s="492" t="n">
        <f t="shared" si="46"/>
        <v>0</v>
      </c>
      <c r="G81" s="492" t="n">
        <f t="shared" si="47"/>
        <v>0</v>
      </c>
      <c r="H81" s="489"/>
      <c r="R81" s="19"/>
      <c r="S81" s="19"/>
    </row>
    <row r="82" ht="16" customHeight="1">
      <c r="B82" s="19" t="s">
        <v>110</v>
      </c>
      <c r="C82" s="492" t="n">
        <f t="shared" si="43"/>
        <v>31.939</v>
      </c>
      <c r="D82" s="492" t="n">
        <f t="shared" si="44"/>
        <v>56.413000000000004</v>
      </c>
      <c r="E82" s="492" t="n">
        <f t="shared" si="45"/>
        <v>15.652999999999999</v>
      </c>
      <c r="F82" s="492" t="n">
        <f t="shared" si="46"/>
        <v>3.9320000000000004</v>
      </c>
      <c r="G82" s="492" t="n">
        <f t="shared" si="47"/>
        <v>-0.74299999999999988</v>
      </c>
      <c r="R82" s="19"/>
      <c r="S82" s="19"/>
    </row>
    <row r="83">
      <c r="B83" s="34" t="s">
        <v>1118</v>
      </c>
      <c r="C83" s="492" t="n">
        <f t="shared" si="43"/>
        <v>1.02</v>
      </c>
      <c r="D83" s="492" t="n">
        <f t="shared" si="44"/>
        <v>1.5299999999999998</v>
      </c>
      <c r="E83" s="492" t="n">
        <f t="shared" si="45"/>
        <v>0</v>
      </c>
      <c r="F83" s="492" t="n">
        <f t="shared" si="46"/>
        <v>0</v>
      </c>
      <c r="G83" s="492" t="n">
        <f t="shared" si="47"/>
        <v>0</v>
      </c>
      <c r="R83" s="19"/>
      <c r="S83" s="19"/>
    </row>
    <row r="84">
      <c r="B84" s="34" t="s">
        <v>1119</v>
      </c>
      <c r="C84" s="492" t="n">
        <f t="shared" si="43"/>
        <v>0.67999999999999994</v>
      </c>
      <c r="D84" s="492" t="n">
        <f t="shared" si="44"/>
        <v>1.02</v>
      </c>
      <c r="E84" s="492" t="n">
        <f t="shared" si="45"/>
        <v>0</v>
      </c>
      <c r="F84" s="492" t="n">
        <f t="shared" si="46"/>
        <v>0</v>
      </c>
      <c r="G84" s="492" t="n">
        <f t="shared" si="47"/>
        <v>0</v>
      </c>
      <c r="R84" s="19"/>
      <c r="S84" s="19"/>
    </row>
    <row r="85">
      <c r="B85" s="34" t="s">
        <v>566</v>
      </c>
      <c r="C85" s="492" t="n">
        <f t="shared" si="43"/>
        <v>1.6999999999999997</v>
      </c>
      <c r="D85" s="492" t="n">
        <f t="shared" si="44"/>
        <v>2.5499999999999998</v>
      </c>
      <c r="E85" s="492" t="n">
        <f t="shared" si="45"/>
        <v>0</v>
      </c>
      <c r="F85" s="492" t="n">
        <f t="shared" si="46"/>
        <v>0</v>
      </c>
      <c r="G85" s="492" t="n">
        <f t="shared" si="47"/>
        <v>0</v>
      </c>
      <c r="R85" s="19"/>
      <c r="S85" s="19"/>
    </row>
    <row r="86">
      <c r="C86" s="34" t="n">
        <v>2021</v>
      </c>
      <c r="D86" s="34" t="n">
        <v>2022</v>
      </c>
      <c r="E86" s="34" t="n">
        <v>2023</v>
      </c>
      <c r="F86" s="34" t="n">
        <v>2024</v>
      </c>
      <c r="G86" s="34" t="n">
        <v>2025</v>
      </c>
      <c r="R86" s="19"/>
      <c r="S86" s="19"/>
    </row>
    <row r="87">
      <c r="B87" s="34" t="s">
        <v>1128</v>
      </c>
      <c r="C87" s="491" t="n">
        <f>SUM(C83:C85)</f>
        <v>3.3999999999999995</v>
      </c>
      <c r="D87" s="491" t="n">
        <f t="shared" ref="D87:G87" si="48">SUM(D83:D85)</f>
        <v>5.0999999999999996</v>
      </c>
      <c r="E87" s="491" t="n">
        <f t="shared" si="48"/>
        <v>0</v>
      </c>
      <c r="F87" s="491" t="n">
        <f t="shared" si="48"/>
        <v>0</v>
      </c>
      <c r="G87" s="491" t="n">
        <f t="shared" si="48"/>
        <v>0</v>
      </c>
      <c r="R87" s="19"/>
      <c r="S87" s="19"/>
    </row>
    <row r="90">
      <c r="B90" s="34" t="s">
        <v>1024</v>
      </c>
      <c r="C90" s="492" t="n">
        <v>26.636000000000024</v>
      </c>
      <c r="D90" s="492" t="n">
        <v>98.978999999999999</v>
      </c>
      <c r="E90" s="492" t="n">
        <v>2.1159999999999997</v>
      </c>
      <c r="F90" s="492" t="n">
        <v>2.1789999999999998</v>
      </c>
      <c r="G90" s="492" t="n">
        <v>2.33</v>
      </c>
      <c r="H90" s="492"/>
      <c r="I90" s="492"/>
      <c r="J90" s="492"/>
      <c r="K90" s="492"/>
      <c r="L90" s="492"/>
      <c r="M90" s="492"/>
    </row>
    <row r="91">
      <c r="B91" s="34" t="s">
        <v>1025</v>
      </c>
      <c r="C91" s="492" t="n">
        <v>47.722000000000016</v>
      </c>
      <c r="D91" s="492" t="n">
        <v>52.756999999999998</v>
      </c>
      <c r="E91" s="492" t="n">
        <v>12</v>
      </c>
      <c r="F91" s="492" t="n">
        <v>4.2219999999999995</v>
      </c>
      <c r="G91" s="492" t="n">
        <v>2.3719999999999999</v>
      </c>
      <c r="H91" s="492"/>
      <c r="I91" s="492"/>
      <c r="J91" s="492"/>
      <c r="K91" s="492"/>
      <c r="L91" s="492"/>
      <c r="M91" s="492"/>
    </row>
    <row r="92">
      <c r="B92" s="34" t="s">
        <v>52</v>
      </c>
      <c r="C92" s="492" t="n">
        <v>81.842999999999989</v>
      </c>
      <c r="D92" s="492" t="n">
        <v>110.24799999999999</v>
      </c>
      <c r="E92" s="492" t="n">
        <v>12.726000000000001</v>
      </c>
      <c r="F92" s="492" t="n">
        <v>1.365</v>
      </c>
      <c r="G92" s="492" t="n">
        <v>-0.90100000000000025</v>
      </c>
      <c r="H92" s="492"/>
      <c r="I92" s="492"/>
      <c r="J92" s="492"/>
      <c r="K92" s="492"/>
      <c r="L92" s="492"/>
      <c r="M92" s="492"/>
    </row>
    <row r="93">
      <c r="B93" s="34" t="s">
        <v>132</v>
      </c>
      <c r="C93" s="492" t="n">
        <v>7.798</v>
      </c>
      <c r="D93" s="492" t="n">
        <v>7.9489999999999998</v>
      </c>
      <c r="E93" s="492" t="n">
        <v>4.7519999999999998</v>
      </c>
      <c r="F93" s="492" t="n">
        <v>4.637999999999999</v>
      </c>
      <c r="G93" s="492" t="n">
        <v>1.8800000000000001</v>
      </c>
      <c r="H93" s="492"/>
      <c r="I93" s="492"/>
      <c r="J93" s="492"/>
      <c r="K93" s="492"/>
      <c r="L93" s="492"/>
      <c r="M93" s="492"/>
    </row>
    <row r="94">
      <c r="B94" s="34" t="s">
        <v>408</v>
      </c>
      <c r="C94" s="492" t="n">
        <v>283.95749999999998</v>
      </c>
      <c r="D94" s="492" t="n">
        <v>77.092500000000001</v>
      </c>
      <c r="E94" s="492" t="n">
        <v>1</v>
      </c>
      <c r="F94" s="492" t="n">
        <v>0</v>
      </c>
      <c r="G94" s="492" t="n">
        <v>0</v>
      </c>
      <c r="H94" s="492"/>
      <c r="I94" s="492"/>
      <c r="J94" s="492"/>
      <c r="K94" s="492"/>
      <c r="L94" s="492"/>
      <c r="M94" s="492"/>
    </row>
    <row r="95">
      <c r="B95" s="34" t="s">
        <v>151</v>
      </c>
      <c r="C95" s="492" t="n">
        <v>12.347</v>
      </c>
      <c r="D95" s="492" t="n">
        <v>46.79</v>
      </c>
      <c r="E95" s="492" t="n">
        <v>38.595999999999997</v>
      </c>
      <c r="F95" s="492" t="n">
        <v>31.911000000000001</v>
      </c>
      <c r="G95" s="492" t="n">
        <v>23.099</v>
      </c>
      <c r="H95" s="492"/>
      <c r="I95" s="492"/>
      <c r="J95" s="492"/>
      <c r="K95" s="492"/>
      <c r="L95" s="492"/>
      <c r="M95" s="492"/>
    </row>
    <row r="96">
      <c r="B96" s="34" t="s">
        <v>424</v>
      </c>
      <c r="C96" s="492" t="n">
        <v>2.286</v>
      </c>
      <c r="D96" s="492" t="n">
        <v>4.6049999999999995</v>
      </c>
      <c r="E96" s="492" t="n">
        <v>1.349</v>
      </c>
      <c r="F96" s="492" t="n">
        <v>0.441</v>
      </c>
      <c r="G96" s="492" t="n">
        <v>0.313</v>
      </c>
      <c r="H96" s="492"/>
      <c r="I96" s="492"/>
      <c r="J96" s="492"/>
      <c r="K96" s="492"/>
      <c r="L96" s="492"/>
      <c r="M96" s="492"/>
    </row>
    <row r="97">
      <c r="B97" s="34" t="s">
        <v>160</v>
      </c>
      <c r="C97" s="492" t="n">
        <v>25.75</v>
      </c>
      <c r="D97" s="492" t="n">
        <v>0</v>
      </c>
      <c r="E97" s="492" t="n">
        <v>0</v>
      </c>
      <c r="F97" s="492" t="n">
        <v>0</v>
      </c>
      <c r="G97" s="492" t="n">
        <v>0</v>
      </c>
      <c r="H97" s="492"/>
      <c r="I97" s="492"/>
      <c r="J97" s="492"/>
      <c r="K97" s="492"/>
      <c r="L97" s="492"/>
      <c r="M97" s="492"/>
    </row>
    <row r="98">
      <c r="B98" s="34" t="s">
        <v>110</v>
      </c>
      <c r="C98" s="492" t="n">
        <v>60.441000000000003</v>
      </c>
      <c r="D98" s="492" t="n">
        <v>91.678999999999988</v>
      </c>
      <c r="E98" s="492" t="n">
        <v>41.220000000000006</v>
      </c>
      <c r="F98" s="492" t="n">
        <v>14.004000000000003</v>
      </c>
      <c r="G98" s="492" t="n">
        <v>3.8530000000000006</v>
      </c>
      <c r="H98" s="492"/>
      <c r="I98" s="492"/>
      <c r="J98" s="492"/>
      <c r="K98" s="492"/>
      <c r="L98" s="492"/>
      <c r="M98" s="492"/>
    </row>
    <row r="99">
      <c r="C99" s="34" t="n">
        <v>3.4</v>
      </c>
      <c r="D99" s="34" t="n">
        <v>5.0999999999999996</v>
      </c>
      <c r="E99" s="34" t="n">
        <v>0</v>
      </c>
      <c r="F99" s="34" t="n">
        <v>0</v>
      </c>
    </row>
  </sheetData>
  <pageMargins left="0.7" right="0.7" top="0.75" bottom="0.75" header="0.3" footer="0.3"/>
  <pageSetup paperSize="9" orientation="portrait" horizontalDpi="300" verticalDpi="300"/>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E28" sqref="E28"/>
    </sheetView>
  </sheetViews>
  <sheetFormatPr defaultRowHeight="15.0" baseColWidth="10"/>
  <cols>
    <col min="1" max="1" width="30" hidden="0" customWidth="1"/>
  </cols>
  <sheetData>
    <row r="1">
      <c r="B1" s="34" t="s">
        <v>829</v>
      </c>
      <c r="C1" s="34" t="s">
        <v>830</v>
      </c>
      <c r="D1" s="34" t="s">
        <v>304</v>
      </c>
      <c r="E1" s="34" t="s">
        <v>305</v>
      </c>
      <c r="F1" s="34" t="s">
        <v>306</v>
      </c>
      <c r="G1" s="34" t="s">
        <v>307</v>
      </c>
      <c r="H1" s="34" t="s">
        <v>308</v>
      </c>
      <c r="I1" s="34" t="s">
        <v>181</v>
      </c>
      <c r="J1" s="34" t="s">
        <v>182</v>
      </c>
      <c r="K1" s="34" t="s">
        <v>183</v>
      </c>
      <c r="L1" s="34" t="s">
        <v>184</v>
      </c>
      <c r="M1" s="34" t="s">
        <v>185</v>
      </c>
      <c r="N1" s="34" t="s">
        <v>186</v>
      </c>
      <c r="O1" s="34" t="s">
        <v>187</v>
      </c>
      <c r="P1" s="34" t="s">
        <v>188</v>
      </c>
      <c r="Q1" s="34" t="s">
        <v>189</v>
      </c>
      <c r="R1" s="34" t="s">
        <v>190</v>
      </c>
      <c r="S1" s="34" t="s">
        <v>191</v>
      </c>
      <c r="T1" s="34" t="s">
        <v>192</v>
      </c>
      <c r="U1" s="34" t="s">
        <v>176</v>
      </c>
      <c r="V1" s="34" t="s">
        <v>177</v>
      </c>
      <c r="W1" s="34" t="s">
        <v>178</v>
      </c>
    </row>
    <row r="2">
      <c r="A2" s="34" t="s">
        <v>94</v>
      </c>
      <c r="B2" s="491" t="n">
        <v>112.989</v>
      </c>
      <c r="C2" s="491" t="n">
        <v>113.38</v>
      </c>
      <c r="D2" s="491" t="n">
        <v>112.86</v>
      </c>
      <c r="E2" s="491" t="n">
        <v>113.83799999999999</v>
      </c>
      <c r="F2" s="491" t="n">
        <v>114.41500000000001</v>
      </c>
      <c r="G2" s="491" t="n">
        <v>115.613</v>
      </c>
      <c r="H2" s="491" t="n">
        <v>116.079929684229</v>
      </c>
      <c r="I2" s="491" t="n">
        <v>116.665860886253</v>
      </c>
      <c r="J2" s="491" t="n">
        <v>117.173130068039</v>
      </c>
      <c r="K2" s="491" t="n">
        <v>117.776205556525</v>
      </c>
      <c r="L2" s="491" t="n">
        <v>118.328856673063</v>
      </c>
      <c r="M2" s="491" t="n">
        <v>118.891592663992</v>
      </c>
      <c r="N2" s="491" t="n">
        <v>119.478532353454</v>
      </c>
      <c r="O2" s="491" t="n">
        <v>120.061438093161</v>
      </c>
      <c r="P2" s="491" t="n">
        <v>120.658462657013</v>
      </c>
      <c r="Q2" s="491" t="n">
        <v>121.265572095255</v>
      </c>
      <c r="R2" s="491" t="n">
        <v>121.88982581995801</v>
      </c>
      <c r="S2" s="491" t="n">
        <v>122.528198368807</v>
      </c>
      <c r="T2" s="491" t="n">
        <v>123.170604867411</v>
      </c>
      <c r="U2" s="491" t="n">
        <v>123.820070778088</v>
      </c>
      <c r="V2" s="491" t="n">
        <v>124.47558761339801</v>
      </c>
      <c r="W2" s="491" t="n">
        <v>125.131104448709</v>
      </c>
    </row>
    <row r="3">
      <c r="A3" s="34" t="s">
        <v>170</v>
      </c>
      <c r="B3" s="495" t="n">
        <v>3.4368838919380802E-3</v>
      </c>
      <c r="C3" s="495" t="n">
        <v>3.4605138553309698E-3</v>
      </c>
      <c r="D3" s="495" t="n">
        <v>-4.5863467983771099E-3</v>
      </c>
      <c r="E3" s="495" t="n">
        <v>8.6656034024454893E-3</v>
      </c>
      <c r="F3" s="495" t="n">
        <v>5.0686062650433499E-3</v>
      </c>
      <c r="G3" s="495" t="n">
        <v>1.04706550714504E-2</v>
      </c>
      <c r="H3" s="495" t="n">
        <v>4.0387299371946704E-3</v>
      </c>
      <c r="I3" s="495" t="n">
        <v>5.0476529716862997E-3</v>
      </c>
      <c r="J3" s="495" t="n">
        <v>4.3480515888107999E-3</v>
      </c>
      <c r="K3" s="495" t="n">
        <v>5.1468752958592203E-3</v>
      </c>
      <c r="L3" s="495" t="n">
        <v>4.6923834396541703E-3</v>
      </c>
      <c r="M3" s="495" t="n">
        <v>4.7556953286800301E-3</v>
      </c>
      <c r="N3" s="495" t="n">
        <v>4.9367636206325604E-3</v>
      </c>
      <c r="O3" s="495" t="n">
        <v>4.8787487444397204E-3</v>
      </c>
      <c r="P3" s="495" t="n">
        <v>4.97265877649067E-3</v>
      </c>
      <c r="Q3" s="495" t="n">
        <v>5.03163578312149E-3</v>
      </c>
      <c r="R3" s="495" t="n">
        <v>5.1478231943116199E-3</v>
      </c>
      <c r="S3" s="495" t="n">
        <v>5.23729150119134E-3</v>
      </c>
      <c r="T3" s="495" t="n">
        <v>5.2429278089169999E-3</v>
      </c>
      <c r="U3" s="495" t="n">
        <v>5.2728969820035098E-3</v>
      </c>
      <c r="V3" s="495" t="n">
        <v>5.2941080649626703E-3</v>
      </c>
      <c r="W3" s="495" t="n">
        <v>5.26622808438937E-3</v>
      </c>
    </row>
    <row r="4">
      <c r="A4" s="34" t="s">
        <v>97</v>
      </c>
      <c r="B4" s="491" t="n">
        <v>110.529</v>
      </c>
      <c r="C4" s="491" t="n">
        <v>110.88200000000001</v>
      </c>
      <c r="D4" s="491" t="n">
        <v>110.435</v>
      </c>
      <c r="E4" s="491" t="n">
        <v>111.431</v>
      </c>
      <c r="F4" s="491" t="n">
        <v>111.83499999999999</v>
      </c>
      <c r="G4" s="491" t="n">
        <v>112.864</v>
      </c>
      <c r="H4" s="491" t="n">
        <v>113.331748734778</v>
      </c>
      <c r="I4" s="491" t="n">
        <v>113.915555194576</v>
      </c>
      <c r="J4" s="491" t="n">
        <v>114.364746923467</v>
      </c>
      <c r="K4" s="491" t="n">
        <v>114.924235646865</v>
      </c>
      <c r="L4" s="491" t="n">
        <v>115.440791354819</v>
      </c>
      <c r="M4" s="491" t="n">
        <v>115.96851279450701</v>
      </c>
      <c r="N4" s="491" t="n">
        <v>116.52210368492899</v>
      </c>
      <c r="O4" s="491" t="n">
        <v>117.071115307263</v>
      </c>
      <c r="P4" s="491" t="n">
        <v>117.63129076657199</v>
      </c>
      <c r="Q4" s="491" t="n">
        <v>118.20059915499699</v>
      </c>
      <c r="R4" s="491" t="n">
        <v>118.776332952822</v>
      </c>
      <c r="S4" s="491" t="n">
        <v>119.374397493133</v>
      </c>
      <c r="T4" s="491" t="n">
        <v>119.981640842685</v>
      </c>
      <c r="U4" s="491" t="n">
        <v>120.594864779056</v>
      </c>
      <c r="V4" s="491" t="n">
        <v>121.219127553946</v>
      </c>
      <c r="W4" s="491" t="n">
        <v>121.837226137653</v>
      </c>
    </row>
    <row r="5">
      <c r="A5" s="34" t="s">
        <v>171</v>
      </c>
      <c r="B5" s="495" t="n">
        <v>3.82351872706788E-3</v>
      </c>
      <c r="C5" s="495" t="n">
        <v>3.1937319617476598E-3</v>
      </c>
      <c r="D5" s="495" t="n">
        <v>-4.0313125665121198E-3</v>
      </c>
      <c r="E5" s="495" t="n">
        <v>9.0188798840946695E-3</v>
      </c>
      <c r="F5" s="495" t="n">
        <v>3.6255620069818302E-3</v>
      </c>
      <c r="G5" s="495" t="n">
        <v>9.2010551258552304E-3</v>
      </c>
      <c r="H5" s="495" t="n">
        <v>4.1443572332882104E-3</v>
      </c>
      <c r="I5" s="495" t="n">
        <v>5.1513054930816303E-3</v>
      </c>
      <c r="J5" s="495" t="n">
        <v>3.9431992244038901E-3</v>
      </c>
      <c r="K5" s="495" t="n">
        <v>4.8921432386195302E-3</v>
      </c>
      <c r="L5" s="495" t="n">
        <v>4.49474999808697E-3</v>
      </c>
      <c r="M5" s="495" t="n">
        <v>4.5713602054786601E-3</v>
      </c>
      <c r="N5" s="495" t="n">
        <v>4.7736310234707301E-3</v>
      </c>
      <c r="O5" s="495" t="n">
        <v>4.7116521670327299E-3</v>
      </c>
      <c r="P5" s="495" t="n">
        <v>4.7849160558435201E-3</v>
      </c>
      <c r="Q5" s="495" t="n">
        <v>4.8397699686470999E-3</v>
      </c>
      <c r="R5" s="495" t="n">
        <v>4.87081962308911E-3</v>
      </c>
      <c r="S5" s="495" t="n">
        <v>5.0352164058453698E-3</v>
      </c>
      <c r="T5" s="495" t="n">
        <v>5.0868809585997701E-3</v>
      </c>
      <c r="U5" s="495" t="n">
        <v>5.11098141402422E-3</v>
      </c>
      <c r="V5" s="495" t="n">
        <v>5.1765286692269097E-3</v>
      </c>
      <c r="W5" s="495" t="n">
        <v>5.0990185804744596E-3</v>
      </c>
    </row>
    <row r="6">
      <c r="A6" s="34" t="s">
        <v>98</v>
      </c>
      <c r="B6" s="491" t="n">
        <v>111.28100000000001</v>
      </c>
      <c r="C6" s="491" t="n">
        <v>111.205</v>
      </c>
      <c r="D6" s="491" t="n">
        <v>110.901</v>
      </c>
      <c r="E6" s="491" t="n">
        <v>111.373</v>
      </c>
      <c r="F6" s="491" t="n">
        <v>112.102</v>
      </c>
      <c r="G6" s="491" t="n">
        <v>113.15</v>
      </c>
      <c r="H6" s="491" t="n">
        <v>113.740871678471</v>
      </c>
      <c r="I6" s="491" t="n">
        <v>114.281152336175</v>
      </c>
      <c r="J6" s="491" t="n">
        <v>114.807363360671</v>
      </c>
      <c r="K6" s="491" t="n">
        <v>115.391332330529</v>
      </c>
      <c r="L6" s="491" t="n">
        <v>115.906636484177</v>
      </c>
      <c r="M6" s="491" t="n">
        <v>116.47813120061301</v>
      </c>
      <c r="N6" s="491" t="n">
        <v>117.06948406540501</v>
      </c>
      <c r="O6" s="491" t="n">
        <v>117.660979705042</v>
      </c>
      <c r="P6" s="491" t="n">
        <v>118.263437866774</v>
      </c>
      <c r="Q6" s="491" t="n">
        <v>118.87469011020799</v>
      </c>
      <c r="R6" s="491" t="n">
        <v>119.499263080446</v>
      </c>
      <c r="S6" s="491" t="n">
        <v>120.12606865428199</v>
      </c>
      <c r="T6" s="491" t="n">
        <v>120.750798876066</v>
      </c>
      <c r="U6" s="491" t="n">
        <v>121.383984751452</v>
      </c>
      <c r="V6" s="491" t="n">
        <v>122.03331038248599</v>
      </c>
      <c r="W6" s="491" t="n">
        <v>122.676475823877</v>
      </c>
    </row>
    <row r="7">
      <c r="A7" s="34" t="s">
        <v>172</v>
      </c>
      <c r="B7" s="495" t="n">
        <v>3.24555314142505E-3</v>
      </c>
      <c r="C7" s="495" t="n">
        <v>-6.8295576064203401E-4</v>
      </c>
      <c r="D7" s="495" t="n">
        <v>-2.7336900319230302E-3</v>
      </c>
      <c r="E7" s="495" t="n">
        <v>4.2560481871218902E-3</v>
      </c>
      <c r="F7" s="495" t="n">
        <v>6.5455720865918998E-3</v>
      </c>
      <c r="G7" s="495" t="n">
        <v>9.3486289272271001E-3</v>
      </c>
      <c r="H7" s="495" t="n">
        <v>5.2220210205149399E-3</v>
      </c>
      <c r="I7" s="495" t="n">
        <v>4.7501012585042801E-3</v>
      </c>
      <c r="J7" s="495" t="n">
        <v>4.6045302636466001E-3</v>
      </c>
      <c r="K7" s="495" t="n">
        <v>5.08651146376282E-3</v>
      </c>
      <c r="L7" s="495" t="n">
        <v>4.4657093669009402E-3</v>
      </c>
      <c r="M7" s="495" t="n">
        <v>4.93064706017576E-3</v>
      </c>
      <c r="N7" s="495" t="n">
        <v>5.07694327421948E-3</v>
      </c>
      <c r="O7" s="495" t="n">
        <v>5.0525176937379302E-3</v>
      </c>
      <c r="P7" s="495" t="n">
        <v>5.1202885038195102E-3</v>
      </c>
      <c r="Q7" s="495" t="n">
        <v>5.1685648114068198E-3</v>
      </c>
      <c r="R7" s="495" t="n">
        <v>5.2540449919040704E-3</v>
      </c>
      <c r="S7" s="495" t="n">
        <v>5.2452672734406604E-3</v>
      </c>
      <c r="T7" s="495" t="n">
        <v>5.2006215535225202E-3</v>
      </c>
      <c r="U7" s="495" t="n">
        <v>5.2437406731884496E-3</v>
      </c>
      <c r="V7" s="495" t="n">
        <v>5.3493517482039498E-3</v>
      </c>
      <c r="W7" s="495" t="n">
        <v>5.2704088693051902E-3</v>
      </c>
    </row>
    <row r="8">
      <c r="A8" s="34" t="s">
        <v>99</v>
      </c>
      <c r="B8" s="491" t="n">
        <v>115.81100000000001</v>
      </c>
      <c r="C8" s="491" t="n">
        <v>116.688</v>
      </c>
      <c r="D8" s="491" t="n">
        <v>115.96899999999999</v>
      </c>
      <c r="E8" s="491" t="n">
        <v>116.889</v>
      </c>
      <c r="F8" s="491" t="n">
        <v>117.727</v>
      </c>
      <c r="G8" s="491" t="n">
        <v>119.875</v>
      </c>
      <c r="H8" s="491" t="n">
        <v>120.76873975873001</v>
      </c>
      <c r="I8" s="491" t="n">
        <v>121.552279732736</v>
      </c>
      <c r="J8" s="491" t="n">
        <v>122.340256590244</v>
      </c>
      <c r="K8" s="491" t="n">
        <v>123.25721026709</v>
      </c>
      <c r="L8" s="491" t="n">
        <v>124.206114070071</v>
      </c>
      <c r="M8" s="491" t="n">
        <v>125.17969366017699</v>
      </c>
      <c r="N8" s="491" t="n">
        <v>126.18181722618</v>
      </c>
      <c r="O8" s="491" t="n">
        <v>127.184679442917</v>
      </c>
      <c r="P8" s="491" t="n">
        <v>128.20678945908199</v>
      </c>
      <c r="Q8" s="491" t="n">
        <v>129.23804458913099</v>
      </c>
      <c r="R8" s="491" t="n">
        <v>130.283856199566</v>
      </c>
      <c r="S8" s="491" t="n">
        <v>131.336805862246</v>
      </c>
      <c r="T8" s="491" t="n">
        <v>132.40388083176001</v>
      </c>
      <c r="U8" s="491" t="n">
        <v>133.47650409411</v>
      </c>
      <c r="V8" s="491" t="n">
        <v>134.564804617167</v>
      </c>
      <c r="W8" s="491" t="n">
        <v>135.654176919939</v>
      </c>
    </row>
    <row r="9">
      <c r="A9" s="34" t="s">
        <v>173</v>
      </c>
      <c r="B9" s="495" t="n">
        <v>4.7630615467371103E-3</v>
      </c>
      <c r="C9" s="495" t="n">
        <v>7.57268307846393E-3</v>
      </c>
      <c r="D9" s="495" t="n">
        <v>-6.1617304264364198E-3</v>
      </c>
      <c r="E9" s="495" t="n">
        <v>7.9331545499228308E-3</v>
      </c>
      <c r="F9" s="495" t="n">
        <v>7.1691947060887901E-3</v>
      </c>
      <c r="G9" s="495" t="n">
        <v>1.8245602113363901E-2</v>
      </c>
      <c r="H9" s="495" t="n">
        <v>7.4555975702150796E-3</v>
      </c>
      <c r="I9" s="495" t="n">
        <v>6.4879369907486798E-3</v>
      </c>
      <c r="J9" s="495" t="n">
        <v>6.4826168562215304E-3</v>
      </c>
      <c r="K9" s="495" t="n">
        <v>7.4951099695452798E-3</v>
      </c>
      <c r="L9" s="495" t="n">
        <v>7.6985662820430196E-3</v>
      </c>
      <c r="M9" s="495" t="n">
        <v>7.8384192066154306E-3</v>
      </c>
      <c r="N9" s="495" t="n">
        <v>8.0054802556355203E-3</v>
      </c>
      <c r="O9" s="495" t="n">
        <v>7.9477553801552397E-3</v>
      </c>
      <c r="P9" s="495" t="n">
        <v>8.0364240460568705E-3</v>
      </c>
      <c r="Q9" s="495" t="n">
        <v>8.0436857860606299E-3</v>
      </c>
      <c r="R9" s="495" t="n">
        <v>8.0921342764015396E-3</v>
      </c>
      <c r="S9" s="495" t="n">
        <v>8.0819657430741803E-3</v>
      </c>
      <c r="T9" s="495" t="n">
        <v>8.1247214937825198E-3</v>
      </c>
      <c r="U9" s="495" t="n">
        <v>8.1011467006266696E-3</v>
      </c>
      <c r="V9" s="495" t="n">
        <v>8.1534988531763997E-3</v>
      </c>
      <c r="W9" s="495" t="n">
        <v>8.0955217515532602E-3</v>
      </c>
    </row>
    <row r="10">
      <c r="A10" s="34" t="s">
        <v>100</v>
      </c>
      <c r="B10" s="491" t="n">
        <v>115.65</v>
      </c>
      <c r="C10" s="491" t="n">
        <v>116.628</v>
      </c>
      <c r="D10" s="491" t="n">
        <v>115.81100000000001</v>
      </c>
      <c r="E10" s="491" t="n">
        <v>116.685</v>
      </c>
      <c r="F10" s="491" t="n">
        <v>117.64700000000001</v>
      </c>
      <c r="G10" s="491" t="n">
        <v>119.90600000000001</v>
      </c>
      <c r="H10" s="491" t="n">
        <v>120.799970882254</v>
      </c>
      <c r="I10" s="491" t="n">
        <v>121.583713481823</v>
      </c>
      <c r="J10" s="491" t="n">
        <v>122.37189411228201</v>
      </c>
      <c r="K10" s="491" t="n">
        <v>123.28908491583501</v>
      </c>
      <c r="L10" s="491" t="n">
        <v>124.23823410791201</v>
      </c>
      <c r="M10" s="491" t="n">
        <v>125.21206546833901</v>
      </c>
      <c r="N10" s="491" t="n">
        <v>126.214448186213</v>
      </c>
      <c r="O10" s="491" t="n">
        <v>127.217569745839</v>
      </c>
      <c r="P10" s="491" t="n">
        <v>128.23994408242501</v>
      </c>
      <c r="Q10" s="491" t="n">
        <v>129.27146589784601</v>
      </c>
      <c r="R10" s="491" t="n">
        <v>130.31754795799901</v>
      </c>
      <c r="S10" s="491" t="n">
        <v>131.37076991631699</v>
      </c>
      <c r="T10" s="491" t="n">
        <v>132.43812083431101</v>
      </c>
      <c r="U10" s="491" t="n">
        <v>133.51102147994499</v>
      </c>
      <c r="V10" s="491" t="n">
        <v>134.599603440468</v>
      </c>
      <c r="W10" s="491" t="n">
        <v>135.68925745787101</v>
      </c>
    </row>
    <row r="11">
      <c r="A11" s="34" t="s">
        <v>174</v>
      </c>
      <c r="B11" s="495" t="n">
        <v>5.5909640282765204E-3</v>
      </c>
      <c r="C11" s="495" t="n">
        <v>8.4565499351492192E-3</v>
      </c>
      <c r="D11" s="495" t="n">
        <v>-7.0051788592789804E-3</v>
      </c>
      <c r="E11" s="495" t="n">
        <v>7.5467788033951599E-3</v>
      </c>
      <c r="F11" s="495" t="n">
        <v>8.2444187341990105E-3</v>
      </c>
      <c r="G11" s="495" t="n">
        <v>1.9201509600754701E-2</v>
      </c>
      <c r="H11" s="495" t="n">
        <v>7.4555975702150796E-3</v>
      </c>
      <c r="I11" s="495" t="n">
        <v>6.4879369907486798E-3</v>
      </c>
      <c r="J11" s="495" t="n">
        <v>6.4826168562215304E-3</v>
      </c>
      <c r="K11" s="495" t="n">
        <v>7.4951099695452798E-3</v>
      </c>
      <c r="L11" s="495" t="n">
        <v>7.6985662820430196E-3</v>
      </c>
      <c r="M11" s="495" t="n">
        <v>7.8384192066154306E-3</v>
      </c>
      <c r="N11" s="495" t="n">
        <v>8.0054802556355203E-3</v>
      </c>
      <c r="O11" s="495" t="n">
        <v>7.9477553801552397E-3</v>
      </c>
      <c r="P11" s="495" t="n">
        <v>8.0364240460568705E-3</v>
      </c>
      <c r="Q11" s="495" t="n">
        <v>8.0436857860606299E-3</v>
      </c>
      <c r="R11" s="495" t="n">
        <v>8.0921342764015396E-3</v>
      </c>
      <c r="S11" s="495" t="n">
        <v>8.0819657430741803E-3</v>
      </c>
      <c r="T11" s="495" t="n">
        <v>8.1247214937825198E-3</v>
      </c>
      <c r="U11" s="495" t="n">
        <v>8.1011467006266696E-3</v>
      </c>
      <c r="V11" s="495" t="n">
        <v>8.1534988531763997E-3</v>
      </c>
      <c r="W11" s="495" t="n">
        <v>8.0955217515532602E-3</v>
      </c>
    </row>
    <row r="12">
      <c r="A12" s="34" t="s">
        <v>101</v>
      </c>
      <c r="B12" s="491" t="n">
        <v>116.521</v>
      </c>
      <c r="C12" s="491" t="n">
        <v>116.961</v>
      </c>
      <c r="D12" s="491" t="n">
        <v>116.655</v>
      </c>
      <c r="E12" s="491" t="n">
        <v>117.77500000000001</v>
      </c>
      <c r="F12" s="491" t="n">
        <v>118.093</v>
      </c>
      <c r="G12" s="491" t="n">
        <v>119.773</v>
      </c>
      <c r="H12" s="491" t="n">
        <v>120.66597928777701</v>
      </c>
      <c r="I12" s="491" t="n">
        <v>121.448852558323</v>
      </c>
      <c r="J12" s="491" t="n">
        <v>122.236158937087</v>
      </c>
      <c r="K12" s="491" t="n">
        <v>123.152332390575</v>
      </c>
      <c r="L12" s="491" t="n">
        <v>124.100428784272</v>
      </c>
      <c r="M12" s="491" t="n">
        <v>125.073179968804</v>
      </c>
      <c r="N12" s="491" t="n">
        <v>126.074450841554</v>
      </c>
      <c r="O12" s="491" t="n">
        <v>127.07645973653</v>
      </c>
      <c r="P12" s="491" t="n">
        <v>128.09770005324401</v>
      </c>
      <c r="Q12" s="491" t="n">
        <v>129.12807770238999</v>
      </c>
      <c r="R12" s="491" t="n">
        <v>130.172999446011</v>
      </c>
      <c r="S12" s="491" t="n">
        <v>131.22505316820701</v>
      </c>
      <c r="T12" s="491" t="n">
        <v>132.29122017820501</v>
      </c>
      <c r="U12" s="491" t="n">
        <v>133.36293076007399</v>
      </c>
      <c r="V12" s="491" t="n">
        <v>134.45030526308199</v>
      </c>
      <c r="W12" s="491" t="n">
        <v>135.53875063384299</v>
      </c>
    </row>
    <row r="13">
      <c r="A13" s="34" t="s">
        <v>175</v>
      </c>
      <c r="B13" s="495" t="n">
        <v>1.11692484814108E-3</v>
      </c>
      <c r="C13" s="495" t="n">
        <v>3.7761433561331898E-3</v>
      </c>
      <c r="D13" s="495" t="n">
        <v>-2.6162567009515602E-3</v>
      </c>
      <c r="E13" s="495" t="n">
        <v>9.6009600960096399E-3</v>
      </c>
      <c r="F13" s="495" t="n">
        <v>2.7000636807472701E-3</v>
      </c>
      <c r="G13" s="495" t="n">
        <v>1.42260760586994E-2</v>
      </c>
      <c r="H13" s="495" t="n">
        <v>7.4555975702150796E-3</v>
      </c>
      <c r="I13" s="495" t="n">
        <v>6.4879369907486798E-3</v>
      </c>
      <c r="J13" s="495" t="n">
        <v>6.4826168562215304E-3</v>
      </c>
      <c r="K13" s="495" t="n">
        <v>7.4951099695452798E-3</v>
      </c>
      <c r="L13" s="495" t="n">
        <v>7.6985662820430196E-3</v>
      </c>
      <c r="M13" s="495" t="n">
        <v>7.8384192066154306E-3</v>
      </c>
      <c r="N13" s="495" t="n">
        <v>8.0054802556355203E-3</v>
      </c>
      <c r="O13" s="495" t="n">
        <v>7.9477553801552397E-3</v>
      </c>
      <c r="P13" s="495" t="n">
        <v>8.0364240460568705E-3</v>
      </c>
      <c r="Q13" s="495" t="n">
        <v>8.0436857860606299E-3</v>
      </c>
      <c r="R13" s="495" t="n">
        <v>8.0921342764015396E-3</v>
      </c>
      <c r="S13" s="495" t="n">
        <v>8.0819657430741803E-3</v>
      </c>
      <c r="T13" s="495" t="n">
        <v>8.1247214937825198E-3</v>
      </c>
      <c r="U13" s="495" t="n">
        <v>8.1011467006266696E-3</v>
      </c>
      <c r="V13" s="495" t="n">
        <v>8.1534988531763997E-3</v>
      </c>
      <c r="W13" s="495" t="n">
        <v>8.0955217515532602E-3</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Louise Sheiner</dc:creator>
  <cp:keywords/>
  <dc:description/>
  <cp:lastModifiedBy>Microsoft Office User</cp:lastModifiedBy>
  <cp:revision/>
  <dcterms:created xsi:type="dcterms:W3CDTF">2021-05-28T15:43:48Z</dcterms:created>
  <dcterms:modified xsi:type="dcterms:W3CDTF">2022-04-27T20:58:33Z</dcterms:modified>
  <cp:category/>
  <cp:contentStatus/>
</cp:coreProperties>
</file>