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0D6D29CD-B4A4-429D-AE4B-A7C954D009C1}" xr6:coauthVersionLast="44" xr6:coauthVersionMax="47" xr10:uidLastSave="{00000000-0000-0000-0000-000000000000}"/>
  <bookViews>
    <workbookView minimized="1" xWindow="4340" yWindow="1530" windowWidth="14400" windowHeight="9350" firstSheet="1" activeTab="3" xr2:uid="{3EAFBCD7-4A13-4D60-AAC3-1DFFB598EB0F}"/>
  </bookViews>
  <sheets>
    <sheet name="Checklist (Revision Update)" sheetId="18" r:id="rId1"/>
    <sheet name="Checklist (New Quarter Update)" sheetId="38" r:id="rId2"/>
    <sheet name="Checklist (CBO Budget Release)" sheetId="19" r:id="rId3"/>
    <sheet name="Revisions" sheetId="36" r:id="rId4"/>
    <sheet name="Grants" sheetId="26" r:id="rId5"/>
    <sheet name="Federal and State Purchases" sheetId="20" r:id="rId6"/>
    <sheet name="Subsidies" sheetId="30" r:id="rId7"/>
    <sheet name="MPCs" sheetId="39" r:id="rId8"/>
    <sheet name="Unemployment Insurance" sheetId="25" r:id="rId9"/>
    <sheet name="Medicaid" sheetId="28" r:id="rId10"/>
    <sheet name="Medicare" sheetId="33" r:id="rId11"/>
    <sheet name="Rebate Checks" sheetId="29" r:id="rId12"/>
    <sheet name="Social Benefits" sheetId="32" r:id="rId13"/>
    <sheet name="Taxes" sheetId="37" r:id="rId14"/>
    <sheet name="READ INTO CODE" sheetId="35" r:id="rId15"/>
    <sheet name="Haver Pivoted" sheetId="24" r:id="rId16"/>
    <sheet name="Response and Relief Act Score" sheetId="27" r:id="rId17"/>
    <sheet name="ARP Score" sheetId="5" r:id="rId18"/>
    <sheet name="ARP Timing" sheetId="6" r:id="rId19"/>
    <sheet name="ARP Quarterly" sheetId="21" r:id="rId20"/>
    <sheet name="Deflators" sheetId="34" r:id="rId21"/>
  </sheets>
  <externalReferences>
    <externalReference r:id="rId2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9" l="1"/>
  <c r="D3" i="39"/>
  <c r="E3" i="39"/>
  <c r="F3" i="39"/>
  <c r="C4" i="39"/>
  <c r="D4" i="39"/>
  <c r="E4" i="39"/>
  <c r="F4" i="39"/>
  <c r="C5" i="39"/>
  <c r="D5" i="39"/>
  <c r="E5" i="39"/>
  <c r="F5" i="39"/>
  <c r="G5" i="39"/>
  <c r="H5" i="39"/>
  <c r="I5" i="39"/>
  <c r="J5" i="39"/>
  <c r="B7" i="39"/>
  <c r="C7" i="39"/>
  <c r="D7" i="39"/>
  <c r="E7" i="39"/>
  <c r="F7" i="39"/>
  <c r="G7" i="39"/>
  <c r="H7" i="39"/>
  <c r="B8" i="39"/>
  <c r="C9" i="39"/>
  <c r="D9" i="39"/>
  <c r="E9" i="39"/>
  <c r="F9" i="39"/>
  <c r="G9" i="39"/>
  <c r="H9" i="39"/>
  <c r="I9" i="39"/>
  <c r="J9" i="39"/>
  <c r="K9" i="39"/>
  <c r="L9" i="39"/>
  <c r="M9" i="39"/>
  <c r="N9" i="39"/>
  <c r="B14" i="39"/>
  <c r="C14" i="39"/>
  <c r="D14" i="39"/>
  <c r="E14" i="39"/>
  <c r="F14" i="39"/>
  <c r="G14" i="39"/>
  <c r="H14" i="39"/>
  <c r="I14" i="39"/>
  <c r="J14" i="39"/>
  <c r="K14" i="39"/>
  <c r="L14" i="39"/>
  <c r="M14" i="39"/>
  <c r="N14" i="39"/>
  <c r="B15" i="39"/>
  <c r="C15" i="39"/>
  <c r="D15" i="39"/>
  <c r="E15" i="39"/>
  <c r="F15" i="39"/>
  <c r="G15" i="39"/>
  <c r="H15" i="39"/>
  <c r="I15" i="39"/>
  <c r="J15" i="39"/>
  <c r="N13" i="33" l="1"/>
  <c r="O13" i="33"/>
  <c r="P13" i="33"/>
  <c r="Q13" i="33"/>
  <c r="R13" i="33"/>
  <c r="S13" i="33"/>
  <c r="T13" i="33"/>
  <c r="U13" i="33"/>
  <c r="V13" i="33"/>
  <c r="W13" i="33"/>
  <c r="X13" i="33"/>
  <c r="Y13" i="33"/>
  <c r="M13" i="33"/>
  <c r="D11" i="35"/>
  <c r="E11" i="35"/>
  <c r="F11" i="35"/>
  <c r="G11" i="35"/>
  <c r="H11" i="35"/>
  <c r="I11" i="35"/>
  <c r="J11" i="35"/>
  <c r="K11" i="35"/>
  <c r="L11" i="35"/>
  <c r="M11" i="35"/>
  <c r="N11" i="35"/>
  <c r="C11" i="35"/>
  <c r="J25" i="28"/>
  <c r="J26" i="28"/>
  <c r="K26" i="28"/>
  <c r="L26" i="28"/>
  <c r="M26" i="28"/>
  <c r="N26" i="28"/>
  <c r="O26" i="28"/>
  <c r="P26" i="28"/>
  <c r="Q26" i="28"/>
  <c r="R26" i="28"/>
  <c r="S26" i="28"/>
  <c r="T26" i="28"/>
  <c r="U26" i="28"/>
  <c r="I26" i="28"/>
  <c r="F8" i="36" l="1"/>
  <c r="F15" i="37"/>
  <c r="F14" i="37" s="1"/>
  <c r="T43" i="37"/>
  <c r="T44" i="37" s="1"/>
  <c r="S43" i="37"/>
  <c r="L43" i="37"/>
  <c r="L44" i="37" s="1"/>
  <c r="K43" i="37"/>
  <c r="W42" i="37"/>
  <c r="V42" i="37"/>
  <c r="U42" i="37"/>
  <c r="T42" i="37"/>
  <c r="W43" i="37" s="1"/>
  <c r="S42" i="37"/>
  <c r="R42" i="37"/>
  <c r="Q42" i="37"/>
  <c r="P42" i="37"/>
  <c r="O42" i="37"/>
  <c r="R43" i="37" s="1"/>
  <c r="R44" i="37" s="1"/>
  <c r="N42" i="37"/>
  <c r="Q43" i="37" s="1"/>
  <c r="M42" i="37"/>
  <c r="L42" i="37"/>
  <c r="O43" i="37" s="1"/>
  <c r="K42" i="37"/>
  <c r="J42" i="37"/>
  <c r="I42" i="37"/>
  <c r="H42" i="37"/>
  <c r="G42" i="37"/>
  <c r="J43" i="37" s="1"/>
  <c r="J44" i="37" s="1"/>
  <c r="F42" i="37"/>
  <c r="I43" i="37" s="1"/>
  <c r="I44" i="37" s="1"/>
  <c r="E42" i="37"/>
  <c r="H43" i="37" s="1"/>
  <c r="D42" i="37"/>
  <c r="G43" i="37" s="1"/>
  <c r="Q41" i="37"/>
  <c r="Q40" i="37"/>
  <c r="P40" i="37"/>
  <c r="I40" i="37"/>
  <c r="I41" i="37" s="1"/>
  <c r="H40" i="37"/>
  <c r="W39" i="37"/>
  <c r="V39" i="37"/>
  <c r="U39" i="37"/>
  <c r="T39" i="37"/>
  <c r="W40" i="37" s="1"/>
  <c r="W41" i="37" s="1"/>
  <c r="S39" i="37"/>
  <c r="V40" i="37" s="1"/>
  <c r="R39" i="37"/>
  <c r="Q39" i="37"/>
  <c r="T40" i="37" s="1"/>
  <c r="P39" i="37"/>
  <c r="O39" i="37"/>
  <c r="N39" i="37"/>
  <c r="M39" i="37"/>
  <c r="L39" i="37"/>
  <c r="O40" i="37" s="1"/>
  <c r="O41" i="37" s="1"/>
  <c r="K39" i="37"/>
  <c r="N40" i="37" s="1"/>
  <c r="J39" i="37"/>
  <c r="I39" i="37"/>
  <c r="L40" i="37" s="1"/>
  <c r="H39" i="37"/>
  <c r="G39" i="37"/>
  <c r="F39" i="37"/>
  <c r="E39" i="37"/>
  <c r="D39" i="37"/>
  <c r="G40" i="37" s="1"/>
  <c r="V37" i="37"/>
  <c r="V38" i="37" s="1"/>
  <c r="U37" i="37"/>
  <c r="U38" i="37" s="1"/>
  <c r="N37" i="37"/>
  <c r="N38" i="37" s="1"/>
  <c r="M37" i="37"/>
  <c r="M38" i="37" s="1"/>
  <c r="W36" i="37"/>
  <c r="W37" i="37" s="1"/>
  <c r="W38" i="37" s="1"/>
  <c r="V36" i="37"/>
  <c r="U36" i="37"/>
  <c r="T36" i="37"/>
  <c r="S36" i="37"/>
  <c r="R36" i="37"/>
  <c r="Q36" i="37"/>
  <c r="T37" i="37" s="1"/>
  <c r="P36" i="37"/>
  <c r="S37" i="37" s="1"/>
  <c r="O36" i="37"/>
  <c r="N36" i="37"/>
  <c r="M36" i="37"/>
  <c r="L36" i="37"/>
  <c r="K36" i="37"/>
  <c r="J36" i="37"/>
  <c r="I36" i="37"/>
  <c r="L37" i="37" s="1"/>
  <c r="H36" i="37"/>
  <c r="K37" i="37" s="1"/>
  <c r="G36" i="37"/>
  <c r="F36" i="37"/>
  <c r="E36" i="37"/>
  <c r="D36" i="37"/>
  <c r="S35" i="37"/>
  <c r="S34" i="37"/>
  <c r="R34" i="37"/>
  <c r="R35" i="37" s="1"/>
  <c r="K34" i="37"/>
  <c r="K35" i="37" s="1"/>
  <c r="J34" i="37"/>
  <c r="J35" i="37" s="1"/>
  <c r="W33" i="37"/>
  <c r="V33" i="37"/>
  <c r="U33" i="37"/>
  <c r="T33" i="37"/>
  <c r="S33" i="37"/>
  <c r="V34" i="37" s="1"/>
  <c r="R33" i="37"/>
  <c r="Q33" i="37"/>
  <c r="P33" i="37"/>
  <c r="O33" i="37"/>
  <c r="N33" i="37"/>
  <c r="Q34" i="37" s="1"/>
  <c r="M33" i="37"/>
  <c r="P34" i="37" s="1"/>
  <c r="L33" i="37"/>
  <c r="K33" i="37"/>
  <c r="N34" i="37" s="1"/>
  <c r="J33" i="37"/>
  <c r="I33" i="37"/>
  <c r="H33" i="37"/>
  <c r="G33" i="37"/>
  <c r="F33" i="37"/>
  <c r="I34" i="37" s="1"/>
  <c r="E33" i="37"/>
  <c r="H34" i="37" s="1"/>
  <c r="H35" i="37" s="1"/>
  <c r="D33" i="37"/>
  <c r="G34" i="37" s="1"/>
  <c r="X32" i="37"/>
  <c r="W32" i="37"/>
  <c r="V32" i="37"/>
  <c r="U32" i="37"/>
  <c r="T32" i="37"/>
  <c r="S32" i="37"/>
  <c r="R32" i="37"/>
  <c r="Q32" i="37"/>
  <c r="P32" i="37"/>
  <c r="O32" i="37"/>
  <c r="N32" i="37"/>
  <c r="M32" i="37"/>
  <c r="L32" i="37"/>
  <c r="K28" i="37"/>
  <c r="L28" i="37" s="1"/>
  <c r="M28" i="37" s="1"/>
  <c r="N28" i="37" s="1"/>
  <c r="O28" i="37" s="1"/>
  <c r="P28" i="37" s="1"/>
  <c r="Q28" i="37" s="1"/>
  <c r="R28" i="37" s="1"/>
  <c r="S28" i="37" s="1"/>
  <c r="T28" i="37" s="1"/>
  <c r="U28" i="37" s="1"/>
  <c r="V28" i="37" s="1"/>
  <c r="W28" i="37" s="1"/>
  <c r="J28" i="37"/>
  <c r="I28" i="37"/>
  <c r="H28" i="37"/>
  <c r="G28" i="37"/>
  <c r="F28" i="37"/>
  <c r="K27" i="37"/>
  <c r="J27" i="37"/>
  <c r="I27" i="37"/>
  <c r="H27" i="37"/>
  <c r="G27" i="37"/>
  <c r="F27" i="37"/>
  <c r="K26" i="37"/>
  <c r="L26" i="37" s="1"/>
  <c r="J26" i="37"/>
  <c r="I26" i="37"/>
  <c r="H26" i="37"/>
  <c r="G26" i="37"/>
  <c r="F26" i="37"/>
  <c r="K23" i="37"/>
  <c r="K22" i="37" s="1"/>
  <c r="J23" i="37"/>
  <c r="J22" i="37" s="1"/>
  <c r="I23" i="37"/>
  <c r="I22" i="37" s="1"/>
  <c r="H23" i="37"/>
  <c r="H22" i="37" s="1"/>
  <c r="G23" i="37"/>
  <c r="G22" i="37" s="1"/>
  <c r="F23" i="37"/>
  <c r="F22" i="37" s="1"/>
  <c r="K20" i="37"/>
  <c r="L20" i="37" s="1"/>
  <c r="J20" i="37"/>
  <c r="I20" i="37"/>
  <c r="H20" i="37"/>
  <c r="G20" i="37"/>
  <c r="F20" i="37"/>
  <c r="K19" i="37"/>
  <c r="J19" i="37"/>
  <c r="I19" i="37"/>
  <c r="H19" i="37"/>
  <c r="G19" i="37"/>
  <c r="F19" i="37"/>
  <c r="K18" i="37"/>
  <c r="J18" i="37"/>
  <c r="I18" i="37"/>
  <c r="H18" i="37"/>
  <c r="G18" i="37"/>
  <c r="F18" i="37"/>
  <c r="K15" i="37"/>
  <c r="K14" i="37" s="1"/>
  <c r="J15" i="37"/>
  <c r="J14" i="37" s="1"/>
  <c r="I15" i="37"/>
  <c r="I14" i="37" s="1"/>
  <c r="H15" i="37"/>
  <c r="H14" i="37" s="1"/>
  <c r="G15" i="37"/>
  <c r="G14" i="37" s="1"/>
  <c r="L27" i="37" l="1"/>
  <c r="M27" i="37" s="1"/>
  <c r="N27" i="37" s="1"/>
  <c r="O27" i="37" s="1"/>
  <c r="P27" i="37" s="1"/>
  <c r="Q27" i="37" s="1"/>
  <c r="R27" i="37" s="1"/>
  <c r="S27" i="37" s="1"/>
  <c r="T27" i="37" s="1"/>
  <c r="U27" i="37" s="1"/>
  <c r="V27" i="37" s="1"/>
  <c r="W27" i="37" s="1"/>
  <c r="F25" i="37"/>
  <c r="I25" i="37"/>
  <c r="L23" i="37"/>
  <c r="L22" i="37" s="1"/>
  <c r="J25" i="37"/>
  <c r="H17" i="37"/>
  <c r="J17" i="37"/>
  <c r="M23" i="37"/>
  <c r="N23" i="37" s="1"/>
  <c r="G17" i="37"/>
  <c r="K25" i="37"/>
  <c r="I17" i="37"/>
  <c r="F17" i="37"/>
  <c r="G25" i="37"/>
  <c r="H25" i="37"/>
  <c r="S38" i="37"/>
  <c r="M20" i="37"/>
  <c r="M22" i="37"/>
  <c r="V35" i="37"/>
  <c r="L38" i="37"/>
  <c r="L18" i="37" s="1"/>
  <c r="T38" i="37"/>
  <c r="H44" i="37"/>
  <c r="N43" i="37"/>
  <c r="N44" i="37" s="1"/>
  <c r="M43" i="37"/>
  <c r="M44" i="37" s="1"/>
  <c r="P43" i="37"/>
  <c r="P44" i="37" s="1"/>
  <c r="U43" i="37"/>
  <c r="U44" i="37" s="1"/>
  <c r="V43" i="37"/>
  <c r="V44" i="37" s="1"/>
  <c r="P37" i="37"/>
  <c r="P38" i="37" s="1"/>
  <c r="O37" i="37"/>
  <c r="O38" i="37" s="1"/>
  <c r="R37" i="37"/>
  <c r="L25" i="37"/>
  <c r="M26" i="37"/>
  <c r="L34" i="37"/>
  <c r="L35" i="37" s="1"/>
  <c r="L15" i="37" s="1"/>
  <c r="M34" i="37"/>
  <c r="M35" i="37" s="1"/>
  <c r="O34" i="37"/>
  <c r="O35" i="37" s="1"/>
  <c r="T34" i="37"/>
  <c r="T35" i="37" s="1"/>
  <c r="W34" i="37"/>
  <c r="W35" i="37" s="1"/>
  <c r="U34" i="37"/>
  <c r="H41" i="37"/>
  <c r="Q44" i="37"/>
  <c r="L41" i="37"/>
  <c r="L19" i="37" s="1"/>
  <c r="M19" i="37" s="1"/>
  <c r="N19" i="37" s="1"/>
  <c r="O19" i="37" s="1"/>
  <c r="P19" i="37" s="1"/>
  <c r="Q19" i="37" s="1"/>
  <c r="R19" i="37" s="1"/>
  <c r="T41" i="37"/>
  <c r="I35" i="37"/>
  <c r="Q35" i="37"/>
  <c r="J40" i="37"/>
  <c r="J41" i="37" s="1"/>
  <c r="M40" i="37"/>
  <c r="M41" i="37" s="1"/>
  <c r="K40" i="37"/>
  <c r="S40" i="37"/>
  <c r="U40" i="37"/>
  <c r="U41" i="37" s="1"/>
  <c r="R40" i="37"/>
  <c r="R41" i="37" s="1"/>
  <c r="P41" i="37"/>
  <c r="K44" i="37"/>
  <c r="N41" i="37"/>
  <c r="J37" i="37"/>
  <c r="J38" i="37" s="1"/>
  <c r="H37" i="37"/>
  <c r="G37" i="37"/>
  <c r="K38" i="37"/>
  <c r="K17" i="37"/>
  <c r="I37" i="37"/>
  <c r="Q37" i="37"/>
  <c r="S44" i="37"/>
  <c r="S19" i="37" l="1"/>
  <c r="T19" i="37" s="1"/>
  <c r="U19" i="37" s="1"/>
  <c r="V19" i="37" s="1"/>
  <c r="W19" i="37" s="1"/>
  <c r="M15" i="37"/>
  <c r="L14" i="37"/>
  <c r="H38" i="37"/>
  <c r="N35" i="37"/>
  <c r="K41" i="37"/>
  <c r="M25" i="37"/>
  <c r="N26" i="37"/>
  <c r="N22" i="37"/>
  <c r="O23" i="37"/>
  <c r="S41" i="37"/>
  <c r="P35" i="37"/>
  <c r="V41" i="37"/>
  <c r="Q38" i="37"/>
  <c r="U35" i="37"/>
  <c r="O44" i="37"/>
  <c r="N20" i="37"/>
  <c r="O20" i="37" s="1"/>
  <c r="P20" i="37" s="1"/>
  <c r="Q20" i="37" s="1"/>
  <c r="R20" i="37" s="1"/>
  <c r="S20" i="37" s="1"/>
  <c r="T20" i="37" s="1"/>
  <c r="U20" i="37" s="1"/>
  <c r="V20" i="37" s="1"/>
  <c r="W20" i="37" s="1"/>
  <c r="I38" i="37"/>
  <c r="R38" i="37"/>
  <c r="W44" i="37"/>
  <c r="L17" i="37"/>
  <c r="M18" i="37"/>
  <c r="O26" i="37" l="1"/>
  <c r="N25" i="37"/>
  <c r="P23" i="37"/>
  <c r="O22" i="37"/>
  <c r="N15" i="37"/>
  <c r="M14" i="37"/>
  <c r="M17" i="37"/>
  <c r="N18" i="37"/>
  <c r="P26" i="37" l="1"/>
  <c r="O25" i="37"/>
  <c r="N17" i="37"/>
  <c r="O18" i="37"/>
  <c r="O15" i="37"/>
  <c r="N14" i="37"/>
  <c r="P22" i="37"/>
  <c r="Q23" i="37"/>
  <c r="P25" i="37" l="1"/>
  <c r="Q26" i="37"/>
  <c r="Q22" i="37"/>
  <c r="R23" i="37"/>
  <c r="P18" i="37"/>
  <c r="O17" i="37"/>
  <c r="P15" i="37"/>
  <c r="O14" i="37"/>
  <c r="P14" i="37" l="1"/>
  <c r="Q15" i="37"/>
  <c r="Q18" i="37"/>
  <c r="P17" i="37"/>
  <c r="S23" i="37"/>
  <c r="R22" i="37"/>
  <c r="Q25" i="37"/>
  <c r="R26" i="37"/>
  <c r="Q14" i="37" l="1"/>
  <c r="R15" i="37"/>
  <c r="T23" i="37"/>
  <c r="S22" i="37"/>
  <c r="R25" i="37"/>
  <c r="S26" i="37"/>
  <c r="Q17" i="37"/>
  <c r="R18" i="37"/>
  <c r="R14" i="37" l="1"/>
  <c r="S15" i="37"/>
  <c r="S18" i="37"/>
  <c r="R17" i="37"/>
  <c r="T26" i="37"/>
  <c r="S25" i="37"/>
  <c r="T22" i="37"/>
  <c r="U23" i="37"/>
  <c r="U22" i="37" l="1"/>
  <c r="V23" i="37"/>
  <c r="T25" i="37"/>
  <c r="U26" i="37"/>
  <c r="T18" i="37"/>
  <c r="S17" i="37"/>
  <c r="T15" i="37"/>
  <c r="S14" i="37"/>
  <c r="V22" i="37" l="1"/>
  <c r="W23" i="37"/>
  <c r="W22" i="37" s="1"/>
  <c r="U15" i="37"/>
  <c r="T14" i="37"/>
  <c r="T17" i="37"/>
  <c r="U18" i="37"/>
  <c r="V26" i="37"/>
  <c r="U25" i="37"/>
  <c r="W26" i="37" l="1"/>
  <c r="W25" i="37" s="1"/>
  <c r="V25" i="37"/>
  <c r="U17" i="37"/>
  <c r="V18" i="37"/>
  <c r="V15" i="37"/>
  <c r="U14" i="37"/>
  <c r="W15" i="37" l="1"/>
  <c r="W14" i="37" s="1"/>
  <c r="V14" i="37"/>
  <c r="V17" i="37"/>
  <c r="W18" i="37"/>
  <c r="W17" i="37" s="1"/>
  <c r="E4" i="36" l="1"/>
  <c r="F4" i="36" s="1"/>
  <c r="E5" i="36"/>
  <c r="F5" i="36" s="1"/>
  <c r="E6" i="36"/>
  <c r="F6" i="36" s="1"/>
  <c r="E7" i="36"/>
  <c r="F7" i="36" s="1"/>
  <c r="E8" i="36"/>
  <c r="E9" i="36"/>
  <c r="F9" i="36" s="1"/>
  <c r="E10" i="36"/>
  <c r="F10" i="36" s="1"/>
  <c r="E11" i="36"/>
  <c r="F11" i="36" s="1"/>
  <c r="E12" i="36"/>
  <c r="F12" i="36" s="1"/>
  <c r="E13" i="36"/>
  <c r="F13" i="36" s="1"/>
  <c r="E14" i="36"/>
  <c r="F14" i="36" s="1"/>
  <c r="E15" i="36"/>
  <c r="F15" i="36" s="1"/>
  <c r="E16" i="36"/>
  <c r="F16" i="36" s="1"/>
  <c r="E17" i="36"/>
  <c r="F17" i="36" s="1"/>
  <c r="E18" i="36"/>
  <c r="F18" i="36" s="1"/>
  <c r="E19" i="36"/>
  <c r="F19" i="36" s="1"/>
  <c r="E20" i="36"/>
  <c r="F20" i="36" s="1"/>
  <c r="E21" i="36"/>
  <c r="F21" i="36" s="1"/>
  <c r="E22" i="36"/>
  <c r="F22" i="36" s="1"/>
  <c r="E23" i="36"/>
  <c r="F23" i="36" s="1"/>
  <c r="E24" i="36"/>
  <c r="F24" i="36" s="1"/>
  <c r="E25" i="36"/>
  <c r="F25" i="36" s="1"/>
  <c r="E26" i="36"/>
  <c r="F26" i="36" s="1"/>
  <c r="E27" i="36"/>
  <c r="F27" i="36" s="1"/>
  <c r="E28" i="36"/>
  <c r="F28" i="36" s="1"/>
  <c r="E29" i="36"/>
  <c r="F29" i="36" s="1"/>
  <c r="E30" i="36"/>
  <c r="F30" i="36" s="1"/>
  <c r="E31" i="36"/>
  <c r="F31" i="36" s="1"/>
  <c r="E32" i="36"/>
  <c r="F32" i="36" s="1"/>
  <c r="E33" i="36"/>
  <c r="F33" i="36" s="1"/>
  <c r="E34" i="36"/>
  <c r="F34" i="36" s="1"/>
  <c r="E35" i="36"/>
  <c r="F35" i="36" s="1"/>
  <c r="E36" i="36"/>
  <c r="F36" i="36" s="1"/>
  <c r="E37" i="36"/>
  <c r="F37" i="36" s="1"/>
  <c r="E38" i="36"/>
  <c r="F38" i="36" s="1"/>
  <c r="E39" i="36"/>
  <c r="F39" i="36" s="1"/>
  <c r="E40" i="36"/>
  <c r="F40" i="36" s="1"/>
  <c r="E41" i="36"/>
  <c r="F41" i="36" s="1"/>
  <c r="E42" i="36"/>
  <c r="F42" i="36" s="1"/>
  <c r="E43" i="36"/>
  <c r="F43" i="36" s="1"/>
  <c r="E44" i="36"/>
  <c r="F44" i="36" s="1"/>
  <c r="E45" i="36"/>
  <c r="F45" i="36" s="1"/>
  <c r="E46" i="36"/>
  <c r="F46" i="36" s="1"/>
  <c r="E47" i="36"/>
  <c r="F47" i="36" s="1"/>
  <c r="E48" i="36"/>
  <c r="F48" i="36" s="1"/>
  <c r="E49" i="36"/>
  <c r="F49" i="36" s="1"/>
  <c r="E50" i="36"/>
  <c r="F50" i="36" s="1"/>
  <c r="E51" i="36"/>
  <c r="F51" i="36" s="1"/>
  <c r="E52" i="36"/>
  <c r="F52" i="36" s="1"/>
  <c r="E53" i="36"/>
  <c r="F53" i="36" s="1"/>
  <c r="E54" i="36"/>
  <c r="F54" i="36" s="1"/>
  <c r="E55" i="36"/>
  <c r="F55" i="36" s="1"/>
  <c r="E56" i="36"/>
  <c r="F56" i="36" s="1"/>
  <c r="E57" i="36"/>
  <c r="F57" i="36" s="1"/>
  <c r="E58" i="36"/>
  <c r="F58" i="36" s="1"/>
  <c r="E59" i="36"/>
  <c r="F59" i="36" s="1"/>
  <c r="E60" i="36"/>
  <c r="F60" i="36" s="1"/>
  <c r="E61" i="36"/>
  <c r="F61" i="36" s="1"/>
  <c r="E62" i="36"/>
  <c r="F62" i="36" s="1"/>
  <c r="E63" i="36"/>
  <c r="F63" i="36" s="1"/>
  <c r="E64" i="36"/>
  <c r="F64" i="36" s="1"/>
  <c r="E65" i="36"/>
  <c r="F65" i="36" s="1"/>
  <c r="E66" i="36"/>
  <c r="F66" i="36" s="1"/>
  <c r="E67" i="36"/>
  <c r="F67" i="36" s="1"/>
  <c r="E68" i="36"/>
  <c r="F68" i="36" s="1"/>
  <c r="E69" i="36"/>
  <c r="F69" i="36" s="1"/>
  <c r="E70" i="36"/>
  <c r="F70" i="36" s="1"/>
  <c r="E71" i="36"/>
  <c r="F71" i="36" s="1"/>
  <c r="E72" i="36"/>
  <c r="F72" i="36" s="1"/>
  <c r="E3" i="36"/>
  <c r="F3" i="36" s="1"/>
  <c r="I35" i="32" l="1"/>
  <c r="J35" i="32"/>
  <c r="K35" i="32"/>
  <c r="L35" i="32"/>
  <c r="M35" i="32"/>
  <c r="N35" i="32"/>
  <c r="O35" i="32"/>
  <c r="P35" i="32"/>
  <c r="Q35" i="32"/>
  <c r="R35" i="32"/>
  <c r="S35" i="32"/>
  <c r="T35" i="32"/>
  <c r="U35" i="32"/>
  <c r="V35" i="32"/>
  <c r="W35" i="32"/>
  <c r="X35" i="32"/>
  <c r="Y35" i="32"/>
  <c r="H35" i="32"/>
  <c r="I38" i="32"/>
  <c r="J38" i="32"/>
  <c r="K38" i="32"/>
  <c r="L38" i="32"/>
  <c r="M38" i="32"/>
  <c r="N38" i="32"/>
  <c r="O38" i="32"/>
  <c r="P38" i="32"/>
  <c r="Q38" i="32"/>
  <c r="R38" i="32"/>
  <c r="S38" i="32"/>
  <c r="T38" i="32"/>
  <c r="U38" i="32"/>
  <c r="V38" i="32"/>
  <c r="W38" i="32"/>
  <c r="X38" i="32"/>
  <c r="Y38" i="32"/>
  <c r="H38" i="32"/>
  <c r="C43" i="32"/>
  <c r="D43" i="32"/>
  <c r="D45" i="32"/>
  <c r="C51" i="32"/>
  <c r="D51" i="32"/>
  <c r="N19" i="32"/>
  <c r="O19" i="32"/>
  <c r="P19" i="32"/>
  <c r="Q19" i="32"/>
  <c r="R19" i="32"/>
  <c r="S19" i="32"/>
  <c r="T19" i="32"/>
  <c r="U19" i="32"/>
  <c r="V19" i="32"/>
  <c r="W19" i="32"/>
  <c r="X19" i="32"/>
  <c r="Y19" i="32"/>
  <c r="M19" i="32"/>
  <c r="C15" i="35" l="1"/>
  <c r="D15" i="35"/>
  <c r="E15" i="35"/>
  <c r="F15" i="35"/>
  <c r="G15" i="35"/>
  <c r="H15" i="35"/>
  <c r="I15" i="35"/>
  <c r="J15" i="35"/>
  <c r="K15" i="35"/>
  <c r="L15" i="35"/>
  <c r="M15" i="35"/>
  <c r="N15" i="35"/>
  <c r="D16" i="35"/>
  <c r="E16" i="35"/>
  <c r="F16" i="35"/>
  <c r="G16" i="35"/>
  <c r="H16" i="35"/>
  <c r="I16" i="35"/>
  <c r="J16" i="35"/>
  <c r="K16" i="35"/>
  <c r="L16" i="35"/>
  <c r="M16" i="35"/>
  <c r="N16" i="35"/>
  <c r="C9" i="35"/>
  <c r="D9" i="35"/>
  <c r="E9" i="35"/>
  <c r="F9" i="35"/>
  <c r="G9" i="35"/>
  <c r="H9" i="35"/>
  <c r="I9" i="35"/>
  <c r="J9" i="35"/>
  <c r="K9" i="35"/>
  <c r="L9" i="35"/>
  <c r="M9" i="35"/>
  <c r="N9" i="35"/>
  <c r="N23" i="32"/>
  <c r="C19" i="35" s="1"/>
  <c r="O23" i="32"/>
  <c r="D19" i="35" s="1"/>
  <c r="P23" i="32"/>
  <c r="E19" i="35" s="1"/>
  <c r="Q23" i="32"/>
  <c r="F19" i="35" s="1"/>
  <c r="R23" i="32"/>
  <c r="G19" i="35" s="1"/>
  <c r="S23" i="32"/>
  <c r="H19" i="35" s="1"/>
  <c r="T23" i="32"/>
  <c r="I19" i="35" s="1"/>
  <c r="U23" i="32"/>
  <c r="V23" i="32"/>
  <c r="K19" i="35" s="1"/>
  <c r="W23" i="32"/>
  <c r="L19" i="35" s="1"/>
  <c r="X23" i="32"/>
  <c r="M19" i="35" s="1"/>
  <c r="Y23" i="32"/>
  <c r="N19" i="35" s="1"/>
  <c r="M23" i="32"/>
  <c r="N22" i="32"/>
  <c r="O22" i="32"/>
  <c r="D18" i="35" s="1"/>
  <c r="P22" i="32"/>
  <c r="Q22" i="32"/>
  <c r="F18" i="35" s="1"/>
  <c r="R22" i="32"/>
  <c r="G18" i="35" s="1"/>
  <c r="S22" i="32"/>
  <c r="H18" i="35" s="1"/>
  <c r="T22" i="32"/>
  <c r="I18" i="35" s="1"/>
  <c r="U22" i="32"/>
  <c r="J18" i="35" s="1"/>
  <c r="V22" i="32"/>
  <c r="W22" i="32"/>
  <c r="L18" i="35" s="1"/>
  <c r="X22" i="32"/>
  <c r="M18" i="35" s="1"/>
  <c r="Y22" i="32"/>
  <c r="N18" i="35" s="1"/>
  <c r="M22" i="32"/>
  <c r="G43" i="32"/>
  <c r="H43" i="32"/>
  <c r="I43" i="32"/>
  <c r="J43" i="32"/>
  <c r="K43" i="32"/>
  <c r="L43" i="32"/>
  <c r="E51" i="32"/>
  <c r="F51" i="32"/>
  <c r="G51" i="32"/>
  <c r="H51" i="32"/>
  <c r="I51" i="32"/>
  <c r="J51" i="32"/>
  <c r="K51" i="32"/>
  <c r="L51" i="32"/>
  <c r="M51" i="32"/>
  <c r="C55" i="32"/>
  <c r="E45" i="32"/>
  <c r="F45" i="32"/>
  <c r="G45" i="32"/>
  <c r="H45" i="32"/>
  <c r="I45" i="32"/>
  <c r="J45" i="32"/>
  <c r="K45" i="32"/>
  <c r="L45" i="32"/>
  <c r="L55" i="32" s="1"/>
  <c r="M45" i="32"/>
  <c r="E43" i="32"/>
  <c r="P21" i="32" l="1"/>
  <c r="U21" i="32"/>
  <c r="J19" i="35"/>
  <c r="V21" i="32"/>
  <c r="N21" i="32"/>
  <c r="K18" i="35"/>
  <c r="C18" i="35"/>
  <c r="E18" i="35"/>
  <c r="K55" i="32"/>
  <c r="K56" i="32" s="1"/>
  <c r="J55" i="32"/>
  <c r="D55" i="32"/>
  <c r="X21" i="32"/>
  <c r="M21" i="32"/>
  <c r="R21" i="32"/>
  <c r="W21" i="32"/>
  <c r="O21" i="32"/>
  <c r="T21" i="32"/>
  <c r="S21" i="32"/>
  <c r="Y21" i="32"/>
  <c r="Q21" i="32"/>
  <c r="I55" i="32"/>
  <c r="M55" i="32"/>
  <c r="L56" i="32" s="1"/>
  <c r="C56" i="32"/>
  <c r="H55" i="32"/>
  <c r="G55" i="32"/>
  <c r="F55" i="32"/>
  <c r="E55" i="32"/>
  <c r="D56" i="32" s="1"/>
  <c r="F43" i="32"/>
  <c r="I56" i="32" l="1"/>
  <c r="J56" i="32"/>
  <c r="F56" i="32"/>
  <c r="G56" i="32"/>
  <c r="H56" i="32"/>
  <c r="E56" i="32"/>
  <c r="D12" i="32"/>
  <c r="E12" i="32"/>
  <c r="F12" i="32"/>
  <c r="G12" i="32"/>
  <c r="D27" i="32"/>
  <c r="E27" i="32"/>
  <c r="F27" i="32"/>
  <c r="G27" i="32"/>
  <c r="I15" i="32" l="1"/>
  <c r="H15" i="32"/>
  <c r="I13" i="32"/>
  <c r="J13" i="32"/>
  <c r="L13" i="32"/>
  <c r="M13" i="32"/>
  <c r="I12" i="32"/>
  <c r="J12" i="32"/>
  <c r="K12" i="32"/>
  <c r="L12" i="32"/>
  <c r="M12" i="32"/>
  <c r="H12" i="32"/>
  <c r="I27" i="32"/>
  <c r="J27" i="32"/>
  <c r="K27" i="32"/>
  <c r="L27" i="32"/>
  <c r="M27" i="32"/>
  <c r="H27" i="32"/>
  <c r="T35" i="30"/>
  <c r="U35" i="30"/>
  <c r="V35" i="30"/>
  <c r="W35" i="30"/>
  <c r="T42" i="30"/>
  <c r="U42" i="30"/>
  <c r="V42" i="30"/>
  <c r="W42" i="30"/>
  <c r="T41" i="30"/>
  <c r="U41" i="30"/>
  <c r="V41" i="30"/>
  <c r="W41" i="30"/>
  <c r="T40" i="30"/>
  <c r="U40" i="30"/>
  <c r="V40" i="30"/>
  <c r="W40" i="30"/>
  <c r="T39" i="30"/>
  <c r="U39" i="30"/>
  <c r="V39" i="30"/>
  <c r="W39" i="30"/>
  <c r="T38" i="30"/>
  <c r="U38" i="30"/>
  <c r="V38" i="30"/>
  <c r="W38" i="30"/>
  <c r="T37" i="30"/>
  <c r="U37" i="30"/>
  <c r="V37" i="30"/>
  <c r="W37" i="30"/>
  <c r="T36" i="30"/>
  <c r="U36" i="30"/>
  <c r="V36" i="30"/>
  <c r="W36" i="30"/>
  <c r="T15" i="30"/>
  <c r="U15" i="30"/>
  <c r="V15" i="30"/>
  <c r="W15" i="30"/>
  <c r="R13" i="20"/>
  <c r="S13" i="20"/>
  <c r="T13" i="20"/>
  <c r="U13" i="20"/>
  <c r="W34" i="30" l="1"/>
  <c r="N7" i="35" s="1"/>
  <c r="U34" i="30"/>
  <c r="L7" i="35" s="1"/>
  <c r="T34" i="30"/>
  <c r="K7" i="35" s="1"/>
  <c r="V34" i="30"/>
  <c r="M7" i="35" s="1"/>
  <c r="E11" i="33"/>
  <c r="E10" i="33" s="1"/>
  <c r="F11" i="33"/>
  <c r="G11" i="33"/>
  <c r="H11" i="33"/>
  <c r="H10" i="33" s="1"/>
  <c r="H14" i="32" s="1"/>
  <c r="I11" i="33"/>
  <c r="I10" i="33" s="1"/>
  <c r="I14" i="32" s="1"/>
  <c r="I16" i="32" s="1"/>
  <c r="I25" i="32" s="1"/>
  <c r="J11" i="33"/>
  <c r="J10" i="33" s="1"/>
  <c r="J14" i="32" s="1"/>
  <c r="K11" i="33"/>
  <c r="K10" i="33" s="1"/>
  <c r="K14" i="32" s="1"/>
  <c r="L11" i="33"/>
  <c r="L10" i="33" s="1"/>
  <c r="L14" i="32" s="1"/>
  <c r="M11" i="33"/>
  <c r="F10" i="33"/>
  <c r="D11" i="33"/>
  <c r="D10" i="33" s="1"/>
  <c r="R22" i="25"/>
  <c r="S22" i="25"/>
  <c r="T22" i="25" s="1"/>
  <c r="U22" i="25" s="1"/>
  <c r="R12" i="25"/>
  <c r="S12" i="25" s="1"/>
  <c r="T12" i="25" s="1"/>
  <c r="U12" i="25" s="1"/>
  <c r="R13" i="25"/>
  <c r="R11" i="25" s="1"/>
  <c r="R21" i="25" s="1"/>
  <c r="K8" i="35" s="1"/>
  <c r="S13" i="25"/>
  <c r="S11" i="25" s="1"/>
  <c r="S21" i="25" s="1"/>
  <c r="L8" i="35" s="1"/>
  <c r="T13" i="25"/>
  <c r="T11" i="25" s="1"/>
  <c r="T21" i="25" s="1"/>
  <c r="M8" i="35" s="1"/>
  <c r="U13" i="25"/>
  <c r="U11" i="25" s="1"/>
  <c r="U21" i="25" s="1"/>
  <c r="N8" i="35" s="1"/>
  <c r="Y14" i="33"/>
  <c r="X14" i="33"/>
  <c r="W14" i="33"/>
  <c r="V14" i="33"/>
  <c r="Y15" i="33" s="1"/>
  <c r="U14" i="33"/>
  <c r="T14" i="33"/>
  <c r="S14" i="33"/>
  <c r="R14" i="33"/>
  <c r="Q14" i="33"/>
  <c r="P14" i="33"/>
  <c r="O14" i="33"/>
  <c r="N14" i="33"/>
  <c r="Q15" i="33" s="1"/>
  <c r="M14" i="33"/>
  <c r="P15" i="33" s="1"/>
  <c r="L14" i="33"/>
  <c r="K14" i="33"/>
  <c r="J14" i="33"/>
  <c r="I14" i="33"/>
  <c r="H14" i="33"/>
  <c r="G14" i="33"/>
  <c r="F14" i="33"/>
  <c r="I15" i="33" s="1"/>
  <c r="E14" i="33"/>
  <c r="D14" i="33"/>
  <c r="M10" i="33"/>
  <c r="M14" i="32" s="1"/>
  <c r="G10" i="33"/>
  <c r="O15" i="33" l="1"/>
  <c r="P16" i="33" s="1"/>
  <c r="W15" i="33"/>
  <c r="T15" i="33"/>
  <c r="T16" i="33" s="1"/>
  <c r="L15" i="33"/>
  <c r="J15" i="33"/>
  <c r="R15" i="33"/>
  <c r="R16" i="33" s="1"/>
  <c r="U15" i="33"/>
  <c r="K15" i="33"/>
  <c r="S15" i="33"/>
  <c r="Q16" i="33"/>
  <c r="V15" i="33"/>
  <c r="N15" i="33"/>
  <c r="M15" i="33"/>
  <c r="M16" i="33" s="1"/>
  <c r="X15" i="33"/>
  <c r="X16" i="33" l="1"/>
  <c r="U16" i="33"/>
  <c r="L16" i="33"/>
  <c r="V16" i="33"/>
  <c r="K16" i="33"/>
  <c r="N16" i="33"/>
  <c r="N11" i="33" s="1"/>
  <c r="N10" i="33" s="1"/>
  <c r="C13" i="35" s="1"/>
  <c r="S16" i="33"/>
  <c r="J16" i="33"/>
  <c r="W16" i="33"/>
  <c r="O16" i="33"/>
  <c r="Y16" i="33"/>
  <c r="O11" i="33" l="1"/>
  <c r="O10" i="33" s="1"/>
  <c r="D13" i="35" s="1"/>
  <c r="P11" i="33" l="1"/>
  <c r="P10" i="33" s="1"/>
  <c r="E13" i="35" s="1"/>
  <c r="Q11" i="33" l="1"/>
  <c r="Q10" i="33" s="1"/>
  <c r="F13" i="35" s="1"/>
  <c r="R11" i="33" l="1"/>
  <c r="R10" i="33" s="1"/>
  <c r="G13" i="35" s="1"/>
  <c r="S11" i="33" l="1"/>
  <c r="S10" i="33" s="1"/>
  <c r="H13" i="35" s="1"/>
  <c r="T11" i="33" l="1"/>
  <c r="T10" i="33" s="1"/>
  <c r="I13" i="35" s="1"/>
  <c r="U11" i="33" l="1"/>
  <c r="U10" i="33" s="1"/>
  <c r="J13" i="35" s="1"/>
  <c r="V11" i="33" l="1"/>
  <c r="V10" i="33" s="1"/>
  <c r="K13" i="35" s="1"/>
  <c r="W11" i="33"/>
  <c r="W10" i="33" s="1"/>
  <c r="L13" i="35" s="1"/>
  <c r="X11" i="33" l="1"/>
  <c r="X10" i="33" s="1"/>
  <c r="M13" i="35" s="1"/>
  <c r="Y11" i="33" l="1"/>
  <c r="Y10" i="33" s="1"/>
  <c r="N13" i="35" s="1"/>
  <c r="D10" i="28" l="1"/>
  <c r="D9" i="28"/>
  <c r="D28" i="32" s="1"/>
  <c r="D29" i="32" s="1"/>
  <c r="E10" i="28"/>
  <c r="F10" i="28"/>
  <c r="G10" i="28"/>
  <c r="E9" i="28"/>
  <c r="E28" i="32" s="1"/>
  <c r="E29" i="32" s="1"/>
  <c r="F9" i="28"/>
  <c r="F28" i="32" s="1"/>
  <c r="F29" i="32" s="1"/>
  <c r="G9" i="28"/>
  <c r="G28" i="32" s="1"/>
  <c r="G29" i="32" s="1"/>
  <c r="F30" i="32" s="1"/>
  <c r="I10" i="28"/>
  <c r="E25" i="28" s="1"/>
  <c r="J10" i="28"/>
  <c r="F25" i="28" s="1"/>
  <c r="K10" i="28"/>
  <c r="G25" i="28" s="1"/>
  <c r="L10" i="28"/>
  <c r="H25" i="28" s="1"/>
  <c r="M10" i="28"/>
  <c r="I25" i="28" s="1"/>
  <c r="H10" i="28"/>
  <c r="D25" i="28" s="1"/>
  <c r="I9" i="28"/>
  <c r="E24" i="28" s="1"/>
  <c r="I28" i="32" s="1"/>
  <c r="I29" i="32" s="1"/>
  <c r="J9" i="28"/>
  <c r="F24" i="28" s="1"/>
  <c r="J28" i="32" s="1"/>
  <c r="J29" i="32" s="1"/>
  <c r="I30" i="32" s="1"/>
  <c r="K9" i="28"/>
  <c r="G24" i="28" s="1"/>
  <c r="K28" i="32" s="1"/>
  <c r="K29" i="32" s="1"/>
  <c r="L9" i="28"/>
  <c r="H24" i="28" s="1"/>
  <c r="L28" i="32" s="1"/>
  <c r="L29" i="32" s="1"/>
  <c r="M9" i="28"/>
  <c r="I24" i="28" s="1"/>
  <c r="H9" i="28"/>
  <c r="D24" i="28" s="1"/>
  <c r="D30" i="32" l="1"/>
  <c r="E30" i="32"/>
  <c r="D27" i="28"/>
  <c r="H28" i="32"/>
  <c r="H29" i="32" s="1"/>
  <c r="G30" i="32" s="1"/>
  <c r="I27" i="28"/>
  <c r="M28" i="32"/>
  <c r="M29" i="32" s="1"/>
  <c r="L30" i="32" s="1"/>
  <c r="K30" i="32"/>
  <c r="J30" i="32"/>
  <c r="H27" i="28"/>
  <c r="G27" i="28"/>
  <c r="E27" i="28"/>
  <c r="F27" i="28"/>
  <c r="D11" i="28"/>
  <c r="E11" i="28"/>
  <c r="G11" i="28"/>
  <c r="J11" i="28"/>
  <c r="I11" i="28"/>
  <c r="F11" i="28"/>
  <c r="M11" i="28"/>
  <c r="K11" i="28"/>
  <c r="H11" i="28"/>
  <c r="L11" i="28"/>
  <c r="H30" i="32" l="1"/>
  <c r="N29" i="32" s="1"/>
  <c r="T11" i="28"/>
  <c r="S11" i="28"/>
  <c r="C16" i="28"/>
  <c r="C17" i="28" s="1"/>
  <c r="N11" i="28"/>
  <c r="O11" i="28" s="1"/>
  <c r="P11" i="28" s="1"/>
  <c r="M30" i="32" l="1"/>
  <c r="O29" i="32"/>
  <c r="P29" i="32" s="1"/>
  <c r="Q29" i="32" s="1"/>
  <c r="R29" i="32" s="1"/>
  <c r="S29" i="32" s="1"/>
  <c r="T29" i="32" s="1"/>
  <c r="U29" i="32" s="1"/>
  <c r="V29" i="32" s="1"/>
  <c r="W29" i="32" s="1"/>
  <c r="X29" i="32" s="1"/>
  <c r="Y29" i="32" s="1"/>
  <c r="D16" i="28"/>
  <c r="D17" i="28" s="1"/>
  <c r="D18" i="28" s="1"/>
  <c r="J24" i="28" s="1"/>
  <c r="Q11" i="28"/>
  <c r="R11" i="28" s="1"/>
  <c r="U11" i="28"/>
  <c r="V11" i="28" l="1"/>
  <c r="W11" i="28" s="1"/>
  <c r="X11" i="28" s="1"/>
  <c r="Y11" i="28" s="1"/>
  <c r="K24" i="28"/>
  <c r="E16" i="28"/>
  <c r="E17" i="28" s="1"/>
  <c r="E18" i="28" s="1"/>
  <c r="J27" i="28" l="1"/>
  <c r="C12" i="35" s="1"/>
  <c r="C10" i="35"/>
  <c r="F16" i="28"/>
  <c r="F17" i="28" s="1"/>
  <c r="F18" i="28" s="1"/>
  <c r="K25" i="28"/>
  <c r="L24" i="28"/>
  <c r="L25" i="28" s="1"/>
  <c r="E10" i="35" s="1"/>
  <c r="K27" i="28" l="1"/>
  <c r="D12" i="35" s="1"/>
  <c r="D10" i="35"/>
  <c r="G16" i="28"/>
  <c r="G17" i="28" s="1"/>
  <c r="G18" i="28" s="1"/>
  <c r="L27" i="28"/>
  <c r="E12" i="35" s="1"/>
  <c r="M24" i="28"/>
  <c r="M25" i="28" l="1"/>
  <c r="N24" i="28"/>
  <c r="M27" i="28" l="1"/>
  <c r="F12" i="35" s="1"/>
  <c r="F10" i="35"/>
  <c r="O24" i="28"/>
  <c r="N25" i="28"/>
  <c r="N27" i="28" l="1"/>
  <c r="G12" i="35" s="1"/>
  <c r="G10" i="35"/>
  <c r="P24" i="28"/>
  <c r="O25" i="28"/>
  <c r="O27" i="28" l="1"/>
  <c r="H12" i="35" s="1"/>
  <c r="H10" i="35"/>
  <c r="Q24" i="28"/>
  <c r="P25" i="28"/>
  <c r="P27" i="28" l="1"/>
  <c r="I12" i="35" s="1"/>
  <c r="I10" i="35"/>
  <c r="R24" i="28"/>
  <c r="Q25" i="28"/>
  <c r="Q27" i="28" l="1"/>
  <c r="J12" i="35" s="1"/>
  <c r="J10" i="35"/>
  <c r="S24" i="28"/>
  <c r="R25" i="28"/>
  <c r="R27" i="28" l="1"/>
  <c r="K12" i="35" s="1"/>
  <c r="K10" i="35"/>
  <c r="S25" i="28"/>
  <c r="T24" i="28"/>
  <c r="S27" i="28" l="1"/>
  <c r="L12" i="35" s="1"/>
  <c r="L10" i="35"/>
  <c r="T25" i="28"/>
  <c r="U24" i="28"/>
  <c r="T27" i="28" l="1"/>
  <c r="M12" i="35" s="1"/>
  <c r="M10" i="35"/>
  <c r="U25" i="28"/>
  <c r="U27" i="28" l="1"/>
  <c r="N12" i="35" s="1"/>
  <c r="N10" i="35"/>
  <c r="M42" i="30"/>
  <c r="N42" i="30"/>
  <c r="N18" i="30" s="1"/>
  <c r="O42" i="30"/>
  <c r="P42" i="30"/>
  <c r="P18" i="30" s="1"/>
  <c r="Q42" i="30"/>
  <c r="Q18" i="30" s="1"/>
  <c r="R42" i="30"/>
  <c r="R18" i="30" s="1"/>
  <c r="S42" i="30"/>
  <c r="S18" i="30" s="1"/>
  <c r="L42" i="30"/>
  <c r="M41" i="30"/>
  <c r="N41" i="30"/>
  <c r="O41" i="30"/>
  <c r="P41" i="30"/>
  <c r="Q41" i="30"/>
  <c r="R41" i="30"/>
  <c r="S41" i="30"/>
  <c r="L41" i="30"/>
  <c r="M40" i="30"/>
  <c r="N40" i="30"/>
  <c r="N17" i="30" s="1"/>
  <c r="N15" i="30" s="1"/>
  <c r="O40" i="30"/>
  <c r="P40" i="30"/>
  <c r="P17" i="30" s="1"/>
  <c r="P15" i="30" s="1"/>
  <c r="Q40" i="30"/>
  <c r="Q17" i="30" s="1"/>
  <c r="Q15" i="30" s="1"/>
  <c r="R40" i="30"/>
  <c r="R17" i="30" s="1"/>
  <c r="R15" i="30" s="1"/>
  <c r="S40" i="30"/>
  <c r="S17" i="30" s="1"/>
  <c r="S15" i="30" s="1"/>
  <c r="L40" i="30"/>
  <c r="M39" i="30"/>
  <c r="N39" i="30"/>
  <c r="O39" i="30"/>
  <c r="P39" i="30"/>
  <c r="Q39" i="30"/>
  <c r="R39" i="30"/>
  <c r="S39" i="30"/>
  <c r="L39" i="30"/>
  <c r="M38" i="30"/>
  <c r="N38" i="30"/>
  <c r="O38" i="30"/>
  <c r="P38" i="30"/>
  <c r="Q38" i="30"/>
  <c r="R38" i="30"/>
  <c r="S38" i="30"/>
  <c r="L38" i="30"/>
  <c r="M37" i="30"/>
  <c r="N37" i="30"/>
  <c r="O37" i="30"/>
  <c r="P37" i="30"/>
  <c r="Q37" i="30"/>
  <c r="R37" i="30"/>
  <c r="S37" i="30"/>
  <c r="L37" i="30"/>
  <c r="M36" i="30"/>
  <c r="N36" i="30"/>
  <c r="O36" i="30"/>
  <c r="P36" i="30"/>
  <c r="Q36" i="30"/>
  <c r="R36" i="30"/>
  <c r="S36" i="30"/>
  <c r="L36" i="30"/>
  <c r="M35" i="30"/>
  <c r="N35" i="30"/>
  <c r="O35" i="30"/>
  <c r="P35" i="30"/>
  <c r="P34" i="30" s="1"/>
  <c r="G7" i="35" s="1"/>
  <c r="Q35" i="30"/>
  <c r="R35" i="30"/>
  <c r="R34" i="30" s="1"/>
  <c r="I7" i="35" s="1"/>
  <c r="S35" i="30"/>
  <c r="L35" i="30"/>
  <c r="L28" i="30"/>
  <c r="M28" i="30"/>
  <c r="M27" i="30"/>
  <c r="L27" i="30"/>
  <c r="L26" i="30"/>
  <c r="M26" i="30"/>
  <c r="M25" i="30"/>
  <c r="L25" i="30"/>
  <c r="G22" i="30"/>
  <c r="H22" i="30"/>
  <c r="I22" i="30"/>
  <c r="J22" i="30"/>
  <c r="K22" i="30"/>
  <c r="F22" i="30"/>
  <c r="G21" i="30"/>
  <c r="H21" i="30"/>
  <c r="I21" i="30"/>
  <c r="J21" i="30"/>
  <c r="K21" i="30"/>
  <c r="F21" i="30"/>
  <c r="G20" i="30"/>
  <c r="H20" i="30"/>
  <c r="I20" i="30"/>
  <c r="J20" i="30"/>
  <c r="K20" i="30"/>
  <c r="F20" i="30"/>
  <c r="G19" i="30"/>
  <c r="H19" i="30"/>
  <c r="I19" i="30"/>
  <c r="J19" i="30"/>
  <c r="K19" i="30"/>
  <c r="F19" i="30"/>
  <c r="G18" i="30"/>
  <c r="H18" i="30"/>
  <c r="I18" i="30"/>
  <c r="J18" i="30"/>
  <c r="K18" i="30"/>
  <c r="M30" i="30" s="1"/>
  <c r="F18" i="30"/>
  <c r="G17" i="30"/>
  <c r="H17" i="30"/>
  <c r="I17" i="30"/>
  <c r="J17" i="30"/>
  <c r="K17" i="30"/>
  <c r="M17" i="30" s="1"/>
  <c r="F17" i="30"/>
  <c r="G16" i="30"/>
  <c r="H16" i="30"/>
  <c r="I16" i="30"/>
  <c r="J16" i="30"/>
  <c r="K16" i="30"/>
  <c r="F16" i="30"/>
  <c r="I13" i="30"/>
  <c r="J13" i="30"/>
  <c r="K13" i="30"/>
  <c r="H13" i="30"/>
  <c r="G13" i="30"/>
  <c r="F13" i="30"/>
  <c r="N34" i="30"/>
  <c r="E7" i="35" s="1"/>
  <c r="O18" i="30"/>
  <c r="O17" i="30"/>
  <c r="O15" i="30" l="1"/>
  <c r="O14" i="30"/>
  <c r="W14" i="30"/>
  <c r="W13" i="30" s="1"/>
  <c r="N6" i="35" s="1"/>
  <c r="P14" i="30"/>
  <c r="L14" i="30"/>
  <c r="Q14" i="30"/>
  <c r="R14" i="30"/>
  <c r="S14" i="30"/>
  <c r="T14" i="30"/>
  <c r="T13" i="30" s="1"/>
  <c r="K6" i="35" s="1"/>
  <c r="U14" i="30"/>
  <c r="U13" i="30" s="1"/>
  <c r="L6" i="35" s="1"/>
  <c r="N14" i="30"/>
  <c r="V14" i="30"/>
  <c r="V13" i="30" s="1"/>
  <c r="M6" i="35" s="1"/>
  <c r="M14" i="30"/>
  <c r="Q34" i="30"/>
  <c r="H7" i="35" s="1"/>
  <c r="O34" i="30"/>
  <c r="F7" i="35" s="1"/>
  <c r="M34" i="30"/>
  <c r="D7" i="35" s="1"/>
  <c r="S34" i="30"/>
  <c r="J7" i="35" s="1"/>
  <c r="L34" i="30"/>
  <c r="C7" i="35" s="1"/>
  <c r="J15" i="30"/>
  <c r="J14" i="30" s="1"/>
  <c r="L30" i="30"/>
  <c r="L18" i="30" s="1"/>
  <c r="M18" i="30"/>
  <c r="M15" i="30" s="1"/>
  <c r="L24" i="30"/>
  <c r="L19" i="30" s="1"/>
  <c r="M24" i="30"/>
  <c r="M19" i="30" s="1"/>
  <c r="G15" i="30"/>
  <c r="G14" i="30" s="1"/>
  <c r="I15" i="30"/>
  <c r="I14" i="30" s="1"/>
  <c r="K15" i="30"/>
  <c r="K14" i="30" s="1"/>
  <c r="H15" i="30"/>
  <c r="H14" i="30" s="1"/>
  <c r="F15" i="30"/>
  <c r="F14" i="30" s="1"/>
  <c r="L17" i="30"/>
  <c r="I10" i="29"/>
  <c r="J10" i="29"/>
  <c r="C16" i="35" s="1"/>
  <c r="F9" i="29"/>
  <c r="F11" i="29" s="1"/>
  <c r="J15" i="32" s="1"/>
  <c r="J16" i="32" s="1"/>
  <c r="J25" i="32" s="1"/>
  <c r="G9" i="29"/>
  <c r="G11" i="29" s="1"/>
  <c r="K15" i="32" s="1"/>
  <c r="H9" i="29"/>
  <c r="H11" i="29" s="1"/>
  <c r="L15" i="32" s="1"/>
  <c r="L16" i="32" s="1"/>
  <c r="L25" i="32" s="1"/>
  <c r="I9" i="29"/>
  <c r="L15" i="30" l="1"/>
  <c r="O13" i="30"/>
  <c r="F6" i="35" s="1"/>
  <c r="R13" i="30"/>
  <c r="I6" i="35" s="1"/>
  <c r="N13" i="30"/>
  <c r="E6" i="35" s="1"/>
  <c r="Q13" i="30"/>
  <c r="H6" i="35" s="1"/>
  <c r="P13" i="30"/>
  <c r="G6" i="35" s="1"/>
  <c r="I11" i="29"/>
  <c r="M15" i="32" s="1"/>
  <c r="M16" i="32" s="1"/>
  <c r="M13" i="30"/>
  <c r="D6" i="35" s="1"/>
  <c r="L13" i="30"/>
  <c r="C6" i="35" s="1"/>
  <c r="S13" i="30"/>
  <c r="J6" i="35" s="1"/>
  <c r="F30" i="26"/>
  <c r="F28" i="26"/>
  <c r="U96" i="26"/>
  <c r="T96" i="26"/>
  <c r="S96" i="26"/>
  <c r="R96" i="26"/>
  <c r="Q96" i="26"/>
  <c r="P96" i="26"/>
  <c r="O96" i="26"/>
  <c r="N96" i="26"/>
  <c r="M96" i="26"/>
  <c r="L96" i="26"/>
  <c r="K96" i="26"/>
  <c r="J96" i="26"/>
  <c r="Y23" i="5"/>
  <c r="J95" i="26"/>
  <c r="K95" i="26"/>
  <c r="L95" i="26"/>
  <c r="M95" i="26"/>
  <c r="N95" i="26"/>
  <c r="O95" i="26"/>
  <c r="P95" i="26"/>
  <c r="Q95" i="26"/>
  <c r="R95" i="26"/>
  <c r="S95" i="26"/>
  <c r="T95" i="26"/>
  <c r="U95" i="26"/>
  <c r="I95" i="26"/>
  <c r="J94" i="26"/>
  <c r="K94" i="26"/>
  <c r="L94" i="26"/>
  <c r="M94" i="26"/>
  <c r="N94" i="26"/>
  <c r="O94" i="26"/>
  <c r="P94" i="26"/>
  <c r="Q94" i="26"/>
  <c r="R94" i="26"/>
  <c r="S94" i="26"/>
  <c r="T94" i="26"/>
  <c r="U94" i="26"/>
  <c r="J93" i="26"/>
  <c r="K93" i="26"/>
  <c r="L93" i="26"/>
  <c r="M93" i="26"/>
  <c r="N93" i="26"/>
  <c r="O93" i="26"/>
  <c r="P93" i="26"/>
  <c r="Q93" i="26"/>
  <c r="R93" i="26"/>
  <c r="S93" i="26"/>
  <c r="T93" i="26"/>
  <c r="U93" i="26"/>
  <c r="J92" i="26"/>
  <c r="K92" i="26"/>
  <c r="L92" i="26"/>
  <c r="M92" i="26"/>
  <c r="N92" i="26"/>
  <c r="O92" i="26"/>
  <c r="P92" i="26"/>
  <c r="Q92" i="26"/>
  <c r="R92" i="26"/>
  <c r="S92" i="26"/>
  <c r="T92" i="26"/>
  <c r="U92" i="26"/>
  <c r="K55" i="26"/>
  <c r="L55" i="26"/>
  <c r="M55" i="26"/>
  <c r="N55" i="26"/>
  <c r="O55" i="26"/>
  <c r="P55" i="26"/>
  <c r="Q55" i="26"/>
  <c r="R55" i="26"/>
  <c r="S55" i="26"/>
  <c r="T55" i="26"/>
  <c r="U55" i="26"/>
  <c r="J55" i="26"/>
  <c r="K54" i="26"/>
  <c r="L54" i="26"/>
  <c r="M54" i="26"/>
  <c r="N54" i="26"/>
  <c r="O54" i="26"/>
  <c r="P54" i="26"/>
  <c r="Q54" i="26"/>
  <c r="R54" i="26"/>
  <c r="S54" i="26"/>
  <c r="T54" i="26"/>
  <c r="U54" i="26"/>
  <c r="J54" i="26"/>
  <c r="K53" i="26"/>
  <c r="L53" i="26"/>
  <c r="M53" i="26"/>
  <c r="N53" i="26"/>
  <c r="O53" i="26"/>
  <c r="P53" i="26"/>
  <c r="Q53" i="26"/>
  <c r="R53" i="26"/>
  <c r="S53" i="26"/>
  <c r="T53" i="26"/>
  <c r="U53" i="26"/>
  <c r="U30" i="26" s="1"/>
  <c r="J53" i="26"/>
  <c r="K52" i="26"/>
  <c r="K28" i="26" s="1"/>
  <c r="L52" i="26"/>
  <c r="L28" i="26" s="1"/>
  <c r="M52" i="26"/>
  <c r="M28" i="26" s="1"/>
  <c r="N52" i="26"/>
  <c r="N28" i="26" s="1"/>
  <c r="O52" i="26"/>
  <c r="O28" i="26" s="1"/>
  <c r="P52" i="26"/>
  <c r="P28" i="26" s="1"/>
  <c r="Q52" i="26"/>
  <c r="Q28" i="26" s="1"/>
  <c r="R52" i="26"/>
  <c r="R28" i="26" s="1"/>
  <c r="S52" i="26"/>
  <c r="S28" i="26" s="1"/>
  <c r="T52" i="26"/>
  <c r="T28" i="26" s="1"/>
  <c r="U52" i="26"/>
  <c r="U28" i="26" s="1"/>
  <c r="J52" i="26"/>
  <c r="U32" i="26"/>
  <c r="K36" i="26"/>
  <c r="L36" i="26"/>
  <c r="N36" i="26"/>
  <c r="O36" i="26"/>
  <c r="P36" i="26"/>
  <c r="Q36" i="26"/>
  <c r="R36" i="26"/>
  <c r="S36" i="26"/>
  <c r="T36" i="26"/>
  <c r="U36" i="26"/>
  <c r="G30" i="26"/>
  <c r="H30" i="26"/>
  <c r="G28" i="26"/>
  <c r="H28" i="26"/>
  <c r="G26" i="26"/>
  <c r="H26" i="26"/>
  <c r="I26" i="26"/>
  <c r="J26" i="26"/>
  <c r="K26" i="26"/>
  <c r="L26" i="26"/>
  <c r="M26" i="26"/>
  <c r="N26" i="26"/>
  <c r="O26" i="26"/>
  <c r="P26" i="26"/>
  <c r="Q26" i="26"/>
  <c r="R26" i="26"/>
  <c r="S26" i="26"/>
  <c r="T26" i="26"/>
  <c r="U26" i="26"/>
  <c r="H40" i="26"/>
  <c r="C69" i="26"/>
  <c r="G40" i="26"/>
  <c r="I40" i="26"/>
  <c r="J40" i="26"/>
  <c r="K40" i="26"/>
  <c r="L40" i="26"/>
  <c r="U44" i="26"/>
  <c r="C61" i="26"/>
  <c r="F41" i="26" s="1"/>
  <c r="F40" i="26" s="1"/>
  <c r="I16" i="26"/>
  <c r="C84" i="26"/>
  <c r="C83" i="26"/>
  <c r="C82" i="26"/>
  <c r="C81" i="26"/>
  <c r="C80" i="26"/>
  <c r="C65" i="26" s="1"/>
  <c r="E65" i="26" s="1"/>
  <c r="C77" i="26"/>
  <c r="J48" i="26" s="1"/>
  <c r="F6" i="27"/>
  <c r="C76" i="26" s="1"/>
  <c r="L47" i="26" s="1"/>
  <c r="F9" i="27"/>
  <c r="F8" i="27"/>
  <c r="F17" i="27"/>
  <c r="F16" i="27"/>
  <c r="F11" i="27"/>
  <c r="F12" i="27"/>
  <c r="F13" i="27"/>
  <c r="F14" i="27"/>
  <c r="F15" i="27"/>
  <c r="E11" i="26"/>
  <c r="F11" i="26"/>
  <c r="G11" i="26"/>
  <c r="H11" i="26"/>
  <c r="I11" i="26"/>
  <c r="D11" i="26"/>
  <c r="E10" i="26"/>
  <c r="F10" i="26"/>
  <c r="G10" i="26"/>
  <c r="H10" i="26"/>
  <c r="I10" i="26"/>
  <c r="D10" i="26"/>
  <c r="C78" i="26"/>
  <c r="N49" i="26" s="1"/>
  <c r="F7" i="27"/>
  <c r="F5" i="27"/>
  <c r="C75" i="26" s="1"/>
  <c r="I46" i="26" s="1"/>
  <c r="I28" i="26" s="1"/>
  <c r="M25" i="32" l="1"/>
  <c r="N16" i="32"/>
  <c r="F26" i="26"/>
  <c r="U34" i="26"/>
  <c r="I33" i="26"/>
  <c r="I94" i="26" s="1"/>
  <c r="L30" i="26"/>
  <c r="J51" i="26"/>
  <c r="J36" i="26" s="1"/>
  <c r="T50" i="26"/>
  <c r="M51" i="26"/>
  <c r="M36" i="26" s="1"/>
  <c r="C66" i="26"/>
  <c r="Q49" i="26"/>
  <c r="P49" i="26"/>
  <c r="I48" i="26"/>
  <c r="T48" i="26"/>
  <c r="R47" i="26"/>
  <c r="R30" i="26" s="1"/>
  <c r="S48" i="26"/>
  <c r="P50" i="26"/>
  <c r="Q47" i="26"/>
  <c r="Q30" i="26" s="1"/>
  <c r="L48" i="26"/>
  <c r="O50" i="26"/>
  <c r="P47" i="26"/>
  <c r="P30" i="26" s="1"/>
  <c r="K48" i="26"/>
  <c r="R49" i="26"/>
  <c r="U50" i="26"/>
  <c r="O47" i="26"/>
  <c r="O30" i="26" s="1"/>
  <c r="O49" i="26"/>
  <c r="Q48" i="26"/>
  <c r="N50" i="26"/>
  <c r="J46" i="26"/>
  <c r="J28" i="26" s="1"/>
  <c r="N47" i="26"/>
  <c r="N30" i="26" s="1"/>
  <c r="M49" i="26"/>
  <c r="P48" i="26"/>
  <c r="S50" i="26"/>
  <c r="K50" i="26"/>
  <c r="I47" i="26"/>
  <c r="I30" i="26" s="1"/>
  <c r="I49" i="26"/>
  <c r="I34" i="26" s="1"/>
  <c r="L49" i="26"/>
  <c r="O48" i="26"/>
  <c r="R50" i="26"/>
  <c r="J47" i="26"/>
  <c r="J30" i="26" s="1"/>
  <c r="T49" i="26"/>
  <c r="T34" i="26" s="1"/>
  <c r="K49" i="26"/>
  <c r="N48" i="26"/>
  <c r="N34" i="26" s="1"/>
  <c r="Q50" i="26"/>
  <c r="S47" i="26"/>
  <c r="S30" i="26" s="1"/>
  <c r="S49" i="26"/>
  <c r="J49" i="26"/>
  <c r="J34" i="26" s="1"/>
  <c r="M48" i="26"/>
  <c r="L50" i="26"/>
  <c r="K47" i="26"/>
  <c r="K30" i="26" s="1"/>
  <c r="M47" i="26"/>
  <c r="M30" i="26" s="1"/>
  <c r="T47" i="26"/>
  <c r="T30" i="26" s="1"/>
  <c r="R48" i="26"/>
  <c r="C62" i="26"/>
  <c r="C79" i="26"/>
  <c r="C63" i="26"/>
  <c r="C74" i="26"/>
  <c r="C64" i="26" s="1"/>
  <c r="I45" i="26" s="1"/>
  <c r="I32" i="26" s="1"/>
  <c r="E12" i="26"/>
  <c r="E19" i="26" s="1"/>
  <c r="F12" i="26"/>
  <c r="H12" i="26"/>
  <c r="G12" i="26"/>
  <c r="I12" i="26"/>
  <c r="D12" i="26"/>
  <c r="O16" i="32" l="1"/>
  <c r="N25" i="32"/>
  <c r="C17" i="35"/>
  <c r="D19" i="26"/>
  <c r="D38" i="26" s="1"/>
  <c r="D97" i="26" s="1"/>
  <c r="L34" i="26"/>
  <c r="K34" i="26"/>
  <c r="M34" i="26"/>
  <c r="R34" i="26"/>
  <c r="S34" i="26"/>
  <c r="P34" i="26"/>
  <c r="Q34" i="26"/>
  <c r="O34" i="26"/>
  <c r="J50" i="26"/>
  <c r="M50" i="26"/>
  <c r="I17" i="26"/>
  <c r="I44" i="26"/>
  <c r="J45" i="26"/>
  <c r="J32" i="26" s="1"/>
  <c r="C60" i="26"/>
  <c r="C73" i="26"/>
  <c r="C68" i="26" s="1"/>
  <c r="P16" i="32" l="1"/>
  <c r="D17" i="35"/>
  <c r="O25" i="32"/>
  <c r="K45" i="26"/>
  <c r="K32" i="26" s="1"/>
  <c r="J44" i="26"/>
  <c r="Q16" i="32" l="1"/>
  <c r="E17" i="35"/>
  <c r="P25" i="32"/>
  <c r="L45" i="26"/>
  <c r="L32" i="26" s="1"/>
  <c r="K44" i="26"/>
  <c r="R16" i="32" l="1"/>
  <c r="Q25" i="32"/>
  <c r="F17" i="35"/>
  <c r="M45" i="26"/>
  <c r="M32" i="26" s="1"/>
  <c r="L44" i="26"/>
  <c r="S16" i="32" l="1"/>
  <c r="G17" i="35"/>
  <c r="R25" i="32"/>
  <c r="N45" i="26"/>
  <c r="N32" i="26" s="1"/>
  <c r="M44" i="26"/>
  <c r="T16" i="32" l="1"/>
  <c r="S25" i="32"/>
  <c r="H17" i="35"/>
  <c r="O45" i="26"/>
  <c r="O32" i="26" s="1"/>
  <c r="N44" i="26"/>
  <c r="U16" i="32" l="1"/>
  <c r="I17" i="35"/>
  <c r="T25" i="32"/>
  <c r="P45" i="26"/>
  <c r="P32" i="26" s="1"/>
  <c r="O44" i="26"/>
  <c r="V16" i="32" l="1"/>
  <c r="U25" i="32"/>
  <c r="J17" i="35"/>
  <c r="Q45" i="26"/>
  <c r="Q32" i="26" s="1"/>
  <c r="P44" i="26"/>
  <c r="W16" i="32" l="1"/>
  <c r="K17" i="35"/>
  <c r="V25" i="32"/>
  <c r="R45" i="26"/>
  <c r="R32" i="26" s="1"/>
  <c r="Q44" i="26"/>
  <c r="X16" i="32" l="1"/>
  <c r="L17" i="35"/>
  <c r="W25" i="32"/>
  <c r="S45" i="26"/>
  <c r="S32" i="26" s="1"/>
  <c r="R44" i="26"/>
  <c r="Y16" i="32" l="1"/>
  <c r="M17" i="35"/>
  <c r="X25" i="32"/>
  <c r="T45" i="26"/>
  <c r="T32" i="26" s="1"/>
  <c r="S44" i="26"/>
  <c r="N17" i="35" l="1"/>
  <c r="Y25" i="32"/>
  <c r="T44" i="26"/>
  <c r="J13" i="20" l="1"/>
  <c r="K13" i="20"/>
  <c r="L13" i="20"/>
  <c r="M13" i="20"/>
  <c r="N13" i="20"/>
  <c r="O13" i="20"/>
  <c r="P13" i="20"/>
  <c r="Q13" i="20"/>
  <c r="I13" i="20"/>
  <c r="D64" i="26" l="1"/>
  <c r="E64" i="26" l="1"/>
  <c r="B3" i="27" l="1"/>
  <c r="N17" i="5" l="1"/>
  <c r="O17" i="5"/>
  <c r="J12" i="25"/>
  <c r="E106" i="26"/>
  <c r="F106" i="26"/>
  <c r="G106" i="26"/>
  <c r="H106" i="26"/>
  <c r="I106" i="26"/>
  <c r="D106" i="26"/>
  <c r="F15" i="26"/>
  <c r="G15" i="26"/>
  <c r="H15" i="26"/>
  <c r="I15" i="26"/>
  <c r="F14" i="26"/>
  <c r="G14" i="26"/>
  <c r="H14" i="26"/>
  <c r="I14" i="26"/>
  <c r="F13" i="26"/>
  <c r="G13" i="26"/>
  <c r="H13" i="26"/>
  <c r="I13" i="26"/>
  <c r="H27" i="26" l="1"/>
  <c r="H19" i="26"/>
  <c r="H38" i="26" s="1"/>
  <c r="H97" i="26" s="1"/>
  <c r="G27" i="26"/>
  <c r="G19" i="26"/>
  <c r="G38" i="26" s="1"/>
  <c r="G97" i="26" s="1"/>
  <c r="I27" i="26"/>
  <c r="I19" i="26"/>
  <c r="I38" i="26" s="1"/>
  <c r="F27" i="26"/>
  <c r="F19" i="26"/>
  <c r="F38" i="26" s="1"/>
  <c r="F97" i="26" s="1"/>
  <c r="H29" i="26"/>
  <c r="H92" i="26" s="1"/>
  <c r="G29" i="26"/>
  <c r="G92" i="26" s="1"/>
  <c r="F29" i="26"/>
  <c r="F92" i="26" s="1"/>
  <c r="I31" i="26"/>
  <c r="I93" i="26" s="1"/>
  <c r="G31" i="26"/>
  <c r="G93" i="26" s="1"/>
  <c r="H31" i="26"/>
  <c r="H93" i="26" s="1"/>
  <c r="F31" i="26"/>
  <c r="F93" i="26" s="1"/>
  <c r="I29" i="26"/>
  <c r="I92" i="26" s="1"/>
  <c r="D62" i="26"/>
  <c r="E62" i="26" s="1"/>
  <c r="D61" i="26"/>
  <c r="D63" i="26"/>
  <c r="E63" i="26" s="1"/>
  <c r="E38" i="26"/>
  <c r="E97" i="26" s="1"/>
  <c r="J38" i="26" l="1"/>
  <c r="I97" i="26"/>
  <c r="I90" i="26" s="1"/>
  <c r="I42" i="20" s="1"/>
  <c r="F90" i="26"/>
  <c r="F42" i="20" s="1"/>
  <c r="E90" i="26"/>
  <c r="E42" i="20" s="1"/>
  <c r="D90" i="26"/>
  <c r="D42" i="20" s="1"/>
  <c r="G90" i="26"/>
  <c r="G42" i="20" s="1"/>
  <c r="H90" i="26"/>
  <c r="H42" i="20" s="1"/>
  <c r="E61" i="26"/>
  <c r="E60" i="26" s="1"/>
  <c r="D60" i="26"/>
  <c r="E26" i="20"/>
  <c r="F26" i="20"/>
  <c r="G26" i="20"/>
  <c r="H26" i="20"/>
  <c r="I26" i="20"/>
  <c r="J28" i="20" s="1"/>
  <c r="C5" i="35" s="1"/>
  <c r="D26" i="20"/>
  <c r="E41" i="20"/>
  <c r="F41" i="20"/>
  <c r="G41" i="20"/>
  <c r="H41" i="20"/>
  <c r="J106" i="26"/>
  <c r="D41" i="20"/>
  <c r="K106" i="26" l="1"/>
  <c r="K41" i="20" s="1"/>
  <c r="C3" i="35"/>
  <c r="K38" i="26"/>
  <c r="J97" i="26"/>
  <c r="J90" i="26" s="1"/>
  <c r="D43" i="20"/>
  <c r="AJ54" i="20" s="1"/>
  <c r="H43" i="20"/>
  <c r="AN54" i="20" s="1"/>
  <c r="G43" i="20"/>
  <c r="AM54" i="20" s="1"/>
  <c r="E43" i="20"/>
  <c r="AK54" i="20" s="1"/>
  <c r="F43" i="20"/>
  <c r="AL54" i="20" s="1"/>
  <c r="D28" i="20"/>
  <c r="I28" i="20"/>
  <c r="H28" i="20"/>
  <c r="G28" i="20"/>
  <c r="F28" i="20"/>
  <c r="E28" i="20"/>
  <c r="I41" i="20"/>
  <c r="I43" i="20" s="1"/>
  <c r="J41" i="20"/>
  <c r="K28" i="20"/>
  <c r="L13" i="25"/>
  <c r="M13" i="25"/>
  <c r="N13" i="25"/>
  <c r="O13" i="25"/>
  <c r="P13" i="25"/>
  <c r="Q13" i="25"/>
  <c r="K13" i="25"/>
  <c r="J13" i="25"/>
  <c r="L28" i="20" l="1"/>
  <c r="D5" i="35"/>
  <c r="J42" i="20"/>
  <c r="J43" i="20" s="1"/>
  <c r="AP53" i="20" s="1"/>
  <c r="C2" i="35"/>
  <c r="L106" i="26"/>
  <c r="D3" i="35"/>
  <c r="G29" i="20"/>
  <c r="H29" i="20"/>
  <c r="L38" i="26"/>
  <c r="K97" i="26"/>
  <c r="K90" i="26" s="1"/>
  <c r="D2" i="35" s="1"/>
  <c r="E29" i="20"/>
  <c r="AM53" i="20"/>
  <c r="AK53" i="20"/>
  <c r="AN53" i="20"/>
  <c r="F29" i="20"/>
  <c r="D29" i="20"/>
  <c r="AJ53" i="20"/>
  <c r="AL53" i="20"/>
  <c r="AO54" i="20"/>
  <c r="AO53" i="20"/>
  <c r="I29" i="20"/>
  <c r="E9" i="20"/>
  <c r="E14" i="20" s="1"/>
  <c r="F9" i="20"/>
  <c r="F14" i="20" s="1"/>
  <c r="G9" i="20"/>
  <c r="G14" i="20" s="1"/>
  <c r="H9" i="20"/>
  <c r="H14" i="20" s="1"/>
  <c r="I9" i="20"/>
  <c r="D9" i="20"/>
  <c r="D14" i="20" s="1"/>
  <c r="J12" i="20" l="1"/>
  <c r="I14" i="20"/>
  <c r="M28" i="20"/>
  <c r="E5" i="35"/>
  <c r="M106" i="26"/>
  <c r="E3" i="35"/>
  <c r="L41" i="20"/>
  <c r="K42" i="20"/>
  <c r="K43" i="20" s="1"/>
  <c r="K29" i="20" s="1"/>
  <c r="M38" i="26"/>
  <c r="L97" i="26"/>
  <c r="L90" i="26" s="1"/>
  <c r="E2" i="35" s="1"/>
  <c r="J29" i="20"/>
  <c r="AP54" i="20"/>
  <c r="J14" i="20"/>
  <c r="K12" i="20"/>
  <c r="E22" i="25"/>
  <c r="D22" i="25"/>
  <c r="I13" i="25"/>
  <c r="I22" i="25" s="1"/>
  <c r="H13" i="25"/>
  <c r="H22" i="25" s="1"/>
  <c r="G13" i="25"/>
  <c r="G22" i="25" s="1"/>
  <c r="F13" i="25"/>
  <c r="F22" i="25" s="1"/>
  <c r="E13" i="25"/>
  <c r="D13" i="25"/>
  <c r="D21" i="25" s="1"/>
  <c r="H13" i="32" s="1"/>
  <c r="H16" i="32" s="1"/>
  <c r="H25" i="32" s="1"/>
  <c r="K12" i="25"/>
  <c r="N28" i="20" l="1"/>
  <c r="F5" i="35"/>
  <c r="J15" i="20"/>
  <c r="C4" i="35"/>
  <c r="AQ53" i="20"/>
  <c r="AQ54" i="20"/>
  <c r="N106" i="26"/>
  <c r="F3" i="35"/>
  <c r="M41" i="20"/>
  <c r="F21" i="25"/>
  <c r="G21" i="25"/>
  <c r="K13" i="32" s="1"/>
  <c r="K16" i="32" s="1"/>
  <c r="K25" i="32" s="1"/>
  <c r="H21" i="25"/>
  <c r="E21" i="25"/>
  <c r="L42" i="20"/>
  <c r="L43" i="20" s="1"/>
  <c r="AR54" i="20" s="1"/>
  <c r="N38" i="26"/>
  <c r="M97" i="26"/>
  <c r="M90" i="26" s="1"/>
  <c r="L12" i="20"/>
  <c r="K14" i="20"/>
  <c r="L12" i="25"/>
  <c r="J22" i="25"/>
  <c r="I21" i="25"/>
  <c r="O28" i="20" l="1"/>
  <c r="G5" i="35"/>
  <c r="K15" i="20"/>
  <c r="D4" i="35"/>
  <c r="M42" i="20"/>
  <c r="M43" i="20" s="1"/>
  <c r="AS53" i="20" s="1"/>
  <c r="F2" i="35"/>
  <c r="O106" i="26"/>
  <c r="G3" i="35"/>
  <c r="N41" i="20"/>
  <c r="K22" i="25"/>
  <c r="J11" i="25"/>
  <c r="J21" i="25" s="1"/>
  <c r="C8" i="35" s="1"/>
  <c r="L29" i="20"/>
  <c r="AR53" i="20"/>
  <c r="O38" i="26"/>
  <c r="N97" i="26"/>
  <c r="N90" i="26" s="1"/>
  <c r="G2" i="35" s="1"/>
  <c r="M12" i="20"/>
  <c r="L14" i="20"/>
  <c r="K11" i="25"/>
  <c r="K21" i="25" s="1"/>
  <c r="D8" i="35" s="1"/>
  <c r="M12" i="25"/>
  <c r="L15" i="20" l="1"/>
  <c r="E4" i="35"/>
  <c r="P28" i="20"/>
  <c r="H5" i="35"/>
  <c r="M29" i="20"/>
  <c r="AS54" i="20"/>
  <c r="P106" i="26"/>
  <c r="H3" i="35"/>
  <c r="O41" i="20"/>
  <c r="L22" i="25"/>
  <c r="N42" i="20"/>
  <c r="N43" i="20" s="1"/>
  <c r="N29" i="20" s="1"/>
  <c r="P38" i="26"/>
  <c r="O97" i="26"/>
  <c r="O90" i="26" s="1"/>
  <c r="N12" i="20"/>
  <c r="M14" i="20"/>
  <c r="N12" i="25"/>
  <c r="M15" i="20" l="1"/>
  <c r="F4" i="35"/>
  <c r="Q28" i="20"/>
  <c r="I5" i="35"/>
  <c r="O42" i="20"/>
  <c r="O43" i="20" s="1"/>
  <c r="O29" i="20" s="1"/>
  <c r="H2" i="35"/>
  <c r="Q106" i="26"/>
  <c r="I3" i="35"/>
  <c r="P41" i="20"/>
  <c r="M22" i="25"/>
  <c r="L11" i="25"/>
  <c r="L21" i="25" s="1"/>
  <c r="E8" i="35" s="1"/>
  <c r="AT53" i="20"/>
  <c r="AT54" i="20"/>
  <c r="Q38" i="26"/>
  <c r="P97" i="26"/>
  <c r="P90" i="26" s="1"/>
  <c r="O12" i="20"/>
  <c r="N14" i="20"/>
  <c r="O12" i="25"/>
  <c r="J5" i="35" l="1"/>
  <c r="R28" i="20"/>
  <c r="N15" i="20"/>
  <c r="G4" i="35"/>
  <c r="AU53" i="20"/>
  <c r="AU54" i="20"/>
  <c r="P42" i="20"/>
  <c r="P43" i="20" s="1"/>
  <c r="AV53" i="20" s="1"/>
  <c r="I2" i="35"/>
  <c r="J3" i="35"/>
  <c r="Q41" i="20"/>
  <c r="R106" i="26"/>
  <c r="N22" i="25"/>
  <c r="M11" i="25"/>
  <c r="M21" i="25" s="1"/>
  <c r="F8" i="35" s="1"/>
  <c r="R38" i="26"/>
  <c r="Q97" i="26"/>
  <c r="Q90" i="26" s="1"/>
  <c r="P12" i="20"/>
  <c r="O14" i="20"/>
  <c r="P12" i="25"/>
  <c r="P29" i="20" l="1"/>
  <c r="O15" i="20"/>
  <c r="H4" i="35"/>
  <c r="S28" i="20"/>
  <c r="K5" i="35"/>
  <c r="AV54" i="20"/>
  <c r="S106" i="26"/>
  <c r="K3" i="35"/>
  <c r="R41" i="20"/>
  <c r="Q42" i="20"/>
  <c r="Q43" i="20" s="1"/>
  <c r="AW53" i="20" s="1"/>
  <c r="J2" i="35"/>
  <c r="O22" i="25"/>
  <c r="N11" i="25"/>
  <c r="N21" i="25" s="1"/>
  <c r="G8" i="35" s="1"/>
  <c r="S38" i="26"/>
  <c r="R97" i="26"/>
  <c r="R90" i="26" s="1"/>
  <c r="Q12" i="20"/>
  <c r="P14" i="20"/>
  <c r="Q12" i="25"/>
  <c r="L5" i="35" l="1"/>
  <c r="T28" i="20"/>
  <c r="P15" i="20"/>
  <c r="I4" i="35"/>
  <c r="Q29" i="20"/>
  <c r="AW54" i="20"/>
  <c r="K2" i="35"/>
  <c r="R42" i="20"/>
  <c r="R43" i="20" s="1"/>
  <c r="R29" i="20" s="1"/>
  <c r="T106" i="26"/>
  <c r="L3" i="35"/>
  <c r="S41" i="20"/>
  <c r="R12" i="20"/>
  <c r="Q14" i="20"/>
  <c r="P22" i="25"/>
  <c r="O11" i="25"/>
  <c r="O21" i="25" s="1"/>
  <c r="H8" i="35" s="1"/>
  <c r="T38" i="26"/>
  <c r="S97" i="26"/>
  <c r="S90" i="26" s="1"/>
  <c r="B9" i="18"/>
  <c r="Q15" i="20" l="1"/>
  <c r="J4" i="35"/>
  <c r="M5" i="35"/>
  <c r="U28" i="20"/>
  <c r="N5" i="35" s="1"/>
  <c r="U106" i="26"/>
  <c r="M3" i="35"/>
  <c r="T41" i="20"/>
  <c r="L2" i="35"/>
  <c r="S42" i="20"/>
  <c r="S43" i="20" s="1"/>
  <c r="S29" i="20" s="1"/>
  <c r="S12" i="20"/>
  <c r="R14" i="20"/>
  <c r="Q22" i="25"/>
  <c r="P11" i="25"/>
  <c r="P21" i="25" s="1"/>
  <c r="I8" i="35" s="1"/>
  <c r="U38" i="26"/>
  <c r="U97" i="26" s="1"/>
  <c r="U90" i="26" s="1"/>
  <c r="T97" i="26"/>
  <c r="T90" i="26" s="1"/>
  <c r="BB4" i="5"/>
  <c r="R15" i="20" l="1"/>
  <c r="K4" i="35"/>
  <c r="M2" i="35"/>
  <c r="T42" i="20"/>
  <c r="T43" i="20" s="1"/>
  <c r="T29" i="20" s="1"/>
  <c r="N2" i="35"/>
  <c r="U42" i="20"/>
  <c r="N3" i="35"/>
  <c r="U41" i="20"/>
  <c r="T12" i="20"/>
  <c r="S14" i="20"/>
  <c r="Q11" i="25"/>
  <c r="Q21" i="25" s="1"/>
  <c r="J8" i="35" s="1"/>
  <c r="BB5" i="5"/>
  <c r="BB6" i="5"/>
  <c r="BB7" i="5"/>
  <c r="BB8" i="5"/>
  <c r="BB9" i="5"/>
  <c r="BB10" i="5"/>
  <c r="BB11" i="5"/>
  <c r="BB12" i="5"/>
  <c r="BB13" i="5"/>
  <c r="BB14" i="5"/>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U43" i="20" l="1"/>
  <c r="U29" i="20" s="1"/>
  <c r="S15" i="20"/>
  <c r="L4" i="35"/>
  <c r="U12" i="20"/>
  <c r="U14" i="20" s="1"/>
  <c r="T14" i="20"/>
  <c r="B19" i="5"/>
  <c r="D19" i="5" s="1"/>
  <c r="B20" i="5"/>
  <c r="D20" i="5" s="1"/>
  <c r="D18" i="5"/>
  <c r="D22" i="5" s="1"/>
  <c r="B22" i="5"/>
  <c r="U15" i="20" l="1"/>
  <c r="N4" i="35"/>
  <c r="T15" i="20"/>
  <c r="M4"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70"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1"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2"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7"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tc={21A74E4A-BFEB-4D27-8569-4C714582E021}</author>
    <author>tc={FB38E986-39DB-4FBC-84F6-51B3AEAC8601}</author>
  </authors>
  <commentList>
    <comment ref="B14" authorId="0" shapeId="0" xr:uid="{21A74E4A-BFEB-4D27-8569-4C714582E02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B30" authorId="1"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9"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5"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tc={8241B803-10F7-4A1A-9AE5-851A64FE0BEB}</author>
    <author>tc={CC69A487-3D08-4297-8FB7-7488CBF453BB}</author>
  </authors>
  <commentList>
    <comment ref="P12" authorId="0" shapeId="0" xr:uid="{8241B803-10F7-4A1A-9AE5-851A64FE0BEB}">
      <text>
        <t>[Threaded comment]
Your version of Excel allows you to read this threaded comment; however, any edits to it will get removed if the file is opened in a newer version of Excel. Learn more: https://go.microsoft.com/fwlink/?linkid=870924
Comment:
    Medicaid sequester (copying from add factors spreadsheet)</t>
      </text>
    </comment>
    <comment ref="B20" authorId="1"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tc={B0061816-83B1-4F2A-87D2-782964D82FB8}</author>
    <author>tc={50702FC3-F5CA-42B3-9243-76A24A7822DF}</author>
  </authors>
  <commentList>
    <comment ref="B45" authorId="0" shapeId="0" xr:uid="{B0061816-83B1-4F2A-87D2-782964D82FB8}">
      <text>
        <t>[Threaded comment]
Your version of Excel allows you to read this threaded comment; however, any edits to it will get removed if the file is opened in a newer version of Excel. Learn more: https://go.microsoft.com/fwlink/?linkid=870924
Comment:
    CBO February 2021 Ten Year Budget Projections, Table 1-6, Legislative Changes</t>
      </text>
    </comment>
    <comment ref="B51" authorId="1" shapeId="0" xr:uid="{50702FC3-F5CA-42B3-9243-76A24A7822DF}">
      <text>
        <t>[Threaded comment]
Your version of Excel allows you to read this threaded comment; however, any edits to it will get removed if the file is opened in a newer version of Excel. Learn more: https://go.microsoft.com/fwlink/?linkid=870924
Comment:
    CBO September 2020 Ten Year Budget Projections, Table A2, Legislative Changes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tc={3E48DA7C-760F-410D-B0CB-9096C3FBA19F}</author>
  </authors>
  <commentList>
    <comment ref="B14" authorId="0" shapeId="0" xr:uid="{3E48DA7C-760F-410D-B0CB-9096C3FBA19F}">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<sst xmlns="http://schemas.openxmlformats.org/spreadsheetml/2006/main" count="1436" uniqueCount="710">
  <si>
    <t>Taxes</t>
  </si>
  <si>
    <t>Consumption Grants</t>
  </si>
  <si>
    <t>gfegc</t>
  </si>
  <si>
    <t>gfege</t>
  </si>
  <si>
    <t>gfegv</t>
  </si>
  <si>
    <t>education</t>
  </si>
  <si>
    <t>Total</t>
  </si>
  <si>
    <t>Investment Grants</t>
  </si>
  <si>
    <t>Federal Social Benefits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</si>
  <si>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</si>
  <si>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</si>
  <si>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</si>
  <si>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</si>
  <si>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</si>
  <si>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</si>
  <si>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</si>
  <si>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</si>
  <si>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</si>
  <si>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</si>
  <si>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</si>
  <si>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</si>
  <si>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</si>
  <si>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</si>
  <si>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</si>
  <si>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</si>
  <si>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</si>
  <si>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</si>
  <si>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</si>
  <si>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</si>
  <si>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</si>
  <si>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</si>
  <si>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</si>
  <si>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</si>
  <si>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</si>
  <si>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</si>
  <si>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</si>
  <si>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</si>
  <si>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</si>
  <si>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</si>
  <si>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</si>
  <si>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</si>
  <si>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</si>
  <si>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</si>
  <si>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</si>
  <si>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</si>
  <si>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</si>
  <si>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</si>
  <si>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</si>
  <si>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</si>
  <si>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</si>
  <si>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</si>
  <si>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</si>
  <si>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</si>
  <si>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</si>
  <si>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</si>
  <si>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</si>
  <si>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</si>
  <si>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</si>
  <si>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</si>
  <si>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</si>
  <si>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</si>
  <si>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</si>
  <si>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</si>
  <si>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</si>
  <si>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</si>
  <si>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</si>
  <si>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</si>
  <si>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</si>
  <si>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</si>
  <si>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</si>
  <si>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</si>
  <si>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</si>
  <si>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</si>
  <si>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</si>
  <si>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</si>
  <si>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</si>
  <si>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</si>
  <si>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</si>
  <si>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</si>
  <si>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</si>
  <si>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</si>
  <si>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</si>
  <si>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</si>
  <si>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</si>
  <si>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</si>
  <si>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</si>
  <si>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</si>
  <si>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</si>
  <si>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</si>
  <si>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</si>
  <si>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</si>
  <si>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</si>
  <si>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</si>
  <si>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</si>
  <si>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</si>
  <si>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</si>
  <si>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</si>
  <si>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</si>
  <si>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</si>
  <si>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</si>
  <si>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</si>
  <si>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</si>
  <si>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</si>
  <si>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</si>
  <si>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</si>
  <si>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</si>
  <si>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</si>
  <si>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</si>
  <si>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</si>
  <si>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</si>
  <si>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</si>
  <si>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</si>
  <si>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</si>
  <si>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</si>
  <si>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</si>
  <si>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</si>
  <si>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</si>
  <si>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</si>
  <si>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</si>
  <si>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</si>
  <si>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</si>
  <si>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</si>
  <si>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</si>
  <si>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</si>
  <si>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</si>
  <si>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</si>
  <si>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</si>
  <si>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</si>
  <si>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</si>
  <si>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</si>
  <si>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</si>
  <si>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</si>
  <si>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</si>
  <si>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</si>
  <si>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</si>
  <si>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</si>
  <si>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</si>
  <si>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</si>
  <si>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</si>
  <si>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</si>
  <si>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</si>
  <si>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</si>
  <si>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</si>
  <si>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</si>
  <si>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</si>
  <si>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</si>
  <si>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</si>
  <si>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</si>
  <si>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</si>
  <si>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</si>
  <si>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</si>
  <si>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</si>
  <si>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</si>
  <si>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</si>
  <si>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</si>
  <si>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</si>
  <si>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</si>
  <si>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</si>
  <si>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</si>
  <si>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</si>
  <si>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</si>
  <si>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</si>
  <si>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State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</si>
  <si>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</si>
  <si>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</si>
  <si>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</si>
  <si>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</si>
  <si>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</si>
  <si>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</si>
  <si>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</si>
  <si>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</si>
  <si>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</si>
  <si>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</si>
  <si>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</si>
  <si>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</si>
  <si>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</si>
  <si>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</si>
  <si>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</si>
  <si>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</si>
  <si>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</si>
  <si>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</si>
  <si>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</si>
  <si>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</si>
  <si>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</si>
  <si>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</si>
  <si>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</si>
  <si>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</si>
  <si>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</si>
  <si>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</si>
  <si>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</si>
  <si>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</si>
  <si>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</si>
  <si>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</si>
  <si>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</si>
  <si>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</si>
  <si>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</si>
  <si>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</si>
  <si>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</si>
  <si>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</si>
  <si>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</si>
  <si>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</si>
  <si>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</si>
  <si>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</si>
  <si>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</si>
  <si>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</si>
  <si>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</si>
  <si>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</si>
  <si>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</si>
  <si>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</si>
  <si>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</si>
  <si>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</si>
  <si>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</si>
  <si>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</si>
  <si>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</si>
  <si>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</si>
  <si>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</si>
  <si>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</si>
  <si>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</si>
  <si>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</si>
  <si>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</si>
  <si>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</si>
  <si>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</si>
  <si>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</si>
  <si>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</si>
  <si>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</si>
  <si>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</si>
  <si>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</si>
  <si>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</si>
  <si>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</si>
  <si>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</si>
  <si>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</si>
  <si>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</si>
  <si>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</si>
  <si>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</si>
  <si>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</si>
  <si>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</si>
  <si>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</si>
  <si>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</si>
  <si>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</si>
  <si>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</si>
  <si>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</si>
  <si>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</si>
  <si>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</si>
  <si>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</si>
  <si>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</si>
  <si>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</si>
  <si>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</si>
  <si>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</si>
  <si>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</si>
  <si>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</si>
  <si>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</si>
  <si>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</si>
  <si>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</si>
  <si>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</si>
  <si>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</si>
  <si>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</si>
  <si>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</si>
  <si>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</si>
  <si>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</si>
  <si>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</si>
  <si>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</si>
  <si>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</si>
  <si>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</si>
  <si>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</si>
  <si>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</si>
  <si>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</si>
  <si>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</si>
  <si>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</si>
  <si>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</si>
  <si>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</si>
  <si>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</si>
  <si>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rebate_checks_arp</t>
  </si>
  <si>
    <t>federal_other_direct_aid_arp</t>
  </si>
  <si>
    <t>federal_health_grants_arp</t>
  </si>
  <si>
    <t>consumption_grants_arp</t>
  </si>
  <si>
    <t>federal_non_health_grants_arp</t>
  </si>
  <si>
    <t>federal_other_vulnerable_arp</t>
  </si>
  <si>
    <t>state_ui_arp</t>
  </si>
  <si>
    <t>federal_aid_to_small_businesses_arp</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</si>
  <si>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</si>
  <si>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</si>
  <si>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</si>
  <si>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</si>
  <si>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</si>
  <si>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</si>
  <si>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</si>
  <si>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</si>
  <si>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</si>
  <si>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</si>
  <si>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</si>
  <si>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</si>
  <si>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</si>
  <si>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</si>
  <si>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</si>
  <si>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</si>
  <si>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</si>
  <si>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</si>
  <si>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</si>
  <si>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</si>
  <si>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</si>
  <si>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</si>
  <si>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</si>
  <si>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</si>
  <si>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</si>
  <si>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</si>
  <si>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</si>
  <si>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</si>
  <si>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</si>
  <si>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</si>
  <si>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</si>
  <si>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</si>
  <si>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</si>
  <si>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</si>
  <si>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</si>
  <si>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</si>
  <si>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</si>
  <si>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</si>
  <si>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</si>
  <si>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</si>
  <si>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</si>
  <si>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</si>
  <si>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</si>
  <si>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</si>
  <si>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</si>
  <si>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</si>
  <si>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</si>
  <si>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</si>
  <si>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</si>
  <si>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</si>
  <si>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</si>
  <si>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</si>
  <si>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</si>
  <si>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</si>
  <si>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</si>
  <si>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</si>
  <si>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</si>
  <si>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</si>
  <si>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</si>
  <si>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</si>
  <si>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</si>
  <si>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</si>
  <si>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</si>
  <si>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</si>
  <si>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</si>
  <si>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</si>
  <si>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</si>
  <si>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</si>
  <si>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</si>
  <si>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</si>
  <si>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</si>
  <si>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</si>
  <si>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</si>
  <si>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</si>
  <si>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</si>
  <si>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</si>
  <si>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</si>
  <si>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</si>
  <si>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</si>
  <si>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</si>
  <si>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</si>
  <si>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</si>
  <si>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</si>
  <si>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</si>
  <si>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</si>
  <si>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</si>
  <si>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</si>
  <si>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</si>
  <si>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</si>
  <si>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</si>
  <si>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</si>
  <si>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</si>
  <si>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</si>
  <si>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</si>
  <si>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</si>
  <si>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</si>
  <si>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</si>
  <si>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</si>
  <si>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</si>
  <si>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</si>
  <si>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</si>
  <si>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</si>
  <si>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</si>
  <si>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</si>
  <si>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</si>
  <si>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</si>
  <si>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</si>
  <si>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Projected Federal Purchases (CBO growth rate)</t>
  </si>
  <si>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</si>
  <si>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</si>
  <si>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</si>
  <si>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</si>
  <si>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</si>
  <si>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</si>
  <si>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</si>
  <si>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</si>
  <si>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</si>
  <si>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</si>
  <si>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</si>
  <si>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</si>
  <si>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</si>
  <si>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</si>
  <si>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</si>
  <si>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</si>
  <si>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</si>
  <si>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</si>
  <si>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</si>
  <si>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</si>
  <si>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</si>
  <si>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</si>
  <si>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</si>
  <si>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</si>
  <si>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</si>
  <si>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</si>
  <si>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</si>
  <si>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</si>
  <si>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</si>
  <si>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</si>
  <si>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</si>
  <si>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</si>
  <si>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</si>
  <si>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</si>
  <si>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</si>
  <si>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</si>
  <si>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</si>
  <si>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</si>
  <si>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</si>
  <si>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</si>
  <si>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</si>
  <si>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</si>
  <si>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</si>
  <si>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</si>
  <si>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</si>
  <si>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</si>
  <si>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</si>
  <si>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</si>
  <si>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</si>
  <si>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</si>
  <si>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</si>
  <si>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</si>
  <si>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</si>
  <si>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</si>
  <si>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</si>
  <si>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</si>
  <si>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</si>
  <si>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</si>
  <si>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</si>
  <si>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</si>
  <si>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</si>
  <si>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grant</t>
  </si>
  <si>
    <t>purchase</t>
  </si>
  <si>
    <t>grants ? Ask louie</t>
  </si>
  <si>
    <t>? Purchase</t>
  </si>
  <si>
    <t>federal_purchases_arp</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</si>
  <si>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</si>
  <si>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</si>
  <si>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</si>
  <si>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</si>
  <si>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</si>
  <si>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</si>
  <si>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</si>
  <si>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</si>
  <si>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</si>
  <si>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</si>
  <si>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Gross Consumption Grants (BEA includes Medicaid grants; we deal with them separately)</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</si>
  <si>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</si>
  <si>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</si>
  <si>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</si>
  <si>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</si>
  <si>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</si>
  <si>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</si>
  <si>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</si>
  <si>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</si>
  <si>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</si>
  <si>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</si>
  <si>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Other Disbursements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</si>
  <si>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</si>
  <si>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</si>
  <si>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</si>
  <si>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</si>
  <si>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</si>
  <si>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</si>
  <si>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</si>
  <si>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</si>
  <si>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</si>
  <si>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</si>
  <si>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</si>
  <si>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</si>
  <si>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</si>
  <si>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</si>
  <si>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</si>
  <si>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</si>
  <si>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</si>
  <si>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</si>
  <si>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</si>
  <si>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</si>
  <si>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</si>
  <si>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</si>
  <si>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</si>
  <si>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</si>
  <si>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</si>
  <si>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</si>
  <si>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</si>
  <si>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</si>
  <si>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</si>
  <si>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coronavirus_relief_fund</t>
  </si>
  <si>
    <t>provider_relief</t>
  </si>
  <si>
    <t>other_state_and_local</t>
  </si>
  <si>
    <t>grants_to_tribal_governments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</si>
  <si>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</si>
  <si>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</si>
  <si>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</si>
  <si>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</si>
  <si>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</si>
  <si>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</si>
  <si>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</si>
  <si>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</si>
  <si>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</si>
  <si>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Adjusted</t>
  </si>
  <si>
    <t>Coronavirus Relief Fund Projection</t>
  </si>
  <si>
    <t>Our assumptions about disbursement (FIXED, DO NOT EDIT)</t>
  </si>
  <si>
    <t>coronavirus_relief_fund_spending</t>
  </si>
  <si>
    <t>education_spending</t>
  </si>
  <si>
    <t>provider_relief_spending</t>
  </si>
  <si>
    <t>grants_to_tribal_governments_spending</t>
  </si>
  <si>
    <t>other_state_and_local_spending</t>
  </si>
  <si>
    <t>Grants with Spending MPC Applied</t>
  </si>
  <si>
    <t>Adjusting the sums of our disbursment assumptions to match BEA data (only edit the "Adjusted Projection" rows, and don’t drag across the formula calling the BEA data beyond the historical period)</t>
  </si>
  <si>
    <t>Projecting Disbursements</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</si>
  <si>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</si>
  <si>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</si>
  <si>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q</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</si>
  <si>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</si>
  <si>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</si>
  <si>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t>Non-ARP Rebate Checks (FIM)</t>
  </si>
  <si>
    <t>ARP Rebate Checks (FIM)</t>
  </si>
  <si>
    <r>
      <t xml:space="preserve">Methodology: </t>
    </r>
    <r>
      <rPr>
        <sz val="11"/>
        <color theme="1"/>
        <rFont val="Arial"/>
        <family val="2"/>
      </rPr>
      <t>We take BEA's data on rebate checks disbursement and subtract our score for ARP rebate check disbursement (see ARP score and ARP timing) to separate out ARP and non-ARP checks. We do this because we apply a different MPC to the ARP round of checks.</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</si>
  <si>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</si>
  <si>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</si>
  <si>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</si>
  <si>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</si>
  <si>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</si>
  <si>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</si>
  <si>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</si>
  <si>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</si>
  <si>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</si>
  <si>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CRFB Score</t>
  </si>
  <si>
    <t xml:space="preserve">Paycheck Protection Program (PPP) </t>
  </si>
  <si>
    <t>Childcare stabilization</t>
  </si>
  <si>
    <t>Grants to small businesses</t>
  </si>
  <si>
    <t>Small Businesses Credit Initiative</t>
  </si>
  <si>
    <t>Paid sick leave</t>
  </si>
  <si>
    <t>Pensions</t>
  </si>
  <si>
    <t>Transit and aviation</t>
  </si>
  <si>
    <t>child_care_stabilization</t>
  </si>
  <si>
    <t>grants_to_small_businesses</t>
  </si>
  <si>
    <t>small_business_credit_initiative</t>
  </si>
  <si>
    <t>transit_and_aviation_support</t>
  </si>
  <si>
    <t>Total Medicaid Spending</t>
  </si>
  <si>
    <t>Federal Medicaid Grants</t>
  </si>
  <si>
    <t>CBO Projection of Federal Medicaid Outlays</t>
  </si>
  <si>
    <t>Annual FMAP</t>
  </si>
  <si>
    <t>Total Medicaid Annual Growth Rate</t>
  </si>
  <si>
    <t>Quarterly Projection (Billions)</t>
  </si>
  <si>
    <t xml:space="preserve">State Medicaid </t>
  </si>
  <si>
    <t>Federal Share (FMAP)</t>
  </si>
  <si>
    <t>Fiscal Years (Billions)</t>
  </si>
  <si>
    <t>Remaining Social Benefits</t>
  </si>
  <si>
    <t>Total Medicare</t>
  </si>
  <si>
    <t>Judgmental Revisions</t>
  </si>
  <si>
    <t>Adjust federal transfers to feature their january COLA-related bump; reattribute that growth to calendar quarter 1; before smoothing out the rest of the non-COLA related growth. SSA uses CPI-W to create COLAs; We use CBO's projection of CPI-U. This slightly affects the timing of total transfers, but not their levels</t>
  </si>
  <si>
    <t>State</t>
  </si>
  <si>
    <t>NIPA DATA (Billions)</t>
  </si>
  <si>
    <t>Four-Quarter Moving Average</t>
  </si>
  <si>
    <t>CBO Medicare Spending</t>
  </si>
  <si>
    <t>Medicare Spending Growth Rate</t>
  </si>
  <si>
    <t xml:space="preserve">Methodology: </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</si>
  <si>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</si>
  <si>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</si>
  <si>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ARP Subsidies</t>
  </si>
  <si>
    <t>ARP Subsidies (Aid to small businesses)</t>
  </si>
  <si>
    <t>Non- ARP Subsidies</t>
  </si>
  <si>
    <t>Total Rebate Checks
(ARP + non-ARP)</t>
  </si>
  <si>
    <t>Total Unemployment Insurance
(Federal + State)</t>
  </si>
  <si>
    <t>Total Medicaid (Federal + State)</t>
  </si>
  <si>
    <t>We also use this to grow social benefits.</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</si>
  <si>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t>
    </r>
    <r>
      <rPr>
        <b/>
        <sz val="11"/>
        <color theme="1"/>
        <rFont val="Arial"/>
        <family val="2"/>
      </rPr>
      <t xml:space="preserve">
</t>
    </r>
    <r>
      <rPr>
        <sz val="11"/>
        <color theme="1"/>
        <rFont val="Arial"/>
        <family val="2"/>
      </rPr>
      <t>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</si>
  <si>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Federal Social Benefits minus UI, Medicare and Rebate Checks</t>
  </si>
  <si>
    <t>ARP Remaining Social Benefits</t>
  </si>
  <si>
    <t>Other Vulnerable</t>
  </si>
  <si>
    <t>Other Direct Aid</t>
  </si>
  <si>
    <t xml:space="preserve">Q3 </t>
  </si>
  <si>
    <t>Paycheck Protection Program</t>
  </si>
  <si>
    <t>Recovery Rebates</t>
  </si>
  <si>
    <t>Unemployment compensation</t>
  </si>
  <si>
    <t>Emergency rental assistance</t>
  </si>
  <si>
    <t>Disaster loans</t>
  </si>
  <si>
    <t>SNAP</t>
  </si>
  <si>
    <t>Air carrier worker support</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</si>
  <si>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</si>
  <si>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</si>
  <si>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</si>
  <si>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</si>
  <si>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</si>
  <si>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</si>
  <si>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</si>
  <si>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</si>
  <si>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</si>
  <si>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</si>
  <si>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 xml:space="preserve">CARES </t>
  </si>
  <si>
    <t>DECEMBER</t>
  </si>
  <si>
    <t>CBO Total Federal Social Benefits Projection</t>
  </si>
  <si>
    <t>Non-legislation Social Benefits</t>
  </si>
  <si>
    <t>Growth Rate</t>
  </si>
  <si>
    <t>CBO December Social Benefits Score</t>
  </si>
  <si>
    <t>CBO CARES Act Social Benefits Score</t>
  </si>
  <si>
    <t>State Social Benefits minus Total Medicaid</t>
  </si>
  <si>
    <t>CBO Federal Social Benefits Projection (smoothed and with COLA adjustment)</t>
  </si>
  <si>
    <t xml:space="preserve">Other </t>
  </si>
  <si>
    <t>Federal Social Benefits Remainder: Federal Social Benefits minus UI, Medicare and Rebate Checks, with ARP added to the projection period</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</si>
  <si>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</si>
  <si>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</si>
  <si>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</si>
  <si>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</si>
  <si>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</si>
  <si>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</si>
  <si>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</si>
  <si>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</si>
  <si>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</si>
  <si>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</si>
  <si>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</si>
  <si>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</si>
  <si>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</si>
  <si>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</si>
  <si>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Non-ARP Subsidies</t>
  </si>
  <si>
    <t xml:space="preserve">Non-ARP Federal Social Benefits </t>
  </si>
  <si>
    <t>ARP Other Vulnerable</t>
  </si>
  <si>
    <t>ARP Other Direct Aid</t>
  </si>
  <si>
    <t>Non-ARP Rebate Checks</t>
  </si>
  <si>
    <t>ARP Rebate Checks</t>
  </si>
  <si>
    <t>Variable Name in Code</t>
  </si>
  <si>
    <t>Louise: ARP was separate because they have diff mpcs from the old social benefits remainder. We want to read in social benefits less ARP and ARP social ben remainder into the code separately. Do we want to keep diff mpcs? For now, do we want to do them separately? Issue-- when CBO includes ARP in growth rate, harder to keep separate. Might be worth giving them the same MPC?</t>
  </si>
  <si>
    <t>TARGET (WHAT WE HAD LAST TIME):</t>
  </si>
  <si>
    <t>State Social Benefits Add Factor</t>
  </si>
  <si>
    <t>Total State</t>
  </si>
  <si>
    <t>FROM THE CBO BUDGET PROJECTION LEGISLATIVE CHANGES TABLES:</t>
  </si>
  <si>
    <t>Federal Social Benefits Add Factor</t>
  </si>
  <si>
    <t>Total Federal</t>
  </si>
  <si>
    <t>Federal Social Benefits Pre-Add Factor</t>
  </si>
  <si>
    <t>State Social Benefits Pre-Add Factor</t>
  </si>
  <si>
    <t>Last Update</t>
  </si>
  <si>
    <t>Current Update</t>
  </si>
  <si>
    <t>Change</t>
  </si>
  <si>
    <t>Updating the spreadsheet for last time-- last update to current update</t>
  </si>
  <si>
    <t>Haver Code</t>
  </si>
  <si>
    <t>Variable</t>
  </si>
  <si>
    <t>Grants, Medicaid</t>
  </si>
  <si>
    <t>Social Benefits</t>
  </si>
  <si>
    <t xml:space="preserve">Social Benefits </t>
  </si>
  <si>
    <t>Pandemic Emergency Unemployment Compensation</t>
  </si>
  <si>
    <t>Pandemic Unemployment Assistance</t>
  </si>
  <si>
    <t>Sheet Using</t>
  </si>
  <si>
    <t>Unemployment Insurance</t>
  </si>
  <si>
    <r>
      <t xml:space="preserve">Methodology:  </t>
    </r>
    <r>
      <rPr>
        <sz val="11"/>
        <color theme="1"/>
        <rFont val="Arial"/>
        <family val="2"/>
      </rPr>
      <t>Projecting consumption grants requires a few steps. From the legislation scores, we know how much money in grants should be disbursed over the next few years (Table 3). The BEA gives us data on how much money has been disbursed so far (Table 1 History), but not how much has been actually spent by state and local governments. In order to project that spending, we first made our projected assumptions about when state and local governments will recieve the money (bottom half of Table 2). We sum our disbursement projections for each legislative grant into the categories we think BEA will use to record their disbursement, and compare what we projected to what has gone out so far. This allows us to adjust our disbursement projection when new BEA data comes in, in the top half of Table 2. Table 3 calculates how much of each grant is yet to be disbursed, so when BEA releases a new quarter, we can adjust our projection for the BEA categories based on how much money is left.</t>
    </r>
    <r>
      <rPr>
        <b/>
        <sz val="11"/>
        <color theme="1"/>
        <rFont val="Arial"/>
        <family val="2"/>
      </rPr>
      <t xml:space="preserve">
</t>
    </r>
    <r>
      <rPr>
        <sz val="11"/>
        <color theme="1"/>
        <rFont val="Arial"/>
        <family val="2"/>
      </rPr>
      <t>Next, we need to use our assumed disbursement schedule to project when state and local governments actually spend the money they receive (Table 4). For the majority of grants we assume spending occurs with disbursement, with the exception of the CARES Act grants and the Coronavirus Fiscal Recovery Fund, which BEA records as disbursed in one or two quarters rather than spread out over time. For these, we make our own judgmental spending assumptions.</t>
    </r>
  </si>
  <si>
    <r>
      <rPr>
        <b/>
        <sz val="11"/>
        <color theme="1"/>
        <rFont val="Arial"/>
        <family val="2"/>
      </rPr>
      <t xml:space="preserve">Methodology: </t>
    </r>
    <r>
      <rPr>
        <sz val="11"/>
        <color theme="1"/>
        <rFont val="Arial"/>
        <family val="2"/>
      </rPr>
      <t>We pull federal purchases from Haver and project them using the CBO's projected growth rate for federal purchases. We use the ARP CBO score and our timing assumptions about ARP's disbursement (see ARP Score, ARP Timing and ARP Quarterly) to get our projection for ARP federal purchases, and sum them together to get our projection of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and state purchases, which attribute grants away from states and to the federal government (who initially finances them). We actually do this reattribution in the code after we've calculated each piece's contribution, but it's useful to look at the FIM-consistent levels here too.</t>
    </r>
  </si>
  <si>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 As noted above, we read NIPA consistent state purchases into the code, but include the FIM-consistent levels (grants reattributed away from states and to the federal government) here for reference.</t>
    </r>
  </si>
  <si>
    <r>
      <t xml:space="preserve">Methodology: </t>
    </r>
    <r>
      <rPr>
        <sz val="11"/>
        <color theme="1"/>
        <rFont val="Arial"/>
        <family val="2"/>
      </rPr>
      <t>See Grants sheet for calculations of top-line investment and consumption grants. We sum these together and reattribute them away from states and to the federal government to get the FIM-consistent levels.</t>
    </r>
  </si>
  <si>
    <t>Corporate</t>
  </si>
  <si>
    <t>Income</t>
  </si>
  <si>
    <t>Grown with CBO forecast</t>
  </si>
  <si>
    <t>Non-corporate</t>
  </si>
  <si>
    <t>Production</t>
  </si>
  <si>
    <t>Personal</t>
  </si>
  <si>
    <t>Social Insurance</t>
  </si>
  <si>
    <t>Grown with GDP</t>
  </si>
  <si>
    <t>CBO Projections</t>
  </si>
  <si>
    <t>Nominal GDP</t>
  </si>
  <si>
    <t>Growth rate</t>
  </si>
  <si>
    <t>Corporate Income</t>
  </si>
  <si>
    <t>4Q MA</t>
  </si>
  <si>
    <t>Paste Transpose from projections.xlsx budget sheet here</t>
  </si>
  <si>
    <t>fy</t>
  </si>
  <si>
    <t>Federal Production Taxes</t>
  </si>
  <si>
    <t>State Production Taxes</t>
  </si>
  <si>
    <t>Federal Social Insurance</t>
  </si>
  <si>
    <t>State Social Insurance</t>
  </si>
  <si>
    <t>State Corporate Income Taxes</t>
  </si>
  <si>
    <t>Federal Corporate Income Taxes</t>
  </si>
  <si>
    <t>State Personal Income Taxes</t>
  </si>
  <si>
    <t>Federal Personal Income Taxes</t>
  </si>
  <si>
    <r>
      <t xml:space="preserve">Methodology: </t>
    </r>
    <r>
      <rPr>
        <sz val="11"/>
        <color theme="1"/>
        <rFont val="Arial"/>
        <family val="2"/>
      </rPr>
      <t>For federal taxes, we take the annual forecasts that CBO provides for individual income taxes, payroll taxes, corporate income taxes, and other, then take a 4-quarter moving average, and finally take the quarterly growth rate. We take the latest available data and grow it with this quarterly growth rate. For state taxes, we grow both corporate and non-corporate by the CBO’s quarterly forecast of nominal GDP.</t>
    </r>
  </si>
  <si>
    <t>ARP Medicare</t>
  </si>
  <si>
    <t>ARP Medicaid + CHIP</t>
  </si>
  <si>
    <t>Non-ARP Federal Medicaid</t>
  </si>
  <si>
    <t>Non-ARP Medicare</t>
  </si>
  <si>
    <t>Child tax credit, EITC,  Childcare for workers,  Dependent  care for families</t>
  </si>
  <si>
    <t>Other direct aid ARP</t>
  </si>
  <si>
    <t>SNAP, WIC, TANF, Premium Tax Credits, Ratepayer protection, Assistance for older Americans, COBRA, Emergency Assistance</t>
  </si>
  <si>
    <t>Other  vulnerable ARP</t>
  </si>
  <si>
    <t>PPP,  Child care stabilization, grants to small businesses, paid sick leave, employee retention tax credit, pensions, transit and  aviation  support</t>
  </si>
  <si>
    <t>Subsidies ARP</t>
  </si>
  <si>
    <t>Subsidies (non-ARP)</t>
  </si>
  <si>
    <t>Unemployment insurance ARP</t>
  </si>
  <si>
    <t>Rebate checks ARP</t>
  </si>
  <si>
    <t>Medicare, Medicaid, ARP (Medicare,Medicaid, CHIP)</t>
  </si>
  <si>
    <t>Health outlays (Including ARP  Health Grants)</t>
  </si>
  <si>
    <t>Social Benefits net of  Medicare, Medicaid, UI  an  Rebate Checks</t>
  </si>
  <si>
    <t>Social benefits excluding health outlays, rebate checks, and UI</t>
  </si>
  <si>
    <t>Transfers</t>
  </si>
  <si>
    <t>Affected variables</t>
  </si>
  <si>
    <t>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</si>
</sst>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 numFmtId="171" formatCode="0.00000000000000"/>
    <numFmt numFmtId="172" formatCode="0_);\(0\)"/>
  </numFmts>
  <fonts count="6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b/>
      <sz val="11"/>
      <color rgb="FF000000"/>
      <name val="Calibri"/>
      <family val="2"/>
      <scheme val="minor"/>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b/>
      <sz val="11"/>
      <color rgb="FF000000"/>
      <name val="Arial"/>
      <family val="2"/>
    </font>
    <font>
      <i/>
      <sz val="11"/>
      <color rgb="FF000000"/>
      <name val="Arial"/>
      <family val="2"/>
    </font>
    <font>
      <i/>
      <sz val="12"/>
      <color theme="1"/>
      <name val="Calibri"/>
      <family val="2"/>
      <scheme val="minor"/>
    </font>
    <font>
      <b/>
      <sz val="12"/>
      <color theme="1"/>
      <name val="Calibri"/>
      <family val="2"/>
      <scheme val="minor"/>
    </font>
  </fonts>
  <fills count="5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s>
  <borders count="27">
    <border>
      <left/>
      <right/>
      <top/>
      <bottom/>
      <diagonal/>
    </border>
    <border>
      <left style="dotted">
        <color indexed="64"/>
      </left>
      <right style="dotted">
        <color indexed="64"/>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tted">
        <color indexed="64"/>
      </right>
      <top style="dotted">
        <color indexed="64"/>
      </top>
      <bottom style="dotted">
        <color indexed="64"/>
      </bottom>
      <diagonal/>
    </border>
  </borders>
  <cellStyleXfs count="519">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1" fillId="0" borderId="0" applyFont="0" applyFill="0" applyBorder="0" applyAlignment="0" applyProtection="0"/>
    <xf numFmtId="0" fontId="17" fillId="0" borderId="0"/>
    <xf numFmtId="0" fontId="1" fillId="0" borderId="0"/>
    <xf numFmtId="0" fontId="16" fillId="0" borderId="0"/>
    <xf numFmtId="0" fontId="25"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2" applyNumberFormat="0" applyAlignment="0" applyProtection="0"/>
    <xf numFmtId="0" fontId="29" fillId="15" borderId="15"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9" applyNumberFormat="0" applyFill="0" applyAlignment="0" applyProtection="0"/>
    <xf numFmtId="0" fontId="34" fillId="0" borderId="10" applyNumberFormat="0" applyFill="0" applyAlignment="0" applyProtection="0"/>
    <xf numFmtId="0" fontId="35" fillId="0" borderId="11" applyNumberFormat="0" applyFill="0" applyAlignment="0" applyProtection="0"/>
    <xf numFmtId="0" fontId="35" fillId="0" borderId="0" applyNumberFormat="0" applyFill="0" applyBorder="0" applyAlignment="0" applyProtection="0"/>
    <xf numFmtId="0" fontId="36" fillId="13" borderId="12" applyNumberFormat="0" applyAlignment="0" applyProtection="0"/>
    <xf numFmtId="0" fontId="37" fillId="0" borderId="14" applyNumberFormat="0" applyFill="0" applyAlignment="0" applyProtection="0"/>
    <xf numFmtId="0" fontId="38" fillId="12" borderId="0" applyNumberFormat="0" applyBorder="0" applyAlignment="0" applyProtection="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7" fillId="0" borderId="0"/>
    <xf numFmtId="0" fontId="17" fillId="0" borderId="0"/>
    <xf numFmtId="0" fontId="17" fillId="0" borderId="0"/>
    <xf numFmtId="0" fontId="5"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1" fillId="0" borderId="0"/>
    <xf numFmtId="0" fontId="17" fillId="0" borderId="0"/>
    <xf numFmtId="0" fontId="1" fillId="16" borderId="16" applyNumberFormat="0" applyFont="0" applyAlignment="0" applyProtection="0"/>
    <xf numFmtId="0" fontId="1" fillId="16" borderId="16" applyNumberFormat="0" applyFont="0" applyAlignment="0" applyProtection="0"/>
    <xf numFmtId="0" fontId="1" fillId="16" borderId="16" applyNumberFormat="0" applyFont="0" applyAlignment="0" applyProtection="0"/>
    <xf numFmtId="0" fontId="5" fillId="16" borderId="16" applyNumberFormat="0" applyFont="0" applyAlignment="0" applyProtection="0"/>
    <xf numFmtId="0" fontId="41" fillId="14" borderId="13"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cellStyleXfs>
  <cellXfs count="803">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3" fillId="4" borderId="0" xfId="0" applyFont="1" applyFill="1"/>
    <xf numFmtId="0" fontId="3" fillId="5" borderId="0" xfId="0" applyFont="1" applyFill="1"/>
    <xf numFmtId="0" fontId="3" fillId="7" borderId="0" xfId="0" applyFont="1" applyFill="1" applyAlignment="1">
      <alignment horizontal="center"/>
    </xf>
    <xf numFmtId="1" fontId="3" fillId="7" borderId="0" xfId="0" applyNumberFormat="1" applyFont="1" applyFill="1" applyAlignment="1">
      <alignment horizontal="center"/>
    </xf>
    <xf numFmtId="0" fontId="3" fillId="8" borderId="0" xfId="0" applyFont="1" applyFill="1" applyAlignment="1">
      <alignment horizontal="center"/>
    </xf>
    <xf numFmtId="0" fontId="3" fillId="0" borderId="0" xfId="0" applyFont="1" applyAlignment="1">
      <alignment horizontal="center"/>
    </xf>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6"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7" fontId="12" fillId="0" borderId="0" xfId="0" applyNumberFormat="1" applyFont="1" applyAlignment="1">
      <alignment horizontal="right" vertical="top"/>
    </xf>
    <xf numFmtId="167" fontId="6" fillId="9" borderId="0" xfId="0" applyNumberFormat="1" applyFont="1" applyFill="1" applyAlignment="1">
      <alignment horizontal="right"/>
    </xf>
    <xf numFmtId="3" fontId="3" fillId="0" borderId="0" xfId="0" applyNumberFormat="1" applyFont="1"/>
    <xf numFmtId="167" fontId="11" fillId="0" borderId="0" xfId="0" applyNumberFormat="1" applyFont="1" applyAlignment="1">
      <alignment horizontal="right"/>
    </xf>
    <xf numFmtId="3" fontId="11" fillId="0" borderId="0" xfId="0" applyNumberFormat="1" applyFont="1" applyAlignment="1">
      <alignment horizontal="right"/>
    </xf>
    <xf numFmtId="166"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3" fontId="6" fillId="9" borderId="0" xfId="0" applyNumberFormat="1" applyFont="1" applyFill="1" applyAlignment="1">
      <alignment horizontal="right"/>
    </xf>
    <xf numFmtId="1" fontId="11" fillId="0" borderId="0" xfId="0" applyNumberFormat="1" applyFont="1" applyAlignment="1">
      <alignment horizontal="right"/>
    </xf>
    <xf numFmtId="1" fontId="6" fillId="9" borderId="0" xfId="0" applyNumberFormat="1" applyFont="1" applyFill="1" applyAlignment="1">
      <alignment horizontal="right"/>
    </xf>
    <xf numFmtId="0" fontId="12" fillId="0" borderId="0" xfId="0" applyFont="1" applyAlignment="1">
      <alignment horizontal="right" vertical="top"/>
    </xf>
    <xf numFmtId="3" fontId="13" fillId="0" borderId="0" xfId="0" applyNumberFormat="1" applyFont="1" applyAlignment="1">
      <alignment horizontal="right" vertical="top"/>
    </xf>
    <xf numFmtId="0" fontId="13" fillId="0" borderId="0" xfId="0" applyFont="1" applyAlignment="1">
      <alignment horizontal="right" vertical="top"/>
    </xf>
    <xf numFmtId="3" fontId="7" fillId="0" borderId="0" xfId="0" applyNumberFormat="1" applyFont="1" applyAlignment="1">
      <alignment horizontal="right" vertical="top"/>
    </xf>
    <xf numFmtId="0" fontId="5"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5" fillId="0" borderId="0" xfId="0" applyFont="1" applyBorder="1"/>
    <xf numFmtId="0" fontId="15" fillId="0" borderId="0" xfId="0" applyFont="1"/>
    <xf numFmtId="0" fontId="15" fillId="0" borderId="0" xfId="0" applyFont="1" applyFill="1" applyBorder="1"/>
    <xf numFmtId="0" fontId="15" fillId="41" borderId="23" xfId="0" applyFont="1" applyFill="1" applyBorder="1" applyAlignment="1">
      <alignment horizontal="center"/>
    </xf>
    <xf numFmtId="0" fontId="15" fillId="41" borderId="24" xfId="0" applyFont="1" applyFill="1" applyBorder="1" applyAlignment="1">
      <alignment horizontal="center"/>
    </xf>
    <xf numFmtId="0" fontId="15" fillId="41" borderId="7" xfId="0" applyFont="1" applyFill="1" applyBorder="1" applyAlignment="1">
      <alignment horizontal="center"/>
    </xf>
    <xf numFmtId="0" fontId="15" fillId="41" borderId="6" xfId="0" applyFont="1" applyFill="1" applyBorder="1" applyAlignment="1">
      <alignment horizontal="center"/>
    </xf>
    <xf numFmtId="0" fontId="15" fillId="41" borderId="22" xfId="0" applyFont="1" applyFill="1" applyBorder="1" applyAlignment="1">
      <alignment horizontal="center"/>
    </xf>
    <xf numFmtId="167" fontId="15" fillId="0" borderId="0" xfId="0" applyNumberFormat="1" applyFont="1"/>
    <xf numFmtId="43" fontId="15" fillId="0" borderId="0" xfId="0" applyNumberFormat="1" applyFont="1"/>
    <xf numFmtId="0" fontId="15" fillId="0" borderId="0" xfId="0" applyFont="1" applyBorder="1" applyAlignment="1">
      <alignment horizontal="left" vertical="top" wrapText="1"/>
    </xf>
    <xf numFmtId="0" fontId="15" fillId="0" borderId="0" xfId="0" applyFont="1" applyAlignment="1">
      <alignment wrapText="1"/>
    </xf>
    <xf numFmtId="0" fontId="15" fillId="0" borderId="0" xfId="0" applyFont="1" applyBorder="1" applyAlignment="1">
      <alignment horizontal="left" vertical="top"/>
    </xf>
    <xf numFmtId="0" fontId="15" fillId="0" borderId="2" xfId="0" applyFont="1" applyBorder="1" applyAlignment="1">
      <alignment horizontal="left" vertical="top"/>
    </xf>
    <xf numFmtId="0" fontId="15" fillId="0" borderId="2" xfId="0" applyFont="1" applyBorder="1" applyAlignment="1">
      <alignment horizontal="left" vertical="top" wrapText="1"/>
    </xf>
    <xf numFmtId="0" fontId="15" fillId="0" borderId="8" xfId="0" applyFont="1" applyBorder="1"/>
    <xf numFmtId="0" fontId="15" fillId="0" borderId="2" xfId="0" applyFont="1" applyBorder="1"/>
    <xf numFmtId="0" fontId="15" fillId="0" borderId="6" xfId="0" applyFont="1" applyBorder="1"/>
    <xf numFmtId="0" fontId="15" fillId="0" borderId="0" xfId="0" applyFont="1" applyAlignment="1">
      <alignment vertical="center"/>
    </xf>
    <xf numFmtId="0" fontId="15" fillId="0" borderId="0" xfId="0" applyFont="1" applyBorder="1" applyAlignment="1">
      <alignment horizontal="center"/>
    </xf>
    <xf numFmtId="0" fontId="15" fillId="0" borderId="0" xfId="0" applyFont="1" applyAlignment="1">
      <alignment horizontal="center"/>
    </xf>
    <xf numFmtId="0" fontId="15" fillId="41" borderId="20" xfId="0" applyFont="1" applyFill="1" applyBorder="1" applyAlignment="1">
      <alignment horizontal="center"/>
    </xf>
    <xf numFmtId="0" fontId="15" fillId="0" borderId="25" xfId="0" applyFont="1" applyBorder="1"/>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0" fontId="15" fillId="0" borderId="19" xfId="0" applyFont="1" applyBorder="1" applyAlignment="1">
      <alignment horizontal="left"/>
    </xf>
    <xf numFmtId="0" fontId="15" fillId="0" borderId="20" xfId="0" applyFont="1" applyBorder="1" applyAlignment="1">
      <alignment horizontal="left"/>
    </xf>
    <xf numFmtId="3" fontId="15" fillId="0" borderId="8" xfId="0" quotePrefix="1" applyNumberFormat="1" applyFont="1" applyBorder="1" applyAlignment="1">
      <alignment horizontal="center"/>
    </xf>
    <xf numFmtId="0" fontId="21" fillId="0" borderId="2" xfId="509" quotePrefix="1" applyFont="1" applyBorder="1" applyAlignment="1">
      <alignment horizontal="left" vertical="top" wrapText="1"/>
    </xf>
    <xf numFmtId="0" fontId="15" fillId="0" borderId="2" xfId="0" applyFont="1" applyBorder="1" applyAlignment="1">
      <alignment horizontal="left" wrapText="1"/>
    </xf>
    <xf numFmtId="0" fontId="50" fillId="0" borderId="2" xfId="0" applyFont="1" applyBorder="1" applyAlignment="1">
      <alignment horizontal="left" wrapText="1"/>
    </xf>
    <xf numFmtId="0" fontId="15" fillId="0" borderId="8" xfId="0" applyFont="1" applyBorder="1" applyAlignment="1">
      <alignment horizontal="left" wrapText="1"/>
    </xf>
    <xf numFmtId="167" fontId="15" fillId="0" borderId="6" xfId="0" applyNumberFormat="1" applyFont="1" applyBorder="1" applyAlignment="1">
      <alignment horizontal="center"/>
    </xf>
    <xf numFmtId="167" fontId="21" fillId="0" borderId="6" xfId="37" applyNumberFormat="1" applyFont="1" applyBorder="1" applyAlignment="1">
      <alignment horizontal="center"/>
    </xf>
    <xf numFmtId="167" fontId="21" fillId="0" borderId="22" xfId="37" applyNumberFormat="1" applyFont="1" applyBorder="1" applyAlignment="1">
      <alignment horizontal="center"/>
    </xf>
    <xf numFmtId="164" fontId="21" fillId="0" borderId="0" xfId="37" applyNumberFormat="1" applyFont="1"/>
    <xf numFmtId="0" fontId="49" fillId="0" borderId="0" xfId="0" applyFont="1"/>
    <xf numFmtId="0" fontId="15" fillId="0" borderId="25" xfId="0" applyFont="1" applyBorder="1" applyAlignment="1">
      <alignment horizontal="left" indent="2"/>
    </xf>
    <xf numFmtId="43" fontId="15" fillId="0" borderId="0" xfId="1" applyFont="1"/>
    <xf numFmtId="0" fontId="15" fillId="0" borderId="22" xfId="0" applyFont="1" applyBorder="1"/>
    <xf numFmtId="0" fontId="15" fillId="0" borderId="0" xfId="0" applyFont="1" applyBorder="1" applyAlignment="1">
      <alignment horizontal="left"/>
    </xf>
    <xf numFmtId="43" fontId="15" fillId="0" borderId="0" xfId="1" applyFont="1" applyBorder="1"/>
    <xf numFmtId="0" fontId="21" fillId="0" borderId="0" xfId="509" quotePrefix="1" applyFont="1" applyBorder="1" applyAlignment="1">
      <alignment horizontal="left" vertical="top" wrapText="1"/>
    </xf>
    <xf numFmtId="43" fontId="15" fillId="0" borderId="0" xfId="0" applyNumberFormat="1" applyFont="1" applyBorder="1"/>
    <xf numFmtId="0" fontId="15" fillId="0" borderId="0" xfId="0" applyFont="1" applyBorder="1" applyAlignment="1">
      <alignment horizontal="left" wrapText="1"/>
    </xf>
    <xf numFmtId="0" fontId="15" fillId="0" borderId="8" xfId="0" applyFont="1" applyBorder="1" applyAlignment="1">
      <alignment horizontal="left"/>
    </xf>
    <xf numFmtId="0" fontId="15" fillId="0" borderId="2" xfId="0" applyFont="1" applyBorder="1" applyAlignment="1">
      <alignment wrapText="1"/>
    </xf>
    <xf numFmtId="0" fontId="15" fillId="41" borderId="19" xfId="0" applyFont="1" applyFill="1" applyBorder="1" applyAlignment="1">
      <alignment horizontal="center"/>
    </xf>
    <xf numFmtId="3" fontId="15" fillId="0" borderId="0" xfId="0" quotePrefix="1" applyNumberFormat="1" applyFont="1" applyBorder="1" applyAlignment="1">
      <alignment horizontal="center"/>
    </xf>
    <xf numFmtId="0" fontId="15" fillId="44" borderId="23" xfId="0" applyFont="1" applyFill="1" applyBorder="1" applyAlignment="1">
      <alignment horizontal="center"/>
    </xf>
    <xf numFmtId="0" fontId="15" fillId="44" borderId="7" xfId="0" applyFont="1" applyFill="1" applyBorder="1" applyAlignment="1">
      <alignment horizontal="center"/>
    </xf>
    <xf numFmtId="0" fontId="15" fillId="44" borderId="6" xfId="0" applyFont="1" applyFill="1" applyBorder="1" applyAlignment="1">
      <alignment horizontal="center"/>
    </xf>
    <xf numFmtId="0" fontId="15" fillId="44" borderId="22" xfId="0" applyFont="1" applyFill="1" applyBorder="1" applyAlignment="1">
      <alignment horizontal="center"/>
    </xf>
    <xf numFmtId="0" fontId="15" fillId="44" borderId="24" xfId="0" applyFont="1" applyFill="1" applyBorder="1" applyAlignment="1">
      <alignment horizontal="center"/>
    </xf>
    <xf numFmtId="0" fontId="15" fillId="44" borderId="2" xfId="0" applyFont="1" applyFill="1" applyBorder="1"/>
    <xf numFmtId="170" fontId="0" fillId="0" borderId="0" xfId="0" applyNumberFormat="1" applyAlignment="1"/>
    <xf numFmtId="0" fontId="15" fillId="44" borderId="0" xfId="0" applyFont="1" applyFill="1" applyBorder="1" applyAlignment="1">
      <alignment horizontal="center"/>
    </xf>
    <xf numFmtId="0" fontId="15" fillId="44" borderId="2" xfId="0" applyFont="1" applyFill="1" applyBorder="1" applyAlignment="1">
      <alignment horizontal="center"/>
    </xf>
    <xf numFmtId="0" fontId="15" fillId="44" borderId="8" xfId="0" applyFont="1" applyFill="1" applyBorder="1" applyAlignment="1">
      <alignment horizontal="center"/>
    </xf>
    <xf numFmtId="0" fontId="15" fillId="0" borderId="22" xfId="0" applyFont="1" applyBorder="1" applyAlignment="1">
      <alignment horizontal="left" wrapText="1"/>
    </xf>
    <xf numFmtId="17" fontId="15" fillId="3" borderId="7" xfId="0" applyNumberFormat="1" applyFont="1" applyFill="1" applyBorder="1"/>
    <xf numFmtId="16" fontId="15" fillId="3" borderId="6" xfId="0" applyNumberFormat="1" applyFont="1" applyFill="1" applyBorder="1"/>
    <xf numFmtId="17" fontId="15" fillId="3" borderId="22" xfId="0" applyNumberFormat="1" applyFont="1" applyFill="1" applyBorder="1"/>
    <xf numFmtId="0" fontId="15" fillId="41" borderId="19" xfId="0" applyFont="1" applyFill="1" applyBorder="1" applyAlignment="1">
      <alignment horizontal="center"/>
    </xf>
    <xf numFmtId="0" fontId="15" fillId="41" borderId="20" xfId="0" applyFont="1" applyFill="1" applyBorder="1" applyAlignment="1">
      <alignment horizontal="center"/>
    </xf>
    <xf numFmtId="167" fontId="15" fillId="0" borderId="0" xfId="0" quotePrefix="1" applyNumberFormat="1" applyFont="1" applyBorder="1" applyAlignment="1">
      <alignment horizontal="center"/>
    </xf>
    <xf numFmtId="167" fontId="15" fillId="44" borderId="2"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0" borderId="0" xfId="0" applyNumberFormat="1" applyFont="1" applyBorder="1" applyAlignment="1">
      <alignment horizontal="center"/>
    </xf>
    <xf numFmtId="167" fontId="15" fillId="0" borderId="2" xfId="0" quotePrefix="1" applyNumberFormat="1" applyFont="1" applyBorder="1" applyAlignment="1">
      <alignment horizontal="center"/>
    </xf>
    <xf numFmtId="167" fontId="15" fillId="44" borderId="8" xfId="0" applyNumberFormat="1" applyFont="1" applyFill="1" applyBorder="1" applyAlignment="1">
      <alignment horizontal="center"/>
    </xf>
    <xf numFmtId="3" fontId="15" fillId="44" borderId="2" xfId="0" applyNumberFormat="1" applyFont="1" applyFill="1" applyBorder="1"/>
    <xf numFmtId="3" fontId="15" fillId="44" borderId="0" xfId="0" applyNumberFormat="1" applyFont="1" applyFill="1" applyBorder="1"/>
    <xf numFmtId="3" fontId="15" fillId="44" borderId="8" xfId="0" applyNumberFormat="1" applyFont="1" applyFill="1" applyBorder="1"/>
    <xf numFmtId="0" fontId="15" fillId="44" borderId="0" xfId="0" applyFont="1" applyFill="1" applyBorder="1"/>
    <xf numFmtId="0" fontId="15" fillId="44" borderId="8" xfId="0" applyFont="1" applyFill="1" applyBorder="1"/>
    <xf numFmtId="0" fontId="15" fillId="0" borderId="19" xfId="0" applyFont="1" applyBorder="1" applyAlignment="1">
      <alignment wrapText="1"/>
    </xf>
    <xf numFmtId="0" fontId="15" fillId="0" borderId="2" xfId="0" applyFont="1" applyFill="1" applyBorder="1" applyAlignment="1">
      <alignment wrapText="1"/>
    </xf>
    <xf numFmtId="167" fontId="15" fillId="0" borderId="0" xfId="0" applyNumberFormat="1" applyFont="1" applyFill="1" applyBorder="1" applyAlignment="1">
      <alignment horizontal="center"/>
    </xf>
    <xf numFmtId="0" fontId="15" fillId="0" borderId="0" xfId="0" applyFont="1" applyAlignment="1">
      <alignment horizontal="left" vertical="top" wrapText="1"/>
    </xf>
    <xf numFmtId="0" fontId="15" fillId="41" borderId="19" xfId="0" applyFont="1" applyFill="1" applyBorder="1" applyAlignment="1">
      <alignment horizontal="center"/>
    </xf>
    <xf numFmtId="0" fontId="15" fillId="41" borderId="20" xfId="0" applyFont="1" applyFill="1" applyBorder="1" applyAlignment="1">
      <alignment horizontal="center"/>
    </xf>
    <xf numFmtId="0" fontId="0" fillId="0" borderId="0" xfId="0"/>
    <xf numFmtId="167" fontId="15" fillId="44" borderId="8" xfId="0" quotePrefix="1" applyNumberFormat="1" applyFont="1" applyFill="1" applyBorder="1" applyAlignment="1">
      <alignment horizontal="center"/>
    </xf>
    <xf numFmtId="0" fontId="50" fillId="0" borderId="0" xfId="0" applyFont="1" applyBorder="1" applyAlignment="1">
      <alignment horizontal="left" wrapText="1"/>
    </xf>
    <xf numFmtId="167" fontId="15" fillId="44" borderId="0" xfId="0" quotePrefix="1" applyNumberFormat="1" applyFont="1" applyFill="1" applyBorder="1" applyAlignment="1">
      <alignment horizontal="center"/>
    </xf>
    <xf numFmtId="167" fontId="15" fillId="44" borderId="2"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7" fontId="15" fillId="0" borderId="19" xfId="0" quotePrefix="1" applyNumberFormat="1" applyFont="1" applyBorder="1" applyAlignment="1">
      <alignment horizontal="center"/>
    </xf>
    <xf numFmtId="167" fontId="15" fillId="0" borderId="18" xfId="0" quotePrefix="1" applyNumberFormat="1" applyFont="1" applyBorder="1" applyAlignment="1">
      <alignment horizontal="center"/>
    </xf>
    <xf numFmtId="0" fontId="15" fillId="0" borderId="8" xfId="0" applyFont="1" applyBorder="1" applyAlignment="1">
      <alignment horizontal="center" wrapText="1"/>
    </xf>
    <xf numFmtId="167" fontId="15" fillId="0" borderId="7" xfId="0" quotePrefix="1" applyNumberFormat="1" applyFont="1" applyBorder="1" applyAlignment="1">
      <alignment horizontal="center"/>
    </xf>
    <xf numFmtId="167" fontId="15" fillId="0" borderId="6" xfId="0" quotePrefix="1" applyNumberFormat="1" applyFont="1" applyBorder="1" applyAlignment="1">
      <alignment horizontal="center"/>
    </xf>
    <xf numFmtId="0" fontId="15" fillId="44" borderId="25" xfId="0" applyFont="1" applyFill="1" applyBorder="1" applyAlignment="1">
      <alignment horizontal="center"/>
    </xf>
    <xf numFmtId="167" fontId="15" fillId="44" borderId="7" xfId="0" applyNumberFormat="1" applyFont="1" applyFill="1" applyBorder="1" applyAlignment="1">
      <alignment horizontal="center"/>
    </xf>
    <xf numFmtId="167" fontId="15" fillId="44" borderId="6" xfId="0" applyNumberFormat="1" applyFont="1" applyFill="1" applyBorder="1" applyAlignment="1">
      <alignment horizontal="center"/>
    </xf>
    <xf numFmtId="4" fontId="15" fillId="44" borderId="6" xfId="0" applyNumberFormat="1" applyFont="1" applyFill="1" applyBorder="1" applyAlignment="1">
      <alignment horizontal="center"/>
    </xf>
    <xf numFmtId="0" fontId="15" fillId="0" borderId="7" xfId="0" applyFont="1" applyFill="1" applyBorder="1" applyAlignment="1">
      <alignment vertical="top" wrapText="1"/>
    </xf>
    <xf numFmtId="0" fontId="15" fillId="0" borderId="0" xfId="0" applyFont="1" applyBorder="1" applyAlignment="1">
      <alignment wrapText="1"/>
    </xf>
    <xf numFmtId="0" fontId="15" fillId="0" borderId="6" xfId="0" applyFont="1" applyBorder="1" applyAlignment="1">
      <alignment horizontal="left" wrapText="1"/>
    </xf>
    <xf numFmtId="0" fontId="15" fillId="0" borderId="2" xfId="0" applyFont="1" applyFill="1" applyBorder="1" applyAlignment="1">
      <alignment horizontal="left" wrapText="1" indent="2"/>
    </xf>
    <xf numFmtId="167" fontId="15" fillId="44" borderId="2" xfId="0" applyNumberFormat="1" applyFont="1" applyFill="1" applyBorder="1" applyAlignment="1">
      <alignment horizontal="center" wrapText="1"/>
    </xf>
    <xf numFmtId="167" fontId="15" fillId="44" borderId="0" xfId="0" applyNumberFormat="1" applyFont="1" applyFill="1" applyBorder="1" applyAlignment="1">
      <alignment horizontal="center" wrapText="1"/>
    </xf>
    <xf numFmtId="167" fontId="15" fillId="44" borderId="8"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8" xfId="0" applyNumberFormat="1" applyFont="1" applyFill="1" applyBorder="1" applyAlignment="1">
      <alignment horizontal="center" wrapText="1"/>
    </xf>
    <xf numFmtId="3" fontId="15" fillId="0" borderId="2" xfId="0" applyNumberFormat="1" applyFont="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8" xfId="0" applyNumberFormat="1" applyFont="1" applyFill="1" applyBorder="1" applyAlignment="1">
      <alignment horizontal="center" wrapText="1"/>
    </xf>
    <xf numFmtId="0" fontId="15" fillId="0" borderId="0" xfId="0" applyFont="1" applyAlignment="1">
      <alignment vertical="top" wrapText="1"/>
    </xf>
    <xf numFmtId="0" fontId="15" fillId="0" borderId="2" xfId="0" applyFont="1" applyFill="1" applyBorder="1" applyAlignment="1">
      <alignment horizontal="left" vertical="top" wrapText="1"/>
    </xf>
    <xf numFmtId="167" fontId="15" fillId="0" borderId="8" xfId="0" quotePrefix="1" applyNumberFormat="1" applyFont="1" applyBorder="1" applyAlignment="1">
      <alignment horizontal="center" vertical="top" wrapText="1"/>
    </xf>
    <xf numFmtId="3" fontId="15" fillId="0" borderId="8" xfId="0" quotePrefix="1" applyNumberFormat="1" applyFont="1" applyBorder="1" applyAlignment="1">
      <alignment horizontal="center" vertical="top" wrapText="1"/>
    </xf>
    <xf numFmtId="0" fontId="15" fillId="0" borderId="2" xfId="0" applyFont="1" applyFill="1" applyBorder="1" applyAlignment="1">
      <alignment horizontal="left" vertical="top" wrapText="1" indent="2"/>
    </xf>
    <xf numFmtId="0" fontId="15" fillId="0" borderId="2" xfId="0" applyFont="1" applyBorder="1" applyAlignment="1">
      <alignment horizontal="left" vertical="top" wrapText="1" indent="2"/>
    </xf>
    <xf numFmtId="0" fontId="15" fillId="0" borderId="0" xfId="0" applyFont="1" applyFill="1" applyBorder="1" applyAlignment="1">
      <alignment horizontal="center"/>
    </xf>
    <xf numFmtId="167" fontId="15" fillId="0" borderId="0" xfId="0" applyNumberFormat="1" applyFont="1" applyBorder="1" applyAlignment="1">
      <alignment horizontal="center" wrapText="1"/>
    </xf>
    <xf numFmtId="167" fontId="15" fillId="44" borderId="18" xfId="0" quotePrefix="1" applyNumberFormat="1" applyFont="1" applyFill="1" applyBorder="1" applyAlignment="1">
      <alignment horizontal="center"/>
    </xf>
    <xf numFmtId="0" fontId="15" fillId="0" borderId="0" xfId="0" applyFont="1" applyBorder="1" applyAlignment="1">
      <alignment vertical="top" wrapText="1"/>
    </xf>
    <xf numFmtId="167" fontId="15" fillId="44" borderId="19" xfId="0" quotePrefix="1" applyNumberFormat="1" applyFont="1" applyFill="1" applyBorder="1" applyAlignment="1">
      <alignment horizontal="center"/>
    </xf>
    <xf numFmtId="167" fontId="15" fillId="44" borderId="20" xfId="0" quotePrefix="1" applyNumberFormat="1" applyFont="1" applyFill="1" applyBorder="1" applyAlignment="1">
      <alignment horizontal="center"/>
    </xf>
    <xf numFmtId="167" fontId="15" fillId="44" borderId="7" xfId="0" quotePrefix="1" applyNumberFormat="1" applyFont="1" applyFill="1" applyBorder="1" applyAlignment="1">
      <alignment horizontal="center"/>
    </xf>
    <xf numFmtId="167" fontId="15" fillId="44" borderId="6" xfId="0" quotePrefix="1" applyNumberFormat="1" applyFont="1" applyFill="1" applyBorder="1" applyAlignment="1">
      <alignment horizontal="center"/>
    </xf>
    <xf numFmtId="167" fontId="15" fillId="44" borderId="22" xfId="0" quotePrefix="1" applyNumberFormat="1" applyFont="1" applyFill="1" applyBorder="1" applyAlignment="1">
      <alignment horizontal="center"/>
    </xf>
    <xf numFmtId="0" fontId="15" fillId="0" borderId="7" xfId="0" applyFont="1" applyBorder="1" applyAlignment="1">
      <alignment horizontal="left" wrapText="1"/>
    </xf>
    <xf numFmtId="0" fontId="50" fillId="0" borderId="2" xfId="0" applyFont="1" applyBorder="1" applyAlignment="1">
      <alignment horizontal="left" vertical="top" wrapText="1"/>
    </xf>
    <xf numFmtId="0" fontId="0" fillId="44" borderId="0" xfId="0" applyFill="1" applyAlignment="1">
      <alignment wrapText="1"/>
    </xf>
    <xf numFmtId="0" fontId="15" fillId="0" borderId="0" xfId="0" applyFont="1" applyBorder="1" applyAlignment="1">
      <alignment horizontal="left" vertical="top" wrapText="1"/>
    </xf>
    <xf numFmtId="0" fontId="15" fillId="41" borderId="19" xfId="0" applyFont="1" applyFill="1" applyBorder="1" applyAlignment="1">
      <alignment horizontal="center"/>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0" fillId="0" borderId="0" xfId="0"/>
    <xf numFmtId="0" fontId="15" fillId="0" borderId="0" xfId="0" applyFont="1" applyBorder="1" applyAlignment="1">
      <alignment horizontal="center" wrapText="1"/>
    </xf>
    <xf numFmtId="0" fontId="15" fillId="0" borderId="2" xfId="0" applyFont="1" applyFill="1" applyBorder="1" applyAlignment="1">
      <alignment vertical="top" wrapText="1"/>
    </xf>
    <xf numFmtId="0" fontId="15" fillId="0" borderId="8" xfId="0" applyFont="1" applyBorder="1" applyAlignment="1">
      <alignment horizontal="center"/>
    </xf>
    <xf numFmtId="0" fontId="15" fillId="0" borderId="7" xfId="0" applyFont="1" applyFill="1" applyBorder="1" applyAlignment="1">
      <alignment wrapText="1"/>
    </xf>
    <xf numFmtId="167" fontId="15" fillId="0" borderId="8" xfId="0" quotePrefix="1" applyNumberFormat="1" applyFont="1" applyBorder="1" applyAlignment="1">
      <alignment horizontal="center"/>
    </xf>
    <xf numFmtId="167" fontId="15" fillId="0" borderId="8" xfId="0" applyNumberFormat="1" applyFont="1" applyBorder="1" applyAlignment="1">
      <alignment horizontal="center"/>
    </xf>
    <xf numFmtId="3" fontId="15" fillId="0" borderId="2" xfId="0" applyNumberFormat="1" applyFont="1" applyBorder="1"/>
    <xf numFmtId="3" fontId="15" fillId="0" borderId="0" xfId="0" applyNumberFormat="1" applyFont="1" applyBorder="1"/>
    <xf numFmtId="3" fontId="15" fillId="0" borderId="8" xfId="0" applyNumberFormat="1" applyFont="1" applyBorder="1"/>
    <xf numFmtId="3" fontId="15" fillId="0" borderId="7" xfId="0" applyNumberFormat="1" applyFont="1" applyBorder="1"/>
    <xf numFmtId="3" fontId="15" fillId="0" borderId="6" xfId="0" applyNumberFormat="1" applyFont="1" applyBorder="1"/>
    <xf numFmtId="3" fontId="15" fillId="0" borderId="22" xfId="0" applyNumberFormat="1" applyFont="1" applyBorder="1"/>
    <xf numFmtId="3" fontId="15" fillId="44" borderId="7" xfId="0" applyNumberFormat="1" applyFont="1" applyFill="1" applyBorder="1"/>
    <xf numFmtId="3" fontId="15" fillId="44" borderId="6" xfId="0" applyNumberFormat="1" applyFont="1" applyFill="1" applyBorder="1"/>
    <xf numFmtId="3" fontId="15" fillId="44" borderId="22" xfId="0" applyNumberFormat="1" applyFont="1" applyFill="1" applyBorder="1"/>
    <xf numFmtId="0" fontId="15" fillId="0" borderId="2"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44" borderId="0" xfId="0" applyFont="1" applyFill="1" applyBorder="1" applyAlignment="1">
      <alignment horizontal="center"/>
    </xf>
    <xf numFmtId="0" fontId="15" fillId="0" borderId="2"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2"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164" fontId="15" fillId="44" borderId="2" xfId="0" applyNumberFormat="1" applyFont="1" applyFill="1" applyBorder="1" applyAlignment="1">
      <alignment horizontal="center" wrapText="1"/>
    </xf>
    <xf numFmtId="0" fontId="15" fillId="0" borderId="0" xfId="0" applyFont="1" applyFill="1" applyAlignment="1">
      <alignment wrapText="1"/>
    </xf>
    <xf numFmtId="3" fontId="15" fillId="0" borderId="2"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2"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7" fontId="15" fillId="0" borderId="0" xfId="0" applyNumberFormat="1" applyFont="1" applyFill="1" applyBorder="1" applyAlignment="1">
      <alignment vertical="top" wrapText="1"/>
    </xf>
    <xf numFmtId="0" fontId="15" fillId="0" borderId="7" xfId="0" applyFont="1" applyBorder="1" applyAlignment="1">
      <alignment horizontal="left" vertical="top" wrapText="1" indent="2"/>
    </xf>
    <xf numFmtId="3" fontId="15" fillId="0" borderId="22" xfId="0" quotePrefix="1" applyNumberFormat="1" applyFont="1" applyBorder="1" applyAlignment="1">
      <alignment horizontal="center" vertical="top" wrapText="1"/>
    </xf>
    <xf numFmtId="3" fontId="15" fillId="0" borderId="6" xfId="0" applyNumberFormat="1" applyFont="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18"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8" xfId="0" applyFont="1" applyFill="1" applyBorder="1" applyAlignment="1">
      <alignment vertical="top" wrapText="1"/>
    </xf>
    <xf numFmtId="0" fontId="15" fillId="0" borderId="2" xfId="0" applyFont="1" applyFill="1" applyBorder="1" applyAlignment="1">
      <alignment horizontal="left" wrapText="1" indent="4"/>
    </xf>
    <xf numFmtId="0" fontId="49" fillId="0" borderId="3" xfId="0" applyFont="1" applyFill="1" applyBorder="1" applyAlignment="1">
      <alignment horizontal="center" wrapText="1"/>
    </xf>
    <xf numFmtId="0" fontId="49" fillId="0" borderId="3" xfId="0" applyFont="1" applyFill="1" applyBorder="1" applyAlignment="1">
      <alignment wrapText="1"/>
    </xf>
    <xf numFmtId="0" fontId="15" fillId="0" borderId="0" xfId="0" applyFont="1" applyFill="1" applyAlignment="1">
      <alignment horizontal="center"/>
    </xf>
    <xf numFmtId="0" fontId="15" fillId="44" borderId="2" xfId="0" applyFont="1" applyFill="1" applyBorder="1" applyAlignment="1">
      <alignment horizontal="center"/>
    </xf>
    <xf numFmtId="0" fontId="15" fillId="0" borderId="0" xfId="0" applyFont="1" applyFill="1" applyBorder="1" applyAlignment="1">
      <alignment horizontal="center"/>
    </xf>
    <xf numFmtId="0" fontId="15" fillId="44" borderId="8" xfId="0" applyFont="1" applyFill="1" applyBorder="1" applyAlignment="1">
      <alignment horizontal="center"/>
    </xf>
    <xf numFmtId="0" fontId="15" fillId="44" borderId="23" xfId="0" applyNumberFormat="1" applyFont="1" applyFill="1" applyBorder="1" applyAlignment="1">
      <alignment horizontal="center"/>
    </xf>
    <xf numFmtId="0" fontId="49" fillId="0" borderId="0" xfId="0" applyFont="1" applyFill="1" applyBorder="1" applyAlignment="1">
      <alignment horizontal="left" wrapText="1"/>
    </xf>
    <xf numFmtId="3" fontId="49" fillId="0" borderId="5" xfId="0" quotePrefix="1" applyNumberFormat="1" applyFont="1" applyBorder="1" applyAlignment="1">
      <alignment horizontal="left"/>
    </xf>
    <xf numFmtId="3" fontId="15" fillId="0" borderId="8" xfId="0" quotePrefix="1" applyNumberFormat="1" applyFont="1" applyBorder="1" applyAlignment="1">
      <alignment horizontal="center" wrapText="1"/>
    </xf>
    <xf numFmtId="3" fontId="15" fillId="0" borderId="8" xfId="0" quotePrefix="1" applyNumberFormat="1" applyFont="1" applyFill="1" applyBorder="1" applyAlignment="1">
      <alignment horizontal="center" wrapText="1"/>
    </xf>
    <xf numFmtId="3" fontId="15" fillId="0" borderId="22"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8" xfId="0" applyFont="1" applyFill="1" applyBorder="1" applyAlignment="1">
      <alignment wrapText="1"/>
    </xf>
    <xf numFmtId="0" fontId="15" fillId="0" borderId="0" xfId="0" applyFont="1" applyFill="1" applyAlignment="1">
      <alignment horizontal="left" wrapText="1" indent="4"/>
    </xf>
    <xf numFmtId="0" fontId="15" fillId="0" borderId="7" xfId="0" applyFont="1" applyFill="1" applyBorder="1" applyAlignment="1">
      <alignment horizontal="left" wrapText="1" indent="4"/>
    </xf>
    <xf numFmtId="3" fontId="15" fillId="0" borderId="6" xfId="0" quotePrefix="1" applyNumberFormat="1" applyFont="1" applyFill="1" applyBorder="1" applyAlignment="1">
      <alignment horizontal="center" wrapText="1"/>
    </xf>
    <xf numFmtId="0" fontId="15" fillId="0" borderId="2"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2" xfId="0" applyNumberFormat="1" applyFont="1" applyFill="1" applyBorder="1" applyAlignment="1">
      <alignment horizontal="center" wrapText="1"/>
    </xf>
    <xf numFmtId="164" fontId="15" fillId="0" borderId="7" xfId="0" applyNumberFormat="1" applyFont="1" applyFill="1" applyBorder="1" applyAlignment="1">
      <alignment horizontal="center" wrapText="1"/>
    </xf>
    <xf numFmtId="0" fontId="15" fillId="0" borderId="2" xfId="0" applyFont="1" applyBorder="1" applyAlignment="1">
      <alignment horizontal="left" wrapText="1" indent="1"/>
    </xf>
    <xf numFmtId="0" fontId="15" fillId="0" borderId="2" xfId="0" applyFont="1" applyBorder="1" applyAlignment="1">
      <alignment horizontal="left" wrapText="1" indent="4"/>
    </xf>
    <xf numFmtId="0" fontId="15" fillId="0" borderId="2" xfId="0" applyFont="1" applyBorder="1" applyAlignment="1">
      <alignment horizontal="left" wrapText="1" indent="2"/>
    </xf>
    <xf numFmtId="3" fontId="15" fillId="0" borderId="6" xfId="0" applyNumberFormat="1" applyFont="1" applyBorder="1" applyAlignment="1">
      <alignment horizontal="center" wrapText="1"/>
    </xf>
    <xf numFmtId="0" fontId="54" fillId="0" borderId="0" xfId="0" applyFont="1"/>
    <xf numFmtId="0" fontId="50" fillId="0" borderId="19" xfId="0" applyFont="1" applyBorder="1" applyAlignment="1">
      <alignment wrapText="1"/>
    </xf>
    <xf numFmtId="167" fontId="15" fillId="0" borderId="0" xfId="0" quotePrefix="1" applyNumberFormat="1" applyFont="1" applyBorder="1" applyAlignment="1">
      <alignment horizontal="center" wrapText="1"/>
    </xf>
    <xf numFmtId="4" fontId="15" fillId="44" borderId="0" xfId="0" applyNumberFormat="1" applyFont="1" applyFill="1" applyBorder="1" applyAlignment="1">
      <alignment horizontal="center" wrapText="1"/>
    </xf>
    <xf numFmtId="0" fontId="15" fillId="0" borderId="19" xfId="0" applyFont="1" applyBorder="1" applyAlignment="1">
      <alignment horizontal="left" vertical="top" wrapText="1"/>
    </xf>
    <xf numFmtId="0" fontId="15" fillId="0" borderId="20" xfId="0" applyFont="1" applyBorder="1" applyAlignment="1">
      <alignment horizontal="center" wrapText="1"/>
    </xf>
    <xf numFmtId="0" fontId="15" fillId="0" borderId="18" xfId="0" applyFont="1" applyFill="1" applyBorder="1" applyAlignment="1">
      <alignment horizontal="center"/>
    </xf>
    <xf numFmtId="167" fontId="15" fillId="0" borderId="6" xfId="0" applyNumberFormat="1" applyFont="1" applyBorder="1" applyAlignment="1">
      <alignment horizontal="center" vertical="top" wrapText="1"/>
    </xf>
    <xf numFmtId="167" fontId="15" fillId="44" borderId="7" xfId="0" applyNumberFormat="1" applyFont="1" applyFill="1" applyBorder="1" applyAlignment="1">
      <alignment horizontal="center" vertical="top" wrapText="1"/>
    </xf>
    <xf numFmtId="167" fontId="15" fillId="44" borderId="6" xfId="0" applyNumberFormat="1" applyFont="1" applyFill="1" applyBorder="1" applyAlignment="1">
      <alignment horizontal="center" vertical="top" wrapText="1"/>
    </xf>
    <xf numFmtId="167" fontId="15" fillId="44" borderId="22" xfId="0" applyNumberFormat="1" applyFont="1" applyFill="1" applyBorder="1" applyAlignment="1">
      <alignment horizontal="center" vertical="top" wrapText="1"/>
    </xf>
    <xf numFmtId="0" fontId="49" fillId="0" borderId="0" xfId="0" applyFont="1" applyFill="1" applyBorder="1" applyAlignment="1">
      <alignment vertical="top" wrapText="1"/>
    </xf>
    <xf numFmtId="0" fontId="49" fillId="0" borderId="0" xfId="0" applyFont="1" applyBorder="1" applyAlignment="1">
      <alignment vertical="top" wrapText="1"/>
    </xf>
    <xf numFmtId="3" fontId="15" fillId="0" borderId="7" xfId="0" applyNumberFormat="1" applyFont="1" applyBorder="1" applyAlignment="1">
      <alignment horizontal="center" wrapText="1"/>
    </xf>
    <xf numFmtId="167" fontId="15" fillId="0" borderId="6" xfId="0" applyNumberFormat="1" applyFont="1" applyBorder="1" applyAlignment="1">
      <alignment horizontal="center" wrapText="1"/>
    </xf>
    <xf numFmtId="167" fontId="15" fillId="44" borderId="6" xfId="0" applyNumberFormat="1" applyFont="1" applyFill="1" applyBorder="1" applyAlignment="1">
      <alignment horizontal="center" wrapText="1"/>
    </xf>
    <xf numFmtId="167" fontId="15" fillId="44" borderId="7" xfId="0" applyNumberFormat="1" applyFont="1" applyFill="1" applyBorder="1" applyAlignment="1">
      <alignment horizontal="center" wrapText="1"/>
    </xf>
    <xf numFmtId="167" fontId="15" fillId="44" borderId="22" xfId="0" applyNumberFormat="1" applyFont="1" applyFill="1" applyBorder="1" applyAlignment="1">
      <alignment horizontal="center" wrapText="1"/>
    </xf>
    <xf numFmtId="167" fontId="15" fillId="0" borderId="0" xfId="0" applyNumberFormat="1" applyFont="1" applyFill="1" applyBorder="1" applyAlignment="1">
      <alignment horizontal="center" wrapText="1"/>
    </xf>
    <xf numFmtId="167" fontId="15" fillId="0" borderId="20" xfId="0" quotePrefix="1" applyNumberFormat="1" applyFont="1" applyBorder="1" applyAlignment="1">
      <alignment horizontal="center"/>
    </xf>
    <xf numFmtId="167" fontId="15" fillId="0" borderId="22" xfId="0" quotePrefix="1" applyNumberFormat="1" applyFont="1" applyBorder="1" applyAlignment="1">
      <alignment horizontal="center"/>
    </xf>
    <xf numFmtId="0" fontId="49" fillId="0" borderId="0" xfId="0" applyFont="1" applyBorder="1" applyAlignment="1">
      <alignment wrapText="1"/>
    </xf>
    <xf numFmtId="0" fontId="49" fillId="0" borderId="0" xfId="0" applyFont="1" applyAlignment="1">
      <alignment wrapText="1"/>
    </xf>
    <xf numFmtId="0" fontId="49" fillId="0" borderId="0" xfId="0" applyFont="1" applyBorder="1" applyAlignment="1">
      <alignment horizontal="left" vertical="top" wrapText="1"/>
    </xf>
    <xf numFmtId="0" fontId="15" fillId="0" borderId="0" xfId="0" applyFont="1" applyFill="1" applyBorder="1" applyAlignment="1">
      <alignment horizontal="center" wrapText="1"/>
    </xf>
    <xf numFmtId="0" fontId="22" fillId="0" borderId="8" xfId="0" applyFont="1" applyFill="1" applyBorder="1" applyAlignment="1">
      <alignment horizontal="center" wrapText="1"/>
    </xf>
    <xf numFmtId="167" fontId="15" fillId="48" borderId="2" xfId="0" applyNumberFormat="1" applyFont="1" applyFill="1" applyBorder="1" applyAlignment="1">
      <alignment horizontal="center"/>
    </xf>
    <xf numFmtId="167" fontId="15" fillId="48" borderId="0" xfId="0" applyNumberFormat="1" applyFont="1" applyFill="1" applyBorder="1" applyAlignment="1">
      <alignment horizontal="center"/>
    </xf>
    <xf numFmtId="167" fontId="15" fillId="48" borderId="8" xfId="0" applyNumberFormat="1" applyFont="1" applyFill="1" applyBorder="1" applyAlignment="1">
      <alignment horizontal="center"/>
    </xf>
    <xf numFmtId="0" fontId="15" fillId="2" borderId="2" xfId="0" applyFont="1" applyFill="1" applyBorder="1" applyAlignment="1">
      <alignment horizontal="left" vertical="top" wrapText="1" indent="2"/>
    </xf>
    <xf numFmtId="0" fontId="22" fillId="2" borderId="8" xfId="0" applyFont="1" applyFill="1" applyBorder="1" applyAlignment="1">
      <alignment horizontal="center" wrapText="1"/>
    </xf>
    <xf numFmtId="167" fontId="15" fillId="2" borderId="0" xfId="0" applyNumberFormat="1" applyFont="1" applyFill="1" applyBorder="1" applyAlignment="1">
      <alignment horizontal="center"/>
    </xf>
    <xf numFmtId="0" fontId="21" fillId="2" borderId="8" xfId="0" applyFont="1" applyFill="1" applyBorder="1" applyAlignment="1">
      <alignment horizontal="center" wrapText="1"/>
    </xf>
    <xf numFmtId="3" fontId="15" fillId="44" borderId="7" xfId="0" applyNumberFormat="1" applyFont="1" applyFill="1" applyBorder="1" applyAlignment="1">
      <alignment horizontal="center" vertical="top"/>
    </xf>
    <xf numFmtId="3" fontId="15" fillId="44" borderId="6" xfId="0" applyNumberFormat="1" applyFont="1" applyFill="1" applyBorder="1" applyAlignment="1">
      <alignment horizontal="center" vertical="top"/>
    </xf>
    <xf numFmtId="3" fontId="15" fillId="44" borderId="22" xfId="0" applyNumberFormat="1" applyFont="1" applyFill="1" applyBorder="1" applyAlignment="1">
      <alignment horizontal="center" vertical="top"/>
    </xf>
    <xf numFmtId="0" fontId="55" fillId="0" borderId="0" xfId="511" applyFont="1"/>
    <xf numFmtId="0" fontId="46" fillId="0" borderId="0" xfId="511"/>
    <xf numFmtId="167" fontId="15" fillId="0" borderId="0" xfId="0" applyNumberFormat="1" applyFont="1" applyAlignment="1">
      <alignment horizontal="center" wrapText="1"/>
    </xf>
    <xf numFmtId="0" fontId="50" fillId="0" borderId="8" xfId="0" applyFont="1" applyBorder="1" applyAlignment="1">
      <alignment horizontal="center" wrapText="1"/>
    </xf>
    <xf numFmtId="167" fontId="50" fillId="0" borderId="0" xfId="0" quotePrefix="1" applyNumberFormat="1" applyFont="1" applyBorder="1" applyAlignment="1">
      <alignment horizontal="center" wrapText="1"/>
    </xf>
    <xf numFmtId="167" fontId="50" fillId="44" borderId="19" xfId="0" quotePrefix="1" applyNumberFormat="1" applyFont="1" applyFill="1" applyBorder="1" applyAlignment="1">
      <alignment horizontal="center" wrapText="1"/>
    </xf>
    <xf numFmtId="167" fontId="50" fillId="44" borderId="20" xfId="0" quotePrefix="1" applyNumberFormat="1" applyFont="1" applyFill="1" applyBorder="1" applyAlignment="1">
      <alignment horizontal="center" wrapText="1"/>
    </xf>
    <xf numFmtId="3" fontId="49" fillId="0" borderId="4" xfId="0" quotePrefix="1" applyNumberFormat="1" applyFont="1" applyBorder="1" applyAlignment="1">
      <alignment horizontal="center" wrapText="1"/>
    </xf>
    <xf numFmtId="0" fontId="15" fillId="2" borderId="2" xfId="0" applyFont="1" applyFill="1" applyBorder="1" applyAlignment="1">
      <alignment horizontal="left" vertical="top" wrapText="1"/>
    </xf>
    <xf numFmtId="0" fontId="22" fillId="2" borderId="22" xfId="0" applyFont="1" applyFill="1" applyBorder="1" applyAlignment="1">
      <alignment horizontal="center" wrapText="1"/>
    </xf>
    <xf numFmtId="167" fontId="15" fillId="2" borderId="22" xfId="0" applyNumberFormat="1" applyFont="1" applyFill="1" applyBorder="1" applyAlignment="1">
      <alignment horizontal="center"/>
    </xf>
    <xf numFmtId="167" fontId="50" fillId="44" borderId="18" xfId="0" quotePrefix="1" applyNumberFormat="1" applyFont="1" applyFill="1" applyBorder="1" applyAlignment="1">
      <alignment horizontal="center" wrapText="1"/>
    </xf>
    <xf numFmtId="3" fontId="15" fillId="0" borderId="0" xfId="0" quotePrefix="1" applyNumberFormat="1" applyFont="1" applyFill="1" applyBorder="1" applyAlignment="1">
      <alignment horizontal="left" vertical="top" wrapText="1"/>
    </xf>
    <xf numFmtId="167" fontId="15" fillId="44" borderId="19" xfId="0" applyNumberFormat="1" applyFont="1" applyFill="1" applyBorder="1" applyAlignment="1">
      <alignment horizontal="center" wrapText="1"/>
    </xf>
    <xf numFmtId="167" fontId="15" fillId="44" borderId="18" xfId="0" applyNumberFormat="1" applyFont="1" applyFill="1" applyBorder="1" applyAlignment="1">
      <alignment horizontal="center" wrapText="1"/>
    </xf>
    <xf numFmtId="167" fontId="15" fillId="44" borderId="20" xfId="0" applyNumberFormat="1" applyFont="1" applyFill="1" applyBorder="1" applyAlignment="1">
      <alignment horizontal="center" wrapText="1"/>
    </xf>
    <xf numFmtId="164" fontId="15" fillId="0" borderId="0"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7" fontId="15" fillId="0" borderId="2" xfId="0" applyNumberFormat="1" applyFont="1" applyBorder="1" applyAlignment="1">
      <alignment horizontal="center"/>
    </xf>
    <xf numFmtId="167" fontId="15" fillId="0" borderId="0" xfId="0" applyNumberFormat="1" applyFont="1" applyFill="1"/>
    <xf numFmtId="164" fontId="21" fillId="0" borderId="0" xfId="37" applyNumberFormat="1" applyFont="1" applyFill="1"/>
    <xf numFmtId="0" fontId="15" fillId="0" borderId="7" xfId="0" applyFont="1" applyFill="1" applyBorder="1" applyAlignment="1"/>
    <xf numFmtId="0" fontId="15" fillId="0" borderId="19" xfId="0" applyFont="1" applyBorder="1"/>
    <xf numFmtId="0" fontId="15" fillId="0" borderId="18" xfId="0" applyFont="1" applyBorder="1"/>
    <xf numFmtId="0" fontId="15" fillId="0" borderId="20" xfId="0" applyFont="1" applyBorder="1"/>
    <xf numFmtId="0" fontId="50" fillId="0" borderId="2" xfId="0" applyFont="1" applyBorder="1"/>
    <xf numFmtId="0" fontId="50" fillId="0" borderId="0" xfId="0" applyFont="1" applyBorder="1"/>
    <xf numFmtId="0" fontId="50" fillId="0" borderId="8" xfId="0" applyFont="1" applyBorder="1"/>
    <xf numFmtId="0" fontId="50" fillId="0" borderId="7" xfId="0" applyFont="1" applyBorder="1"/>
    <xf numFmtId="0" fontId="50" fillId="0" borderId="6" xfId="0" applyFont="1" applyBorder="1"/>
    <xf numFmtId="0" fontId="50" fillId="0" borderId="22" xfId="0" applyFont="1" applyBorder="1"/>
    <xf numFmtId="0" fontId="49" fillId="0" borderId="0" xfId="0" applyFont="1" applyAlignment="1">
      <alignment horizontal="left" vertical="top" wrapTex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15" fillId="44" borderId="2" xfId="0" applyFont="1" applyFill="1" applyBorder="1" applyAlignment="1">
      <alignment horizontal="center"/>
    </xf>
    <xf numFmtId="0" fontId="15" fillId="44" borderId="8"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2" fillId="0" borderId="2" xfId="0" applyFont="1" applyBorder="1" applyAlignment="1">
      <alignment horizontal="center"/>
    </xf>
    <xf numFmtId="0" fontId="22" fillId="0" borderId="8" xfId="0" applyFont="1" applyBorder="1" applyAlignment="1">
      <alignment horizontal="center"/>
    </xf>
    <xf numFmtId="0" fontId="49" fillId="0" borderId="8" xfId="0" applyFont="1" applyBorder="1" applyAlignment="1">
      <alignment horizontal="center" vertical="top" wrapText="1"/>
    </xf>
    <xf numFmtId="0" fontId="49" fillId="0" borderId="2" xfId="0" applyFont="1" applyBorder="1" applyAlignment="1">
      <alignment horizontal="left" vertical="top" wrapText="1"/>
    </xf>
    <xf numFmtId="3" fontId="15" fillId="0" borderId="6"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15" fillId="0" borderId="19" xfId="0" applyFont="1" applyBorder="1" applyAlignment="1">
      <alignment horizontal="left" vertical="top" wrapText="1" indent="1"/>
    </xf>
    <xf numFmtId="0" fontId="15" fillId="0" borderId="20" xfId="0" applyFont="1" applyBorder="1" applyAlignment="1">
      <alignment wrapText="1"/>
    </xf>
    <xf numFmtId="3" fontId="15" fillId="0" borderId="18" xfId="0" applyNumberFormat="1" applyFont="1" applyBorder="1" applyAlignment="1">
      <alignment horizontal="center" wrapText="1"/>
    </xf>
    <xf numFmtId="3" fontId="15" fillId="0" borderId="20" xfId="0" applyNumberFormat="1" applyFont="1" applyBorder="1" applyAlignment="1">
      <alignment horizontal="center" wrapText="1"/>
    </xf>
    <xf numFmtId="3" fontId="15" fillId="44" borderId="18" xfId="0" applyNumberFormat="1" applyFont="1" applyFill="1" applyBorder="1" applyAlignment="1">
      <alignment horizontal="center" wrapText="1"/>
    </xf>
    <xf numFmtId="0" fontId="15" fillId="0" borderId="8" xfId="0" applyFont="1" applyBorder="1" applyAlignment="1">
      <alignment wrapText="1"/>
    </xf>
    <xf numFmtId="3" fontId="15" fillId="0" borderId="8" xfId="0" applyNumberFormat="1" applyFont="1" applyBorder="1" applyAlignment="1">
      <alignment horizontal="center" wrapText="1"/>
    </xf>
    <xf numFmtId="0" fontId="56" fillId="0" borderId="2" xfId="0" applyFont="1" applyBorder="1" applyAlignment="1">
      <alignment horizontal="left" indent="2"/>
    </xf>
    <xf numFmtId="0" fontId="49" fillId="0" borderId="19" xfId="0" applyFont="1" applyBorder="1" applyAlignment="1">
      <alignment vertical="top" wrapText="1"/>
    </xf>
    <xf numFmtId="166" fontId="15" fillId="0" borderId="18" xfId="0" applyNumberFormat="1" applyFont="1" applyBorder="1" applyAlignment="1">
      <alignment wrapText="1"/>
    </xf>
    <xf numFmtId="0" fontId="15" fillId="0" borderId="19" xfId="0" applyFont="1" applyBorder="1" applyAlignment="1">
      <alignment horizontal="center" wrapText="1"/>
    </xf>
    <xf numFmtId="0" fontId="15" fillId="0" borderId="18" xfId="0" applyFont="1" applyBorder="1" applyAlignment="1">
      <alignment horizontal="center" wrapText="1"/>
    </xf>
    <xf numFmtId="0" fontId="15" fillId="0" borderId="2" xfId="0" applyFont="1" applyBorder="1" applyAlignment="1">
      <alignment horizontal="center" wrapText="1"/>
    </xf>
    <xf numFmtId="165" fontId="0" fillId="0" borderId="1" xfId="1" applyNumberFormat="1" applyFont="1" applyBorder="1" applyAlignment="1">
      <alignment horizontal="center"/>
    </xf>
    <xf numFmtId="0" fontId="15" fillId="0" borderId="6" xfId="0" applyFont="1" applyBorder="1" applyAlignment="1">
      <alignment horizontal="center"/>
    </xf>
    <xf numFmtId="3" fontId="15" fillId="44" borderId="0" xfId="0" applyNumberFormat="1" applyFont="1" applyFill="1" applyBorder="1" applyAlignment="1">
      <alignment horizontal="center" wrapText="1"/>
    </xf>
    <xf numFmtId="0" fontId="49" fillId="0" borderId="6" xfId="0" applyFont="1" applyBorder="1" applyAlignment="1">
      <alignment horizontal="center" wrapText="1"/>
    </xf>
    <xf numFmtId="0" fontId="22" fillId="0" borderId="19" xfId="0" applyFont="1" applyBorder="1" applyAlignment="1">
      <alignment horizontal="center"/>
    </xf>
    <xf numFmtId="0" fontId="22" fillId="0" borderId="18" xfId="0" applyFont="1" applyBorder="1" applyAlignment="1">
      <alignment horizontal="center"/>
    </xf>
    <xf numFmtId="0" fontId="15" fillId="0" borderId="18" xfId="0" applyFont="1" applyBorder="1" applyAlignment="1">
      <alignment horizontal="center"/>
    </xf>
    <xf numFmtId="0" fontId="49" fillId="0" borderId="2" xfId="0" applyFont="1" applyBorder="1" applyAlignment="1">
      <alignment horizontal="center" wrapText="1"/>
    </xf>
    <xf numFmtId="0" fontId="49" fillId="0" borderId="0" xfId="0" applyFont="1" applyBorder="1" applyAlignment="1">
      <alignment horizontal="center" wrapText="1"/>
    </xf>
    <xf numFmtId="167" fontId="15" fillId="0" borderId="2" xfId="0" quotePrefix="1" applyNumberFormat="1" applyFont="1" applyBorder="1" applyAlignment="1">
      <alignment horizontal="center" wrapText="1"/>
    </xf>
    <xf numFmtId="3" fontId="15" fillId="0" borderId="2" xfId="0" quotePrefix="1" applyNumberFormat="1" applyFont="1" applyBorder="1" applyAlignment="1">
      <alignment horizontal="center" wrapText="1"/>
    </xf>
    <xf numFmtId="166" fontId="15" fillId="0" borderId="0" xfId="0" applyNumberFormat="1" applyFont="1" applyBorder="1" applyAlignment="1">
      <alignment horizontal="center" wrapText="1"/>
    </xf>
    <xf numFmtId="0" fontId="15" fillId="0" borderId="2" xfId="0" applyFont="1" applyBorder="1" applyAlignment="1">
      <alignment horizontal="center"/>
    </xf>
    <xf numFmtId="0" fontId="0" fillId="0" borderId="26" xfId="0" applyBorder="1" applyAlignment="1">
      <alignment horizontal="center"/>
    </xf>
    <xf numFmtId="0" fontId="15" fillId="0" borderId="7" xfId="0" applyFont="1" applyBorder="1" applyAlignment="1">
      <alignment horizontal="center"/>
    </xf>
    <xf numFmtId="166" fontId="15" fillId="0" borderId="0" xfId="0" applyNumberFormat="1" applyFont="1" applyBorder="1" applyAlignment="1">
      <alignment wrapText="1"/>
    </xf>
    <xf numFmtId="166" fontId="15" fillId="0" borderId="6" xfId="0" applyNumberFormat="1" applyFont="1" applyBorder="1" applyAlignment="1">
      <alignment wrapText="1"/>
    </xf>
    <xf numFmtId="164" fontId="0" fillId="0" borderId="0" xfId="0" applyNumberFormat="1"/>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164" fontId="0" fillId="0" borderId="0" xfId="0" applyNumberFormat="1" applyBorder="1"/>
    <xf numFmtId="0" fontId="15" fillId="0" borderId="7" xfId="0" applyFont="1" applyBorder="1" applyAlignment="1">
      <alignment wrapText="1"/>
    </xf>
    <xf numFmtId="0" fontId="21" fillId="0" borderId="0" xfId="0" applyFont="1" applyFill="1" applyBorder="1" applyAlignment="1">
      <alignment horizontal="center"/>
    </xf>
    <xf numFmtId="169" fontId="15" fillId="0" borderId="6" xfId="1" applyNumberFormat="1" applyFont="1" applyBorder="1"/>
    <xf numFmtId="43" fontId="56" fillId="0" borderId="0" xfId="0" applyNumberFormat="1" applyFont="1"/>
    <xf numFmtId="164" fontId="15" fillId="44" borderId="2" xfId="0" quotePrefix="1" applyNumberFormat="1" applyFont="1" applyFill="1" applyBorder="1" applyAlignment="1">
      <alignment horizontal="center" wrapText="1"/>
    </xf>
    <xf numFmtId="164" fontId="15" fillId="0" borderId="6" xfId="0" applyNumberFormat="1" applyFont="1" applyBorder="1"/>
    <xf numFmtId="164" fontId="50" fillId="44" borderId="8" xfId="0" applyNumberFormat="1" applyFont="1" applyFill="1" applyBorder="1" applyAlignment="1">
      <alignment horizontal="center"/>
    </xf>
    <xf numFmtId="168" fontId="15" fillId="0" borderId="0" xfId="2" applyNumberFormat="1" applyFont="1"/>
    <xf numFmtId="0" fontId="57" fillId="0" borderId="19" xfId="0" applyFont="1" applyBorder="1" applyAlignment="1">
      <alignment horizontal="left"/>
    </xf>
    <xf numFmtId="0" fontId="60" fillId="0" borderId="0" xfId="0" applyFont="1"/>
    <xf numFmtId="0" fontId="15" fillId="41" borderId="8" xfId="0" applyFont="1" applyFill="1" applyBorder="1" applyAlignment="1">
      <alignment horizontal="center"/>
    </xf>
    <xf numFmtId="0" fontId="49" fillId="0" borderId="0" xfId="0" applyFont="1" applyFill="1" applyAlignment="1">
      <alignment vertical="top" wrapText="1"/>
    </xf>
    <xf numFmtId="164" fontId="15" fillId="0" borderId="2" xfId="0" applyNumberFormat="1" applyFont="1" applyBorder="1" applyAlignment="1">
      <alignment horizontal="center"/>
    </xf>
    <xf numFmtId="164" fontId="15" fillId="0" borderId="0" xfId="0" applyNumberFormat="1" applyFont="1" applyBorder="1" applyAlignment="1">
      <alignment horizontal="center"/>
    </xf>
    <xf numFmtId="164" fontId="21" fillId="44" borderId="8" xfId="37" applyNumberFormat="1" applyFont="1" applyFill="1" applyBorder="1"/>
    <xf numFmtId="167" fontId="50" fillId="44" borderId="2" xfId="0" applyNumberFormat="1" applyFont="1" applyFill="1" applyBorder="1" applyAlignment="1">
      <alignment horizontal="center" wrapText="1"/>
    </xf>
    <xf numFmtId="0" fontId="62" fillId="0" borderId="2" xfId="0" applyFont="1" applyBorder="1" applyAlignment="1">
      <alignment horizontal="left" vertical="top" wrapText="1"/>
    </xf>
    <xf numFmtId="43" fontId="15" fillId="0" borderId="8" xfId="0" applyNumberFormat="1" applyFont="1" applyBorder="1" applyAlignment="1">
      <alignment horizontal="center"/>
    </xf>
    <xf numFmtId="0" fontId="15" fillId="0" borderId="2" xfId="0" applyFont="1" applyBorder="1" applyAlignment="1">
      <alignment horizontal="left"/>
    </xf>
    <xf numFmtId="169" fontId="15" fillId="0" borderId="0" xfId="1" applyNumberFormat="1" applyFont="1"/>
    <xf numFmtId="3" fontId="21" fillId="0" borderId="20" xfId="11" applyNumberFormat="1" applyFont="1" applyBorder="1" applyAlignment="1">
      <alignment horizontal="center"/>
    </xf>
    <xf numFmtId="164" fontId="15" fillId="44" borderId="0" xfId="0" applyNumberFormat="1" applyFont="1" applyFill="1" applyBorder="1" applyAlignment="1">
      <alignment horizontal="center"/>
    </xf>
    <xf numFmtId="164" fontId="57" fillId="44" borderId="19" xfId="0" applyNumberFormat="1" applyFont="1" applyFill="1" applyBorder="1" applyAlignment="1">
      <alignment horizontal="center"/>
    </xf>
    <xf numFmtId="10" fontId="15" fillId="0" borderId="0" xfId="2" applyNumberFormat="1" applyFont="1"/>
    <xf numFmtId="167" fontId="21" fillId="44" borderId="7" xfId="37" applyNumberFormat="1" applyFont="1" applyFill="1" applyBorder="1" applyAlignment="1">
      <alignment horizontal="center"/>
    </xf>
    <xf numFmtId="164" fontId="15" fillId="0" borderId="18" xfId="0" applyNumberFormat="1" applyFont="1" applyBorder="1" applyAlignment="1">
      <alignment horizontal="center"/>
    </xf>
    <xf numFmtId="0" fontId="15" fillId="0" borderId="20" xfId="0" applyFont="1" applyBorder="1" applyAlignment="1">
      <alignment horizontal="center"/>
    </xf>
    <xf numFmtId="169" fontId="15" fillId="0" borderId="7" xfId="0" applyNumberFormat="1" applyFont="1" applyBorder="1" applyAlignment="1">
      <alignment horizontal="center"/>
    </xf>
    <xf numFmtId="169" fontId="15" fillId="0" borderId="6" xfId="0" applyNumberFormat="1" applyFont="1" applyBorder="1" applyAlignment="1">
      <alignment horizontal="center"/>
    </xf>
    <xf numFmtId="0" fontId="21" fillId="41" borderId="24" xfId="0" applyFont="1" applyFill="1" applyBorder="1" applyAlignment="1">
      <alignment horizontal="center"/>
    </xf>
    <xf numFmtId="0" fontId="21" fillId="49" borderId="20" xfId="0" applyFont="1" applyFill="1" applyBorder="1" applyAlignment="1">
      <alignment horizontal="center"/>
    </xf>
    <xf numFmtId="164" fontId="15" fillId="44" borderId="8" xfId="0" quotePrefix="1" applyNumberFormat="1" applyFont="1" applyFill="1" applyBorder="1" applyAlignment="1">
      <alignment horizontal="center" wrapText="1"/>
    </xf>
    <xf numFmtId="43" fontId="15" fillId="0" borderId="8" xfId="1" applyFont="1" applyBorder="1" applyAlignment="1">
      <alignment horizontal="center"/>
    </xf>
    <xf numFmtId="164" fontId="15" fillId="2" borderId="2" xfId="0" applyNumberFormat="1" applyFont="1" applyFill="1" applyBorder="1" applyAlignment="1">
      <alignment horizontal="center"/>
    </xf>
    <xf numFmtId="43" fontId="15" fillId="0" borderId="0" xfId="1" applyFont="1" applyAlignment="1">
      <alignment horizontal="center"/>
    </xf>
    <xf numFmtId="164" fontId="57" fillId="44" borderId="20" xfId="0" applyNumberFormat="1" applyFont="1" applyFill="1" applyBorder="1" applyAlignment="1">
      <alignment horizontal="center"/>
    </xf>
    <xf numFmtId="0" fontId="15" fillId="0" borderId="7" xfId="0" applyFont="1" applyBorder="1" applyAlignment="1">
      <alignment horizontal="left" indent="4"/>
    </xf>
    <xf numFmtId="0" fontId="15" fillId="41" borderId="2" xfId="0" applyFont="1" applyFill="1" applyBorder="1" applyAlignment="1">
      <alignment horizontal="center"/>
    </xf>
    <xf numFmtId="0" fontId="15" fillId="0" borderId="2" xfId="0" applyFont="1" applyBorder="1" applyAlignment="1">
      <alignment horizontal="left" vertical="top" wrapText="1" indent="4"/>
    </xf>
    <xf numFmtId="3" fontId="21" fillId="0" borderId="18" xfId="11" applyNumberFormat="1" applyFont="1" applyBorder="1" applyAlignment="1">
      <alignment horizontal="center"/>
    </xf>
    <xf numFmtId="3" fontId="21" fillId="0" borderId="19" xfId="11" applyNumberFormat="1" applyFont="1" applyBorder="1" applyAlignment="1">
      <alignment horizontal="center"/>
    </xf>
    <xf numFmtId="0" fontId="21" fillId="49" borderId="19" xfId="0" applyFont="1" applyFill="1" applyBorder="1" applyAlignment="1">
      <alignment horizontal="center"/>
    </xf>
    <xf numFmtId="0" fontId="21" fillId="49" borderId="18" xfId="0" applyFont="1" applyFill="1" applyBorder="1" applyAlignment="1">
      <alignment horizontal="center"/>
    </xf>
    <xf numFmtId="0" fontId="15" fillId="0" borderId="2" xfId="0" applyFont="1" applyBorder="1" applyAlignment="1">
      <alignment horizontal="left" indent="2"/>
    </xf>
    <xf numFmtId="164" fontId="15" fillId="44" borderId="0" xfId="0" quotePrefix="1" applyNumberFormat="1" applyFont="1" applyFill="1" applyBorder="1" applyAlignment="1">
      <alignment horizontal="center" wrapText="1"/>
    </xf>
    <xf numFmtId="0" fontId="61" fillId="0" borderId="0" xfId="0" applyFont="1"/>
    <xf numFmtId="0" fontId="15" fillId="0" borderId="6" xfId="0" applyFont="1" applyFill="1" applyBorder="1" applyAlignment="1"/>
    <xf numFmtId="0" fontId="50" fillId="0" borderId="0" xfId="0" applyFont="1" applyBorder="1" applyAlignment="1">
      <alignment horizontal="center"/>
    </xf>
    <xf numFmtId="0" fontId="50" fillId="0" borderId="2" xfId="0" applyFont="1" applyBorder="1" applyAlignment="1">
      <alignment horizontal="center"/>
    </xf>
    <xf numFmtId="0" fontId="59" fillId="0" borderId="0" xfId="0" applyFont="1" applyAlignment="1">
      <alignment vertical="center" wrapText="1"/>
    </xf>
    <xf numFmtId="167" fontId="15" fillId="0" borderId="7" xfId="0" applyNumberFormat="1" applyFont="1" applyBorder="1" applyAlignment="1">
      <alignment horizontal="center"/>
    </xf>
    <xf numFmtId="0" fontId="49" fillId="0" borderId="0" xfId="0" applyFont="1" applyAlignment="1">
      <alignment horizontal="center" vertical="top" wrapText="1"/>
    </xf>
    <xf numFmtId="2" fontId="15" fillId="0" borderId="0" xfId="0" applyNumberFormat="1" applyFont="1"/>
    <xf numFmtId="164" fontId="15" fillId="0" borderId="22" xfId="0" applyNumberFormat="1" applyFont="1" applyBorder="1"/>
    <xf numFmtId="164" fontId="50" fillId="0" borderId="2" xfId="0" applyNumberFormat="1" applyFont="1" applyBorder="1" applyAlignment="1">
      <alignment horizontal="center"/>
    </xf>
    <xf numFmtId="164" fontId="15" fillId="44" borderId="2" xfId="0" applyNumberFormat="1" applyFont="1" applyFill="1" applyBorder="1" applyAlignment="1">
      <alignment horizontal="center"/>
    </xf>
    <xf numFmtId="169" fontId="15" fillId="44" borderId="22" xfId="2" applyNumberFormat="1" applyFont="1" applyFill="1" applyBorder="1" applyAlignment="1">
      <alignment horizontal="center"/>
    </xf>
    <xf numFmtId="0" fontId="15" fillId="0" borderId="0" xfId="0" applyFont="1" applyBorder="1" applyAlignment="1">
      <alignment horizontal="center" vertical="top" wrapText="1"/>
    </xf>
    <xf numFmtId="43" fontId="15" fillId="0" borderId="0" xfId="0" applyNumberFormat="1" applyFont="1" applyAlignment="1">
      <alignment horizontal="center"/>
    </xf>
    <xf numFmtId="164" fontId="57" fillId="44" borderId="18" xfId="0" applyNumberFormat="1" applyFont="1" applyFill="1" applyBorder="1" applyAlignment="1">
      <alignment horizontal="center"/>
    </xf>
    <xf numFmtId="0" fontId="15" fillId="0" borderId="2" xfId="0" applyFont="1" applyBorder="1" applyAlignment="1">
      <alignment horizontal="left" indent="4"/>
    </xf>
    <xf numFmtId="167" fontId="21" fillId="44" borderId="6" xfId="37" applyNumberFormat="1" applyFont="1" applyFill="1" applyBorder="1" applyAlignment="1">
      <alignment horizontal="center"/>
    </xf>
    <xf numFmtId="0" fontId="21" fillId="41" borderId="2" xfId="0" applyFont="1" applyFill="1" applyBorder="1" applyAlignment="1">
      <alignment horizontal="center"/>
    </xf>
    <xf numFmtId="0" fontId="15" fillId="0" borderId="18" xfId="0" applyFont="1" applyBorder="1" applyAlignment="1">
      <alignment horizontal="left"/>
    </xf>
    <xf numFmtId="0" fontId="46" fillId="0" borderId="0" xfId="511"/>
    <xf numFmtId="0" fontId="15" fillId="41" borderId="25" xfId="0" applyFont="1" applyFill="1" applyBorder="1" applyAlignment="1">
      <alignment horizontal="center"/>
    </xf>
    <xf numFmtId="0" fontId="22" fillId="49" borderId="3" xfId="0" applyFont="1" applyFill="1" applyBorder="1" applyAlignment="1"/>
    <xf numFmtId="164" fontId="15" fillId="0" borderId="19" xfId="0" applyNumberFormat="1" applyFont="1" applyBorder="1" applyAlignment="1">
      <alignment horizontal="center"/>
    </xf>
    <xf numFmtId="169" fontId="15" fillId="0" borderId="22" xfId="0" applyNumberFormat="1" applyFont="1" applyBorder="1" applyAlignment="1">
      <alignment horizontal="center"/>
    </xf>
    <xf numFmtId="0" fontId="15" fillId="0" borderId="7" xfId="0" applyFont="1" applyBorder="1"/>
    <xf numFmtId="0" fontId="21" fillId="41" borderId="23" xfId="0" applyFont="1" applyFill="1" applyBorder="1" applyAlignment="1">
      <alignment horizontal="center"/>
    </xf>
    <xf numFmtId="0" fontId="57" fillId="0" borderId="18" xfId="0" applyFont="1" applyBorder="1" applyAlignment="1">
      <alignment horizontal="center"/>
    </xf>
    <xf numFmtId="164" fontId="15" fillId="0" borderId="8" xfId="0" applyNumberFormat="1" applyFont="1" applyBorder="1" applyAlignment="1">
      <alignment horizontal="center"/>
    </xf>
    <xf numFmtId="164" fontId="15" fillId="0" borderId="20" xfId="0" applyNumberFormat="1" applyFont="1" applyBorder="1" applyAlignment="1">
      <alignment horizontal="center"/>
    </xf>
    <xf numFmtId="0" fontId="15" fillId="2" borderId="0" xfId="0" applyFont="1" applyFill="1" applyAlignment="1">
      <alignment horizontal="left" wrapText="1"/>
    </xf>
    <xf numFmtId="0" fontId="0" fillId="44" borderId="18" xfId="0" applyFill="1" applyBorder="1"/>
    <xf numFmtId="2" fontId="15" fillId="0" borderId="6" xfId="0" applyNumberFormat="1" applyFont="1" applyBorder="1"/>
    <xf numFmtId="167" fontId="21" fillId="44" borderId="22" xfId="37" applyNumberFormat="1" applyFont="1" applyFill="1" applyBorder="1" applyAlignment="1">
      <alignment horizontal="center"/>
    </xf>
    <xf numFmtId="2" fontId="21" fillId="0" borderId="0" xfId="37" applyNumberFormat="1" applyFont="1" applyAlignment="1">
      <alignment horizontal="right"/>
    </xf>
    <xf numFmtId="169" fontId="15" fillId="0" borderId="0" xfId="0" applyNumberFormat="1" applyFont="1" applyBorder="1" applyAlignment="1">
      <alignment horizontal="center"/>
    </xf>
    <xf numFmtId="0" fontId="21" fillId="41" borderId="25" xfId="0" applyFont="1" applyFill="1" applyBorder="1" applyAlignment="1">
      <alignment horizontal="center"/>
    </xf>
    <xf numFmtId="169" fontId="15" fillId="0" borderId="0" xfId="2" applyNumberFormat="1" applyFont="1" applyBorder="1"/>
    <xf numFmtId="0" fontId="15" fillId="0" borderId="0" xfId="0" applyFont="1" applyAlignment="1">
      <alignment horizontal="left" indent="4"/>
    </xf>
    <xf numFmtId="164" fontId="15" fillId="48" borderId="0" xfId="0" quotePrefix="1" applyNumberFormat="1" applyFont="1" applyFill="1" applyBorder="1" applyAlignment="1">
      <alignment horizontal="center" wrapText="1"/>
    </xf>
    <xf numFmtId="164" fontId="15" fillId="48" borderId="2" xfId="0" quotePrefix="1" applyNumberFormat="1" applyFont="1" applyFill="1" applyBorder="1" applyAlignment="1">
      <alignment horizontal="center" wrapText="1"/>
    </xf>
    <xf numFmtId="0" fontId="15" fillId="0" borderId="0" xfId="0" applyFont="1"/>
    <xf numFmtId="171" fontId="15" fillId="0" borderId="0" xfId="0" applyNumberFormat="1" applyFont="1"/>
    <xf numFmtId="2" fontId="15" fillId="0" borderId="22" xfId="0" applyNumberFormat="1" applyFont="1" applyBorder="1" applyAlignment="1">
      <alignment horizontal="center"/>
    </xf>
    <xf numFmtId="164" fontId="15" fillId="0" borderId="0" xfId="0" applyNumberFormat="1" applyFont="1"/>
    <xf numFmtId="0" fontId="15" fillId="0" borderId="22" xfId="0" applyFont="1" applyBorder="1" applyAlignment="1">
      <alignment horizontal="center"/>
    </xf>
    <xf numFmtId="169" fontId="15" fillId="0" borderId="8" xfId="0" applyNumberFormat="1" applyFont="1" applyBorder="1" applyAlignment="1">
      <alignment horizontal="center"/>
    </xf>
    <xf numFmtId="2" fontId="21" fillId="0" borderId="22" xfId="37" applyNumberFormat="1" applyFont="1" applyBorder="1" applyAlignment="1">
      <alignment horizontal="right"/>
    </xf>
    <xf numFmtId="169" fontId="15" fillId="0" borderId="2" xfId="0" applyNumberFormat="1" applyFont="1" applyBorder="1" applyAlignment="1">
      <alignment horizontal="center"/>
    </xf>
    <xf numFmtId="167" fontId="15" fillId="2" borderId="0" xfId="0" quotePrefix="1" applyNumberFormat="1" applyFont="1" applyFill="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164" fontId="50" fillId="0" borderId="0" xfId="0" applyNumberFormat="1" applyFont="1" applyBorder="1" applyAlignment="1">
      <alignment horizontal="center"/>
    </xf>
    <xf numFmtId="3" fontId="50" fillId="44" borderId="8" xfId="0" applyNumberFormat="1" applyFont="1" applyFill="1" applyBorder="1" applyAlignment="1">
      <alignment horizontal="center" wrapText="1"/>
    </xf>
    <xf numFmtId="0" fontId="0" fillId="44" borderId="8" xfId="0" applyFill="1" applyBorder="1"/>
    <xf numFmtId="0" fontId="15" fillId="0" borderId="7" xfId="0" applyFont="1" applyBorder="1" applyAlignment="1">
      <alignment horizontal="left" vertical="top" wrapText="1" indent="4"/>
    </xf>
    <xf numFmtId="169" fontId="15" fillId="0" borderId="22" xfId="2" applyNumberFormat="1" applyFont="1" applyBorder="1" applyAlignment="1">
      <alignment horizontal="center"/>
    </xf>
    <xf numFmtId="164" fontId="50" fillId="0" borderId="22" xfId="0" applyNumberFormat="1" applyFont="1" applyBorder="1" applyAlignment="1">
      <alignment horizontal="center"/>
    </xf>
    <xf numFmtId="169" fontId="15" fillId="44" borderId="6" xfId="2" applyNumberFormat="1" applyFont="1" applyFill="1" applyBorder="1" applyAlignment="1">
      <alignment horizontal="center"/>
    </xf>
    <xf numFmtId="0" fontId="0" fillId="44" borderId="6" xfId="0" applyFill="1" applyBorder="1"/>
    <xf numFmtId="3" fontId="15" fillId="44" borderId="19" xfId="0" applyNumberFormat="1" applyFont="1" applyFill="1" applyBorder="1" applyAlignment="1">
      <alignment horizontal="center" wrapText="1"/>
    </xf>
    <xf numFmtId="0" fontId="0" fillId="44" borderId="22" xfId="0" applyFill="1" applyBorder="1"/>
    <xf numFmtId="0" fontId="50" fillId="0" borderId="0" xfId="0" applyFont="1" applyBorder="1" applyAlignment="1">
      <alignment horizontal="center" wrapText="1"/>
    </xf>
    <xf numFmtId="164" fontId="57" fillId="0" borderId="19" xfId="0" applyNumberFormat="1" applyFont="1" applyBorder="1" applyAlignment="1">
      <alignment horizontal="center"/>
    </xf>
    <xf numFmtId="164" fontId="50" fillId="44" borderId="2" xfId="0" applyNumberFormat="1" applyFont="1" applyFill="1" applyBorder="1" applyAlignment="1">
      <alignment horizontal="center"/>
    </xf>
    <xf numFmtId="2" fontId="21" fillId="0" borderId="6" xfId="37" applyNumberFormat="1" applyFont="1" applyBorder="1" applyAlignment="1">
      <alignment horizontal="right"/>
    </xf>
    <xf numFmtId="0" fontId="50" fillId="0" borderId="2" xfId="0" applyFont="1" applyBorder="1" applyAlignment="1">
      <alignment horizontal="left" vertical="top" wrapText="1" indent="2"/>
    </xf>
    <xf numFmtId="0" fontId="15" fillId="0" borderId="2" xfId="0" applyFont="1" applyBorder="1" applyAlignment="1">
      <alignment horizontal="left" wrapText="1" indent="3"/>
    </xf>
    <xf numFmtId="0" fontId="49" fillId="0" borderId="0" xfId="0" applyFont="1" applyBorder="1" applyAlignment="1">
      <alignment horizontal="center"/>
    </xf>
    <xf numFmtId="3" fontId="50" fillId="44" borderId="0" xfId="0" applyNumberFormat="1" applyFont="1" applyFill="1" applyBorder="1" applyAlignment="1">
      <alignment horizontal="center" wrapText="1"/>
    </xf>
    <xf numFmtId="167" fontId="50" fillId="44" borderId="8" xfId="0" applyNumberFormat="1" applyFont="1" applyFill="1" applyBorder="1" applyAlignment="1">
      <alignment horizontal="center" wrapText="1"/>
    </xf>
    <xf numFmtId="0" fontId="0" fillId="44" borderId="0" xfId="0" applyFill="1" applyBorder="1"/>
    <xf numFmtId="164" fontId="57" fillId="0" borderId="18" xfId="0" applyNumberFormat="1" applyFont="1" applyBorder="1" applyAlignment="1">
      <alignment horizontal="center"/>
    </xf>
    <xf numFmtId="164" fontId="57" fillId="0" borderId="20" xfId="0" applyNumberFormat="1" applyFont="1" applyBorder="1" applyAlignment="1">
      <alignment horizontal="center"/>
    </xf>
    <xf numFmtId="0" fontId="15" fillId="42" borderId="5" xfId="0" applyFont="1" applyFill="1" applyBorder="1"/>
    <xf numFmtId="164" fontId="15" fillId="48" borderId="8" xfId="0" quotePrefix="1" applyNumberFormat="1" applyFont="1" applyFill="1" applyBorder="1" applyAlignment="1">
      <alignment horizontal="center" wrapText="1"/>
    </xf>
    <xf numFmtId="3" fontId="15" fillId="44" borderId="7" xfId="0" applyNumberFormat="1" applyFont="1" applyFill="1" applyBorder="1" applyAlignment="1">
      <alignment horizontal="center" wrapText="1"/>
    </xf>
    <xf numFmtId="167" fontId="15" fillId="2" borderId="2" xfId="0" quotePrefix="1" applyNumberFormat="1" applyFont="1" applyFill="1" applyBorder="1" applyAlignment="1">
      <alignment horizontal="center"/>
    </xf>
    <xf numFmtId="0" fontId="15" fillId="42" borderId="3" xfId="0" applyFont="1" applyFill="1" applyBorder="1"/>
    <xf numFmtId="0" fontId="15" fillId="2" borderId="2" xfId="0" applyFont="1" applyFill="1" applyBorder="1"/>
    <xf numFmtId="0" fontId="62" fillId="0" borderId="8" xfId="0" applyFont="1" applyBorder="1" applyAlignment="1">
      <alignment horizontal="center" vertical="top" wrapText="1"/>
    </xf>
    <xf numFmtId="167" fontId="50" fillId="44" borderId="0" xfId="0" applyNumberFormat="1" applyFont="1" applyFill="1" applyBorder="1" applyAlignment="1">
      <alignment horizontal="center" wrapText="1"/>
    </xf>
    <xf numFmtId="164" fontId="15" fillId="44" borderId="8" xfId="0" applyNumberFormat="1" applyFont="1" applyFill="1" applyBorder="1" applyAlignment="1">
      <alignment horizontal="center"/>
    </xf>
    <xf numFmtId="164" fontId="15" fillId="0" borderId="2" xfId="2" applyNumberFormat="1" applyFont="1" applyBorder="1" applyAlignment="1">
      <alignment horizontal="center"/>
    </xf>
    <xf numFmtId="164" fontId="15" fillId="0" borderId="0" xfId="2" applyNumberFormat="1" applyFont="1" applyBorder="1" applyAlignment="1">
      <alignment horizontal="center"/>
    </xf>
    <xf numFmtId="164" fontId="50" fillId="0" borderId="7" xfId="0" applyNumberFormat="1" applyFont="1" applyBorder="1" applyAlignment="1">
      <alignment horizontal="center"/>
    </xf>
    <xf numFmtId="164" fontId="50" fillId="0" borderId="6" xfId="0" applyNumberFormat="1" applyFont="1" applyBorder="1" applyAlignment="1">
      <alignment horizontal="center"/>
    </xf>
    <xf numFmtId="169" fontId="15" fillId="0" borderId="6" xfId="0" applyNumberFormat="1" applyFont="1" applyFill="1" applyBorder="1" applyAlignment="1">
      <alignment horizontal="center"/>
    </xf>
    <xf numFmtId="0" fontId="22" fillId="0" borderId="18" xfId="0" applyFont="1" applyFill="1" applyBorder="1" applyAlignment="1">
      <alignment horizontal="center"/>
    </xf>
    <xf numFmtId="164" fontId="50" fillId="44" borderId="0" xfId="0" applyNumberFormat="1" applyFont="1" applyFill="1" applyBorder="1" applyAlignment="1">
      <alignment horizontal="center"/>
    </xf>
    <xf numFmtId="169" fontId="15" fillId="44" borderId="7" xfId="2" applyNumberFormat="1" applyFont="1" applyFill="1" applyBorder="1" applyAlignment="1">
      <alignment horizontal="center"/>
    </xf>
    <xf numFmtId="0" fontId="0" fillId="44" borderId="0" xfId="0" applyFill="1"/>
    <xf numFmtId="3" fontId="15" fillId="44" borderId="6" xfId="0" applyNumberFormat="1" applyFont="1" applyFill="1" applyBorder="1" applyAlignment="1">
      <alignment horizontal="center" wrapText="1"/>
    </xf>
    <xf numFmtId="0" fontId="50" fillId="0" borderId="2" xfId="0" applyFont="1" applyBorder="1" applyAlignment="1">
      <alignment horizontal="center" wrapText="1"/>
    </xf>
    <xf numFmtId="169" fontId="15" fillId="0" borderId="6" xfId="2" applyNumberFormat="1" applyFont="1" applyBorder="1" applyAlignment="1">
      <alignment horizontal="center"/>
    </xf>
    <xf numFmtId="3" fontId="50" fillId="44" borderId="2" xfId="0" applyNumberFormat="1" applyFont="1" applyFill="1" applyBorder="1" applyAlignment="1">
      <alignment horizontal="center" wrapText="1"/>
    </xf>
    <xf numFmtId="166" fontId="50" fillId="0" borderId="0" xfId="0" applyNumberFormat="1" applyFont="1" applyBorder="1" applyAlignment="1">
      <alignment wrapText="1"/>
    </xf>
    <xf numFmtId="164" fontId="15" fillId="0" borderId="7" xfId="1" applyNumberFormat="1" applyFont="1" applyBorder="1" applyAlignment="1">
      <alignment horizontal="center"/>
    </xf>
    <xf numFmtId="164" fontId="15" fillId="2" borderId="0" xfId="0" applyNumberFormat="1" applyFont="1" applyFill="1" applyBorder="1" applyAlignment="1">
      <alignment horizontal="center"/>
    </xf>
    <xf numFmtId="0" fontId="0" fillId="44" borderId="20" xfId="0" applyFill="1" applyBorder="1"/>
    <xf numFmtId="164" fontId="21" fillId="44" borderId="0" xfId="37" applyNumberFormat="1" applyFont="1" applyFill="1" applyBorder="1"/>
    <xf numFmtId="2" fontId="15" fillId="0" borderId="7" xfId="0" applyNumberFormat="1" applyFont="1" applyBorder="1"/>
    <xf numFmtId="164" fontId="15" fillId="2" borderId="8" xfId="0" applyNumberFormat="1" applyFont="1" applyFill="1" applyBorder="1" applyAlignment="1">
      <alignment horizontal="center"/>
    </xf>
    <xf numFmtId="167" fontId="15" fillId="2" borderId="8" xfId="0" applyNumberFormat="1" applyFont="1" applyFill="1" applyBorder="1" applyAlignment="1">
      <alignment horizontal="center"/>
    </xf>
    <xf numFmtId="164" fontId="50" fillId="0" borderId="8" xfId="0" applyNumberFormat="1" applyFont="1" applyBorder="1" applyAlignment="1">
      <alignment horizontal="center"/>
    </xf>
    <xf numFmtId="164" fontId="15" fillId="0" borderId="6" xfId="1" applyNumberFormat="1" applyFont="1" applyBorder="1" applyAlignment="1">
      <alignment horizontal="center"/>
    </xf>
    <xf numFmtId="0" fontId="15" fillId="42" borderId="4" xfId="0" applyFont="1" applyFill="1" applyBorder="1"/>
    <xf numFmtId="0" fontId="15" fillId="2" borderId="2" xfId="0" applyFont="1" applyFill="1" applyBorder="1" applyAlignment="1">
      <alignment horizontal="left" vertical="top" wrapText="1" indent="3"/>
    </xf>
    <xf numFmtId="0" fontId="21" fillId="0" borderId="2"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3" fontId="21" fillId="0" borderId="0" xfId="0" applyNumberFormat="1" applyFont="1" applyFill="1" applyAlignment="1"/>
    <xf numFmtId="0" fontId="21" fillId="0" borderId="0" xfId="0" applyNumberFormat="1" applyFont="1" applyFill="1" applyAlignment="1"/>
    <xf numFmtId="0" fontId="49" fillId="0" borderId="0" xfId="0" applyFont="1"/>
    <xf numFmtId="169" fontId="15" fillId="0" borderId="6" xfId="0" applyNumberFormat="1" applyFont="1" applyBorder="1" applyAlignment="1">
      <alignment horizontal="center"/>
    </xf>
    <xf numFmtId="0" fontId="15" fillId="0" borderId="20" xfId="0" applyFont="1" applyFill="1" applyBorder="1"/>
    <xf numFmtId="0" fontId="15" fillId="0" borderId="18" xfId="0" applyFont="1" applyFill="1" applyBorder="1"/>
    <xf numFmtId="0" fontId="49" fillId="0" borderId="19" xfId="0" applyFont="1" applyBorder="1"/>
    <xf numFmtId="169" fontId="15" fillId="44" borderId="8" xfId="0" applyNumberFormat="1" applyFont="1" applyFill="1" applyBorder="1" applyAlignment="1">
      <alignment horizontal="center"/>
    </xf>
    <xf numFmtId="169" fontId="15" fillId="44" borderId="0" xfId="0" applyNumberFormat="1" applyFont="1" applyFill="1" applyBorder="1" applyAlignment="1">
      <alignment horizontal="center"/>
    </xf>
    <xf numFmtId="0" fontId="50" fillId="0" borderId="2" xfId="0" applyFont="1" applyFill="1" applyBorder="1" applyAlignment="1">
      <alignment horizontal="right" wrapText="1" indent="2"/>
    </xf>
    <xf numFmtId="164" fontId="50" fillId="44" borderId="6" xfId="0" applyNumberFormat="1" applyFont="1" applyFill="1" applyBorder="1" applyAlignment="1">
      <alignment horizontal="center"/>
    </xf>
    <xf numFmtId="0" fontId="50" fillId="0" borderId="2" xfId="0" applyFont="1" applyBorder="1" applyAlignment="1">
      <alignment horizontal="left" wrapText="1" indent="3"/>
    </xf>
    <xf numFmtId="164" fontId="46" fillId="0" borderId="0" xfId="511" applyNumberFormat="1"/>
    <xf numFmtId="0" fontId="15" fillId="0" borderId="2" xfId="0" applyFont="1" applyFill="1" applyBorder="1" applyAlignment="1">
      <alignment horizontal="right" wrapText="1" indent="2"/>
    </xf>
    <xf numFmtId="1" fontId="15" fillId="0" borderId="18" xfId="0" applyNumberFormat="1" applyFont="1" applyBorder="1" applyAlignment="1">
      <alignment horizontal="center"/>
    </xf>
    <xf numFmtId="3" fontId="21" fillId="0" borderId="2" xfId="0" applyNumberFormat="1" applyFont="1" applyFill="1" applyBorder="1" applyAlignment="1">
      <alignment horizontal="center"/>
    </xf>
    <xf numFmtId="1" fontId="15" fillId="0" borderId="0" xfId="0" applyNumberFormat="1" applyFont="1" applyBorder="1" applyAlignment="1">
      <alignment horizontal="center"/>
    </xf>
    <xf numFmtId="3" fontId="21" fillId="0" borderId="0" xfId="0" applyNumberFormat="1" applyFont="1" applyFill="1" applyBorder="1" applyAlignment="1">
      <alignment horizontal="center"/>
    </xf>
    <xf numFmtId="1" fontId="21" fillId="0" borderId="0" xfId="11" applyNumberFormat="1" applyFont="1" applyBorder="1" applyAlignment="1">
      <alignment horizontal="center"/>
    </xf>
    <xf numFmtId="0" fontId="22" fillId="49" borderId="5" xfId="0" applyNumberFormat="1" applyFont="1" applyFill="1" applyBorder="1" applyAlignment="1">
      <alignment horizontal="center"/>
    </xf>
    <xf numFmtId="0" fontId="15" fillId="0" borderId="2" xfId="0" applyFont="1" applyFill="1" applyBorder="1" applyAlignment="1">
      <alignment horizontal="left" indent="2"/>
    </xf>
    <xf numFmtId="0" fontId="15" fillId="0" borderId="7" xfId="0" applyFont="1" applyBorder="1" applyAlignment="1">
      <alignment horizontal="right"/>
    </xf>
    <xf numFmtId="3" fontId="22" fillId="0" borderId="0" xfId="0" applyNumberFormat="1" applyFont="1" applyFill="1" applyAlignment="1"/>
    <xf numFmtId="164" fontId="0" fillId="0" borderId="8" xfId="0" applyNumberFormat="1" applyBorder="1"/>
    <xf numFmtId="169" fontId="15" fillId="44" borderId="2" xfId="0" applyNumberFormat="1" applyFont="1" applyFill="1" applyBorder="1" applyAlignment="1">
      <alignment horizontal="center"/>
    </xf>
    <xf numFmtId="0" fontId="15" fillId="0" borderId="2" xfId="0" applyFont="1" applyBorder="1" applyAlignment="1">
      <alignment horizontal="right" wrapText="1" indent="3"/>
    </xf>
    <xf numFmtId="164" fontId="50" fillId="44" borderId="22" xfId="0" applyNumberFormat="1" applyFont="1" applyFill="1" applyBorder="1" applyAlignment="1">
      <alignment horizontal="center"/>
    </xf>
    <xf numFmtId="164" fontId="50" fillId="44" borderId="7" xfId="0" applyNumberFormat="1" applyFont="1" applyFill="1" applyBorder="1" applyAlignment="1">
      <alignment horizontal="center"/>
    </xf>
    <xf numFmtId="0" fontId="50" fillId="0" borderId="2" xfId="0" applyFont="1" applyFill="1" applyBorder="1" applyAlignment="1">
      <alignment horizontal="left" wrapText="1" indent="2"/>
    </xf>
    <xf numFmtId="10" fontId="0" fillId="0" borderId="0" xfId="517" applyNumberFormat="1" applyFont="1"/>
    <xf numFmtId="0" fontId="15" fillId="0" borderId="2" xfId="0" applyFont="1" applyFill="1" applyBorder="1" applyAlignment="1">
      <alignment horizontal="left" wrapText="1"/>
    </xf>
    <xf numFmtId="164" fontId="50" fillId="0" borderId="0" xfId="0" applyNumberFormat="1" applyFont="1" applyFill="1" applyBorder="1" applyAlignment="1">
      <alignment horizontal="center"/>
    </xf>
    <xf numFmtId="1" fontId="15" fillId="0" borderId="20" xfId="0" applyNumberFormat="1" applyFont="1" applyBorder="1" applyAlignment="1">
      <alignment horizontal="center"/>
    </xf>
    <xf numFmtId="1" fontId="15" fillId="0" borderId="19" xfId="0" applyNumberFormat="1" applyFont="1" applyBorder="1" applyAlignment="1">
      <alignment horizontal="center"/>
    </xf>
    <xf numFmtId="1" fontId="15" fillId="0" borderId="8" xfId="0" applyNumberFormat="1" applyFont="1" applyBorder="1" applyAlignment="1">
      <alignment horizontal="center"/>
    </xf>
    <xf numFmtId="3" fontId="21" fillId="0" borderId="8" xfId="0" applyNumberFormat="1" applyFont="1" applyFill="1" applyBorder="1" applyAlignment="1">
      <alignment horizontal="center"/>
    </xf>
    <xf numFmtId="1" fontId="21" fillId="0" borderId="8" xfId="11" applyNumberFormat="1" applyFont="1" applyBorder="1" applyAlignment="1">
      <alignment horizontal="center"/>
    </xf>
    <xf numFmtId="0" fontId="22" fillId="49" borderId="4" xfId="0" applyNumberFormat="1" applyFont="1" applyFill="1" applyBorder="1" applyAlignment="1">
      <alignment horizontal="center"/>
    </xf>
    <xf numFmtId="0" fontId="49" fillId="49" borderId="3" xfId="0" applyFont="1" applyFill="1" applyBorder="1"/>
    <xf numFmtId="0" fontId="15" fillId="0" borderId="2" xfId="0" applyFont="1" applyFill="1" applyBorder="1"/>
    <xf numFmtId="0" fontId="21" fillId="0" borderId="2" xfId="11" applyFont="1" applyFill="1" applyBorder="1" applyAlignment="1">
      <alignment horizontal="left" indent="4"/>
    </xf>
    <xf numFmtId="3" fontId="21" fillId="0" borderId="2" xfId="0" applyNumberFormat="1" applyFont="1" applyFill="1" applyBorder="1" applyAlignment="1">
      <alignment horizontal="left" indent="4"/>
    </xf>
    <xf numFmtId="0" fontId="21" fillId="0" borderId="2" xfId="11" applyFont="1" applyBorder="1" applyAlignment="1">
      <alignment horizontal="left" indent="4"/>
    </xf>
    <xf numFmtId="0" fontId="15" fillId="0" borderId="2" xfId="0" applyFont="1" applyBorder="1" applyAlignment="1">
      <alignment horizontal="right" indent="1"/>
    </xf>
    <xf numFmtId="0" fontId="22" fillId="0" borderId="0" xfId="11" applyFont="1" applyBorder="1" applyAlignment="1">
      <alignment horizontal="left" indent="2"/>
    </xf>
    <xf numFmtId="0" fontId="0" fillId="0" borderId="0" xfId="0"/>
    <xf numFmtId="0" fontId="15" fillId="0" borderId="0" xfId="0" applyFont="1"/>
    <xf numFmtId="0" fontId="21" fillId="0" borderId="0" xfId="11" applyFont="1" applyBorder="1" applyAlignment="1">
      <alignment horizontal="left" indent="2"/>
    </xf>
    <xf numFmtId="3" fontId="21" fillId="0" borderId="0" xfId="11" applyNumberFormat="1" applyFont="1" applyAlignment="1">
      <alignment horizontal="right"/>
    </xf>
    <xf numFmtId="0" fontId="21" fillId="0" borderId="0" xfId="11" applyFont="1" applyAlignment="1">
      <alignment horizontal="left" indent="1"/>
    </xf>
    <xf numFmtId="0" fontId="0" fillId="0" borderId="0" xfId="0" applyFont="1"/>
    <xf numFmtId="0" fontId="0" fillId="0" borderId="0" xfId="0" applyFont="1" applyBorder="1" applyAlignment="1">
      <alignment horizontal="left" vertical="top"/>
    </xf>
    <xf numFmtId="0" fontId="0" fillId="0" borderId="0" xfId="0" applyFont="1" applyBorder="1"/>
    <xf numFmtId="0" fontId="56" fillId="0" borderId="0" xfId="0" applyFont="1" applyBorder="1" applyAlignment="1">
      <alignment horizontal="left" indent="2"/>
    </xf>
    <xf numFmtId="167" fontId="15" fillId="0" borderId="0" xfId="0" quotePrefix="1" applyNumberFormat="1" applyFont="1" applyBorder="1" applyAlignment="1">
      <alignment horizontal="center" vertical="top" wrapText="1"/>
    </xf>
    <xf numFmtId="0" fontId="0" fillId="0" borderId="0" xfId="0" applyFont="1" applyBorder="1" applyAlignment="1">
      <alignment horizontal="left"/>
    </xf>
    <xf numFmtId="0" fontId="46" fillId="0" borderId="0" xfId="0" applyFont="1" applyBorder="1" applyAlignment="1">
      <alignment horizontal="left"/>
    </xf>
    <xf numFmtId="0" fontId="0" fillId="0" borderId="0" xfId="0" applyFont="1" applyFill="1" applyBorder="1" applyAlignment="1">
      <alignment horizontal="left" vertical="top"/>
    </xf>
    <xf numFmtId="167" fontId="15" fillId="50" borderId="19" xfId="0" quotePrefix="1" applyNumberFormat="1" applyFont="1" applyFill="1" applyBorder="1" applyAlignment="1">
      <alignment horizontal="center"/>
    </xf>
    <xf numFmtId="167" fontId="15" fillId="50" borderId="18" xfId="0" quotePrefix="1" applyNumberFormat="1" applyFont="1" applyFill="1" applyBorder="1" applyAlignment="1">
      <alignment horizontal="center"/>
    </xf>
    <xf numFmtId="167" fontId="15" fillId="50" borderId="20" xfId="0" quotePrefix="1" applyNumberFormat="1" applyFont="1" applyFill="1" applyBorder="1" applyAlignment="1">
      <alignment horizontal="center"/>
    </xf>
    <xf numFmtId="167" fontId="15" fillId="50" borderId="2" xfId="0" applyNumberFormat="1" applyFont="1" applyFill="1" applyBorder="1" applyAlignment="1">
      <alignment horizontal="center"/>
    </xf>
    <xf numFmtId="167" fontId="15" fillId="50" borderId="0" xfId="0" quotePrefix="1" applyNumberFormat="1" applyFont="1" applyFill="1" applyBorder="1" applyAlignment="1">
      <alignment horizontal="center"/>
    </xf>
    <xf numFmtId="167" fontId="15" fillId="50" borderId="8" xfId="0" quotePrefix="1" applyNumberFormat="1" applyFont="1" applyFill="1" applyBorder="1" applyAlignment="1">
      <alignment horizontal="center"/>
    </xf>
    <xf numFmtId="167" fontId="15" fillId="50" borderId="0" xfId="0" applyNumberFormat="1" applyFont="1" applyFill="1" applyBorder="1" applyAlignment="1">
      <alignment horizontal="center"/>
    </xf>
    <xf numFmtId="167" fontId="15" fillId="50" borderId="8" xfId="0" applyNumberFormat="1" applyFont="1" applyFill="1" applyBorder="1" applyAlignment="1">
      <alignment horizontal="center"/>
    </xf>
    <xf numFmtId="167" fontId="21" fillId="50" borderId="2" xfId="509" quotePrefix="1" applyNumberFormat="1" applyFont="1" applyFill="1" applyBorder="1" applyAlignment="1">
      <alignment horizontal="center"/>
    </xf>
    <xf numFmtId="167" fontId="21" fillId="50" borderId="2" xfId="509" quotePrefix="1" applyNumberFormat="1" applyFont="1" applyFill="1" applyBorder="1" applyAlignment="1">
      <alignment horizontal="center" wrapText="1"/>
    </xf>
    <xf numFmtId="0" fontId="0" fillId="0" borderId="0" xfId="0" applyFont="1" applyFill="1" applyBorder="1" applyAlignment="1">
      <alignment horizontal="center"/>
    </xf>
    <xf numFmtId="0" fontId="2" fillId="0" borderId="0" xfId="0" applyFont="1" applyBorder="1"/>
    <xf numFmtId="0" fontId="0" fillId="0" borderId="0" xfId="0" applyFont="1" applyBorder="1" applyAlignment="1">
      <alignment horizontal="center"/>
    </xf>
    <xf numFmtId="170" fontId="0" fillId="0" borderId="0" xfId="0" applyNumberFormat="1" applyFont="1" applyBorder="1" applyAlignment="1"/>
    <xf numFmtId="0" fontId="0" fillId="0" borderId="0" xfId="0" applyFont="1" applyBorder="1" applyAlignment="1">
      <alignment horizontal="center" wrapText="1"/>
    </xf>
    <xf numFmtId="0" fontId="0" fillId="0" borderId="0" xfId="0" applyFont="1" applyFill="1" applyBorder="1"/>
    <xf numFmtId="167" fontId="0" fillId="0" borderId="0" xfId="0" quotePrefix="1" applyNumberFormat="1" applyFont="1" applyBorder="1" applyAlignment="1">
      <alignment horizontal="center" vertical="top" wrapText="1"/>
    </xf>
    <xf numFmtId="3" fontId="0" fillId="0" borderId="0" xfId="0" quotePrefix="1" applyNumberFormat="1" applyFont="1" applyBorder="1" applyAlignment="1">
      <alignment horizontal="center" vertical="top" wrapText="1"/>
    </xf>
    <xf numFmtId="0" fontId="63" fillId="0" borderId="0" xfId="0" applyFont="1" applyBorder="1" applyAlignment="1">
      <alignment horizontal="left" indent="2"/>
    </xf>
    <xf numFmtId="3" fontId="49" fillId="0" borderId="0" xfId="0" quotePrefix="1" applyNumberFormat="1" applyFont="1" applyBorder="1" applyAlignment="1">
      <alignment horizontal="center" vertical="top" wrapText="1"/>
    </xf>
    <xf numFmtId="0" fontId="15" fillId="44" borderId="0" xfId="0" applyFont="1" applyFill="1" applyAlignment="1">
      <alignment horizontal="center"/>
    </xf>
    <xf numFmtId="164" fontId="21" fillId="0" borderId="19" xfId="0" applyNumberFormat="1" applyFont="1" applyBorder="1" applyAlignment="1">
      <alignment horizontal="right"/>
    </xf>
    <xf numFmtId="164" fontId="21" fillId="0" borderId="18" xfId="0" applyNumberFormat="1" applyFont="1" applyBorder="1" applyAlignment="1">
      <alignment horizontal="right"/>
    </xf>
    <xf numFmtId="164" fontId="15" fillId="0" borderId="18" xfId="0" applyNumberFormat="1" applyFont="1" applyBorder="1" applyAlignment="1">
      <alignment horizontal="right"/>
    </xf>
    <xf numFmtId="164" fontId="15" fillId="44" borderId="19" xfId="0" applyNumberFormat="1" applyFont="1" applyFill="1" applyBorder="1" applyAlignment="1">
      <alignment horizontal="right"/>
    </xf>
    <xf numFmtId="164" fontId="15" fillId="44" borderId="18" xfId="0" applyNumberFormat="1" applyFont="1" applyFill="1" applyBorder="1" applyAlignment="1">
      <alignment horizontal="right"/>
    </xf>
    <xf numFmtId="164" fontId="15" fillId="44" borderId="20" xfId="0" applyNumberFormat="1" applyFont="1" applyFill="1" applyBorder="1" applyAlignment="1">
      <alignment horizontal="right"/>
    </xf>
    <xf numFmtId="164" fontId="15" fillId="0" borderId="2" xfId="0" applyNumberFormat="1" applyFont="1" applyBorder="1" applyAlignment="1">
      <alignment horizontal="right"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64" fontId="15" fillId="44" borderId="2" xfId="0" applyNumberFormat="1" applyFont="1" applyFill="1" applyBorder="1" applyAlignment="1">
      <alignment horizontal="right" vertical="top" wrapText="1"/>
    </xf>
    <xf numFmtId="164" fontId="15" fillId="44" borderId="0" xfId="0" applyNumberFormat="1" applyFont="1" applyFill="1" applyAlignment="1">
      <alignment horizontal="right" vertical="top" wrapText="1"/>
    </xf>
    <xf numFmtId="164" fontId="15" fillId="44" borderId="8" xfId="0" applyNumberFormat="1" applyFont="1" applyFill="1" applyBorder="1" applyAlignment="1">
      <alignment horizontal="right" vertical="top" wrapText="1"/>
    </xf>
    <xf numFmtId="0" fontId="50" fillId="0" borderId="2" xfId="0" applyFont="1" applyBorder="1" applyAlignment="1">
      <alignment horizontal="left" vertical="top" wrapText="1" indent="1"/>
    </xf>
    <xf numFmtId="164" fontId="49" fillId="0" borderId="0" xfId="0" quotePrefix="1" applyNumberFormat="1" applyFont="1" applyAlignment="1">
      <alignment horizontal="right" vertical="top" wrapText="1"/>
    </xf>
    <xf numFmtId="164" fontId="49" fillId="44" borderId="2" xfId="0" quotePrefix="1" applyNumberFormat="1" applyFont="1" applyFill="1" applyBorder="1" applyAlignment="1">
      <alignment horizontal="right" vertical="top" wrapText="1"/>
    </xf>
    <xf numFmtId="164" fontId="49" fillId="44" borderId="0" xfId="0" quotePrefix="1" applyNumberFormat="1" applyFont="1" applyFill="1" applyAlignment="1">
      <alignment horizontal="right" vertical="top" wrapText="1"/>
    </xf>
    <xf numFmtId="164" fontId="49" fillId="44" borderId="8" xfId="0" quotePrefix="1" applyNumberFormat="1" applyFont="1" applyFill="1" applyBorder="1" applyAlignment="1">
      <alignment horizontal="right" vertical="top" wrapText="1"/>
    </xf>
    <xf numFmtId="0" fontId="15" fillId="0" borderId="0" xfId="0" applyFont="1" applyAlignment="1">
      <alignment horizontal="center" vertical="top" wrapText="1"/>
    </xf>
    <xf numFmtId="167" fontId="15" fillId="0" borderId="0" xfId="0" quotePrefix="1" applyNumberFormat="1" applyFont="1" applyAlignment="1">
      <alignment horizontal="center" vertical="top" wrapText="1"/>
    </xf>
    <xf numFmtId="164" fontId="15" fillId="0" borderId="2" xfId="0" quotePrefix="1" applyNumberFormat="1" applyFont="1" applyBorder="1" applyAlignment="1">
      <alignment horizontal="right" vertical="top" wrapText="1"/>
    </xf>
    <xf numFmtId="3" fontId="15" fillId="0" borderId="0" xfId="0" quotePrefix="1" applyNumberFormat="1" applyFont="1" applyAlignment="1">
      <alignment horizontal="center" vertical="top" wrapText="1"/>
    </xf>
    <xf numFmtId="0" fontId="63" fillId="0" borderId="2" xfId="0" applyFont="1" applyBorder="1" applyAlignment="1">
      <alignment horizontal="left"/>
    </xf>
    <xf numFmtId="0" fontId="64" fillId="0" borderId="2" xfId="0" applyFont="1" applyBorder="1" applyAlignment="1">
      <alignment horizontal="left" indent="1"/>
    </xf>
    <xf numFmtId="164" fontId="49" fillId="0" borderId="0" xfId="0" applyNumberFormat="1" applyFont="1" applyAlignment="1">
      <alignment horizontal="right" vertical="top" wrapText="1"/>
    </xf>
    <xf numFmtId="164" fontId="49" fillId="44" borderId="2" xfId="0" applyNumberFormat="1" applyFont="1" applyFill="1" applyBorder="1" applyAlignment="1">
      <alignment horizontal="right" vertical="top" wrapText="1"/>
    </xf>
    <xf numFmtId="164" fontId="49" fillId="44" borderId="0" xfId="0" applyNumberFormat="1" applyFont="1" applyFill="1" applyAlignment="1">
      <alignment horizontal="right" vertical="top" wrapText="1"/>
    </xf>
    <xf numFmtId="164" fontId="49" fillId="44" borderId="8" xfId="0" applyNumberFormat="1" applyFont="1" applyFill="1" applyBorder="1" applyAlignment="1">
      <alignment horizontal="right" vertical="top" wrapText="1"/>
    </xf>
    <xf numFmtId="0" fontId="56" fillId="0" borderId="7" xfId="0" applyFont="1" applyBorder="1" applyAlignment="1">
      <alignment horizontal="left" indent="2"/>
    </xf>
    <xf numFmtId="3" fontId="15" fillId="0" borderId="6" xfId="0" quotePrefix="1" applyNumberFormat="1" applyFont="1" applyBorder="1" applyAlignment="1">
      <alignment horizontal="center" vertical="top" wrapText="1"/>
    </xf>
    <xf numFmtId="164" fontId="15" fillId="0" borderId="7" xfId="0" quotePrefix="1" applyNumberFormat="1" applyFont="1" applyBorder="1" applyAlignment="1">
      <alignment horizontal="right" vertical="top" wrapText="1"/>
    </xf>
    <xf numFmtId="164" fontId="15" fillId="0" borderId="6" xfId="0" quotePrefix="1" applyNumberFormat="1" applyFont="1" applyBorder="1" applyAlignment="1">
      <alignment horizontal="right" vertical="top" wrapText="1"/>
    </xf>
    <xf numFmtId="164" fontId="15" fillId="0" borderId="6" xfId="0" applyNumberFormat="1" applyFont="1" applyBorder="1" applyAlignment="1">
      <alignment horizontal="right" vertical="top" wrapText="1"/>
    </xf>
    <xf numFmtId="164" fontId="15" fillId="44" borderId="7" xfId="0" applyNumberFormat="1" applyFont="1" applyFill="1" applyBorder="1" applyAlignment="1">
      <alignment horizontal="right" vertical="top" wrapText="1"/>
    </xf>
    <xf numFmtId="164" fontId="15" fillId="44" borderId="6" xfId="0" applyNumberFormat="1" applyFont="1" applyFill="1" applyBorder="1" applyAlignment="1">
      <alignment horizontal="right" vertical="top" wrapText="1"/>
    </xf>
    <xf numFmtId="164" fontId="15" fillId="44" borderId="22" xfId="0" applyNumberFormat="1" applyFont="1" applyFill="1" applyBorder="1" applyAlignment="1">
      <alignment horizontal="right" vertical="top" wrapText="1"/>
    </xf>
    <xf numFmtId="0" fontId="63" fillId="0" borderId="21" xfId="0" applyFont="1" applyBorder="1"/>
    <xf numFmtId="17" fontId="63" fillId="0" borderId="21" xfId="0" applyNumberFormat="1" applyFont="1" applyBorder="1"/>
    <xf numFmtId="0" fontId="56" fillId="0" borderId="19" xfId="0" applyFont="1" applyBorder="1" applyAlignment="1">
      <alignment horizontal="left" indent="2"/>
    </xf>
    <xf numFmtId="169" fontId="15" fillId="0" borderId="19" xfId="0" applyNumberFormat="1" applyFont="1" applyBorder="1"/>
    <xf numFmtId="169" fontId="15" fillId="0" borderId="18" xfId="2" applyNumberFormat="1" applyFont="1" applyBorder="1"/>
    <xf numFmtId="169" fontId="15" fillId="0" borderId="19" xfId="2" applyNumberFormat="1" applyFont="1" applyBorder="1"/>
    <xf numFmtId="169" fontId="15" fillId="0" borderId="20" xfId="2" applyNumberFormat="1" applyFont="1" applyBorder="1"/>
    <xf numFmtId="169" fontId="21" fillId="0" borderId="19" xfId="37" applyNumberFormat="1" applyFont="1" applyBorder="1"/>
    <xf numFmtId="169" fontId="21" fillId="0" borderId="18" xfId="37" applyNumberFormat="1" applyFont="1" applyBorder="1"/>
    <xf numFmtId="169" fontId="21" fillId="0" borderId="20" xfId="37" applyNumberFormat="1" applyFont="1" applyBorder="1"/>
    <xf numFmtId="169" fontId="21" fillId="0" borderId="2" xfId="37" applyNumberFormat="1" applyFont="1" applyBorder="1"/>
    <xf numFmtId="169" fontId="21" fillId="0" borderId="0" xfId="37" applyNumberFormat="1" applyFont="1"/>
    <xf numFmtId="1" fontId="21" fillId="0" borderId="8" xfId="37" applyNumberFormat="1" applyFont="1" applyBorder="1"/>
    <xf numFmtId="0" fontId="56" fillId="0" borderId="2" xfId="0" applyFont="1" applyBorder="1" applyAlignment="1">
      <alignment horizontal="left" indent="4"/>
    </xf>
    <xf numFmtId="169" fontId="15" fillId="0" borderId="2" xfId="1" applyNumberFormat="1" applyFont="1" applyBorder="1"/>
    <xf numFmtId="169" fontId="15" fillId="0" borderId="8" xfId="1" applyNumberFormat="1" applyFont="1" applyBorder="1"/>
    <xf numFmtId="168" fontId="15" fillId="0" borderId="8" xfId="2" applyNumberFormat="1" applyFont="1" applyBorder="1"/>
    <xf numFmtId="168" fontId="15" fillId="0" borderId="2" xfId="2" applyNumberFormat="1" applyFont="1" applyBorder="1"/>
    <xf numFmtId="169" fontId="15" fillId="0" borderId="2" xfId="2" applyNumberFormat="1" applyFont="1" applyBorder="1"/>
    <xf numFmtId="169" fontId="15" fillId="0" borderId="0" xfId="2" applyNumberFormat="1" applyFont="1"/>
    <xf numFmtId="2" fontId="15" fillId="0" borderId="2" xfId="0" applyNumberFormat="1" applyFont="1" applyBorder="1"/>
    <xf numFmtId="169" fontId="15" fillId="0" borderId="2" xfId="0" applyNumberFormat="1" applyFont="1" applyBorder="1"/>
    <xf numFmtId="169" fontId="15" fillId="0" borderId="0" xfId="0" applyNumberFormat="1" applyFont="1"/>
    <xf numFmtId="169" fontId="15" fillId="0" borderId="7" xfId="0" applyNumberFormat="1" applyFont="1" applyBorder="1"/>
    <xf numFmtId="169" fontId="15" fillId="0" borderId="6" xfId="2" applyNumberFormat="1" applyFont="1" applyBorder="1"/>
    <xf numFmtId="169" fontId="15" fillId="0" borderId="6" xfId="0" applyNumberFormat="1" applyFont="1" applyBorder="1"/>
    <xf numFmtId="168" fontId="15" fillId="0" borderId="6" xfId="2" applyNumberFormat="1" applyFont="1" applyBorder="1"/>
    <xf numFmtId="0" fontId="56" fillId="0" borderId="0" xfId="0" applyFont="1"/>
    <xf numFmtId="43" fontId="15" fillId="0" borderId="0" xfId="1" applyFont="1" applyAlignment="1">
      <alignment wrapText="1"/>
    </xf>
    <xf numFmtId="10" fontId="15" fillId="0" borderId="0" xfId="2" applyNumberFormat="1" applyFont="1" applyAlignment="1">
      <alignment wrapText="1"/>
    </xf>
    <xf numFmtId="2" fontId="15" fillId="0" borderId="0" xfId="0" applyNumberFormat="1" applyFont="1" applyBorder="1"/>
    <xf numFmtId="169" fontId="15" fillId="0" borderId="0" xfId="0" applyNumberFormat="1" applyFont="1" applyBorder="1"/>
    <xf numFmtId="169" fontId="15" fillId="0" borderId="0" xfId="1" applyNumberFormat="1" applyFont="1" applyBorder="1"/>
    <xf numFmtId="164" fontId="0" fillId="0" borderId="0" xfId="0" applyNumberFormat="1" applyFont="1"/>
    <xf numFmtId="0" fontId="50" fillId="0" borderId="0" xfId="0" applyFont="1" applyFill="1" applyBorder="1" applyAlignment="1">
      <alignment horizontal="center" vertical="top" wrapText="1"/>
    </xf>
    <xf numFmtId="164" fontId="50" fillId="0" borderId="2" xfId="0" applyNumberFormat="1" applyFont="1" applyFill="1" applyBorder="1" applyAlignment="1">
      <alignment horizontal="center"/>
    </xf>
    <xf numFmtId="164" fontId="50" fillId="0" borderId="8" xfId="0" applyNumberFormat="1" applyFont="1" applyFill="1" applyBorder="1" applyAlignment="1">
      <alignment horizontal="center"/>
    </xf>
    <xf numFmtId="43" fontId="50" fillId="0" borderId="0" xfId="1" applyFont="1" applyBorder="1"/>
    <xf numFmtId="43" fontId="50" fillId="0" borderId="0" xfId="1" applyFont="1"/>
    <xf numFmtId="0" fontId="50" fillId="0" borderId="0" xfId="0" applyFont="1"/>
    <xf numFmtId="0" fontId="50" fillId="0" borderId="2" xfId="0" applyFont="1" applyFill="1" applyBorder="1" applyAlignment="1">
      <alignment horizontal="left" vertical="top" wrapText="1"/>
    </xf>
    <xf numFmtId="0" fontId="18" fillId="0" borderId="0" xfId="5"/>
    <xf numFmtId="10" fontId="0" fillId="0" borderId="0" xfId="518" applyNumberFormat="1" applyFont="1"/>
    <xf numFmtId="0" fontId="18" fillId="0" borderId="0" xfId="5" applyAlignment="1">
      <alignment horizontal="left" indent="2"/>
    </xf>
    <xf numFmtId="0" fontId="65" fillId="0" borderId="0" xfId="5" applyFont="1" applyAlignment="1">
      <alignment horizontal="left" indent="2"/>
    </xf>
    <xf numFmtId="0" fontId="66" fillId="0" borderId="0" xfId="5" applyFont="1" applyAlignment="1">
      <alignment horizontal="left" indent="1"/>
    </xf>
    <xf numFmtId="0" fontId="18" fillId="0" borderId="0" xfId="5" applyAlignment="1">
      <alignment horizontal="left" wrapText="1" indent="1"/>
    </xf>
    <xf numFmtId="0" fontId="65" fillId="0" borderId="0" xfId="5" applyFont="1" applyAlignment="1">
      <alignment horizontal="left" indent="1"/>
    </xf>
    <xf numFmtId="9" fontId="0" fillId="0" borderId="0" xfId="518" applyFont="1"/>
    <xf numFmtId="0" fontId="18" fillId="0" borderId="0" xfId="5" applyAlignment="1">
      <alignment horizontal="left" indent="1"/>
    </xf>
    <xf numFmtId="0" fontId="66" fillId="0" borderId="0" xfId="5" applyFont="1"/>
    <xf numFmtId="0" fontId="15" fillId="0" borderId="2" xfId="0" applyFont="1" applyBorder="1" applyAlignment="1">
      <alignment horizontal="left" vertical="top" wrapText="1"/>
    </xf>
    <xf numFmtId="0" fontId="15" fillId="0" borderId="8" xfId="0" applyFont="1" applyFill="1" applyBorder="1" applyAlignment="1">
      <alignment horizontal="center" wrapText="1"/>
    </xf>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22" fillId="41" borderId="19" xfId="0" applyFont="1" applyFill="1" applyBorder="1" applyAlignment="1">
      <alignment horizontal="center"/>
    </xf>
    <xf numFmtId="0" fontId="22" fillId="41" borderId="20" xfId="0" applyFont="1" applyFill="1" applyBorder="1" applyAlignment="1">
      <alignment horizontal="center"/>
    </xf>
    <xf numFmtId="0" fontId="22" fillId="41" borderId="2" xfId="0" applyFont="1" applyFill="1" applyBorder="1" applyAlignment="1">
      <alignment horizontal="center"/>
    </xf>
    <xf numFmtId="0" fontId="22" fillId="41" borderId="8" xfId="0" applyFont="1" applyFill="1" applyBorder="1" applyAlignment="1">
      <alignment horizontal="center"/>
    </xf>
    <xf numFmtId="0" fontId="22" fillId="41" borderId="7" xfId="0" applyFont="1" applyFill="1" applyBorder="1" applyAlignment="1">
      <alignment horizontal="center"/>
    </xf>
    <xf numFmtId="0" fontId="22" fillId="41" borderId="2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19" xfId="0" applyFont="1" applyFill="1" applyBorder="1" applyAlignment="1">
      <alignment horizontal="center"/>
    </xf>
    <xf numFmtId="0" fontId="49" fillId="44" borderId="18" xfId="0" applyFont="1" applyFill="1" applyBorder="1" applyAlignment="1">
      <alignment horizontal="center"/>
    </xf>
    <xf numFmtId="0" fontId="49" fillId="44" borderId="20" xfId="0" applyFont="1" applyFill="1" applyBorder="1" applyAlignment="1">
      <alignment horizontal="center"/>
    </xf>
    <xf numFmtId="0" fontId="15" fillId="41" borderId="19" xfId="0" applyFont="1" applyFill="1" applyBorder="1" applyAlignment="1">
      <alignment horizontal="center"/>
    </xf>
    <xf numFmtId="0" fontId="15" fillId="41" borderId="18" xfId="0" applyFont="1" applyFill="1" applyBorder="1" applyAlignment="1">
      <alignment horizontal="center"/>
    </xf>
    <xf numFmtId="0" fontId="15" fillId="41" borderId="20" xfId="0" applyFont="1" applyFill="1" applyBorder="1" applyAlignment="1">
      <alignment horizontal="center"/>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49" fillId="3" borderId="0" xfId="0" applyFont="1" applyFill="1" applyAlignment="1">
      <alignment horizontal="center"/>
    </xf>
    <xf numFmtId="0" fontId="49" fillId="44" borderId="3" xfId="0" applyFont="1" applyFill="1" applyBorder="1" applyAlignment="1">
      <alignment horizontal="center"/>
    </xf>
    <xf numFmtId="0" fontId="49" fillId="44" borderId="4" xfId="0" applyFont="1" applyFill="1" applyBorder="1" applyAlignment="1">
      <alignment horizontal="center"/>
    </xf>
    <xf numFmtId="0" fontId="49" fillId="44" borderId="5" xfId="0" applyFont="1" applyFill="1" applyBorder="1" applyAlignment="1">
      <alignment horizontal="center"/>
    </xf>
    <xf numFmtId="0" fontId="15" fillId="44" borderId="2" xfId="0" applyFont="1" applyFill="1" applyBorder="1" applyAlignment="1">
      <alignment horizontal="center"/>
    </xf>
    <xf numFmtId="0" fontId="15" fillId="44" borderId="0" xfId="0" applyFont="1" applyFill="1" applyBorder="1" applyAlignment="1">
      <alignment horizontal="center"/>
    </xf>
    <xf numFmtId="0" fontId="15" fillId="44" borderId="8" xfId="0" applyFont="1" applyFill="1" applyBorder="1" applyAlignment="1">
      <alignment horizontal="center"/>
    </xf>
    <xf numFmtId="0" fontId="22" fillId="41" borderId="19" xfId="0" applyFont="1" applyFill="1" applyBorder="1" applyAlignment="1">
      <alignment horizontal="center" wrapText="1"/>
    </xf>
    <xf numFmtId="0" fontId="22" fillId="41" borderId="20" xfId="0" applyFont="1" applyFill="1" applyBorder="1" applyAlignment="1">
      <alignment horizontal="center" wrapText="1"/>
    </xf>
    <xf numFmtId="0" fontId="22" fillId="41" borderId="2" xfId="0" applyFont="1" applyFill="1" applyBorder="1" applyAlignment="1">
      <alignment horizontal="center" wrapText="1"/>
    </xf>
    <xf numFmtId="0" fontId="22" fillId="41" borderId="8" xfId="0" applyFont="1" applyFill="1" applyBorder="1" applyAlignment="1">
      <alignment horizontal="center" wrapText="1"/>
    </xf>
    <xf numFmtId="0" fontId="22" fillId="41" borderId="7" xfId="0" applyFont="1" applyFill="1" applyBorder="1" applyAlignment="1">
      <alignment horizontal="center" wrapText="1"/>
    </xf>
    <xf numFmtId="0" fontId="22" fillId="41" borderId="22" xfId="0" applyFont="1" applyFill="1" applyBorder="1" applyAlignment="1">
      <alignment horizontal="center" wrapText="1"/>
    </xf>
    <xf numFmtId="0" fontId="49" fillId="49" borderId="3" xfId="0" applyFont="1" applyFill="1" applyBorder="1" applyAlignment="1">
      <alignment horizontal="center" vertical="center" wrapText="1"/>
    </xf>
    <xf numFmtId="0" fontId="49" fillId="49" borderId="4" xfId="0" applyFont="1" applyFill="1" applyBorder="1" applyAlignment="1">
      <alignment horizontal="center" vertical="center" wrapText="1"/>
    </xf>
    <xf numFmtId="0" fontId="49" fillId="49" borderId="5" xfId="0" applyFont="1" applyFill="1" applyBorder="1" applyAlignment="1">
      <alignment horizontal="center" vertical="center" wrapText="1"/>
    </xf>
    <xf numFmtId="0" fontId="22" fillId="49" borderId="3" xfId="0" applyFont="1" applyFill="1" applyBorder="1" applyAlignment="1">
      <alignment horizontal="center" vertical="center" wrapText="1"/>
    </xf>
    <xf numFmtId="0" fontId="22" fillId="49" borderId="4" xfId="0" applyFont="1" applyFill="1" applyBorder="1" applyAlignment="1">
      <alignment horizontal="center" vertical="center" wrapText="1"/>
    </xf>
    <xf numFmtId="0" fontId="22" fillId="49" borderId="5" xfId="0" applyFont="1" applyFill="1" applyBorder="1" applyAlignment="1">
      <alignment horizontal="center" vertical="center" wrapText="1"/>
    </xf>
    <xf numFmtId="0" fontId="49" fillId="0" borderId="2" xfId="0" applyFont="1" applyFill="1" applyBorder="1" applyAlignment="1">
      <alignment horizontal="center" vertical="top" wrapText="1"/>
    </xf>
    <xf numFmtId="0" fontId="49" fillId="0" borderId="8" xfId="0" applyFont="1" applyFill="1" applyBorder="1" applyAlignment="1">
      <alignment horizontal="center" vertical="top" wrapText="1"/>
    </xf>
    <xf numFmtId="0" fontId="49" fillId="0" borderId="2" xfId="0" applyFont="1" applyBorder="1" applyAlignment="1">
      <alignment horizontal="center"/>
    </xf>
    <xf numFmtId="0" fontId="15" fillId="0" borderId="8" xfId="0" applyFont="1" applyBorder="1" applyAlignment="1">
      <alignment horizontal="center"/>
    </xf>
    <xf numFmtId="0" fontId="22" fillId="41" borderId="19" xfId="0" applyFont="1" applyFill="1" applyBorder="1" applyAlignment="1">
      <alignment horizontal="center" vertical="center" wrapText="1"/>
    </xf>
    <xf numFmtId="0" fontId="22" fillId="41" borderId="20" xfId="0" applyFont="1" applyFill="1" applyBorder="1" applyAlignment="1">
      <alignment horizontal="center" vertical="center" wrapText="1"/>
    </xf>
    <xf numFmtId="0" fontId="22" fillId="41" borderId="2" xfId="0" applyFont="1" applyFill="1" applyBorder="1" applyAlignment="1">
      <alignment horizontal="center" vertical="center" wrapText="1"/>
    </xf>
    <xf numFmtId="0" fontId="22" fillId="41" borderId="8"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22" fillId="41" borderId="22" xfId="0" applyFont="1" applyFill="1" applyBorder="1" applyAlignment="1">
      <alignment horizontal="center" vertical="center" wrapText="1"/>
    </xf>
    <xf numFmtId="0" fontId="49" fillId="41" borderId="5" xfId="0" applyFont="1" applyFill="1" applyBorder="1" applyAlignment="1">
      <alignment horizontal="center"/>
    </xf>
    <xf numFmtId="0" fontId="49" fillId="44" borderId="21" xfId="0" applyFont="1" applyFill="1" applyBorder="1" applyAlignment="1">
      <alignment horizontal="center"/>
    </xf>
    <xf numFmtId="0" fontId="22" fillId="41" borderId="18" xfId="0" applyFont="1" applyFill="1" applyBorder="1" applyAlignment="1">
      <alignment horizontal="center"/>
    </xf>
    <xf numFmtId="0" fontId="22" fillId="41" borderId="0" xfId="0" applyFont="1" applyFill="1" applyBorder="1" applyAlignment="1">
      <alignment horizontal="center"/>
    </xf>
    <xf numFmtId="0" fontId="22" fillId="41" borderId="6" xfId="0" applyFont="1" applyFill="1" applyBorder="1" applyAlignment="1">
      <alignment horizontal="center"/>
    </xf>
    <xf numFmtId="0" fontId="15" fillId="0" borderId="0" xfId="0" applyFont="1" applyAlignment="1">
      <alignment horizontal="left" vertical="top" wrapText="1"/>
    </xf>
    <xf numFmtId="0" fontId="49" fillId="49" borderId="0" xfId="0" applyFont="1" applyFill="1" applyAlignment="1">
      <alignment horizontal="center"/>
    </xf>
    <xf numFmtId="0" fontId="49" fillId="41" borderId="3" xfId="0" applyFont="1" applyFill="1" applyBorder="1" applyAlignment="1">
      <alignment horizontal="center" wrapText="1"/>
    </xf>
    <xf numFmtId="0" fontId="49" fillId="41" borderId="4" xfId="0" applyFont="1" applyFill="1" applyBorder="1" applyAlignment="1">
      <alignment horizontal="center" wrapText="1"/>
    </xf>
    <xf numFmtId="0" fontId="49" fillId="41" borderId="5" xfId="0" applyFont="1" applyFill="1" applyBorder="1" applyAlignment="1">
      <alignment horizontal="center" wrapText="1"/>
    </xf>
    <xf numFmtId="0" fontId="49" fillId="0" borderId="2" xfId="0" applyFont="1" applyBorder="1" applyAlignment="1">
      <alignment horizontal="left" vertical="top" wrapText="1"/>
    </xf>
    <xf numFmtId="0" fontId="49" fillId="0" borderId="8" xfId="0" applyFont="1" applyBorder="1" applyAlignment="1">
      <alignment horizontal="left" vertical="top" wrapText="1"/>
    </xf>
    <xf numFmtId="0" fontId="15" fillId="0" borderId="0" xfId="0" applyFont="1" applyBorder="1" applyAlignment="1">
      <alignment horizontal="left" vertical="top"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19" xfId="0" applyFont="1" applyFill="1" applyBorder="1" applyAlignment="1">
      <alignment horizontal="center"/>
    </xf>
    <xf numFmtId="0" fontId="15" fillId="3" borderId="18" xfId="0" applyFont="1" applyFill="1" applyBorder="1" applyAlignment="1">
      <alignment horizontal="center"/>
    </xf>
    <xf numFmtId="0" fontId="15" fillId="3" borderId="20" xfId="0" applyFont="1" applyFill="1" applyBorder="1" applyAlignment="1">
      <alignment horizontal="center"/>
    </xf>
    <xf numFmtId="0" fontId="49" fillId="41" borderId="19" xfId="0" applyFont="1" applyFill="1" applyBorder="1" applyAlignment="1">
      <alignment horizontal="center"/>
    </xf>
    <xf numFmtId="0" fontId="49" fillId="41" borderId="18" xfId="0" applyFont="1" applyFill="1" applyBorder="1" applyAlignment="1">
      <alignment horizontal="center"/>
    </xf>
    <xf numFmtId="0" fontId="49" fillId="41" borderId="20" xfId="0" applyFont="1" applyFill="1" applyBorder="1" applyAlignment="1">
      <alignment horizontal="center"/>
    </xf>
    <xf numFmtId="0" fontId="49" fillId="0" borderId="0" xfId="0" applyFont="1" applyAlignment="1">
      <alignment vertical="top" wrapText="1"/>
    </xf>
    <xf numFmtId="0" fontId="49" fillId="0" borderId="18" xfId="0" applyFont="1" applyBorder="1" applyAlignment="1">
      <alignment horizontal="center"/>
    </xf>
    <xf numFmtId="0" fontId="22" fillId="0" borderId="19" xfId="0" applyFont="1" applyFill="1" applyBorder="1" applyAlignment="1">
      <alignment horizontal="center"/>
    </xf>
    <xf numFmtId="0" fontId="22" fillId="0" borderId="20" xfId="0" applyFont="1" applyFill="1" applyBorder="1" applyAlignment="1">
      <alignment horizontal="center"/>
    </xf>
    <xf numFmtId="0" fontId="49" fillId="0" borderId="8" xfId="0" applyFont="1" applyBorder="1" applyAlignment="1">
      <alignment horizontal="center"/>
    </xf>
    <xf numFmtId="43" fontId="15" fillId="0" borderId="0" xfId="1" applyFont="1" applyAlignment="1">
      <alignment horizontal="center"/>
    </xf>
    <xf numFmtId="43" fontId="15" fillId="0" borderId="0" xfId="1" applyFont="1" applyAlignment="1">
      <alignment horizontal="center" vertical="center" wrapText="1"/>
    </xf>
    <xf numFmtId="0" fontId="15" fillId="0" borderId="0" xfId="0" applyFont="1" applyAlignment="1">
      <alignment horizontal="center"/>
    </xf>
    <xf numFmtId="0" fontId="15" fillId="0" borderId="0" xfId="0" applyFont="1" applyAlignment="1">
      <alignment horizontal="center" vertical="center"/>
    </xf>
    <xf numFmtId="172" fontId="56" fillId="0" borderId="3" xfId="0" applyNumberFormat="1" applyFont="1" applyBorder="1" applyAlignment="1">
      <alignment horizontal="center"/>
    </xf>
    <xf numFmtId="172" fontId="56" fillId="0" borderId="5" xfId="0" applyNumberFormat="1" applyFont="1" applyBorder="1" applyAlignment="1">
      <alignment horizontal="center"/>
    </xf>
    <xf numFmtId="172" fontId="56" fillId="0" borderId="4" xfId="0" applyNumberFormat="1" applyFont="1" applyBorder="1" applyAlignment="1">
      <alignment horizontal="center"/>
    </xf>
    <xf numFmtId="0" fontId="22" fillId="41" borderId="0" xfId="0" applyFont="1" applyFill="1" applyAlignment="1">
      <alignment horizontal="center"/>
    </xf>
    <xf numFmtId="0" fontId="15" fillId="41" borderId="2" xfId="0" applyFont="1" applyFill="1" applyBorder="1" applyAlignment="1">
      <alignment horizontal="center"/>
    </xf>
    <xf numFmtId="0" fontId="15" fillId="41" borderId="0" xfId="0" applyFont="1" applyFill="1" applyBorder="1" applyAlignment="1">
      <alignment horizontal="center"/>
    </xf>
    <xf numFmtId="0" fontId="15" fillId="41" borderId="8" xfId="0" applyFont="1" applyFill="1" applyBorder="1" applyAlignment="1">
      <alignment horizontal="center"/>
    </xf>
    <xf numFmtId="0" fontId="49" fillId="45" borderId="0" xfId="0" applyFont="1" applyFill="1" applyAlignment="1">
      <alignment horizontal="center"/>
    </xf>
    <xf numFmtId="0" fontId="3" fillId="4" borderId="0" xfId="0" applyFont="1" applyFill="1"/>
    <xf numFmtId="0" fontId="0" fillId="0" borderId="0" xfId="0"/>
    <xf numFmtId="0" fontId="3" fillId="5" borderId="0" xfId="0" applyFont="1" applyFill="1"/>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cellXfs>
  <cellStyles count="519">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71706234-09F4-4D04-A832-1523F1F5359B}"/>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2094.2179999999998</c:v>
                </c:pt>
                <c:pt idx="1">
                  <c:v>2114.3890000000001</c:v>
                </c:pt>
                <c:pt idx="2">
                  <c:v>2016.1149999999998</c:v>
                </c:pt>
                <c:pt idx="3">
                  <c:v>2071.027</c:v>
                </c:pt>
                <c:pt idx="4">
                  <c:v>2095.5340000000001</c:v>
                </c:pt>
                <c:pt idx="5">
                  <c:v>2092.5509999999999</c:v>
                </c:pt>
                <c:pt idx="6">
                  <c:v>2068.7711186437673</c:v>
                </c:pt>
                <c:pt idx="7">
                  <c:v>2048.9043059329556</c:v>
                </c:pt>
                <c:pt idx="8">
                  <c:v>2067.1114170898313</c:v>
                </c:pt>
                <c:pt idx="9">
                  <c:v>2090.6802876404445</c:v>
                </c:pt>
                <c:pt idx="10">
                  <c:v>2098.8346946159613</c:v>
                </c:pt>
                <c:pt idx="11">
                  <c:v>2108.6983539249613</c:v>
                </c:pt>
                <c:pt idx="12">
                  <c:v>2123.4821056981837</c:v>
                </c:pt>
                <c:pt idx="13">
                  <c:v>2138.8703596901942</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2083.2179999999998</c:v>
                </c:pt>
                <c:pt idx="1">
                  <c:v>2105.3890000000001</c:v>
                </c:pt>
                <c:pt idx="2">
                  <c:v>1941.1149999999998</c:v>
                </c:pt>
                <c:pt idx="3">
                  <c:v>1969.027</c:v>
                </c:pt>
                <c:pt idx="4">
                  <c:v>1958.5340000000001</c:v>
                </c:pt>
                <c:pt idx="5">
                  <c:v>1954.5509999999999</c:v>
                </c:pt>
                <c:pt idx="6">
                  <c:v>1929.7711186437671</c:v>
                </c:pt>
                <c:pt idx="7">
                  <c:v>1904.9043059329556</c:v>
                </c:pt>
                <c:pt idx="8">
                  <c:v>1918.1114170898313</c:v>
                </c:pt>
                <c:pt idx="9">
                  <c:v>1936.6802876404445</c:v>
                </c:pt>
                <c:pt idx="10">
                  <c:v>1942.8346946159613</c:v>
                </c:pt>
                <c:pt idx="11">
                  <c:v>1949.6983539249611</c:v>
                </c:pt>
                <c:pt idx="12">
                  <c:v>1963.4821056981837</c:v>
                </c:pt>
                <c:pt idx="13">
                  <c:v>1979.8703596901944</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#,##0.0</c:formatCode>
                <c:ptCount val="14"/>
                <c:pt idx="0">
                  <c:v>2083.6179999999999</c:v>
                </c:pt>
                <c:pt idx="1">
                  <c:v>2104.989</c:v>
                </c:pt>
                <c:pt idx="2">
                  <c:v>1940.6149999999998</c:v>
                </c:pt>
                <c:pt idx="3">
                  <c:v>1968.627</c:v>
                </c:pt>
                <c:pt idx="4">
                  <c:v>1982.2339999999999</c:v>
                </c:pt>
                <c:pt idx="5">
                  <c:v>2004.951</c:v>
                </c:pt>
                <c:pt idx="6">
                  <c:v>2015.7883673421404</c:v>
                </c:pt>
                <c:pt idx="7">
                  <c:v>2020.4586499985221</c:v>
                </c:pt>
                <c:pt idx="8">
                  <c:v>2055.2500598931601</c:v>
                </c:pt>
                <c:pt idx="9">
                  <c:v>2094.0313641068333</c:v>
                </c:pt>
                <c:pt idx="10">
                  <c:v>2119.0363070945841</c:v>
                </c:pt>
                <c:pt idx="11">
                  <c:v>2141.275032565125</c:v>
                </c:pt>
                <c:pt idx="12">
                  <c:v>2166.8161929762364</c:v>
                </c:pt>
                <c:pt idx="13">
                  <c:v>2189.20858534533</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ampbell/Downloads/forecast_06_2021_medicare_ty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Monthly Update)"/>
      <sheetName val="Checklist (CBO Budget Release)"/>
      <sheetName val="Changes to Make Possibly"/>
      <sheetName val="Code output using CBO"/>
      <sheetName val="Why we need add factors"/>
      <sheetName val="Medicaid Adjustments"/>
      <sheetName val="Medicaid"/>
      <sheetName val="Medicare"/>
      <sheetName val="UI Adjustments"/>
      <sheetName val="Federal and State Purchases"/>
      <sheetName val="Response and Relief Act Score"/>
      <sheetName val="Grants"/>
      <sheetName val="Grant Adjustments"/>
      <sheetName val="LS Estimates"/>
      <sheetName val="Haver Data"/>
      <sheetName val="Haver Pivoted"/>
      <sheetName val="Subsidies"/>
      <sheetName val="ARP Quarterly"/>
      <sheetName val="Purchases"/>
      <sheetName val="S&amp;L Purchases"/>
      <sheetName val="New Taxes"/>
      <sheetName val="Taxes"/>
      <sheetName val="ARP Score"/>
      <sheetName val="ARP Tim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7">
          <cell r="GS27">
            <v>1740.2</v>
          </cell>
          <cell r="GT27">
            <v>1756.6</v>
          </cell>
          <cell r="GU27">
            <v>1600.1</v>
          </cell>
          <cell r="GV27">
            <v>1685</v>
          </cell>
          <cell r="GW27">
            <v>1745.6</v>
          </cell>
          <cell r="GX27">
            <v>1757.8</v>
          </cell>
        </row>
        <row r="28">
          <cell r="GS28">
            <v>179.2</v>
          </cell>
          <cell r="GT28">
            <v>183.8</v>
          </cell>
          <cell r="GU28">
            <v>131.4</v>
          </cell>
          <cell r="GV28">
            <v>144.69999999999999</v>
          </cell>
          <cell r="GW28">
            <v>150.80000000000001</v>
          </cell>
          <cell r="GX28">
            <v>159.80000000000001</v>
          </cell>
        </row>
        <row r="29">
          <cell r="GS29">
            <v>229.7</v>
          </cell>
          <cell r="GT29">
            <v>180.5</v>
          </cell>
          <cell r="GU29">
            <v>171.5</v>
          </cell>
          <cell r="GV29">
            <v>207</v>
          </cell>
          <cell r="GW29">
            <v>236.9</v>
          </cell>
          <cell r="GX29">
            <v>250.9</v>
          </cell>
        </row>
        <row r="30">
          <cell r="GS30">
            <v>1416.9</v>
          </cell>
          <cell r="GT30">
            <v>1436.4</v>
          </cell>
          <cell r="GU30">
            <v>1374.2</v>
          </cell>
          <cell r="GV30">
            <v>1426.6</v>
          </cell>
          <cell r="GW30">
            <v>1466.6</v>
          </cell>
          <cell r="GX30">
            <v>1504.1</v>
          </cell>
        </row>
        <row r="33">
          <cell r="GS33">
            <v>480.9</v>
          </cell>
          <cell r="GT33">
            <v>495.8</v>
          </cell>
          <cell r="GU33">
            <v>496.4</v>
          </cell>
          <cell r="GV33">
            <v>506.6</v>
          </cell>
          <cell r="GW33">
            <v>524.5</v>
          </cell>
          <cell r="GX33">
            <v>555</v>
          </cell>
        </row>
        <row r="34">
          <cell r="GS34">
            <v>1330.4</v>
          </cell>
          <cell r="GT34">
            <v>1346.2</v>
          </cell>
          <cell r="GU34">
            <v>1264.3</v>
          </cell>
          <cell r="GV34">
            <v>1344.5</v>
          </cell>
          <cell r="GW34">
            <v>1360.8</v>
          </cell>
          <cell r="GX34">
            <v>1386.2</v>
          </cell>
        </row>
        <row r="35">
          <cell r="GS35">
            <v>71</v>
          </cell>
          <cell r="GT35">
            <v>62.7</v>
          </cell>
          <cell r="GU35">
            <v>54.2</v>
          </cell>
          <cell r="GV35">
            <v>90.2</v>
          </cell>
          <cell r="GW35">
            <v>95.9</v>
          </cell>
          <cell r="GX35">
            <v>96.6</v>
          </cell>
        </row>
        <row r="36">
          <cell r="GS36">
            <v>21.1</v>
          </cell>
          <cell r="GT36">
            <v>20.399999999999999</v>
          </cell>
          <cell r="GU36">
            <v>19.100000000000001</v>
          </cell>
          <cell r="GV36">
            <v>20.2</v>
          </cell>
          <cell r="GW36">
            <v>21.8</v>
          </cell>
          <cell r="GX36">
            <v>23.9</v>
          </cell>
        </row>
      </sheetData>
      <sheetData sheetId="16" refreshError="1"/>
      <sheetData sheetId="17" refreshError="1"/>
      <sheetData sheetId="18" refreshError="1"/>
      <sheetData sheetId="19" refreshError="1"/>
      <sheetData sheetId="20">
        <row r="6">
          <cell r="E6">
            <v>229.7</v>
          </cell>
        </row>
      </sheetData>
      <sheetData sheetId="21">
        <row r="6">
          <cell r="E6">
            <v>229.7</v>
          </cell>
        </row>
      </sheetData>
      <sheetData sheetId="22" refreshError="1"/>
      <sheetData sheetId="23" refreshError="1"/>
    </sheetDataSet>
  </externalBook>
</externalLink>
</file>

<file path=xl/persons/person.xml><?xml version="1.0" encoding="utf-8"?>
<personList xmlns="http://schemas.microsoft.com/office/spreadsheetml/2018/threadedcomments" xmlns:x="http://schemas.openxmlformats.org/spreadsheetml/2006/main">
  <person displayName="Tyler Powell" id="{C5520380-F29A-4344-A98A-FDA963A9313E}" userId="S::TPowell@brookings.edu::9d96d96f-e42a-4799-b48e-38c561146942"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0" dT="2021-06-14T11:28:38.43" personId="{58CF8BEC-4104-46F7-BE4F-2C9403635492}" id="{BB2BD600-D27D-45BD-8287-F361E12EE9C4}">
    <text>https://www.cbo.gov/system/files/2020-04/hr748.pdf</text>
  </threadedComment>
  <threadedComment ref="C71"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2" dT="2021-06-11T14:09:21.80" personId="{58CF8BEC-4104-46F7-BE4F-2C9403635492}" id="{57CD4897-BB4E-42F1-89BB-E63A5874F81B}">
    <text>Total provider relief fund is 100, but we assume that 27% is in the form of grants based on the BEA data that came in.</text>
  </threadedComment>
  <threadedComment ref="B107"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14" dT="2021-06-09T13:23:40.34" personId="{6F934F46-906E-4DFC-AA15-8C66AF925C04}" id="{21A74E4A-BFEB-4D27-8569-4C714582E021}">
    <text>Should this be residual subsidies?</text>
  </threadedComment>
  <threadedComment ref="B30"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K19" dT="2021-06-08T17:05:37.68" personId="{58CF8BEC-4104-46F7-BE4F-2C9403635492}" id="{0FB4AB2E-77B2-4535-A2E4-C6A8C5B9D478}">
    <text>Confirm and show louise</text>
  </threadedComment>
  <threadedComment ref="B25"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P12" dT="2021-06-15T13:53:43.86" personId="{C5520380-F29A-4344-A98A-FDA963A9313E}" id="{8241B803-10F7-4A1A-9AE5-851A64FE0BEB}">
    <text>Medicaid sequester (copying from add factors spreadsheet)</text>
  </threadedComment>
  <threadedComment ref="B20"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45" dT="2021-06-17T13:46:26.77" personId="{58CF8BEC-4104-46F7-BE4F-2C9403635492}" id="{B0061816-83B1-4F2A-87D2-782964D82FB8}">
    <text>CBO February 2021 Ten Year Budget Projections, Table 1-6, Legislative Changes</text>
  </threadedComment>
  <threadedComment ref="B51" dT="2021-06-17T13:46:53.22" personId="{58CF8BEC-4104-46F7-BE4F-2C9403635492}" id="{50702FC3-F5CA-42B3-9243-76A24A7822DF}">
    <text>CBO September 2020 Ten Year Budget Projections, Table A2, Legislative Changes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4" dT="2021-06-09T13:23:40.34" personId="{6F934F46-906E-4DFC-AA15-8C66AF925C04}" id="{3E48DA7C-760F-410D-B0CB-9096C3FBA19F}">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31"/>
  <sheetViews>
    <sheetView zoomScale="65" zoomScaleNormal="55" workbookViewId="0">
      <pane ySplit="1" topLeftCell="A23" activePane="bottomLeft" state="frozen"/>
      <selection pane="bottomLeft" activeCell="C41" sqref="C41"/>
    </sheetView>
  </sheetViews>
  <sheetFormatPr defaultRowHeight="14.5" x14ac:dyDescent="0.35"/>
  <cols>
    <col min="1" max="1" width="27" style="1" customWidth="1"/>
    <col min="2" max="2" width="28.453125" style="43" customWidth="1"/>
    <col min="3" max="3" width="27" style="1" customWidth="1"/>
    <col min="4" max="4" width="18.90625" style="1" customWidth="1"/>
    <col min="5" max="5" width="58.81640625" style="1" customWidth="1"/>
    <col min="6" max="6" width="33.1796875" style="1" customWidth="1"/>
    <col min="7" max="16384" width="8.7265625" style="1"/>
  </cols>
  <sheetData>
    <row r="1" spans="1:6" s="48" customFormat="1" ht="47.5" customHeight="1" x14ac:dyDescent="0.35">
      <c r="A1" s="51" t="s">
        <v>263</v>
      </c>
      <c r="B1" s="51" t="s">
        <v>262</v>
      </c>
      <c r="C1" s="51" t="s">
        <v>261</v>
      </c>
      <c r="D1" s="51" t="s">
        <v>260</v>
      </c>
      <c r="E1" s="51" t="s">
        <v>259</v>
      </c>
      <c r="F1" s="51" t="s">
        <v>258</v>
      </c>
    </row>
    <row r="2" spans="1:6" s="48" customFormat="1" ht="16.5" customHeight="1" x14ac:dyDescent="0.35">
      <c r="A2" s="46" t="s">
        <v>257</v>
      </c>
      <c r="B2" s="50"/>
      <c r="C2" s="49"/>
      <c r="D2" s="49"/>
      <c r="E2" s="49"/>
      <c r="F2" s="49"/>
    </row>
    <row r="3" spans="1:6" ht="63.5" customHeight="1" x14ac:dyDescent="0.35">
      <c r="A3" s="1" t="s">
        <v>256</v>
      </c>
      <c r="B3" s="43" t="s">
        <v>255</v>
      </c>
      <c r="C3" s="47" t="s">
        <v>254</v>
      </c>
      <c r="D3" s="1" t="s">
        <v>239</v>
      </c>
      <c r="E3" s="1" t="s">
        <v>253</v>
      </c>
      <c r="F3" s="1" t="s">
        <v>252</v>
      </c>
    </row>
    <row r="4" spans="1:6" ht="61.5" customHeight="1" x14ac:dyDescent="0.35">
      <c r="A4" s="1" t="s">
        <v>251</v>
      </c>
      <c r="B4" s="43" t="s">
        <v>250</v>
      </c>
      <c r="C4" s="1" t="s">
        <v>249</v>
      </c>
      <c r="D4" s="1" t="s">
        <v>239</v>
      </c>
    </row>
    <row r="5" spans="1:6" ht="61.5" customHeight="1" x14ac:dyDescent="0.35">
      <c r="A5" s="1" t="s">
        <v>248</v>
      </c>
    </row>
    <row r="6" spans="1:6" ht="15.5" customHeight="1" x14ac:dyDescent="0.35"/>
    <row r="7" spans="1:6" ht="19.5" customHeight="1" x14ac:dyDescent="0.35">
      <c r="A7" s="46" t="s">
        <v>247</v>
      </c>
      <c r="B7" s="45" t="s">
        <v>246</v>
      </c>
      <c r="C7" s="44" t="s">
        <v>245</v>
      </c>
      <c r="D7" s="44" t="s">
        <v>244</v>
      </c>
      <c r="E7" s="44" t="s">
        <v>243</v>
      </c>
      <c r="F7" s="44"/>
    </row>
    <row r="8" spans="1:6" ht="31" customHeight="1" x14ac:dyDescent="0.35">
      <c r="A8" s="1" t="s">
        <v>154</v>
      </c>
      <c r="D8" s="1" t="s">
        <v>239</v>
      </c>
    </row>
    <row r="9" spans="1:6" x14ac:dyDescent="0.35">
      <c r="A9" s="182" t="s">
        <v>242</v>
      </c>
      <c r="B9" s="43" t="e">
        <f>#REF!</f>
        <v>#REF!</v>
      </c>
    </row>
    <row r="10" spans="1:6" ht="72.5" customHeight="1" x14ac:dyDescent="0.35">
      <c r="A10" s="1" t="s">
        <v>241</v>
      </c>
      <c r="B10" s="43" t="s">
        <v>240</v>
      </c>
      <c r="D10" s="1" t="s">
        <v>239</v>
      </c>
      <c r="E10" s="1" t="s">
        <v>238</v>
      </c>
    </row>
    <row r="11" spans="1:6" ht="28" customHeight="1" x14ac:dyDescent="0.35">
      <c r="A11" s="182" t="s">
        <v>1</v>
      </c>
    </row>
    <row r="12" spans="1:6" x14ac:dyDescent="0.35">
      <c r="A12" s="182" t="s">
        <v>7</v>
      </c>
    </row>
    <row r="13" spans="1:6" x14ac:dyDescent="0.35">
      <c r="A13" s="182" t="s">
        <v>220</v>
      </c>
    </row>
    <row r="14" spans="1:6" x14ac:dyDescent="0.35">
      <c r="A14" s="182" t="s">
        <v>221</v>
      </c>
    </row>
    <row r="15" spans="1:6" x14ac:dyDescent="0.35">
      <c r="A15" s="1" t="s">
        <v>237</v>
      </c>
    </row>
    <row r="16" spans="1:6" x14ac:dyDescent="0.35">
      <c r="A16" s="1" t="s">
        <v>236</v>
      </c>
    </row>
    <row r="17" spans="1:6" x14ac:dyDescent="0.35">
      <c r="A17" s="1" t="s">
        <v>235</v>
      </c>
    </row>
    <row r="18" spans="1:6" x14ac:dyDescent="0.35">
      <c r="A18" s="1" t="s">
        <v>234</v>
      </c>
    </row>
    <row r="19" spans="1:6" ht="37.5" customHeight="1" x14ac:dyDescent="0.35">
      <c r="A19" s="1" t="s">
        <v>233</v>
      </c>
    </row>
    <row r="21" spans="1:6" x14ac:dyDescent="0.35">
      <c r="A21" s="46" t="s">
        <v>232</v>
      </c>
      <c r="B21" s="45"/>
      <c r="C21" s="44"/>
      <c r="D21" s="44"/>
      <c r="E21" s="44"/>
      <c r="F21" s="44"/>
    </row>
    <row r="22" spans="1:6" ht="101.5" x14ac:dyDescent="0.35">
      <c r="A22" s="1" t="s">
        <v>231</v>
      </c>
    </row>
    <row r="23" spans="1:6" x14ac:dyDescent="0.35">
      <c r="A23" s="1" t="s">
        <v>230</v>
      </c>
    </row>
    <row r="25" spans="1:6" x14ac:dyDescent="0.35">
      <c r="A25" s="46" t="s">
        <v>229</v>
      </c>
      <c r="B25" s="45"/>
      <c r="C25" s="44"/>
      <c r="D25" s="44"/>
      <c r="E25" s="44"/>
      <c r="F25" s="44"/>
    </row>
    <row r="26" spans="1:6" ht="43.5" x14ac:dyDescent="0.35">
      <c r="A26" s="1" t="s">
        <v>228</v>
      </c>
      <c r="B26" s="43" t="s">
        <v>227</v>
      </c>
      <c r="C26" s="1" t="s">
        <v>226</v>
      </c>
    </row>
    <row r="27" spans="1:6" x14ac:dyDescent="0.35">
      <c r="A27" s="1" t="s">
        <v>225</v>
      </c>
    </row>
    <row r="28" spans="1:6" x14ac:dyDescent="0.35">
      <c r="A28" s="1" t="s">
        <v>224</v>
      </c>
    </row>
    <row r="29" spans="1:6" x14ac:dyDescent="0.35">
      <c r="A29" s="1" t="s">
        <v>223</v>
      </c>
    </row>
    <row r="31" spans="1:6" ht="43.5" x14ac:dyDescent="0.35">
      <c r="A31" s="1" t="s">
        <v>652</v>
      </c>
    </row>
  </sheetData>
  <conditionalFormatting sqref="D3:D142">
    <cfRule type="containsText" dxfId="8"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8845-7855-45A4-9CF8-12B4693A00F6}">
  <dimension ref="B1:Y30"/>
  <sheetViews>
    <sheetView topLeftCell="A15" zoomScale="59" workbookViewId="0">
      <selection activeCell="B26" sqref="B26"/>
    </sheetView>
  </sheetViews>
  <sheetFormatPr defaultRowHeight="14" x14ac:dyDescent="0.3"/>
  <cols>
    <col min="1" max="1" width="8.7265625" style="54"/>
    <col min="2" max="2" width="31.81640625" style="54" customWidth="1"/>
    <col min="3" max="3" width="7.7265625" style="54" customWidth="1"/>
    <col min="4" max="4" width="7.7265625" style="472" customWidth="1"/>
    <col min="5" max="7" width="7.7265625" style="54" customWidth="1"/>
    <col min="8" max="8" width="8.7265625" style="54"/>
    <col min="9" max="9" width="18.6328125" style="54" bestFit="1" customWidth="1"/>
    <col min="10" max="24" width="9.08984375" style="54" bestFit="1" customWidth="1"/>
    <col min="25" max="16384" width="8.7265625" style="54"/>
  </cols>
  <sheetData>
    <row r="1" spans="2:25" x14ac:dyDescent="0.3">
      <c r="B1" s="730" t="s">
        <v>164</v>
      </c>
      <c r="C1" s="730"/>
      <c r="D1" s="730"/>
      <c r="E1" s="730"/>
      <c r="F1" s="730"/>
      <c r="G1" s="730"/>
      <c r="H1" s="730"/>
      <c r="I1" s="730"/>
      <c r="J1" s="730"/>
      <c r="K1" s="730"/>
      <c r="L1" s="730"/>
      <c r="M1" s="730"/>
      <c r="N1" s="730"/>
      <c r="O1" s="730"/>
      <c r="P1" s="730"/>
      <c r="Q1" s="730"/>
      <c r="R1" s="730"/>
      <c r="S1" s="730"/>
      <c r="T1" s="730"/>
      <c r="U1" s="730"/>
      <c r="V1" s="730"/>
      <c r="W1" s="730"/>
      <c r="X1" s="730"/>
      <c r="Y1" s="730"/>
    </row>
    <row r="2" spans="2:25" x14ac:dyDescent="0.3">
      <c r="B2" s="712" t="s">
        <v>585</v>
      </c>
      <c r="C2" s="712"/>
      <c r="D2" s="712"/>
      <c r="E2" s="712"/>
      <c r="F2" s="712"/>
      <c r="G2" s="712"/>
      <c r="H2" s="712"/>
      <c r="I2" s="712"/>
      <c r="J2" s="712"/>
      <c r="K2" s="712"/>
      <c r="L2" s="712"/>
      <c r="M2" s="712"/>
      <c r="N2" s="712"/>
      <c r="O2" s="712"/>
      <c r="P2" s="712"/>
      <c r="Q2" s="712"/>
      <c r="R2" s="712"/>
      <c r="S2" s="712"/>
      <c r="T2" s="712"/>
      <c r="U2" s="712"/>
      <c r="V2" s="712"/>
      <c r="W2" s="712"/>
      <c r="X2" s="712"/>
      <c r="Y2" s="712"/>
    </row>
    <row r="3" spans="2:25" ht="32" customHeight="1" x14ac:dyDescent="0.3">
      <c r="B3" s="712"/>
      <c r="C3" s="712"/>
      <c r="D3" s="712"/>
      <c r="E3" s="712"/>
      <c r="F3" s="712"/>
      <c r="G3" s="712"/>
      <c r="H3" s="712"/>
      <c r="I3" s="712"/>
      <c r="J3" s="712"/>
      <c r="K3" s="712"/>
      <c r="L3" s="712"/>
      <c r="M3" s="712"/>
      <c r="N3" s="712"/>
      <c r="O3" s="712"/>
      <c r="P3" s="712"/>
      <c r="Q3" s="712"/>
      <c r="R3" s="712"/>
      <c r="S3" s="712"/>
      <c r="T3" s="712"/>
      <c r="U3" s="712"/>
      <c r="V3" s="712"/>
      <c r="W3" s="712"/>
      <c r="X3" s="712"/>
      <c r="Y3" s="712"/>
    </row>
    <row r="4" spans="2:25" ht="60.5" customHeight="1" x14ac:dyDescent="0.3">
      <c r="B4" s="712"/>
      <c r="C4" s="712"/>
      <c r="D4" s="712"/>
      <c r="E4" s="712"/>
      <c r="F4" s="712"/>
      <c r="G4" s="712"/>
      <c r="H4" s="712"/>
      <c r="I4" s="712"/>
      <c r="J4" s="712"/>
      <c r="K4" s="712"/>
      <c r="L4" s="712"/>
      <c r="M4" s="712"/>
      <c r="N4" s="712"/>
      <c r="O4" s="712"/>
      <c r="P4" s="712"/>
      <c r="Q4" s="712"/>
      <c r="R4" s="712"/>
      <c r="S4" s="712"/>
      <c r="T4" s="712"/>
      <c r="U4" s="712"/>
      <c r="V4" s="712"/>
      <c r="W4" s="712"/>
      <c r="X4" s="712"/>
      <c r="Y4" s="712"/>
    </row>
    <row r="5" spans="2:25" x14ac:dyDescent="0.3">
      <c r="B5" s="293" t="s">
        <v>512</v>
      </c>
    </row>
    <row r="6" spans="2:25" ht="14.5" customHeight="1" x14ac:dyDescent="0.3">
      <c r="B6" s="713" t="s">
        <v>392</v>
      </c>
      <c r="C6" s="714"/>
      <c r="D6" s="777" t="s">
        <v>343</v>
      </c>
      <c r="E6" s="778"/>
      <c r="F6" s="778"/>
      <c r="G6" s="778"/>
      <c r="H6" s="778"/>
      <c r="I6" s="778"/>
      <c r="J6" s="778"/>
      <c r="K6" s="778"/>
      <c r="L6" s="778"/>
      <c r="M6" s="779"/>
      <c r="N6" s="731" t="s">
        <v>166</v>
      </c>
      <c r="O6" s="732"/>
      <c r="P6" s="732"/>
      <c r="Q6" s="732"/>
      <c r="R6" s="732"/>
      <c r="S6" s="732"/>
      <c r="T6" s="732"/>
      <c r="U6" s="732"/>
      <c r="V6" s="732"/>
      <c r="W6" s="732"/>
      <c r="X6" s="732"/>
      <c r="Y6" s="733"/>
    </row>
    <row r="7" spans="2:25" x14ac:dyDescent="0.3">
      <c r="B7" s="715"/>
      <c r="C7" s="762"/>
      <c r="D7" s="457">
        <v>2018</v>
      </c>
      <c r="E7" s="724">
        <v>2019</v>
      </c>
      <c r="F7" s="725"/>
      <c r="G7" s="725"/>
      <c r="H7" s="726"/>
      <c r="I7" s="725">
        <v>2020</v>
      </c>
      <c r="J7" s="725"/>
      <c r="K7" s="725"/>
      <c r="L7" s="726"/>
      <c r="M7" s="184">
        <v>2021</v>
      </c>
      <c r="N7" s="727">
        <v>2021</v>
      </c>
      <c r="O7" s="728"/>
      <c r="P7" s="729"/>
      <c r="Q7" s="727">
        <v>2022</v>
      </c>
      <c r="R7" s="728"/>
      <c r="S7" s="728"/>
      <c r="T7" s="728"/>
      <c r="U7" s="727">
        <v>2023</v>
      </c>
      <c r="V7" s="728"/>
      <c r="W7" s="728"/>
      <c r="X7" s="728"/>
      <c r="Y7" s="104">
        <v>2024</v>
      </c>
    </row>
    <row r="8" spans="2:25" x14ac:dyDescent="0.3">
      <c r="B8" s="717"/>
      <c r="C8" s="763"/>
      <c r="D8" s="416" t="s">
        <v>160</v>
      </c>
      <c r="E8" s="344" t="s">
        <v>157</v>
      </c>
      <c r="F8" s="345" t="s">
        <v>158</v>
      </c>
      <c r="G8" s="345" t="s">
        <v>159</v>
      </c>
      <c r="H8" s="60" t="s">
        <v>160</v>
      </c>
      <c r="I8" s="59" t="s">
        <v>157</v>
      </c>
      <c r="J8" s="59" t="s">
        <v>158</v>
      </c>
      <c r="K8" s="59" t="s">
        <v>159</v>
      </c>
      <c r="L8" s="60" t="s">
        <v>160</v>
      </c>
      <c r="M8" s="58" t="s">
        <v>157</v>
      </c>
      <c r="N8" s="105" t="s">
        <v>158</v>
      </c>
      <c r="O8" s="106" t="s">
        <v>159</v>
      </c>
      <c r="P8" s="107" t="s">
        <v>160</v>
      </c>
      <c r="Q8" s="105" t="s">
        <v>157</v>
      </c>
      <c r="R8" s="106" t="s">
        <v>158</v>
      </c>
      <c r="S8" s="106" t="s">
        <v>159</v>
      </c>
      <c r="T8" s="106" t="s">
        <v>160</v>
      </c>
      <c r="U8" s="105" t="s">
        <v>157</v>
      </c>
      <c r="V8" s="106" t="s">
        <v>158</v>
      </c>
      <c r="W8" s="106" t="s">
        <v>159</v>
      </c>
      <c r="X8" s="106" t="s">
        <v>160</v>
      </c>
      <c r="Y8" s="108" t="s">
        <v>157</v>
      </c>
    </row>
    <row r="9" spans="2:25" x14ac:dyDescent="0.3">
      <c r="B9" s="69" t="s">
        <v>557</v>
      </c>
      <c r="C9" s="53" t="s">
        <v>291</v>
      </c>
      <c r="D9" s="454">
        <f>'Haver Pivoted'!GP13</f>
        <v>589.79999999999995</v>
      </c>
      <c r="E9" s="454">
        <f>'Haver Pivoted'!GQ13</f>
        <v>599.4</v>
      </c>
      <c r="F9" s="412">
        <f>'Haver Pivoted'!GR13</f>
        <v>615</v>
      </c>
      <c r="G9" s="412">
        <f>'Haver Pivoted'!GS13</f>
        <v>622.29999999999995</v>
      </c>
      <c r="H9" s="412">
        <f>'Haver Pivoted'!GT13</f>
        <v>619.4</v>
      </c>
      <c r="I9" s="412">
        <f>'Haver Pivoted'!GU13</f>
        <v>624.1</v>
      </c>
      <c r="J9" s="412">
        <f>'Haver Pivoted'!GV13</f>
        <v>668.8</v>
      </c>
      <c r="K9" s="412">
        <f>'Haver Pivoted'!GW13</f>
        <v>683.7</v>
      </c>
      <c r="L9" s="412">
        <f>'Haver Pivoted'!GX13</f>
        <v>682.4</v>
      </c>
      <c r="M9" s="412">
        <f>'Haver Pivoted'!GY13</f>
        <v>694.4</v>
      </c>
      <c r="N9" s="454"/>
      <c r="O9" s="412"/>
      <c r="P9" s="412"/>
      <c r="Q9" s="412"/>
      <c r="R9" s="412"/>
      <c r="S9" s="371"/>
      <c r="T9" s="371"/>
      <c r="U9" s="371"/>
      <c r="V9" s="371"/>
      <c r="W9" s="371"/>
      <c r="X9" s="371"/>
      <c r="Y9" s="413"/>
    </row>
    <row r="10" spans="2:25" x14ac:dyDescent="0.3">
      <c r="B10" s="69" t="s">
        <v>558</v>
      </c>
      <c r="C10" s="53" t="s">
        <v>316</v>
      </c>
      <c r="D10" s="399">
        <f>'Haver Pivoted'!GP40/1000</f>
        <v>389.62400000000002</v>
      </c>
      <c r="E10" s="399">
        <f>'Haver Pivoted'!GQ40/1000</f>
        <v>404.529</v>
      </c>
      <c r="F10" s="400">
        <f>'Haver Pivoted'!GR40/1000</f>
        <v>419.67200000000003</v>
      </c>
      <c r="G10" s="400">
        <f>'Haver Pivoted'!GS40/1000</f>
        <v>418.82400000000001</v>
      </c>
      <c r="H10" s="400">
        <f>'Haver Pivoted'!GT40/1000</f>
        <v>411.40899999999999</v>
      </c>
      <c r="I10" s="400">
        <f>'Haver Pivoted'!GU40/1000</f>
        <v>423.42899999999997</v>
      </c>
      <c r="J10" s="400">
        <f>'Haver Pivoted'!GV40/1000</f>
        <v>512.64</v>
      </c>
      <c r="K10" s="400">
        <f>'Haver Pivoted'!GW40/1000</f>
        <v>486.072</v>
      </c>
      <c r="L10" s="400">
        <f>'Haver Pivoted'!GX40/1000</f>
        <v>512.19299999999998</v>
      </c>
      <c r="M10" s="400">
        <f>'Haver Pivoted'!GY40/1000</f>
        <v>523.16300000000001</v>
      </c>
      <c r="N10" s="399"/>
      <c r="O10" s="400"/>
      <c r="P10" s="400"/>
      <c r="Q10" s="400"/>
      <c r="R10" s="400"/>
      <c r="S10" s="72"/>
      <c r="T10" s="72"/>
      <c r="U10" s="72"/>
      <c r="V10" s="72"/>
      <c r="W10" s="72"/>
      <c r="X10" s="72"/>
      <c r="Y10" s="191"/>
    </row>
    <row r="11" spans="2:25" x14ac:dyDescent="0.3">
      <c r="B11" s="387" t="s">
        <v>564</v>
      </c>
      <c r="C11" s="70"/>
      <c r="D11" s="414">
        <f t="shared" ref="D11:G11" si="0">D10/D9</f>
        <v>0.66060359443879291</v>
      </c>
      <c r="E11" s="414">
        <f t="shared" si="0"/>
        <v>0.67488988988988996</v>
      </c>
      <c r="F11" s="415">
        <f t="shared" si="0"/>
        <v>0.68239349593495935</v>
      </c>
      <c r="G11" s="415">
        <f t="shared" si="0"/>
        <v>0.67302587176602935</v>
      </c>
      <c r="H11" s="415">
        <f>H10/H9</f>
        <v>0.66420568291895388</v>
      </c>
      <c r="I11" s="415">
        <f t="shared" ref="I11:M11" si="1">I10/I9</f>
        <v>0.67846338727767974</v>
      </c>
      <c r="J11" s="415">
        <f t="shared" si="1"/>
        <v>0.7665071770334928</v>
      </c>
      <c r="K11" s="415">
        <f t="shared" si="1"/>
        <v>0.710943396226415</v>
      </c>
      <c r="L11" s="415">
        <f t="shared" si="1"/>
        <v>0.75057590855803047</v>
      </c>
      <c r="M11" s="415">
        <f t="shared" si="1"/>
        <v>0.75340293778801848</v>
      </c>
      <c r="N11" s="414">
        <f>AVERAGE(L11:M11)</f>
        <v>0.75198942317302442</v>
      </c>
      <c r="O11" s="415">
        <f>N11</f>
        <v>0.75198942317302442</v>
      </c>
      <c r="P11" s="415">
        <f t="shared" ref="P11:R11" si="2">O11</f>
        <v>0.75198942317302442</v>
      </c>
      <c r="Q11" s="415">
        <f t="shared" si="2"/>
        <v>0.75198942317302442</v>
      </c>
      <c r="R11" s="415">
        <f t="shared" si="2"/>
        <v>0.75198942317302442</v>
      </c>
      <c r="S11" s="519">
        <f>AVERAGE(D11:G11)</f>
        <v>0.67272821300741792</v>
      </c>
      <c r="T11" s="415">
        <f>AVERAGE(D11:G11)</f>
        <v>0.67272821300741792</v>
      </c>
      <c r="U11" s="415">
        <f t="shared" ref="U11:Y11" si="3">T11</f>
        <v>0.67272821300741792</v>
      </c>
      <c r="V11" s="415">
        <f t="shared" si="3"/>
        <v>0.67272821300741792</v>
      </c>
      <c r="W11" s="415">
        <f t="shared" si="3"/>
        <v>0.67272821300741792</v>
      </c>
      <c r="X11" s="415">
        <f t="shared" si="3"/>
        <v>0.67272821300741792</v>
      </c>
      <c r="Y11" s="455">
        <f t="shared" si="3"/>
        <v>0.67272821300741792</v>
      </c>
    </row>
    <row r="13" spans="2:25" x14ac:dyDescent="0.3">
      <c r="B13" s="91" t="s">
        <v>513</v>
      </c>
    </row>
    <row r="14" spans="2:25" ht="25" customHeight="1" x14ac:dyDescent="0.3">
      <c r="B14" s="453" t="s">
        <v>565</v>
      </c>
      <c r="C14" s="428">
        <v>2020</v>
      </c>
      <c r="D14" s="429">
        <v>2021</v>
      </c>
      <c r="E14" s="429">
        <v>2022</v>
      </c>
      <c r="F14" s="429">
        <v>2023</v>
      </c>
      <c r="G14" s="417">
        <v>2024</v>
      </c>
      <c r="H14" s="388"/>
      <c r="I14" s="388"/>
      <c r="J14" s="388"/>
    </row>
    <row r="15" spans="2:25" ht="31.5" customHeight="1" x14ac:dyDescent="0.3">
      <c r="B15" s="84" t="s">
        <v>559</v>
      </c>
      <c r="C15" s="427">
        <v>458.46899999999999</v>
      </c>
      <c r="D15" s="426">
        <v>507.26100000000002</v>
      </c>
      <c r="E15" s="426">
        <v>514.14599999999996</v>
      </c>
      <c r="F15" s="426">
        <v>491.86900000000003</v>
      </c>
      <c r="G15" s="407">
        <v>503.505</v>
      </c>
    </row>
    <row r="16" spans="2:25" x14ac:dyDescent="0.3">
      <c r="B16" s="69" t="s">
        <v>560</v>
      </c>
      <c r="C16" s="479">
        <f>AVERAGE(H11:K11)</f>
        <v>0.70502991086413547</v>
      </c>
      <c r="D16" s="466">
        <f>AVERAGE(L11:O11)</f>
        <v>0.75198942317302442</v>
      </c>
      <c r="E16" s="466">
        <f>AVERAGE(P11:S11)</f>
        <v>0.73217412063162279</v>
      </c>
      <c r="F16" s="466">
        <f>AVERAGE(T11:W11)</f>
        <v>0.67272821300741792</v>
      </c>
      <c r="G16" s="477">
        <f>F16</f>
        <v>0.67272821300741792</v>
      </c>
    </row>
    <row r="17" spans="2:21" x14ac:dyDescent="0.3">
      <c r="B17" s="69" t="s">
        <v>161</v>
      </c>
      <c r="C17" s="377">
        <f>C15/C16</f>
        <v>650.2830488965601</v>
      </c>
      <c r="D17" s="72">
        <f t="shared" ref="D17:G17" si="4">D15/D16</f>
        <v>674.55868974806697</v>
      </c>
      <c r="E17" s="72">
        <f t="shared" si="4"/>
        <v>702.21820945605521</v>
      </c>
      <c r="F17" s="72">
        <f t="shared" si="4"/>
        <v>731.15559967540173</v>
      </c>
      <c r="G17" s="191">
        <f t="shared" si="4"/>
        <v>748.45233225627783</v>
      </c>
    </row>
    <row r="18" spans="2:21" ht="17.5" customHeight="1" x14ac:dyDescent="0.3">
      <c r="B18" s="387" t="s">
        <v>561</v>
      </c>
      <c r="C18" s="379"/>
      <c r="D18" s="415">
        <f>D17/C17-1</f>
        <v>3.733088367088655E-2</v>
      </c>
      <c r="E18" s="415">
        <f t="shared" ref="E18:G18" si="5">E17/D17-1</f>
        <v>4.1003874278631613E-2</v>
      </c>
      <c r="F18" s="415">
        <f t="shared" si="5"/>
        <v>4.1208544338036557E-2</v>
      </c>
      <c r="G18" s="455">
        <f t="shared" si="5"/>
        <v>2.3656705342276041E-2</v>
      </c>
      <c r="I18" s="473"/>
      <c r="J18" s="473"/>
      <c r="K18" s="473"/>
      <c r="L18" s="473"/>
    </row>
    <row r="20" spans="2:21" x14ac:dyDescent="0.3">
      <c r="B20" s="91" t="s">
        <v>514</v>
      </c>
    </row>
    <row r="21" spans="2:21" x14ac:dyDescent="0.3">
      <c r="B21" s="713" t="s">
        <v>562</v>
      </c>
      <c r="C21" s="714"/>
      <c r="D21" s="719" t="s">
        <v>343</v>
      </c>
      <c r="E21" s="720"/>
      <c r="F21" s="720"/>
      <c r="G21" s="720"/>
      <c r="H21" s="720"/>
      <c r="I21" s="759"/>
      <c r="J21" s="731" t="s">
        <v>166</v>
      </c>
      <c r="K21" s="732"/>
      <c r="L21" s="732"/>
      <c r="M21" s="732"/>
      <c r="N21" s="732"/>
      <c r="O21" s="732"/>
      <c r="P21" s="732"/>
      <c r="Q21" s="732"/>
      <c r="R21" s="732"/>
      <c r="S21" s="732"/>
      <c r="T21" s="732"/>
      <c r="U21" s="733"/>
    </row>
    <row r="22" spans="2:21" x14ac:dyDescent="0.3">
      <c r="B22" s="715"/>
      <c r="C22" s="762"/>
      <c r="D22" s="56">
        <v>2019</v>
      </c>
      <c r="E22" s="725">
        <v>2020</v>
      </c>
      <c r="F22" s="725"/>
      <c r="G22" s="725"/>
      <c r="H22" s="726"/>
      <c r="I22" s="56">
        <v>2021</v>
      </c>
      <c r="J22" s="727">
        <v>2021</v>
      </c>
      <c r="K22" s="728"/>
      <c r="L22" s="729"/>
      <c r="M22" s="727">
        <v>2022</v>
      </c>
      <c r="N22" s="728"/>
      <c r="O22" s="728"/>
      <c r="P22" s="728"/>
      <c r="Q22" s="727">
        <v>2023</v>
      </c>
      <c r="R22" s="728"/>
      <c r="S22" s="728"/>
      <c r="T22" s="728"/>
      <c r="U22" s="104">
        <v>2024</v>
      </c>
    </row>
    <row r="23" spans="2:21" x14ac:dyDescent="0.3">
      <c r="B23" s="717"/>
      <c r="C23" s="763"/>
      <c r="D23" s="57" t="s">
        <v>160</v>
      </c>
      <c r="E23" s="59" t="s">
        <v>157</v>
      </c>
      <c r="F23" s="59" t="s">
        <v>158</v>
      </c>
      <c r="G23" s="59" t="s">
        <v>159</v>
      </c>
      <c r="H23" s="60" t="s">
        <v>160</v>
      </c>
      <c r="I23" s="57" t="s">
        <v>157</v>
      </c>
      <c r="J23" s="105" t="s">
        <v>158</v>
      </c>
      <c r="K23" s="106" t="s">
        <v>159</v>
      </c>
      <c r="L23" s="107" t="s">
        <v>160</v>
      </c>
      <c r="M23" s="105" t="s">
        <v>157</v>
      </c>
      <c r="N23" s="106" t="s">
        <v>158</v>
      </c>
      <c r="O23" s="106" t="s">
        <v>159</v>
      </c>
      <c r="P23" s="106" t="s">
        <v>160</v>
      </c>
      <c r="Q23" s="105" t="s">
        <v>157</v>
      </c>
      <c r="R23" s="106" t="s">
        <v>158</v>
      </c>
      <c r="S23" s="106" t="s">
        <v>159</v>
      </c>
      <c r="T23" s="106" t="s">
        <v>160</v>
      </c>
      <c r="U23" s="108" t="s">
        <v>157</v>
      </c>
    </row>
    <row r="24" spans="2:21" ht="19.5" customHeight="1" x14ac:dyDescent="0.3">
      <c r="B24" s="329" t="s">
        <v>161</v>
      </c>
      <c r="C24" s="331"/>
      <c r="D24" s="454">
        <f>H9</f>
        <v>619.4</v>
      </c>
      <c r="E24" s="412">
        <f t="shared" ref="E24:I24" si="6">I9</f>
        <v>624.1</v>
      </c>
      <c r="F24" s="412">
        <f t="shared" si="6"/>
        <v>668.8</v>
      </c>
      <c r="G24" s="412">
        <f t="shared" si="6"/>
        <v>683.7</v>
      </c>
      <c r="H24" s="412">
        <f t="shared" si="6"/>
        <v>682.4</v>
      </c>
      <c r="I24" s="412">
        <f t="shared" si="6"/>
        <v>694.4</v>
      </c>
      <c r="J24" s="412">
        <f>I24*(1+$D$18)^0.25</f>
        <v>700.79184466988761</v>
      </c>
      <c r="K24" s="412">
        <f t="shared" ref="K24" si="7">J24*(1+$D$18)^0.25</f>
        <v>707.24252528200441</v>
      </c>
      <c r="L24" s="412">
        <f>K24*(1+$E$18)^0.25</f>
        <v>714.3835616203761</v>
      </c>
      <c r="M24" s="412">
        <f t="shared" ref="M24:O24" si="8">L24*(1+$E$18)^0.25</f>
        <v>721.59670108909279</v>
      </c>
      <c r="N24" s="412">
        <f t="shared" si="8"/>
        <v>728.88267171433426</v>
      </c>
      <c r="O24" s="412">
        <f t="shared" si="8"/>
        <v>736.2422088731696</v>
      </c>
      <c r="P24" s="412">
        <f>O24*(1+$F$18)^0.25</f>
        <v>743.71260590458519</v>
      </c>
      <c r="Q24" s="412">
        <f t="shared" ref="Q24:S24" si="9">P24*(1+$F$18)^0.25</f>
        <v>751.25880249100373</v>
      </c>
      <c r="R24" s="412">
        <f t="shared" si="9"/>
        <v>758.88156774449715</v>
      </c>
      <c r="S24" s="412">
        <f t="shared" si="9"/>
        <v>766.58167858105355</v>
      </c>
      <c r="T24" s="412">
        <f>S24*(1+$G$18)^0.25</f>
        <v>771.07570431001704</v>
      </c>
      <c r="U24" s="460">
        <f>T24*(1+$G$18)^0.25</f>
        <v>775.59607591681311</v>
      </c>
    </row>
    <row r="25" spans="2:21" ht="19" customHeight="1" x14ac:dyDescent="0.35">
      <c r="B25" s="332" t="s">
        <v>163</v>
      </c>
      <c r="C25" s="334"/>
      <c r="D25" s="441">
        <f>H10</f>
        <v>411.40899999999999</v>
      </c>
      <c r="E25" s="484">
        <f t="shared" ref="E25:I25" si="10">I10</f>
        <v>423.42899999999997</v>
      </c>
      <c r="F25" s="484">
        <f t="shared" si="10"/>
        <v>512.64</v>
      </c>
      <c r="G25" s="484">
        <f t="shared" si="10"/>
        <v>486.072</v>
      </c>
      <c r="H25" s="484">
        <f t="shared" si="10"/>
        <v>512.19299999999998</v>
      </c>
      <c r="I25" s="484">
        <f t="shared" si="10"/>
        <v>523.16300000000001</v>
      </c>
      <c r="J25" s="484">
        <f>J24*N11</f>
        <v>526.98805503766846</v>
      </c>
      <c r="K25" s="484">
        <f t="shared" ref="K25:U25" si="11">K24*O11</f>
        <v>531.83889863024763</v>
      </c>
      <c r="L25" s="484">
        <f>L24*P11</f>
        <v>537.20888242719741</v>
      </c>
      <c r="M25" s="484">
        <f t="shared" si="11"/>
        <v>542.63308701554422</v>
      </c>
      <c r="N25" s="484">
        <f t="shared" si="11"/>
        <v>548.11205986327514</v>
      </c>
      <c r="O25" s="484">
        <f t="shared" si="11"/>
        <v>495.29090551588149</v>
      </c>
      <c r="P25" s="484">
        <f t="shared" si="11"/>
        <v>500.31645236128162</v>
      </c>
      <c r="Q25" s="484">
        <f t="shared" si="11"/>
        <v>505.39299170586565</v>
      </c>
      <c r="R25" s="484">
        <f t="shared" si="11"/>
        <v>510.52104095302332</v>
      </c>
      <c r="S25" s="484">
        <f t="shared" si="11"/>
        <v>515.70112275605902</v>
      </c>
      <c r="T25" s="484">
        <f t="shared" si="11"/>
        <v>518.72438065391395</v>
      </c>
      <c r="U25" s="536">
        <f t="shared" si="11"/>
        <v>521.76536216708337</v>
      </c>
    </row>
    <row r="26" spans="2:21" s="589" customFormat="1" ht="19" customHeight="1" x14ac:dyDescent="0.35">
      <c r="B26" s="332" t="s">
        <v>691</v>
      </c>
      <c r="C26" s="334"/>
      <c r="D26" s="441"/>
      <c r="E26" s="484"/>
      <c r="F26" s="484"/>
      <c r="G26" s="484"/>
      <c r="H26" s="484"/>
      <c r="I26" s="484">
        <f>'ARP Quarterly'!C26+'ARP Quarterly'!C28</f>
        <v>0</v>
      </c>
      <c r="J26" s="484">
        <f>'ARP Quarterly'!D26+'ARP Quarterly'!D28</f>
        <v>166.3</v>
      </c>
      <c r="K26" s="484">
        <f>'ARP Quarterly'!E26+'ARP Quarterly'!E28</f>
        <v>166.3</v>
      </c>
      <c r="L26" s="484">
        <f>'ARP Quarterly'!F26+'ARP Quarterly'!F28</f>
        <v>60.266999999999996</v>
      </c>
      <c r="M26" s="484">
        <f>'ARP Quarterly'!G26+'ARP Quarterly'!G28</f>
        <v>60.266999999999996</v>
      </c>
      <c r="N26" s="484">
        <f>'ARP Quarterly'!H26+'ARP Quarterly'!H28</f>
        <v>60.266999999999996</v>
      </c>
      <c r="O26" s="484">
        <f>'ARP Quarterly'!I26+'ARP Quarterly'!I28</f>
        <v>60.266999999999996</v>
      </c>
      <c r="P26" s="484">
        <f>'ARP Quarterly'!J26+'ARP Quarterly'!J28</f>
        <v>3.7469999999999999</v>
      </c>
      <c r="Q26" s="484">
        <f>'ARP Quarterly'!K26+'ARP Quarterly'!K28</f>
        <v>3.7469999999999999</v>
      </c>
      <c r="R26" s="484">
        <f>'ARP Quarterly'!L26+'ARP Quarterly'!L28</f>
        <v>3.7469999999999999</v>
      </c>
      <c r="S26" s="484">
        <f>'ARP Quarterly'!M26+'ARP Quarterly'!M28</f>
        <v>3.7469999999999999</v>
      </c>
      <c r="T26" s="484">
        <f>'ARP Quarterly'!N26+'ARP Quarterly'!N28</f>
        <v>0.73399999999999999</v>
      </c>
      <c r="U26" s="484">
        <f>'ARP Quarterly'!O26+'ARP Quarterly'!O28</f>
        <v>0.73399999999999999</v>
      </c>
    </row>
    <row r="27" spans="2:21" ht="19" customHeight="1" x14ac:dyDescent="0.35">
      <c r="B27" s="335" t="s">
        <v>563</v>
      </c>
      <c r="C27" s="337"/>
      <c r="D27" s="517">
        <f>D24-D25</f>
        <v>207.99099999999999</v>
      </c>
      <c r="E27" s="518">
        <f t="shared" ref="E27:U27" si="12">E24-E25</f>
        <v>200.67100000000005</v>
      </c>
      <c r="F27" s="518">
        <f t="shared" si="12"/>
        <v>156.15999999999997</v>
      </c>
      <c r="G27" s="518">
        <f t="shared" si="12"/>
        <v>197.62800000000004</v>
      </c>
      <c r="H27" s="518">
        <f t="shared" si="12"/>
        <v>170.20699999999999</v>
      </c>
      <c r="I27" s="518">
        <f t="shared" si="12"/>
        <v>171.23699999999997</v>
      </c>
      <c r="J27" s="518">
        <f t="shared" si="12"/>
        <v>173.80378963221915</v>
      </c>
      <c r="K27" s="518">
        <f t="shared" si="12"/>
        <v>175.40362665175678</v>
      </c>
      <c r="L27" s="518">
        <f t="shared" si="12"/>
        <v>177.17467919317869</v>
      </c>
      <c r="M27" s="518">
        <f t="shared" si="12"/>
        <v>178.96361407354857</v>
      </c>
      <c r="N27" s="518">
        <f t="shared" si="12"/>
        <v>180.77061185105913</v>
      </c>
      <c r="O27" s="518">
        <f t="shared" si="12"/>
        <v>240.95130335728811</v>
      </c>
      <c r="P27" s="518">
        <f t="shared" si="12"/>
        <v>243.39615354330357</v>
      </c>
      <c r="Q27" s="518">
        <f t="shared" si="12"/>
        <v>245.86581078513808</v>
      </c>
      <c r="R27" s="518">
        <f t="shared" si="12"/>
        <v>248.36052679147383</v>
      </c>
      <c r="S27" s="518">
        <f t="shared" si="12"/>
        <v>250.88055582499453</v>
      </c>
      <c r="T27" s="518">
        <f t="shared" si="12"/>
        <v>252.35132365610309</v>
      </c>
      <c r="U27" s="489">
        <f t="shared" si="12"/>
        <v>253.83071374972974</v>
      </c>
    </row>
    <row r="28" spans="2:21" x14ac:dyDescent="0.3">
      <c r="D28" s="475"/>
      <c r="E28" s="475"/>
      <c r="F28" s="475"/>
      <c r="G28" s="475"/>
      <c r="H28" s="475"/>
      <c r="I28" s="475"/>
      <c r="J28" s="475"/>
      <c r="K28" s="475"/>
      <c r="L28" s="475"/>
      <c r="M28" s="475"/>
      <c r="N28" s="475"/>
      <c r="O28" s="475"/>
      <c r="P28" s="475"/>
      <c r="Q28" s="475"/>
      <c r="R28" s="475"/>
      <c r="S28" s="475"/>
    </row>
    <row r="29" spans="2:21" x14ac:dyDescent="0.3">
      <c r="D29" s="475"/>
      <c r="E29" s="475"/>
      <c r="F29" s="475"/>
      <c r="G29" s="475"/>
      <c r="H29" s="475"/>
      <c r="I29" s="475"/>
      <c r="J29" s="475"/>
      <c r="K29" s="475"/>
      <c r="L29" s="475"/>
      <c r="M29" s="475"/>
      <c r="N29" s="475"/>
      <c r="O29" s="475"/>
      <c r="P29" s="475"/>
      <c r="Q29" s="475"/>
      <c r="R29" s="475"/>
      <c r="S29" s="475"/>
    </row>
    <row r="30" spans="2:21" x14ac:dyDescent="0.3">
      <c r="D30" s="475"/>
      <c r="E30" s="475"/>
      <c r="F30" s="475"/>
      <c r="G30" s="475"/>
      <c r="H30" s="475"/>
      <c r="I30" s="475"/>
      <c r="J30" s="475"/>
      <c r="K30" s="475"/>
      <c r="L30" s="475"/>
      <c r="M30" s="475"/>
      <c r="N30" s="475"/>
      <c r="O30" s="475"/>
      <c r="P30" s="475"/>
      <c r="Q30" s="475"/>
      <c r="R30" s="475"/>
      <c r="S30" s="475"/>
    </row>
  </sheetData>
  <mergeCells count="17">
    <mergeCell ref="B21:C23"/>
    <mergeCell ref="J21:U21"/>
    <mergeCell ref="E22:H22"/>
    <mergeCell ref="J22:L22"/>
    <mergeCell ref="M22:P22"/>
    <mergeCell ref="Q22:T22"/>
    <mergeCell ref="D21:I21"/>
    <mergeCell ref="E7:H7"/>
    <mergeCell ref="B1:Y1"/>
    <mergeCell ref="B2:Y4"/>
    <mergeCell ref="B6:C8"/>
    <mergeCell ref="N6:Y6"/>
    <mergeCell ref="I7:L7"/>
    <mergeCell ref="N7:P7"/>
    <mergeCell ref="Q7:T7"/>
    <mergeCell ref="U7:X7"/>
    <mergeCell ref="D6:M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0"/>
  <sheetViews>
    <sheetView topLeftCell="W1" zoomScale="55" workbookViewId="0">
      <selection activeCell="Q34" sqref="Q34"/>
    </sheetView>
  </sheetViews>
  <sheetFormatPr defaultColWidth="8.81640625" defaultRowHeight="14" x14ac:dyDescent="0.3"/>
  <cols>
    <col min="1" max="1" width="8.81640625" style="482"/>
    <col min="2" max="2" width="57.453125" style="482" customWidth="1"/>
    <col min="3" max="3" width="7.453125" style="482" bestFit="1" customWidth="1"/>
    <col min="4" max="4" width="8.81640625" style="482" customWidth="1"/>
    <col min="5" max="5" width="9" style="482" customWidth="1"/>
    <col min="6" max="13" width="8.81640625" style="482"/>
    <col min="14" max="14" width="9" style="482" bestFit="1" customWidth="1"/>
    <col min="15" max="16384" width="8.81640625" style="482"/>
  </cols>
  <sheetData>
    <row r="1" spans="2:28" x14ac:dyDescent="0.3">
      <c r="B1" s="730" t="s">
        <v>493</v>
      </c>
      <c r="C1" s="730"/>
      <c r="D1" s="730"/>
      <c r="E1" s="730"/>
      <c r="F1" s="730"/>
      <c r="G1" s="730"/>
      <c r="H1" s="730"/>
      <c r="I1" s="730"/>
      <c r="J1" s="730"/>
      <c r="K1" s="730"/>
      <c r="L1" s="730"/>
      <c r="M1" s="730"/>
      <c r="N1" s="730"/>
      <c r="O1" s="730"/>
      <c r="P1" s="730"/>
      <c r="Q1" s="730"/>
      <c r="R1" s="730"/>
      <c r="S1" s="730"/>
      <c r="T1" s="730"/>
      <c r="U1" s="730"/>
      <c r="V1" s="730"/>
      <c r="W1" s="730"/>
      <c r="X1" s="730"/>
      <c r="Y1" s="730"/>
    </row>
    <row r="2" spans="2:28" x14ac:dyDescent="0.3">
      <c r="B2" s="712" t="s">
        <v>577</v>
      </c>
      <c r="C2" s="712"/>
      <c r="D2" s="712"/>
      <c r="E2" s="712"/>
      <c r="F2" s="712"/>
      <c r="G2" s="712"/>
      <c r="H2" s="712"/>
      <c r="I2" s="712"/>
      <c r="J2" s="712"/>
      <c r="K2" s="712"/>
      <c r="L2" s="712"/>
      <c r="M2" s="712"/>
      <c r="N2" s="712"/>
      <c r="O2" s="712"/>
      <c r="P2" s="712"/>
      <c r="Q2" s="712"/>
      <c r="R2" s="712"/>
      <c r="S2" s="712"/>
      <c r="T2" s="712"/>
      <c r="U2" s="712"/>
      <c r="V2" s="712"/>
      <c r="W2" s="712"/>
      <c r="X2" s="712"/>
      <c r="Y2" s="712"/>
    </row>
    <row r="3" spans="2:28" x14ac:dyDescent="0.3">
      <c r="B3" s="712"/>
      <c r="C3" s="712"/>
      <c r="D3" s="712"/>
      <c r="E3" s="712"/>
      <c r="F3" s="712"/>
      <c r="G3" s="712"/>
      <c r="H3" s="712"/>
      <c r="I3" s="712"/>
      <c r="J3" s="712"/>
      <c r="K3" s="712"/>
      <c r="L3" s="712"/>
      <c r="M3" s="712"/>
      <c r="N3" s="712"/>
      <c r="O3" s="712"/>
      <c r="P3" s="712"/>
      <c r="Q3" s="712"/>
      <c r="R3" s="712"/>
      <c r="S3" s="712"/>
      <c r="T3" s="712"/>
      <c r="U3" s="712"/>
      <c r="V3" s="712"/>
      <c r="W3" s="712"/>
      <c r="X3" s="712"/>
      <c r="Y3" s="712"/>
    </row>
    <row r="4" spans="2:28" x14ac:dyDescent="0.3">
      <c r="B4" s="712"/>
      <c r="C4" s="712"/>
      <c r="D4" s="712"/>
      <c r="E4" s="712"/>
      <c r="F4" s="712"/>
      <c r="G4" s="712"/>
      <c r="H4" s="712"/>
      <c r="I4" s="712"/>
      <c r="J4" s="712"/>
      <c r="K4" s="712"/>
      <c r="L4" s="712"/>
      <c r="M4" s="712"/>
      <c r="N4" s="712"/>
      <c r="O4" s="712"/>
      <c r="P4" s="712"/>
      <c r="Q4" s="712"/>
      <c r="R4" s="712"/>
      <c r="S4" s="712"/>
      <c r="T4" s="712"/>
      <c r="U4" s="712"/>
      <c r="V4" s="712"/>
      <c r="W4" s="712"/>
      <c r="X4" s="712"/>
      <c r="Y4" s="712"/>
    </row>
    <row r="7" spans="2:28" ht="14.5" customHeight="1" x14ac:dyDescent="0.3">
      <c r="B7" s="713" t="s">
        <v>392</v>
      </c>
      <c r="C7" s="761"/>
      <c r="D7" s="766" t="s">
        <v>343</v>
      </c>
      <c r="E7" s="767"/>
      <c r="F7" s="767"/>
      <c r="G7" s="767"/>
      <c r="H7" s="767"/>
      <c r="I7" s="767"/>
      <c r="J7" s="767"/>
      <c r="K7" s="767"/>
      <c r="L7" s="767"/>
      <c r="M7" s="768"/>
      <c r="N7" s="731" t="s">
        <v>166</v>
      </c>
      <c r="O7" s="732"/>
      <c r="P7" s="732"/>
      <c r="Q7" s="732"/>
      <c r="R7" s="732"/>
      <c r="S7" s="732"/>
      <c r="T7" s="732"/>
      <c r="U7" s="732"/>
      <c r="V7" s="732"/>
      <c r="W7" s="732"/>
      <c r="X7" s="732"/>
      <c r="Y7" s="733"/>
      <c r="Z7" s="396"/>
      <c r="AA7" s="432"/>
      <c r="AB7" s="432"/>
    </row>
    <row r="8" spans="2:28" x14ac:dyDescent="0.3">
      <c r="B8" s="715"/>
      <c r="C8" s="762"/>
      <c r="D8" s="457">
        <v>2018</v>
      </c>
      <c r="E8" s="724">
        <v>2019</v>
      </c>
      <c r="F8" s="725"/>
      <c r="G8" s="725"/>
      <c r="H8" s="726"/>
      <c r="I8" s="724">
        <v>2020</v>
      </c>
      <c r="J8" s="725"/>
      <c r="K8" s="725"/>
      <c r="L8" s="726"/>
      <c r="M8" s="56">
        <v>2021</v>
      </c>
      <c r="N8" s="727">
        <v>2021</v>
      </c>
      <c r="O8" s="728"/>
      <c r="P8" s="729"/>
      <c r="Q8" s="727">
        <v>2022</v>
      </c>
      <c r="R8" s="728"/>
      <c r="S8" s="728"/>
      <c r="T8" s="729"/>
      <c r="U8" s="727">
        <v>2023</v>
      </c>
      <c r="V8" s="728"/>
      <c r="W8" s="728"/>
      <c r="X8" s="729"/>
      <c r="Y8" s="104">
        <v>2024</v>
      </c>
      <c r="Z8" s="390"/>
      <c r="AA8" s="390"/>
      <c r="AB8" s="390"/>
    </row>
    <row r="9" spans="2:28" x14ac:dyDescent="0.3">
      <c r="B9" s="715"/>
      <c r="C9" s="762"/>
      <c r="D9" s="467" t="s">
        <v>160</v>
      </c>
      <c r="E9" s="449" t="s">
        <v>157</v>
      </c>
      <c r="F9" s="383" t="s">
        <v>158</v>
      </c>
      <c r="G9" s="383" t="s">
        <v>159</v>
      </c>
      <c r="H9" s="397" t="s">
        <v>160</v>
      </c>
      <c r="I9" s="424" t="s">
        <v>157</v>
      </c>
      <c r="J9" s="384" t="s">
        <v>158</v>
      </c>
      <c r="K9" s="384" t="s">
        <v>159</v>
      </c>
      <c r="L9" s="397" t="s">
        <v>160</v>
      </c>
      <c r="M9" s="452" t="s">
        <v>157</v>
      </c>
      <c r="N9" s="245" t="s">
        <v>158</v>
      </c>
      <c r="O9" s="207" t="s">
        <v>159</v>
      </c>
      <c r="P9" s="247" t="s">
        <v>160</v>
      </c>
      <c r="Q9" s="245" t="s">
        <v>157</v>
      </c>
      <c r="R9" s="207" t="s">
        <v>158</v>
      </c>
      <c r="S9" s="207" t="s">
        <v>159</v>
      </c>
      <c r="T9" s="247" t="s">
        <v>160</v>
      </c>
      <c r="U9" s="245" t="s">
        <v>157</v>
      </c>
      <c r="V9" s="207" t="s">
        <v>158</v>
      </c>
      <c r="W9" s="207" t="s">
        <v>159</v>
      </c>
      <c r="X9" s="247" t="s">
        <v>160</v>
      </c>
      <c r="Y9" s="148" t="s">
        <v>157</v>
      </c>
      <c r="Z9" s="410"/>
      <c r="AA9" s="410"/>
      <c r="AB9" s="410"/>
    </row>
    <row r="10" spans="2:28" ht="14.5" x14ac:dyDescent="0.35">
      <c r="B10" s="395" t="s">
        <v>567</v>
      </c>
      <c r="C10" s="458"/>
      <c r="D10" s="495">
        <f>SUM(D11:D12)</f>
        <v>753.3</v>
      </c>
      <c r="E10" s="504">
        <f t="shared" ref="E10:M10" si="0">SUM(E11:E12)</f>
        <v>767.4</v>
      </c>
      <c r="F10" s="504">
        <f t="shared" si="0"/>
        <v>779.7</v>
      </c>
      <c r="G10" s="504">
        <f t="shared" si="0"/>
        <v>789.9</v>
      </c>
      <c r="H10" s="504">
        <f t="shared" si="0"/>
        <v>797.9</v>
      </c>
      <c r="I10" s="504">
        <f t="shared" si="0"/>
        <v>804.7</v>
      </c>
      <c r="J10" s="504">
        <f t="shared" si="0"/>
        <v>824.1</v>
      </c>
      <c r="K10" s="504">
        <f t="shared" si="0"/>
        <v>842.7</v>
      </c>
      <c r="L10" s="504">
        <f t="shared" si="0"/>
        <v>860.6</v>
      </c>
      <c r="M10" s="505">
        <f t="shared" si="0"/>
        <v>880.1</v>
      </c>
      <c r="N10" s="409">
        <f>SUM(N11:N12)</f>
        <v>870.26053036139251</v>
      </c>
      <c r="O10" s="446">
        <f t="shared" ref="O10:Y10" si="1">SUM(O11:O12)</f>
        <v>848.421060722785</v>
      </c>
      <c r="P10" s="446">
        <f t="shared" si="1"/>
        <v>876.78753764624946</v>
      </c>
      <c r="Q10" s="446">
        <f t="shared" si="1"/>
        <v>893.15401456971381</v>
      </c>
      <c r="R10" s="446">
        <f t="shared" si="1"/>
        <v>921.52049149317827</v>
      </c>
      <c r="S10" s="446">
        <f t="shared" si="1"/>
        <v>949.88696841664273</v>
      </c>
      <c r="T10" s="446">
        <f t="shared" si="1"/>
        <v>968.739604970507</v>
      </c>
      <c r="U10" s="446">
        <f t="shared" si="1"/>
        <v>987.59224152437139</v>
      </c>
      <c r="V10" s="446">
        <f t="shared" si="1"/>
        <v>1006.4448780782358</v>
      </c>
      <c r="W10" s="446">
        <f t="shared" si="1"/>
        <v>1025.2975146321</v>
      </c>
      <c r="X10" s="446">
        <f t="shared" si="1"/>
        <v>1032.7123359504942</v>
      </c>
      <c r="Y10" s="422">
        <f t="shared" si="1"/>
        <v>1040.1271572688884</v>
      </c>
      <c r="Z10" s="96"/>
      <c r="AA10" s="93"/>
      <c r="AB10" s="93"/>
    </row>
    <row r="11" spans="2:28" x14ac:dyDescent="0.3">
      <c r="B11" s="170" t="s">
        <v>493</v>
      </c>
      <c r="C11" s="444" t="s">
        <v>290</v>
      </c>
      <c r="D11" s="399">
        <f>'Haver Pivoted'!GP12</f>
        <v>753.3</v>
      </c>
      <c r="E11" s="400">
        <f>'Haver Pivoted'!GQ12</f>
        <v>767.4</v>
      </c>
      <c r="F11" s="400">
        <f>'Haver Pivoted'!GR12</f>
        <v>779.7</v>
      </c>
      <c r="G11" s="400">
        <f>'Haver Pivoted'!GS12</f>
        <v>789.9</v>
      </c>
      <c r="H11" s="400">
        <f>'Haver Pivoted'!GT12</f>
        <v>797.9</v>
      </c>
      <c r="I11" s="400">
        <f>'Haver Pivoted'!GU12</f>
        <v>804.7</v>
      </c>
      <c r="J11" s="400">
        <f>'Haver Pivoted'!GV12</f>
        <v>824.1</v>
      </c>
      <c r="K11" s="400">
        <f>'Haver Pivoted'!GW12</f>
        <v>842.7</v>
      </c>
      <c r="L11" s="400">
        <f>'Haver Pivoted'!GX12</f>
        <v>860.6</v>
      </c>
      <c r="M11" s="459">
        <f>'Haver Pivoted'!GY12</f>
        <v>880.1</v>
      </c>
      <c r="N11" s="391">
        <f t="shared" ref="N11:Y11" si="2">M11*(1+N16)</f>
        <v>858.26053036139251</v>
      </c>
      <c r="O11" s="431">
        <f t="shared" si="2"/>
        <v>836.421060722785</v>
      </c>
      <c r="P11" s="431">
        <f t="shared" si="2"/>
        <v>864.78753764624946</v>
      </c>
      <c r="Q11" s="431">
        <f t="shared" si="2"/>
        <v>893.15401456971381</v>
      </c>
      <c r="R11" s="431">
        <f t="shared" si="2"/>
        <v>921.52049149317827</v>
      </c>
      <c r="S11" s="431">
        <f t="shared" si="2"/>
        <v>949.88696841664273</v>
      </c>
      <c r="T11" s="431">
        <f t="shared" si="2"/>
        <v>968.739604970507</v>
      </c>
      <c r="U11" s="431">
        <f t="shared" si="2"/>
        <v>987.59224152437139</v>
      </c>
      <c r="V11" s="431">
        <f t="shared" si="2"/>
        <v>1006.4448780782358</v>
      </c>
      <c r="W11" s="431">
        <f t="shared" si="2"/>
        <v>1025.2975146321</v>
      </c>
      <c r="X11" s="431">
        <f t="shared" si="2"/>
        <v>1032.7123359504942</v>
      </c>
      <c r="Y11" s="418">
        <f t="shared" si="2"/>
        <v>1040.1271572688884</v>
      </c>
      <c r="Z11" s="96"/>
      <c r="AA11" s="93"/>
      <c r="AB11" s="93"/>
    </row>
    <row r="12" spans="2:28" x14ac:dyDescent="0.3">
      <c r="B12" s="539" t="s">
        <v>568</v>
      </c>
      <c r="C12" s="541"/>
      <c r="D12" s="420"/>
      <c r="E12" s="530"/>
      <c r="F12" s="530"/>
      <c r="G12" s="530"/>
      <c r="H12" s="530"/>
      <c r="I12" s="530"/>
      <c r="J12" s="530"/>
      <c r="K12" s="530"/>
      <c r="L12" s="530"/>
      <c r="M12" s="534"/>
      <c r="N12" s="471">
        <v>12</v>
      </c>
      <c r="O12" s="470">
        <v>12</v>
      </c>
      <c r="P12" s="470">
        <v>12</v>
      </c>
      <c r="Q12" s="470"/>
      <c r="R12" s="470"/>
      <c r="S12" s="470"/>
      <c r="T12" s="470"/>
      <c r="U12" s="470"/>
      <c r="V12" s="470"/>
      <c r="W12" s="470"/>
      <c r="X12" s="470"/>
      <c r="Y12" s="507"/>
      <c r="Z12" s="96"/>
      <c r="AA12" s="93"/>
      <c r="AB12" s="93"/>
    </row>
    <row r="13" spans="2:28" s="696" customFormat="1" ht="14.5" x14ac:dyDescent="0.35">
      <c r="B13" s="697" t="s">
        <v>690</v>
      </c>
      <c r="C13" s="691"/>
      <c r="D13" s="692"/>
      <c r="E13" s="574"/>
      <c r="F13" s="574"/>
      <c r="G13" s="574"/>
      <c r="H13" s="574"/>
      <c r="I13" s="574"/>
      <c r="J13" s="574"/>
      <c r="K13" s="574"/>
      <c r="L13" s="574"/>
      <c r="M13" s="693">
        <f>'ARP Quarterly'!C27</f>
        <v>0</v>
      </c>
      <c r="N13" s="521">
        <f>'ARP Quarterly'!D27</f>
        <v>0.14000000000000001</v>
      </c>
      <c r="O13" s="521">
        <f>'ARP Quarterly'!E27</f>
        <v>0.14000000000000001</v>
      </c>
      <c r="P13" s="521">
        <f>'ARP Quarterly'!F27</f>
        <v>0.12</v>
      </c>
      <c r="Q13" s="521">
        <f>'ARP Quarterly'!G27</f>
        <v>0.12</v>
      </c>
      <c r="R13" s="521">
        <f>'ARP Quarterly'!H27</f>
        <v>0.12</v>
      </c>
      <c r="S13" s="521">
        <f>'ARP Quarterly'!I27</f>
        <v>0.12</v>
      </c>
      <c r="T13" s="521">
        <f>'ARP Quarterly'!J27</f>
        <v>0.06</v>
      </c>
      <c r="U13" s="521">
        <f>'ARP Quarterly'!K27</f>
        <v>0.06</v>
      </c>
      <c r="V13" s="521">
        <f>'ARP Quarterly'!L27</f>
        <v>0.06</v>
      </c>
      <c r="W13" s="521">
        <f>'ARP Quarterly'!M27</f>
        <v>0.06</v>
      </c>
      <c r="X13" s="521">
        <f>'ARP Quarterly'!N27</f>
        <v>0.06</v>
      </c>
      <c r="Y13" s="393">
        <f>'ARP Quarterly'!O27</f>
        <v>0.06</v>
      </c>
      <c r="Z13" s="694"/>
      <c r="AA13" s="695"/>
      <c r="AB13" s="695"/>
    </row>
    <row r="14" spans="2:28" x14ac:dyDescent="0.3">
      <c r="B14" s="430" t="s">
        <v>573</v>
      </c>
      <c r="C14" s="468"/>
      <c r="D14" s="515">
        <f t="shared" ref="D14:E14" si="3">$C$20</f>
        <v>775</v>
      </c>
      <c r="E14" s="516">
        <f t="shared" si="3"/>
        <v>775</v>
      </c>
      <c r="F14" s="516">
        <f>$C$20</f>
        <v>775</v>
      </c>
      <c r="G14" s="516">
        <f>$C$20</f>
        <v>775</v>
      </c>
      <c r="H14" s="400">
        <f>$D$20</f>
        <v>916.94899999999996</v>
      </c>
      <c r="I14" s="400">
        <f>$D$20</f>
        <v>916.94899999999996</v>
      </c>
      <c r="J14" s="400">
        <f>$D$20</f>
        <v>916.94899999999996</v>
      </c>
      <c r="K14" s="400">
        <f>$D$20</f>
        <v>916.94899999999996</v>
      </c>
      <c r="L14" s="400">
        <f>$E$20</f>
        <v>830.23699999999997</v>
      </c>
      <c r="M14" s="459">
        <f>$E$20</f>
        <v>830.23699999999997</v>
      </c>
      <c r="N14" s="442">
        <f>$E$20</f>
        <v>830.23699999999997</v>
      </c>
      <c r="O14" s="408">
        <f>$E$20</f>
        <v>830.23699999999997</v>
      </c>
      <c r="P14" s="408">
        <f>$F$20</f>
        <v>942.86400000000003</v>
      </c>
      <c r="Q14" s="408">
        <f>$F$20</f>
        <v>942.86400000000003</v>
      </c>
      <c r="R14" s="408">
        <f>$F$20</f>
        <v>942.86400000000003</v>
      </c>
      <c r="S14" s="408">
        <f>$F$20</f>
        <v>942.86400000000003</v>
      </c>
      <c r="T14" s="408">
        <f>$G$20</f>
        <v>1017.717</v>
      </c>
      <c r="U14" s="408">
        <f>$G$20</f>
        <v>1017.717</v>
      </c>
      <c r="V14" s="408">
        <f>$G$20</f>
        <v>1017.717</v>
      </c>
      <c r="W14" s="408">
        <f>$G$20</f>
        <v>1017.717</v>
      </c>
      <c r="X14" s="408">
        <f>$H$20</f>
        <v>1047.1569999999999</v>
      </c>
      <c r="Y14" s="514">
        <f>$H$20</f>
        <v>1047.1569999999999</v>
      </c>
      <c r="Z14" s="53"/>
    </row>
    <row r="15" spans="2:28" x14ac:dyDescent="0.3">
      <c r="B15" s="447" t="s">
        <v>572</v>
      </c>
      <c r="C15" s="468"/>
      <c r="D15" s="515"/>
      <c r="E15" s="516"/>
      <c r="F15" s="516"/>
      <c r="G15" s="516"/>
      <c r="H15" s="400"/>
      <c r="I15" s="400">
        <f t="shared" ref="I15:J15" si="4">AVERAGE(F14:I14)</f>
        <v>845.97450000000003</v>
      </c>
      <c r="J15" s="400">
        <f t="shared" si="4"/>
        <v>881.46175000000005</v>
      </c>
      <c r="K15" s="400">
        <f>AVERAGE(H14:K14)</f>
        <v>916.94899999999996</v>
      </c>
      <c r="L15" s="400">
        <f t="shared" ref="L15:Y15" si="5">AVERAGE(I14:L14)</f>
        <v>895.27099999999996</v>
      </c>
      <c r="M15" s="459">
        <f t="shared" si="5"/>
        <v>873.59299999999996</v>
      </c>
      <c r="N15" s="442">
        <f t="shared" si="5"/>
        <v>851.91499999999996</v>
      </c>
      <c r="O15" s="408">
        <f t="shared" si="5"/>
        <v>830.23699999999997</v>
      </c>
      <c r="P15" s="408">
        <f t="shared" si="5"/>
        <v>858.39374999999995</v>
      </c>
      <c r="Q15" s="408">
        <f t="shared" si="5"/>
        <v>886.55049999999994</v>
      </c>
      <c r="R15" s="408">
        <f t="shared" si="5"/>
        <v>914.70725000000004</v>
      </c>
      <c r="S15" s="408">
        <f t="shared" si="5"/>
        <v>942.86400000000003</v>
      </c>
      <c r="T15" s="408">
        <f t="shared" si="5"/>
        <v>961.57725000000005</v>
      </c>
      <c r="U15" s="408">
        <f t="shared" si="5"/>
        <v>980.29050000000007</v>
      </c>
      <c r="V15" s="408">
        <f t="shared" si="5"/>
        <v>999.00375000000008</v>
      </c>
      <c r="W15" s="408">
        <f t="shared" si="5"/>
        <v>1017.717</v>
      </c>
      <c r="X15" s="408">
        <f t="shared" si="5"/>
        <v>1025.077</v>
      </c>
      <c r="Y15" s="514">
        <f t="shared" si="5"/>
        <v>1032.4369999999999</v>
      </c>
      <c r="Z15" s="53"/>
    </row>
    <row r="16" spans="2:28" x14ac:dyDescent="0.3">
      <c r="B16" s="423" t="s">
        <v>574</v>
      </c>
      <c r="C16" s="389"/>
      <c r="D16" s="529"/>
      <c r="E16" s="537"/>
      <c r="F16" s="537"/>
      <c r="G16" s="537"/>
      <c r="H16" s="537"/>
      <c r="I16" s="537"/>
      <c r="J16" s="526">
        <f>(J15/I15)-1</f>
        <v>4.1948368420088311E-2</v>
      </c>
      <c r="K16" s="526">
        <f t="shared" ref="K16:Y16" si="6">(K15/J15)-1</f>
        <v>4.0259546145932967E-2</v>
      </c>
      <c r="L16" s="526">
        <f t="shared" si="6"/>
        <v>-2.3641445707449416E-2</v>
      </c>
      <c r="M16" s="488">
        <f t="shared" si="6"/>
        <v>-2.4213897244521498E-2</v>
      </c>
      <c r="N16" s="522">
        <f t="shared" si="6"/>
        <v>-2.4814759275772591E-2</v>
      </c>
      <c r="O16" s="490">
        <f t="shared" si="6"/>
        <v>-2.5446200618606363E-2</v>
      </c>
      <c r="P16" s="490">
        <f t="shared" si="6"/>
        <v>3.391411127184174E-2</v>
      </c>
      <c r="Q16" s="490">
        <f t="shared" si="6"/>
        <v>3.2801671726990111E-2</v>
      </c>
      <c r="R16" s="490">
        <f t="shared" si="6"/>
        <v>3.1759894106427211E-2</v>
      </c>
      <c r="S16" s="490">
        <f t="shared" si="6"/>
        <v>3.0782253010457783E-2</v>
      </c>
      <c r="T16" s="490">
        <f t="shared" si="6"/>
        <v>1.9847242020057942E-2</v>
      </c>
      <c r="U16" s="490">
        <f t="shared" si="6"/>
        <v>1.9460994943464094E-2</v>
      </c>
      <c r="V16" s="490">
        <f t="shared" si="6"/>
        <v>1.9089494389673334E-2</v>
      </c>
      <c r="W16" s="490">
        <f t="shared" si="6"/>
        <v>1.8731911666998169E-2</v>
      </c>
      <c r="X16" s="490">
        <f t="shared" si="6"/>
        <v>7.2318729076943367E-3</v>
      </c>
      <c r="Y16" s="443">
        <f t="shared" si="6"/>
        <v>7.1799484331420693E-3</v>
      </c>
      <c r="Z16" s="53"/>
    </row>
    <row r="17" spans="2:25" x14ac:dyDescent="0.3">
      <c r="B17" s="469"/>
      <c r="C17" s="406"/>
      <c r="D17" s="406"/>
      <c r="E17" s="406"/>
      <c r="F17" s="406"/>
      <c r="G17" s="406"/>
      <c r="H17" s="406"/>
      <c r="I17" s="406"/>
      <c r="J17" s="394"/>
      <c r="K17" s="394"/>
      <c r="L17" s="394"/>
      <c r="M17" s="394"/>
      <c r="N17" s="394"/>
      <c r="O17" s="394"/>
      <c r="P17" s="394"/>
      <c r="Q17" s="394"/>
      <c r="R17" s="394"/>
      <c r="S17" s="394"/>
      <c r="T17" s="394"/>
      <c r="U17" s="394"/>
      <c r="V17" s="394"/>
      <c r="W17" s="394"/>
      <c r="X17" s="394"/>
      <c r="Y17" s="394"/>
    </row>
    <row r="19" spans="2:25" x14ac:dyDescent="0.3">
      <c r="B19" s="510" t="s">
        <v>565</v>
      </c>
      <c r="C19" s="510">
        <v>2019</v>
      </c>
      <c r="D19" s="538">
        <v>2020</v>
      </c>
      <c r="E19" s="538">
        <v>2021</v>
      </c>
      <c r="F19" s="538">
        <v>2022</v>
      </c>
      <c r="G19" s="538">
        <v>2023</v>
      </c>
      <c r="H19" s="506">
        <v>2024</v>
      </c>
    </row>
    <row r="20" spans="2:25" ht="21" customHeight="1" x14ac:dyDescent="0.3">
      <c r="B20" s="456" t="s">
        <v>576</v>
      </c>
      <c r="C20" s="533">
        <v>775</v>
      </c>
      <c r="D20" s="497">
        <v>916.94899999999996</v>
      </c>
      <c r="E20" s="497">
        <v>830.23699999999997</v>
      </c>
      <c r="F20" s="497">
        <v>942.86400000000003</v>
      </c>
      <c r="G20" s="497">
        <v>1017.717</v>
      </c>
      <c r="H20" s="478">
        <v>1047.1569999999999</v>
      </c>
      <c r="I20" s="465"/>
      <c r="J20" s="465"/>
      <c r="K20" s="465"/>
      <c r="L20" s="465"/>
      <c r="M20" s="465"/>
      <c r="N20" s="465"/>
      <c r="O20" s="465"/>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B1:U71"/>
  <sheetViews>
    <sheetView zoomScale="71" workbookViewId="0">
      <selection activeCell="B1" sqref="B1:U1"/>
    </sheetView>
  </sheetViews>
  <sheetFormatPr defaultRowHeight="14.5" x14ac:dyDescent="0.35"/>
  <cols>
    <col min="1" max="1" width="6" customWidth="1"/>
    <col min="2" max="2" width="29.6328125" customWidth="1"/>
    <col min="3" max="3" width="10.6328125" customWidth="1"/>
  </cols>
  <sheetData>
    <row r="1" spans="2:21" x14ac:dyDescent="0.35">
      <c r="B1" s="730" t="s">
        <v>153</v>
      </c>
      <c r="C1" s="730"/>
      <c r="D1" s="730"/>
      <c r="E1" s="730"/>
      <c r="F1" s="730"/>
      <c r="G1" s="730"/>
      <c r="H1" s="730"/>
      <c r="I1" s="730"/>
      <c r="J1" s="730"/>
      <c r="K1" s="730"/>
      <c r="L1" s="730"/>
      <c r="M1" s="730"/>
      <c r="N1" s="730"/>
      <c r="O1" s="730"/>
      <c r="P1" s="730"/>
      <c r="Q1" s="730"/>
      <c r="R1" s="730"/>
      <c r="S1" s="730"/>
      <c r="T1" s="730"/>
      <c r="U1" s="730"/>
    </row>
    <row r="2" spans="2:21" x14ac:dyDescent="0.35">
      <c r="B2" s="712" t="s">
        <v>535</v>
      </c>
      <c r="C2" s="712"/>
      <c r="D2" s="712"/>
      <c r="E2" s="712"/>
      <c r="F2" s="712"/>
      <c r="G2" s="712"/>
      <c r="H2" s="712"/>
      <c r="I2" s="712"/>
      <c r="J2" s="712"/>
      <c r="K2" s="712"/>
      <c r="L2" s="712"/>
      <c r="M2" s="712"/>
      <c r="N2" s="712"/>
      <c r="O2" s="712"/>
      <c r="P2" s="712"/>
      <c r="Q2" s="712"/>
      <c r="R2" s="712"/>
      <c r="S2" s="712"/>
      <c r="T2" s="712"/>
      <c r="U2" s="712"/>
    </row>
    <row r="3" spans="2:21" x14ac:dyDescent="0.35">
      <c r="B3" s="712"/>
      <c r="C3" s="712"/>
      <c r="D3" s="712"/>
      <c r="E3" s="712"/>
      <c r="F3" s="712"/>
      <c r="G3" s="712"/>
      <c r="H3" s="712"/>
      <c r="I3" s="712"/>
      <c r="J3" s="712"/>
      <c r="K3" s="712"/>
      <c r="L3" s="712"/>
      <c r="M3" s="712"/>
      <c r="N3" s="712"/>
      <c r="O3" s="712"/>
      <c r="P3" s="712"/>
      <c r="Q3" s="712"/>
      <c r="R3" s="712"/>
      <c r="S3" s="712"/>
      <c r="T3" s="712"/>
      <c r="U3" s="712"/>
    </row>
    <row r="4" spans="2:21" x14ac:dyDescent="0.35">
      <c r="B4" s="712"/>
      <c r="C4" s="712"/>
      <c r="D4" s="712"/>
      <c r="E4" s="712"/>
      <c r="F4" s="712"/>
      <c r="G4" s="712"/>
      <c r="H4" s="712"/>
      <c r="I4" s="712"/>
      <c r="J4" s="712"/>
      <c r="K4" s="712"/>
      <c r="L4" s="712"/>
      <c r="M4" s="712"/>
      <c r="N4" s="712"/>
      <c r="O4" s="712"/>
      <c r="P4" s="712"/>
      <c r="Q4" s="712"/>
      <c r="R4" s="712"/>
      <c r="S4" s="712"/>
      <c r="T4" s="712"/>
      <c r="U4" s="712"/>
    </row>
    <row r="5" spans="2:21" x14ac:dyDescent="0.35">
      <c r="B5" s="293"/>
      <c r="C5" s="54"/>
      <c r="D5" s="54"/>
      <c r="E5" s="54"/>
      <c r="F5" s="54"/>
      <c r="G5" s="54"/>
      <c r="H5" s="54"/>
      <c r="I5" s="54"/>
      <c r="J5" s="54"/>
      <c r="K5" s="54"/>
      <c r="L5" s="54"/>
      <c r="M5" s="54"/>
      <c r="N5" s="54"/>
      <c r="O5" s="54"/>
      <c r="P5" s="54"/>
      <c r="Q5" s="54"/>
      <c r="R5" s="54"/>
      <c r="S5" s="54"/>
      <c r="T5" s="54"/>
      <c r="U5" s="54"/>
    </row>
    <row r="6" spans="2:21" x14ac:dyDescent="0.35">
      <c r="B6" s="713" t="s">
        <v>392</v>
      </c>
      <c r="C6" s="714"/>
      <c r="D6" s="719" t="s">
        <v>343</v>
      </c>
      <c r="E6" s="720"/>
      <c r="F6" s="720"/>
      <c r="G6" s="720"/>
      <c r="H6" s="720"/>
      <c r="I6" s="720"/>
      <c r="J6" s="731" t="s">
        <v>166</v>
      </c>
      <c r="K6" s="732"/>
      <c r="L6" s="732"/>
      <c r="M6" s="732"/>
      <c r="N6" s="732"/>
      <c r="O6" s="732"/>
      <c r="P6" s="732"/>
      <c r="Q6" s="732"/>
      <c r="R6" s="732"/>
      <c r="S6" s="732"/>
      <c r="T6" s="732"/>
      <c r="U6" s="733"/>
    </row>
    <row r="7" spans="2:21" x14ac:dyDescent="0.35">
      <c r="B7" s="715"/>
      <c r="C7" s="716"/>
      <c r="D7" s="136">
        <v>2019</v>
      </c>
      <c r="E7" s="724">
        <v>2020</v>
      </c>
      <c r="F7" s="725"/>
      <c r="G7" s="725"/>
      <c r="H7" s="726"/>
      <c r="I7" s="135">
        <v>2021</v>
      </c>
      <c r="J7" s="727">
        <v>2021</v>
      </c>
      <c r="K7" s="728"/>
      <c r="L7" s="729"/>
      <c r="M7" s="727">
        <v>2022</v>
      </c>
      <c r="N7" s="728"/>
      <c r="O7" s="728"/>
      <c r="P7" s="728"/>
      <c r="Q7" s="727">
        <v>2023</v>
      </c>
      <c r="R7" s="728"/>
      <c r="S7" s="728"/>
      <c r="T7" s="728"/>
      <c r="U7" s="104">
        <v>2024</v>
      </c>
    </row>
    <row r="8" spans="2:21" x14ac:dyDescent="0.35">
      <c r="B8" s="717"/>
      <c r="C8" s="718"/>
      <c r="D8" s="60" t="s">
        <v>160</v>
      </c>
      <c r="E8" s="58" t="s">
        <v>157</v>
      </c>
      <c r="F8" s="59" t="s">
        <v>158</v>
      </c>
      <c r="G8" s="59" t="s">
        <v>159</v>
      </c>
      <c r="H8" s="60" t="s">
        <v>160</v>
      </c>
      <c r="I8" s="58" t="s">
        <v>157</v>
      </c>
      <c r="J8" s="105" t="s">
        <v>158</v>
      </c>
      <c r="K8" s="106" t="s">
        <v>159</v>
      </c>
      <c r="L8" s="107" t="s">
        <v>160</v>
      </c>
      <c r="M8" s="105" t="s">
        <v>157</v>
      </c>
      <c r="N8" s="106" t="s">
        <v>158</v>
      </c>
      <c r="O8" s="106" t="s">
        <v>159</v>
      </c>
      <c r="P8" s="106" t="s">
        <v>160</v>
      </c>
      <c r="Q8" s="105" t="s">
        <v>157</v>
      </c>
      <c r="R8" s="106" t="s">
        <v>158</v>
      </c>
      <c r="S8" s="106" t="s">
        <v>159</v>
      </c>
      <c r="T8" s="106" t="s">
        <v>160</v>
      </c>
      <c r="U8" s="108" t="s">
        <v>157</v>
      </c>
    </row>
    <row r="9" spans="2:21" x14ac:dyDescent="0.35">
      <c r="B9" s="329" t="s">
        <v>153</v>
      </c>
      <c r="C9" s="330" t="s">
        <v>321</v>
      </c>
      <c r="D9" s="330"/>
      <c r="E9" s="330"/>
      <c r="F9" s="330">
        <f>'Haver Pivoted'!GV45</f>
        <v>1078.0999999999999</v>
      </c>
      <c r="G9" s="330">
        <f>'Haver Pivoted'!GW45</f>
        <v>15.6</v>
      </c>
      <c r="H9" s="330">
        <f>'Haver Pivoted'!GX45</f>
        <v>5</v>
      </c>
      <c r="I9" s="330">
        <f>'Haver Pivoted'!GY45</f>
        <v>1933.7</v>
      </c>
      <c r="J9" s="330"/>
      <c r="K9" s="330"/>
      <c r="L9" s="330"/>
      <c r="M9" s="330"/>
      <c r="N9" s="330"/>
      <c r="O9" s="330"/>
      <c r="P9" s="330"/>
      <c r="Q9" s="330"/>
      <c r="R9" s="330"/>
      <c r="S9" s="330"/>
      <c r="T9" s="330"/>
      <c r="U9" s="331"/>
    </row>
    <row r="10" spans="2:21" x14ac:dyDescent="0.35">
      <c r="B10" s="332" t="s">
        <v>534</v>
      </c>
      <c r="C10" s="333"/>
      <c r="D10" s="333"/>
      <c r="E10" s="333"/>
      <c r="F10" s="333"/>
      <c r="G10" s="333"/>
      <c r="H10" s="333"/>
      <c r="I10" s="333">
        <f>'ARP Quarterly'!C2</f>
        <v>1348.6438823999999</v>
      </c>
      <c r="J10" s="333">
        <f>'ARP Quarterly'!D2</f>
        <v>228.1641176</v>
      </c>
      <c r="K10" s="333"/>
      <c r="L10" s="333"/>
      <c r="M10" s="333"/>
      <c r="N10" s="333"/>
      <c r="O10" s="333"/>
      <c r="P10" s="333"/>
      <c r="Q10" s="333"/>
      <c r="R10" s="333"/>
      <c r="S10" s="333"/>
      <c r="T10" s="333"/>
      <c r="U10" s="334"/>
    </row>
    <row r="11" spans="2:21" s="137" customFormat="1" x14ac:dyDescent="0.35">
      <c r="B11" s="335" t="s">
        <v>533</v>
      </c>
      <c r="C11" s="336"/>
      <c r="D11" s="336"/>
      <c r="E11" s="336"/>
      <c r="F11" s="336">
        <f t="shared" ref="F11:I11" si="0">F9-F10</f>
        <v>1078.0999999999999</v>
      </c>
      <c r="G11" s="336">
        <f t="shared" si="0"/>
        <v>15.6</v>
      </c>
      <c r="H11" s="336">
        <f t="shared" si="0"/>
        <v>5</v>
      </c>
      <c r="I11" s="336">
        <f t="shared" si="0"/>
        <v>585.05611760000011</v>
      </c>
      <c r="J11" s="336"/>
      <c r="K11" s="336"/>
      <c r="L11" s="336"/>
      <c r="M11" s="336"/>
      <c r="N11" s="336"/>
      <c r="O11" s="336"/>
      <c r="P11" s="336"/>
      <c r="Q11" s="336"/>
      <c r="R11" s="336"/>
      <c r="S11" s="336"/>
      <c r="T11" s="336"/>
      <c r="U11" s="337"/>
    </row>
    <row r="12" spans="2:21" x14ac:dyDescent="0.35">
      <c r="B12" s="54"/>
      <c r="C12" s="54"/>
      <c r="D12" s="54"/>
      <c r="E12" s="54"/>
      <c r="F12" s="54"/>
      <c r="G12" s="54"/>
      <c r="H12" s="54"/>
      <c r="I12" s="54"/>
      <c r="J12" s="54"/>
      <c r="K12" s="54"/>
      <c r="L12" s="54"/>
      <c r="M12" s="54"/>
      <c r="N12" s="54"/>
      <c r="O12" s="54"/>
      <c r="P12" s="54"/>
      <c r="Q12" s="54"/>
      <c r="R12" s="54"/>
      <c r="S12" s="54"/>
      <c r="T12" s="54"/>
      <c r="U12" s="54"/>
    </row>
    <row r="13" spans="2:21" x14ac:dyDescent="0.35">
      <c r="B13" s="54"/>
      <c r="C13" s="54"/>
      <c r="D13" s="54"/>
      <c r="E13" s="54"/>
      <c r="F13" s="54"/>
      <c r="G13" s="54"/>
      <c r="H13" s="54"/>
      <c r="I13" s="54"/>
      <c r="J13" s="54"/>
      <c r="K13" s="54"/>
      <c r="L13" s="54"/>
      <c r="M13" s="54"/>
      <c r="N13" s="54"/>
      <c r="O13" s="54"/>
      <c r="P13" s="54"/>
      <c r="Q13" s="54"/>
      <c r="R13" s="54"/>
      <c r="S13" s="54"/>
      <c r="T13" s="54"/>
      <c r="U13" s="54"/>
    </row>
    <row r="14" spans="2:21" x14ac:dyDescent="0.35">
      <c r="B14" s="54"/>
      <c r="C14" s="54"/>
      <c r="D14" s="54"/>
      <c r="E14" s="54"/>
      <c r="F14" s="54"/>
      <c r="G14" s="54"/>
      <c r="H14" s="54"/>
      <c r="I14" s="54"/>
      <c r="J14" s="54"/>
      <c r="K14" s="54"/>
      <c r="L14" s="54"/>
      <c r="M14" s="54"/>
      <c r="N14" s="54"/>
      <c r="O14" s="54"/>
      <c r="P14" s="54"/>
      <c r="Q14" s="54"/>
      <c r="R14" s="54"/>
      <c r="S14" s="54"/>
      <c r="T14" s="54"/>
      <c r="U14" s="54"/>
    </row>
    <row r="15" spans="2:21" x14ac:dyDescent="0.35">
      <c r="B15" s="54"/>
      <c r="C15" s="54"/>
      <c r="D15" s="54"/>
      <c r="E15" s="54"/>
      <c r="F15" s="54"/>
      <c r="G15" s="54"/>
      <c r="H15" s="54"/>
      <c r="I15" s="54"/>
      <c r="J15" s="54"/>
      <c r="K15" s="54"/>
      <c r="L15" s="54"/>
      <c r="M15" s="54"/>
      <c r="N15" s="54"/>
      <c r="O15" s="54"/>
      <c r="P15" s="54"/>
      <c r="Q15" s="54"/>
      <c r="R15" s="54"/>
      <c r="S15" s="54"/>
      <c r="T15" s="54"/>
      <c r="U15" s="54"/>
    </row>
    <row r="16" spans="2:21" x14ac:dyDescent="0.35">
      <c r="B16" s="54"/>
      <c r="C16" s="54"/>
      <c r="D16" s="54"/>
      <c r="E16" s="54"/>
      <c r="F16" s="54"/>
      <c r="G16" s="54"/>
      <c r="H16" s="54"/>
      <c r="I16" s="54"/>
      <c r="J16" s="54"/>
      <c r="K16" s="54"/>
      <c r="L16" s="54"/>
      <c r="M16" s="54"/>
      <c r="N16" s="54"/>
      <c r="O16" s="54"/>
      <c r="P16" s="54"/>
      <c r="Q16" s="54"/>
      <c r="R16" s="54"/>
      <c r="S16" s="54"/>
      <c r="T16" s="54"/>
      <c r="U16" s="54"/>
    </row>
    <row r="17" spans="2:21" x14ac:dyDescent="0.35">
      <c r="B17" s="54"/>
      <c r="C17" s="54"/>
      <c r="D17" s="54"/>
      <c r="E17" s="54"/>
      <c r="F17" s="54"/>
      <c r="G17" s="54"/>
      <c r="H17" s="54"/>
      <c r="I17" s="54"/>
      <c r="J17" s="54"/>
      <c r="K17" s="54"/>
      <c r="L17" s="54"/>
      <c r="M17" s="54"/>
      <c r="N17" s="54"/>
      <c r="O17" s="54"/>
      <c r="P17" s="54"/>
      <c r="Q17" s="54"/>
      <c r="R17" s="54"/>
      <c r="S17" s="54"/>
      <c r="T17" s="54"/>
      <c r="U17" s="54"/>
    </row>
    <row r="18" spans="2:21" x14ac:dyDescent="0.35">
      <c r="B18" s="54"/>
      <c r="C18" s="54"/>
      <c r="D18" s="54"/>
      <c r="E18" s="54"/>
      <c r="F18" s="54"/>
      <c r="G18" s="54"/>
      <c r="H18" s="54"/>
      <c r="I18" s="54"/>
      <c r="J18" s="54"/>
      <c r="K18" s="54"/>
      <c r="L18" s="54"/>
      <c r="M18" s="54"/>
      <c r="N18" s="54"/>
      <c r="O18" s="54"/>
      <c r="P18" s="54"/>
      <c r="Q18" s="54"/>
      <c r="R18" s="54"/>
      <c r="S18" s="54"/>
      <c r="T18" s="54"/>
      <c r="U18" s="54"/>
    </row>
    <row r="19" spans="2:21" x14ac:dyDescent="0.35">
      <c r="B19" s="54"/>
      <c r="C19" s="54"/>
      <c r="D19" s="54"/>
      <c r="E19" s="54"/>
      <c r="F19" s="54"/>
      <c r="G19" s="54"/>
      <c r="H19" s="54"/>
      <c r="I19" s="54"/>
      <c r="J19" s="54"/>
      <c r="K19" s="54"/>
      <c r="L19" s="54"/>
      <c r="M19" s="54"/>
      <c r="N19" s="54"/>
      <c r="O19" s="54"/>
      <c r="P19" s="54"/>
      <c r="Q19" s="54"/>
      <c r="R19" s="54"/>
      <c r="S19" s="54"/>
      <c r="T19" s="54"/>
      <c r="U19" s="54"/>
    </row>
    <row r="20" spans="2:21" x14ac:dyDescent="0.35">
      <c r="B20" s="54"/>
      <c r="C20" s="54"/>
      <c r="D20" s="54"/>
      <c r="E20" s="54"/>
      <c r="F20" s="54"/>
      <c r="G20" s="54"/>
      <c r="H20" s="54"/>
      <c r="I20" s="54"/>
      <c r="J20" s="54"/>
      <c r="K20" s="54"/>
      <c r="L20" s="54"/>
      <c r="M20" s="54"/>
      <c r="N20" s="54"/>
      <c r="O20" s="54"/>
      <c r="P20" s="54"/>
      <c r="Q20" s="54"/>
      <c r="R20" s="54"/>
      <c r="S20" s="54"/>
      <c r="T20" s="54"/>
      <c r="U20" s="54"/>
    </row>
    <row r="21" spans="2:21" x14ac:dyDescent="0.35">
      <c r="B21" s="54"/>
      <c r="C21" s="54"/>
      <c r="D21" s="54"/>
      <c r="E21" s="54"/>
      <c r="F21" s="54"/>
      <c r="G21" s="54"/>
      <c r="H21" s="54"/>
      <c r="I21" s="54" t="s">
        <v>530</v>
      </c>
      <c r="J21" s="54"/>
      <c r="K21" s="54"/>
      <c r="L21" s="54"/>
      <c r="M21" s="54"/>
      <c r="N21" s="54"/>
      <c r="O21" s="54"/>
      <c r="P21" s="54"/>
      <c r="Q21" s="54"/>
      <c r="R21" s="54"/>
      <c r="S21" s="54"/>
      <c r="T21" s="54"/>
      <c r="U21" s="54"/>
    </row>
    <row r="22" spans="2:21" x14ac:dyDescent="0.35">
      <c r="B22" s="54"/>
      <c r="C22" s="54"/>
      <c r="D22" s="54"/>
      <c r="E22" s="54"/>
      <c r="F22" s="54"/>
      <c r="G22" s="54"/>
      <c r="H22" s="54"/>
      <c r="I22" s="54"/>
      <c r="J22" s="54"/>
      <c r="K22" s="54"/>
      <c r="L22" s="54"/>
      <c r="M22" s="54"/>
      <c r="N22" s="54"/>
      <c r="O22" s="54"/>
      <c r="P22" s="54"/>
      <c r="Q22" s="54"/>
      <c r="R22" s="54"/>
      <c r="S22" s="54"/>
      <c r="T22" s="54"/>
      <c r="U22" s="54"/>
    </row>
    <row r="23" spans="2:21" x14ac:dyDescent="0.35">
      <c r="B23" s="54"/>
      <c r="C23" s="54"/>
      <c r="D23" s="54"/>
      <c r="E23" s="54"/>
      <c r="F23" s="54"/>
      <c r="G23" s="54"/>
      <c r="H23" s="54"/>
      <c r="I23" s="54"/>
      <c r="J23" s="54"/>
      <c r="K23" s="54"/>
      <c r="L23" s="54"/>
      <c r="M23" s="54"/>
      <c r="N23" s="54"/>
      <c r="O23" s="54"/>
      <c r="P23" s="54"/>
      <c r="Q23" s="54"/>
      <c r="R23" s="54"/>
      <c r="S23" s="54"/>
      <c r="T23" s="54"/>
      <c r="U23" s="54"/>
    </row>
    <row r="24" spans="2:21" x14ac:dyDescent="0.35">
      <c r="B24" s="54"/>
      <c r="C24" s="54"/>
      <c r="D24" s="54"/>
      <c r="E24" s="54"/>
      <c r="F24" s="54"/>
      <c r="G24" s="54"/>
      <c r="H24" s="54"/>
      <c r="I24" s="54"/>
      <c r="J24" s="54"/>
      <c r="K24" s="54"/>
      <c r="L24" s="54"/>
      <c r="M24" s="54"/>
      <c r="N24" s="54"/>
      <c r="O24" s="54"/>
      <c r="P24" s="54"/>
      <c r="Q24" s="54"/>
      <c r="R24" s="54"/>
      <c r="S24" s="54"/>
      <c r="T24" s="54"/>
      <c r="U24" s="54"/>
    </row>
    <row r="25" spans="2:21" x14ac:dyDescent="0.35">
      <c r="B25" s="54"/>
      <c r="C25" s="54"/>
      <c r="D25" s="54"/>
      <c r="E25" s="54"/>
      <c r="F25" s="54"/>
      <c r="G25" s="54"/>
      <c r="H25" s="54"/>
      <c r="I25" s="54"/>
      <c r="J25" s="54"/>
      <c r="K25" s="54"/>
      <c r="L25" s="54"/>
      <c r="M25" s="54"/>
      <c r="N25" s="54"/>
      <c r="O25" s="54"/>
      <c r="P25" s="54"/>
      <c r="Q25" s="54"/>
      <c r="R25" s="54"/>
      <c r="S25" s="54"/>
      <c r="T25" s="54"/>
      <c r="U25" s="54"/>
    </row>
    <row r="26" spans="2:21" x14ac:dyDescent="0.35">
      <c r="B26" s="54"/>
      <c r="C26" s="54"/>
      <c r="D26" s="54"/>
      <c r="E26" s="54"/>
      <c r="F26" s="54"/>
      <c r="G26" s="54"/>
      <c r="H26" s="54"/>
      <c r="I26" s="54"/>
      <c r="J26" s="54"/>
      <c r="K26" s="54"/>
      <c r="L26" s="54"/>
      <c r="M26" s="54"/>
      <c r="N26" s="54"/>
      <c r="O26" s="54"/>
      <c r="P26" s="54"/>
      <c r="Q26" s="54"/>
      <c r="R26" s="54"/>
      <c r="S26" s="54"/>
      <c r="T26" s="54"/>
      <c r="U26" s="54"/>
    </row>
    <row r="27" spans="2:21" x14ac:dyDescent="0.35">
      <c r="B27" s="54"/>
      <c r="C27" s="54"/>
      <c r="D27" s="54"/>
      <c r="E27" s="54"/>
      <c r="F27" s="54"/>
      <c r="G27" s="54"/>
      <c r="H27" s="54"/>
      <c r="I27" s="54"/>
      <c r="J27" s="54"/>
      <c r="K27" s="54"/>
      <c r="L27" s="54"/>
      <c r="M27" s="54"/>
      <c r="N27" s="54"/>
      <c r="O27" s="54"/>
      <c r="P27" s="54"/>
      <c r="Q27" s="54"/>
      <c r="R27" s="54"/>
      <c r="S27" s="54"/>
      <c r="T27" s="54"/>
      <c r="U27" s="54"/>
    </row>
    <row r="28" spans="2:21" x14ac:dyDescent="0.35">
      <c r="B28" s="54"/>
      <c r="C28" s="54"/>
      <c r="D28" s="54"/>
      <c r="E28" s="54"/>
      <c r="F28" s="54"/>
      <c r="G28" s="54"/>
      <c r="H28" s="54"/>
      <c r="I28" s="54"/>
      <c r="J28" s="54"/>
      <c r="K28" s="54"/>
      <c r="L28" s="54"/>
      <c r="M28" s="54"/>
      <c r="N28" s="54"/>
      <c r="O28" s="54"/>
      <c r="P28" s="54"/>
      <c r="Q28" s="54"/>
      <c r="R28" s="54"/>
      <c r="S28" s="54"/>
      <c r="T28" s="54"/>
      <c r="U28" s="54"/>
    </row>
    <row r="29" spans="2:21" x14ac:dyDescent="0.35">
      <c r="B29" s="54"/>
      <c r="C29" s="54"/>
      <c r="D29" s="54"/>
      <c r="E29" s="54"/>
      <c r="F29" s="54"/>
      <c r="G29" s="54"/>
      <c r="H29" s="54"/>
      <c r="I29" s="54"/>
      <c r="J29" s="54"/>
      <c r="K29" s="54"/>
      <c r="L29" s="54"/>
      <c r="M29" s="54"/>
      <c r="N29" s="54"/>
      <c r="O29" s="54"/>
      <c r="P29" s="54"/>
      <c r="Q29" s="54"/>
      <c r="R29" s="54"/>
      <c r="S29" s="54"/>
      <c r="T29" s="54"/>
      <c r="U29" s="54"/>
    </row>
    <row r="30" spans="2:21" x14ac:dyDescent="0.35">
      <c r="B30" s="54"/>
      <c r="C30" s="54"/>
      <c r="D30" s="54"/>
      <c r="E30" s="54"/>
      <c r="F30" s="54"/>
      <c r="G30" s="54"/>
      <c r="H30" s="54"/>
      <c r="I30" s="54"/>
      <c r="J30" s="54"/>
      <c r="K30" s="54"/>
      <c r="L30" s="54"/>
      <c r="M30" s="54"/>
      <c r="N30" s="54"/>
      <c r="O30" s="54"/>
      <c r="P30" s="54"/>
      <c r="Q30" s="54"/>
      <c r="R30" s="54"/>
      <c r="S30" s="54"/>
      <c r="T30" s="54"/>
      <c r="U30" s="54"/>
    </row>
    <row r="31" spans="2:21" x14ac:dyDescent="0.35">
      <c r="B31" s="54"/>
      <c r="C31" s="54"/>
      <c r="D31" s="54"/>
      <c r="E31" s="54"/>
      <c r="F31" s="54"/>
      <c r="G31" s="54"/>
      <c r="H31" s="54"/>
      <c r="I31" s="54"/>
      <c r="J31" s="54"/>
      <c r="K31" s="54"/>
      <c r="L31" s="54"/>
      <c r="M31" s="54"/>
      <c r="N31" s="54"/>
      <c r="O31" s="54"/>
      <c r="P31" s="54"/>
      <c r="Q31" s="54"/>
      <c r="R31" s="54"/>
      <c r="S31" s="54"/>
      <c r="T31" s="54"/>
      <c r="U31" s="54"/>
    </row>
    <row r="32" spans="2:21" x14ac:dyDescent="0.35">
      <c r="B32" s="54"/>
      <c r="C32" s="54"/>
      <c r="D32" s="54"/>
      <c r="E32" s="54"/>
      <c r="F32" s="54"/>
      <c r="G32" s="54"/>
      <c r="H32" s="54"/>
      <c r="I32" s="54"/>
      <c r="J32" s="54"/>
      <c r="K32" s="54"/>
      <c r="L32" s="54"/>
      <c r="M32" s="54"/>
      <c r="N32" s="54"/>
      <c r="O32" s="54"/>
      <c r="P32" s="54"/>
      <c r="Q32" s="54"/>
      <c r="R32" s="54"/>
      <c r="S32" s="54"/>
      <c r="T32" s="54"/>
      <c r="U32" s="54"/>
    </row>
    <row r="33" spans="2:21" x14ac:dyDescent="0.35">
      <c r="B33" s="54"/>
      <c r="C33" s="54"/>
      <c r="D33" s="54"/>
      <c r="E33" s="54"/>
      <c r="F33" s="54"/>
      <c r="G33" s="54"/>
      <c r="H33" s="54"/>
      <c r="I33" s="54"/>
      <c r="J33" s="54"/>
      <c r="K33" s="54"/>
      <c r="L33" s="54"/>
      <c r="M33" s="54"/>
      <c r="N33" s="54"/>
      <c r="O33" s="54"/>
      <c r="P33" s="54"/>
      <c r="Q33" s="54"/>
      <c r="R33" s="54"/>
      <c r="S33" s="54"/>
      <c r="T33" s="54"/>
      <c r="U33" s="54"/>
    </row>
    <row r="34" spans="2:21" x14ac:dyDescent="0.35">
      <c r="B34" s="54"/>
      <c r="C34" s="54"/>
      <c r="D34" s="54"/>
      <c r="E34" s="54"/>
      <c r="F34" s="54"/>
      <c r="G34" s="54"/>
      <c r="H34" s="54"/>
      <c r="I34" s="54"/>
      <c r="J34" s="54"/>
      <c r="K34" s="54"/>
      <c r="L34" s="54"/>
      <c r="M34" s="54"/>
      <c r="N34" s="54"/>
      <c r="O34" s="54"/>
      <c r="P34" s="54"/>
      <c r="Q34" s="54"/>
      <c r="R34" s="54"/>
      <c r="S34" s="54"/>
      <c r="T34" s="54"/>
      <c r="U34" s="54"/>
    </row>
    <row r="35" spans="2:21" x14ac:dyDescent="0.35">
      <c r="B35" s="54"/>
      <c r="C35" s="54"/>
      <c r="D35" s="54"/>
      <c r="E35" s="54"/>
      <c r="F35" s="54"/>
      <c r="G35" s="54"/>
      <c r="H35" s="54"/>
      <c r="I35" s="54"/>
      <c r="J35" s="54"/>
      <c r="K35" s="54"/>
      <c r="L35" s="54"/>
      <c r="M35" s="54"/>
      <c r="N35" s="54"/>
      <c r="O35" s="54"/>
      <c r="P35" s="54"/>
      <c r="Q35" s="54"/>
      <c r="R35" s="54"/>
      <c r="S35" s="54"/>
      <c r="T35" s="54"/>
      <c r="U35" s="54"/>
    </row>
    <row r="36" spans="2:21" x14ac:dyDescent="0.35">
      <c r="B36" s="54"/>
      <c r="C36" s="54"/>
      <c r="D36" s="54"/>
      <c r="E36" s="54"/>
      <c r="F36" s="54"/>
      <c r="G36" s="54"/>
      <c r="H36" s="54"/>
      <c r="I36" s="54"/>
      <c r="J36" s="54"/>
      <c r="K36" s="54"/>
      <c r="L36" s="54"/>
      <c r="M36" s="54"/>
      <c r="N36" s="54"/>
      <c r="O36" s="54"/>
      <c r="P36" s="54"/>
      <c r="Q36" s="54"/>
      <c r="R36" s="54"/>
      <c r="S36" s="54"/>
      <c r="T36" s="54"/>
      <c r="U36" s="54"/>
    </row>
    <row r="37" spans="2:21" x14ac:dyDescent="0.35">
      <c r="B37" s="54"/>
      <c r="C37" s="54"/>
      <c r="D37" s="54"/>
      <c r="E37" s="54"/>
      <c r="F37" s="54"/>
      <c r="G37" s="54"/>
      <c r="H37" s="54"/>
      <c r="I37" s="54"/>
      <c r="J37" s="54"/>
      <c r="K37" s="54"/>
      <c r="L37" s="54"/>
      <c r="M37" s="54"/>
      <c r="N37" s="54"/>
      <c r="O37" s="54"/>
      <c r="P37" s="54"/>
      <c r="Q37" s="54"/>
      <c r="R37" s="54"/>
      <c r="S37" s="54"/>
      <c r="T37" s="54"/>
      <c r="U37" s="54"/>
    </row>
    <row r="38" spans="2:21" x14ac:dyDescent="0.35">
      <c r="B38" s="54"/>
      <c r="C38" s="54"/>
      <c r="D38" s="54"/>
      <c r="E38" s="54"/>
      <c r="F38" s="54"/>
      <c r="G38" s="54"/>
      <c r="H38" s="54"/>
      <c r="I38" s="54"/>
      <c r="J38" s="54"/>
      <c r="K38" s="54"/>
      <c r="L38" s="54"/>
      <c r="M38" s="54"/>
      <c r="N38" s="54"/>
      <c r="O38" s="54"/>
      <c r="P38" s="54"/>
      <c r="Q38" s="54"/>
      <c r="R38" s="54"/>
      <c r="S38" s="54"/>
      <c r="T38" s="54"/>
      <c r="U38" s="54"/>
    </row>
    <row r="39" spans="2:21" x14ac:dyDescent="0.35">
      <c r="B39" s="54"/>
      <c r="C39" s="54"/>
      <c r="D39" s="54"/>
      <c r="E39" s="54"/>
      <c r="F39" s="54"/>
      <c r="G39" s="54"/>
      <c r="H39" s="54"/>
      <c r="I39" s="54"/>
      <c r="J39" s="54"/>
      <c r="K39" s="54"/>
      <c r="L39" s="54"/>
      <c r="M39" s="54"/>
      <c r="N39" s="54"/>
      <c r="O39" s="54"/>
      <c r="P39" s="54"/>
      <c r="Q39" s="54"/>
      <c r="R39" s="54"/>
      <c r="S39" s="54"/>
      <c r="T39" s="54"/>
      <c r="U39" s="54"/>
    </row>
    <row r="40" spans="2:21" x14ac:dyDescent="0.35">
      <c r="B40" s="54"/>
      <c r="C40" s="54"/>
      <c r="D40" s="54"/>
      <c r="E40" s="54"/>
      <c r="F40" s="54"/>
      <c r="G40" s="54"/>
      <c r="H40" s="54"/>
      <c r="I40" s="54"/>
      <c r="J40" s="54"/>
      <c r="K40" s="54"/>
      <c r="L40" s="54"/>
      <c r="M40" s="54"/>
      <c r="N40" s="54"/>
      <c r="O40" s="54"/>
      <c r="P40" s="54"/>
      <c r="Q40" s="54"/>
      <c r="R40" s="54"/>
      <c r="S40" s="54"/>
      <c r="T40" s="54"/>
      <c r="U40" s="54"/>
    </row>
    <row r="41" spans="2:21" x14ac:dyDescent="0.35">
      <c r="B41" s="54"/>
      <c r="C41" s="54"/>
      <c r="D41" s="54"/>
      <c r="E41" s="54"/>
      <c r="F41" s="54"/>
      <c r="G41" s="54"/>
      <c r="H41" s="54"/>
      <c r="I41" s="54"/>
      <c r="J41" s="54"/>
      <c r="K41" s="54"/>
      <c r="L41" s="54"/>
      <c r="M41" s="54"/>
      <c r="N41" s="54"/>
      <c r="O41" s="54"/>
      <c r="P41" s="54"/>
      <c r="Q41" s="54"/>
      <c r="R41" s="54"/>
      <c r="S41" s="54"/>
      <c r="T41" s="54"/>
      <c r="U41" s="54"/>
    </row>
    <row r="42" spans="2:21" x14ac:dyDescent="0.35">
      <c r="B42" s="54"/>
      <c r="C42" s="54"/>
      <c r="D42" s="54"/>
      <c r="E42" s="54"/>
      <c r="F42" s="54"/>
      <c r="G42" s="54"/>
      <c r="H42" s="54"/>
      <c r="I42" s="54"/>
      <c r="J42" s="54"/>
      <c r="K42" s="54"/>
      <c r="L42" s="54"/>
      <c r="M42" s="54"/>
      <c r="N42" s="54"/>
      <c r="O42" s="54"/>
      <c r="P42" s="54"/>
      <c r="Q42" s="54"/>
      <c r="R42" s="54"/>
      <c r="S42" s="54"/>
      <c r="T42" s="54"/>
      <c r="U42" s="54"/>
    </row>
    <row r="43" spans="2:21" x14ac:dyDescent="0.35">
      <c r="B43" s="54"/>
      <c r="C43" s="54"/>
      <c r="D43" s="54"/>
      <c r="E43" s="54"/>
      <c r="F43" s="54"/>
      <c r="G43" s="54"/>
      <c r="H43" s="54"/>
      <c r="I43" s="54"/>
      <c r="J43" s="54"/>
      <c r="K43" s="54"/>
      <c r="L43" s="54"/>
      <c r="M43" s="54"/>
      <c r="N43" s="54"/>
      <c r="O43" s="54"/>
      <c r="P43" s="54"/>
      <c r="Q43" s="54"/>
      <c r="R43" s="54"/>
      <c r="S43" s="54"/>
      <c r="T43" s="54"/>
      <c r="U43" s="54"/>
    </row>
    <row r="44" spans="2:21" x14ac:dyDescent="0.35">
      <c r="B44" s="54"/>
      <c r="C44" s="54"/>
      <c r="D44" s="54"/>
      <c r="E44" s="54"/>
      <c r="F44" s="54"/>
      <c r="G44" s="54"/>
      <c r="H44" s="54"/>
      <c r="I44" s="54"/>
      <c r="J44" s="54"/>
      <c r="K44" s="54"/>
      <c r="L44" s="54"/>
      <c r="M44" s="54"/>
      <c r="N44" s="54"/>
      <c r="O44" s="54"/>
      <c r="P44" s="54"/>
      <c r="Q44" s="54"/>
      <c r="R44" s="54"/>
      <c r="S44" s="54"/>
      <c r="T44" s="54"/>
      <c r="U44" s="54"/>
    </row>
    <row r="45" spans="2:21" x14ac:dyDescent="0.35">
      <c r="B45" s="54"/>
      <c r="C45" s="54"/>
      <c r="D45" s="54"/>
      <c r="E45" s="54"/>
      <c r="F45" s="54"/>
      <c r="G45" s="54"/>
      <c r="H45" s="54"/>
      <c r="I45" s="54"/>
      <c r="J45" s="54"/>
      <c r="K45" s="54"/>
      <c r="L45" s="54"/>
      <c r="M45" s="54"/>
      <c r="N45" s="54"/>
      <c r="O45" s="54"/>
      <c r="P45" s="54"/>
      <c r="Q45" s="54"/>
      <c r="R45" s="54"/>
      <c r="S45" s="54"/>
      <c r="T45" s="54"/>
      <c r="U45" s="54"/>
    </row>
    <row r="46" spans="2:21" x14ac:dyDescent="0.35">
      <c r="B46" s="54"/>
      <c r="C46" s="54"/>
      <c r="D46" s="54"/>
      <c r="E46" s="54"/>
      <c r="F46" s="54"/>
      <c r="G46" s="54"/>
      <c r="H46" s="54"/>
      <c r="I46" s="54"/>
      <c r="J46" s="54"/>
      <c r="K46" s="54"/>
      <c r="L46" s="54"/>
      <c r="M46" s="54"/>
      <c r="N46" s="54"/>
      <c r="O46" s="54"/>
      <c r="P46" s="54"/>
      <c r="Q46" s="54"/>
      <c r="R46" s="54"/>
      <c r="S46" s="54"/>
      <c r="T46" s="54"/>
      <c r="U46" s="54"/>
    </row>
    <row r="47" spans="2:21" x14ac:dyDescent="0.35">
      <c r="B47" s="54"/>
      <c r="C47" s="54"/>
      <c r="D47" s="54"/>
      <c r="E47" s="54"/>
      <c r="F47" s="54"/>
      <c r="G47" s="54"/>
      <c r="H47" s="54"/>
      <c r="I47" s="54"/>
      <c r="J47" s="54"/>
      <c r="K47" s="54"/>
      <c r="L47" s="54"/>
      <c r="M47" s="54"/>
      <c r="N47" s="54"/>
      <c r="O47" s="54"/>
      <c r="P47" s="54"/>
      <c r="Q47" s="54"/>
      <c r="R47" s="54"/>
      <c r="S47" s="54"/>
      <c r="T47" s="54"/>
      <c r="U47" s="54"/>
    </row>
    <row r="48" spans="2:21" x14ac:dyDescent="0.35">
      <c r="B48" s="54"/>
      <c r="C48" s="54"/>
      <c r="D48" s="54"/>
      <c r="E48" s="54"/>
      <c r="F48" s="54"/>
      <c r="G48" s="54"/>
      <c r="H48" s="54"/>
      <c r="I48" s="54"/>
      <c r="J48" s="54"/>
      <c r="K48" s="54"/>
      <c r="L48" s="54"/>
      <c r="M48" s="54"/>
      <c r="N48" s="54"/>
      <c r="O48" s="54"/>
      <c r="P48" s="54"/>
      <c r="Q48" s="54"/>
      <c r="R48" s="54"/>
      <c r="S48" s="54"/>
      <c r="T48" s="54"/>
      <c r="U48" s="54"/>
    </row>
    <row r="49" spans="2:21" x14ac:dyDescent="0.35">
      <c r="B49" s="54"/>
      <c r="C49" s="54"/>
      <c r="D49" s="54"/>
      <c r="E49" s="54"/>
      <c r="F49" s="54"/>
      <c r="G49" s="54"/>
      <c r="H49" s="54"/>
      <c r="I49" s="54"/>
      <c r="J49" s="54"/>
      <c r="K49" s="54"/>
      <c r="L49" s="54"/>
      <c r="M49" s="54"/>
      <c r="N49" s="54"/>
      <c r="O49" s="54"/>
      <c r="P49" s="54"/>
      <c r="Q49" s="54"/>
      <c r="R49" s="54"/>
      <c r="S49" s="54"/>
      <c r="T49" s="54"/>
      <c r="U49" s="54"/>
    </row>
    <row r="50" spans="2:21" x14ac:dyDescent="0.35">
      <c r="B50" s="54"/>
      <c r="C50" s="54"/>
      <c r="D50" s="54"/>
      <c r="E50" s="54"/>
      <c r="F50" s="54"/>
      <c r="G50" s="54"/>
      <c r="H50" s="54"/>
      <c r="I50" s="54"/>
      <c r="J50" s="54"/>
      <c r="K50" s="54"/>
      <c r="L50" s="54"/>
      <c r="M50" s="54"/>
      <c r="N50" s="54"/>
      <c r="O50" s="54"/>
      <c r="P50" s="54"/>
      <c r="Q50" s="54"/>
      <c r="R50" s="54"/>
      <c r="S50" s="54"/>
      <c r="T50" s="54"/>
      <c r="U50" s="54"/>
    </row>
    <row r="51" spans="2:21" x14ac:dyDescent="0.35">
      <c r="B51" s="54"/>
      <c r="C51" s="54"/>
      <c r="D51" s="54"/>
      <c r="E51" s="54"/>
      <c r="F51" s="54"/>
      <c r="G51" s="54"/>
      <c r="H51" s="54"/>
      <c r="I51" s="54"/>
      <c r="J51" s="54"/>
      <c r="K51" s="54"/>
      <c r="L51" s="54"/>
      <c r="M51" s="54"/>
      <c r="N51" s="54"/>
      <c r="O51" s="54"/>
      <c r="P51" s="54"/>
      <c r="Q51" s="54"/>
      <c r="R51" s="54"/>
      <c r="S51" s="54"/>
      <c r="T51" s="54"/>
      <c r="U51" s="54"/>
    </row>
    <row r="52" spans="2:21" x14ac:dyDescent="0.35">
      <c r="B52" s="54"/>
      <c r="C52" s="54"/>
      <c r="D52" s="54"/>
      <c r="E52" s="54"/>
      <c r="F52" s="54"/>
      <c r="G52" s="54"/>
      <c r="H52" s="54"/>
      <c r="I52" s="54"/>
      <c r="J52" s="54"/>
      <c r="K52" s="54"/>
      <c r="L52" s="54"/>
      <c r="M52" s="54"/>
      <c r="N52" s="54"/>
      <c r="O52" s="54"/>
      <c r="P52" s="54"/>
      <c r="Q52" s="54"/>
      <c r="R52" s="54"/>
      <c r="S52" s="54"/>
      <c r="T52" s="54"/>
      <c r="U52" s="54"/>
    </row>
    <row r="53" spans="2:21" x14ac:dyDescent="0.35">
      <c r="B53" s="54"/>
      <c r="C53" s="54"/>
      <c r="D53" s="54"/>
      <c r="E53" s="54"/>
      <c r="F53" s="54"/>
      <c r="G53" s="54"/>
      <c r="H53" s="54"/>
      <c r="I53" s="54"/>
      <c r="J53" s="54"/>
      <c r="K53" s="54"/>
      <c r="L53" s="54"/>
      <c r="M53" s="54"/>
      <c r="N53" s="54"/>
      <c r="O53" s="54"/>
      <c r="P53" s="54"/>
      <c r="Q53" s="54"/>
      <c r="R53" s="54"/>
      <c r="S53" s="54"/>
      <c r="T53" s="54"/>
      <c r="U53" s="54"/>
    </row>
    <row r="54" spans="2:21" x14ac:dyDescent="0.35">
      <c r="B54" s="54"/>
      <c r="C54" s="54"/>
      <c r="D54" s="54"/>
      <c r="E54" s="54"/>
      <c r="F54" s="54"/>
      <c r="G54" s="54"/>
      <c r="H54" s="54"/>
      <c r="I54" s="54"/>
      <c r="J54" s="54"/>
      <c r="K54" s="54"/>
      <c r="L54" s="54"/>
      <c r="M54" s="54"/>
      <c r="N54" s="54"/>
      <c r="O54" s="54"/>
      <c r="P54" s="54"/>
      <c r="Q54" s="54"/>
      <c r="R54" s="54"/>
      <c r="S54" s="54"/>
      <c r="T54" s="54"/>
      <c r="U54" s="54"/>
    </row>
    <row r="55" spans="2:21" x14ac:dyDescent="0.35">
      <c r="B55" s="54"/>
      <c r="C55" s="54"/>
      <c r="D55" s="54"/>
      <c r="E55" s="54"/>
      <c r="F55" s="54"/>
      <c r="G55" s="54"/>
      <c r="H55" s="54"/>
      <c r="I55" s="54"/>
      <c r="J55" s="54"/>
      <c r="K55" s="54"/>
      <c r="L55" s="54"/>
      <c r="M55" s="54"/>
      <c r="N55" s="54"/>
      <c r="O55" s="54"/>
      <c r="P55" s="54"/>
      <c r="Q55" s="54"/>
      <c r="R55" s="54"/>
      <c r="S55" s="54"/>
      <c r="T55" s="54"/>
      <c r="U55" s="54"/>
    </row>
    <row r="56" spans="2:21" x14ac:dyDescent="0.35">
      <c r="B56" s="54"/>
      <c r="C56" s="54"/>
      <c r="D56" s="54"/>
      <c r="E56" s="54"/>
      <c r="F56" s="54"/>
      <c r="G56" s="54"/>
      <c r="H56" s="54"/>
      <c r="I56" s="54"/>
      <c r="J56" s="54"/>
      <c r="K56" s="54"/>
      <c r="L56" s="54"/>
      <c r="M56" s="54"/>
      <c r="N56" s="54"/>
      <c r="O56" s="54"/>
      <c r="P56" s="54"/>
      <c r="Q56" s="54"/>
      <c r="R56" s="54"/>
      <c r="S56" s="54"/>
      <c r="T56" s="54"/>
      <c r="U56" s="54"/>
    </row>
    <row r="57" spans="2:21" x14ac:dyDescent="0.35">
      <c r="B57" s="54"/>
      <c r="C57" s="54"/>
      <c r="D57" s="54"/>
      <c r="E57" s="54"/>
      <c r="F57" s="54"/>
      <c r="G57" s="54"/>
      <c r="H57" s="54"/>
      <c r="I57" s="54"/>
      <c r="J57" s="54"/>
      <c r="K57" s="54"/>
      <c r="L57" s="54"/>
      <c r="M57" s="54"/>
      <c r="N57" s="54"/>
      <c r="O57" s="54"/>
      <c r="P57" s="54"/>
      <c r="Q57" s="54"/>
      <c r="R57" s="54"/>
      <c r="S57" s="54"/>
      <c r="T57" s="54"/>
      <c r="U57" s="54"/>
    </row>
    <row r="58" spans="2:21" x14ac:dyDescent="0.35">
      <c r="B58" s="54"/>
      <c r="C58" s="54"/>
      <c r="D58" s="54"/>
      <c r="E58" s="54"/>
      <c r="F58" s="54"/>
      <c r="G58" s="54"/>
      <c r="H58" s="54"/>
      <c r="I58" s="54"/>
      <c r="J58" s="54"/>
      <c r="K58" s="54"/>
      <c r="L58" s="54"/>
      <c r="M58" s="54"/>
      <c r="N58" s="54"/>
      <c r="O58" s="54"/>
      <c r="P58" s="54"/>
      <c r="Q58" s="54"/>
      <c r="R58" s="54"/>
      <c r="S58" s="54"/>
      <c r="T58" s="54"/>
      <c r="U58" s="54"/>
    </row>
    <row r="59" spans="2:21" x14ac:dyDescent="0.35">
      <c r="B59" s="54"/>
      <c r="C59" s="54"/>
      <c r="D59" s="54"/>
      <c r="E59" s="54"/>
      <c r="F59" s="54"/>
      <c r="G59" s="54"/>
      <c r="H59" s="54"/>
      <c r="I59" s="54"/>
      <c r="J59" s="54"/>
      <c r="K59" s="54"/>
      <c r="L59" s="54"/>
      <c r="M59" s="54"/>
      <c r="N59" s="54"/>
      <c r="O59" s="54"/>
      <c r="P59" s="54"/>
      <c r="Q59" s="54"/>
      <c r="R59" s="54"/>
      <c r="S59" s="54"/>
      <c r="T59" s="54"/>
      <c r="U59" s="54"/>
    </row>
    <row r="60" spans="2:21" x14ac:dyDescent="0.35">
      <c r="B60" s="54"/>
      <c r="C60" s="54"/>
      <c r="D60" s="54"/>
      <c r="E60" s="54"/>
      <c r="F60" s="54"/>
      <c r="G60" s="54"/>
      <c r="H60" s="54"/>
      <c r="I60" s="54"/>
      <c r="J60" s="54"/>
      <c r="K60" s="54"/>
      <c r="L60" s="54"/>
      <c r="M60" s="54"/>
      <c r="N60" s="54"/>
      <c r="O60" s="54"/>
      <c r="P60" s="54"/>
      <c r="Q60" s="54"/>
      <c r="R60" s="54"/>
      <c r="S60" s="54"/>
      <c r="T60" s="54"/>
      <c r="U60" s="54"/>
    </row>
    <row r="61" spans="2:21" x14ac:dyDescent="0.35">
      <c r="B61" s="54"/>
      <c r="C61" s="54"/>
      <c r="D61" s="54"/>
      <c r="E61" s="54"/>
      <c r="F61" s="54"/>
      <c r="G61" s="54"/>
      <c r="H61" s="54"/>
      <c r="I61" s="54"/>
      <c r="J61" s="54"/>
      <c r="K61" s="54"/>
      <c r="L61" s="54"/>
      <c r="M61" s="54"/>
      <c r="N61" s="54"/>
      <c r="O61" s="54"/>
      <c r="P61" s="54"/>
      <c r="Q61" s="54"/>
      <c r="R61" s="54"/>
      <c r="S61" s="54"/>
      <c r="T61" s="54"/>
      <c r="U61" s="54"/>
    </row>
    <row r="62" spans="2:21" x14ac:dyDescent="0.35">
      <c r="B62" s="54"/>
      <c r="C62" s="54"/>
      <c r="D62" s="54"/>
      <c r="E62" s="54"/>
      <c r="F62" s="54"/>
      <c r="G62" s="54"/>
      <c r="H62" s="54"/>
      <c r="I62" s="54"/>
      <c r="J62" s="54"/>
      <c r="K62" s="54"/>
      <c r="L62" s="54"/>
      <c r="M62" s="54"/>
      <c r="N62" s="54"/>
      <c r="O62" s="54"/>
      <c r="P62" s="54"/>
      <c r="Q62" s="54"/>
      <c r="R62" s="54"/>
      <c r="S62" s="54"/>
      <c r="T62" s="54"/>
      <c r="U62" s="54"/>
    </row>
    <row r="63" spans="2:21" x14ac:dyDescent="0.35">
      <c r="B63" s="54"/>
      <c r="C63" s="54"/>
      <c r="D63" s="54"/>
      <c r="E63" s="54"/>
      <c r="F63" s="54"/>
      <c r="G63" s="54"/>
      <c r="H63" s="54"/>
      <c r="I63" s="54"/>
      <c r="J63" s="54"/>
      <c r="K63" s="54"/>
      <c r="L63" s="54"/>
      <c r="M63" s="54"/>
      <c r="N63" s="54"/>
      <c r="O63" s="54"/>
      <c r="P63" s="54"/>
      <c r="Q63" s="54"/>
      <c r="R63" s="54"/>
      <c r="S63" s="54"/>
      <c r="T63" s="54"/>
      <c r="U63" s="54"/>
    </row>
    <row r="64" spans="2:21" x14ac:dyDescent="0.35">
      <c r="B64" s="54"/>
      <c r="C64" s="54"/>
      <c r="D64" s="54"/>
      <c r="E64" s="54"/>
      <c r="F64" s="54"/>
      <c r="G64" s="54"/>
      <c r="H64" s="54"/>
      <c r="I64" s="54"/>
      <c r="J64" s="54"/>
      <c r="K64" s="54"/>
      <c r="L64" s="54"/>
      <c r="M64" s="54"/>
      <c r="N64" s="54"/>
      <c r="O64" s="54"/>
      <c r="P64" s="54"/>
      <c r="Q64" s="54"/>
      <c r="R64" s="54"/>
      <c r="S64" s="54"/>
      <c r="T64" s="54"/>
      <c r="U64" s="54"/>
    </row>
    <row r="65" spans="2:21" x14ac:dyDescent="0.35">
      <c r="B65" s="54"/>
      <c r="C65" s="54"/>
      <c r="D65" s="54"/>
      <c r="E65" s="54"/>
      <c r="F65" s="54"/>
      <c r="G65" s="54"/>
      <c r="H65" s="54"/>
      <c r="I65" s="54"/>
      <c r="J65" s="54"/>
      <c r="K65" s="54"/>
      <c r="L65" s="54"/>
      <c r="M65" s="54"/>
      <c r="N65" s="54"/>
      <c r="O65" s="54"/>
      <c r="P65" s="54"/>
      <c r="Q65" s="54"/>
      <c r="R65" s="54"/>
      <c r="S65" s="54"/>
      <c r="T65" s="54"/>
      <c r="U65" s="54"/>
    </row>
    <row r="66" spans="2:21" x14ac:dyDescent="0.35">
      <c r="B66" s="54"/>
      <c r="C66" s="54"/>
      <c r="D66" s="54"/>
      <c r="E66" s="54"/>
      <c r="F66" s="54"/>
      <c r="G66" s="54"/>
      <c r="H66" s="54"/>
      <c r="I66" s="54"/>
      <c r="J66" s="54"/>
      <c r="K66" s="54"/>
      <c r="L66" s="54"/>
      <c r="M66" s="54"/>
      <c r="N66" s="54"/>
      <c r="O66" s="54"/>
      <c r="P66" s="54"/>
      <c r="Q66" s="54"/>
      <c r="R66" s="54"/>
      <c r="S66" s="54"/>
      <c r="T66" s="54"/>
      <c r="U66" s="54"/>
    </row>
    <row r="67" spans="2:21" x14ac:dyDescent="0.35">
      <c r="B67" s="54"/>
      <c r="C67" s="54"/>
      <c r="D67" s="54"/>
      <c r="E67" s="54"/>
      <c r="F67" s="54"/>
      <c r="G67" s="54"/>
      <c r="H67" s="54"/>
      <c r="I67" s="54"/>
      <c r="J67" s="54"/>
      <c r="K67" s="54"/>
      <c r="L67" s="54"/>
      <c r="M67" s="54"/>
      <c r="N67" s="54"/>
      <c r="O67" s="54"/>
      <c r="P67" s="54"/>
      <c r="Q67" s="54"/>
      <c r="R67" s="54"/>
      <c r="S67" s="54"/>
      <c r="T67" s="54"/>
      <c r="U67" s="54"/>
    </row>
    <row r="68" spans="2:21" x14ac:dyDescent="0.35">
      <c r="B68" s="54"/>
      <c r="C68" s="54"/>
      <c r="D68" s="54"/>
      <c r="E68" s="54"/>
      <c r="F68" s="54"/>
      <c r="G68" s="54"/>
      <c r="H68" s="54"/>
      <c r="I68" s="54"/>
      <c r="J68" s="54"/>
      <c r="K68" s="54"/>
      <c r="L68" s="54"/>
      <c r="M68" s="54"/>
      <c r="N68" s="54"/>
      <c r="O68" s="54"/>
      <c r="P68" s="54"/>
      <c r="Q68" s="54"/>
      <c r="R68" s="54"/>
      <c r="S68" s="54"/>
      <c r="T68" s="54"/>
      <c r="U68" s="54"/>
    </row>
    <row r="69" spans="2:21" x14ac:dyDescent="0.35">
      <c r="B69" s="54"/>
      <c r="C69" s="54"/>
      <c r="D69" s="54"/>
      <c r="E69" s="54"/>
      <c r="F69" s="54"/>
      <c r="G69" s="54"/>
      <c r="H69" s="54"/>
      <c r="I69" s="54"/>
      <c r="J69" s="54"/>
      <c r="K69" s="54"/>
      <c r="L69" s="54"/>
      <c r="M69" s="54"/>
      <c r="N69" s="54"/>
      <c r="O69" s="54"/>
      <c r="P69" s="54"/>
      <c r="Q69" s="54"/>
      <c r="R69" s="54"/>
      <c r="S69" s="54"/>
      <c r="T69" s="54"/>
      <c r="U69" s="54"/>
    </row>
    <row r="70" spans="2:21" x14ac:dyDescent="0.35">
      <c r="B70" s="54"/>
      <c r="C70" s="54"/>
      <c r="D70" s="54"/>
      <c r="E70" s="54"/>
      <c r="F70" s="54"/>
      <c r="G70" s="54"/>
      <c r="H70" s="54"/>
      <c r="I70" s="54"/>
      <c r="J70" s="54"/>
      <c r="K70" s="54"/>
      <c r="L70" s="54"/>
      <c r="M70" s="54"/>
      <c r="N70" s="54"/>
      <c r="O70" s="54"/>
      <c r="P70" s="54"/>
      <c r="Q70" s="54"/>
      <c r="R70" s="54"/>
      <c r="S70" s="54"/>
      <c r="T70" s="54"/>
      <c r="U70" s="54"/>
    </row>
    <row r="71" spans="2:21" x14ac:dyDescent="0.35">
      <c r="B71" s="54"/>
      <c r="C71" s="54"/>
      <c r="D71" s="54"/>
      <c r="E71" s="54"/>
      <c r="F71" s="54"/>
      <c r="G71" s="54"/>
      <c r="H71" s="54"/>
      <c r="I71" s="54"/>
      <c r="J71" s="54"/>
      <c r="K71" s="54"/>
      <c r="L71" s="54"/>
      <c r="M71" s="54"/>
      <c r="N71" s="54"/>
      <c r="O71" s="54"/>
      <c r="P71" s="54"/>
      <c r="Q71" s="54"/>
      <c r="R71" s="54"/>
      <c r="S71" s="54"/>
      <c r="T71" s="54"/>
      <c r="U71" s="54"/>
    </row>
  </sheetData>
  <mergeCells count="9">
    <mergeCell ref="B1:U1"/>
    <mergeCell ref="B2:U4"/>
    <mergeCell ref="B6:C8"/>
    <mergeCell ref="D6:I6"/>
    <mergeCell ref="J6:U6"/>
    <mergeCell ref="E7:H7"/>
    <mergeCell ref="J7:L7"/>
    <mergeCell ref="M7:P7"/>
    <mergeCell ref="Q7:T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56"/>
  <sheetViews>
    <sheetView topLeftCell="A26" zoomScale="55" zoomScaleNormal="55" workbookViewId="0">
      <selection activeCell="B1" sqref="B1:Y1"/>
    </sheetView>
  </sheetViews>
  <sheetFormatPr defaultRowHeight="14" x14ac:dyDescent="0.3"/>
  <cols>
    <col min="1" max="1" width="14.1796875" style="589" customWidth="1"/>
    <col min="2" max="2" width="49.26953125" style="589" customWidth="1"/>
    <col min="3" max="3" width="8.453125" style="589" customWidth="1"/>
    <col min="4" max="4" width="9.26953125" style="589" customWidth="1"/>
    <col min="5" max="6" width="9.90625" style="589" customWidth="1"/>
    <col min="7" max="7" width="9.6328125" style="589" customWidth="1"/>
    <col min="8" max="12" width="11.7265625" style="589" bestFit="1" customWidth="1"/>
    <col min="13" max="13" width="12.6328125" style="589" bestFit="1" customWidth="1"/>
    <col min="14" max="25" width="13.26953125" style="589" bestFit="1" customWidth="1"/>
    <col min="26" max="26" width="52.7265625" style="589" customWidth="1"/>
    <col min="27" max="16384" width="8.7265625" style="589"/>
  </cols>
  <sheetData>
    <row r="1" spans="2:26" ht="18" customHeight="1" x14ac:dyDescent="0.3">
      <c r="B1" s="730" t="s">
        <v>566</v>
      </c>
      <c r="C1" s="730"/>
      <c r="D1" s="730"/>
      <c r="E1" s="730"/>
      <c r="F1" s="730"/>
      <c r="G1" s="730"/>
      <c r="H1" s="730"/>
      <c r="I1" s="730"/>
      <c r="J1" s="730"/>
      <c r="K1" s="730"/>
      <c r="L1" s="730"/>
      <c r="M1" s="730"/>
      <c r="N1" s="730"/>
      <c r="O1" s="730"/>
      <c r="P1" s="730"/>
      <c r="Q1" s="730"/>
      <c r="R1" s="730"/>
      <c r="S1" s="730"/>
      <c r="T1" s="730"/>
      <c r="U1" s="730"/>
      <c r="V1" s="730"/>
      <c r="W1" s="730"/>
      <c r="X1" s="730"/>
      <c r="Y1" s="730"/>
    </row>
    <row r="2" spans="2:26" ht="14" customHeight="1" x14ac:dyDescent="0.3">
      <c r="B2" s="780" t="s">
        <v>575</v>
      </c>
      <c r="C2" s="780"/>
      <c r="D2" s="780"/>
      <c r="E2" s="780"/>
      <c r="F2" s="780"/>
      <c r="G2" s="780"/>
      <c r="H2" s="780"/>
      <c r="I2" s="780"/>
      <c r="J2" s="780"/>
      <c r="K2" s="780"/>
      <c r="L2" s="780"/>
      <c r="M2" s="780"/>
      <c r="N2" s="780"/>
      <c r="O2" s="780"/>
      <c r="P2" s="780"/>
      <c r="Q2" s="780"/>
      <c r="R2" s="780"/>
      <c r="S2" s="780"/>
      <c r="T2" s="780"/>
      <c r="U2" s="780"/>
      <c r="V2" s="780"/>
      <c r="W2" s="780"/>
      <c r="X2" s="780"/>
      <c r="Y2" s="780"/>
    </row>
    <row r="3" spans="2:26" ht="36" x14ac:dyDescent="0.3">
      <c r="B3" s="780"/>
      <c r="C3" s="780"/>
      <c r="D3" s="780"/>
      <c r="E3" s="780"/>
      <c r="F3" s="780"/>
      <c r="G3" s="780"/>
      <c r="H3" s="780"/>
      <c r="I3" s="780"/>
      <c r="J3" s="780"/>
      <c r="K3" s="780"/>
      <c r="L3" s="780"/>
      <c r="M3" s="780"/>
      <c r="N3" s="780"/>
      <c r="O3" s="780"/>
      <c r="P3" s="780"/>
      <c r="Q3" s="780"/>
      <c r="R3" s="780"/>
      <c r="S3" s="780"/>
      <c r="T3" s="780"/>
      <c r="U3" s="780"/>
      <c r="V3" s="780"/>
      <c r="W3" s="780"/>
      <c r="X3" s="780"/>
      <c r="Y3" s="780"/>
      <c r="Z3" s="436" t="s">
        <v>569</v>
      </c>
    </row>
    <row r="4" spans="2:26" ht="10" customHeight="1" x14ac:dyDescent="0.3">
      <c r="B4" s="780"/>
      <c r="C4" s="780"/>
      <c r="D4" s="780"/>
      <c r="E4" s="780"/>
      <c r="F4" s="780"/>
      <c r="G4" s="780"/>
      <c r="H4" s="780"/>
      <c r="I4" s="780"/>
      <c r="J4" s="780"/>
      <c r="K4" s="780"/>
      <c r="L4" s="780"/>
      <c r="M4" s="780"/>
      <c r="N4" s="780"/>
      <c r="O4" s="780"/>
      <c r="P4" s="780"/>
      <c r="Q4" s="780"/>
      <c r="R4" s="780"/>
      <c r="S4" s="780"/>
      <c r="T4" s="780"/>
      <c r="U4" s="780"/>
      <c r="V4" s="780"/>
      <c r="W4" s="780"/>
      <c r="X4" s="780"/>
      <c r="Y4" s="780"/>
      <c r="Z4" s="436"/>
    </row>
    <row r="5" spans="2:26" ht="14" hidden="1" customHeight="1" x14ac:dyDescent="0.3">
      <c r="B5" s="780"/>
      <c r="C5" s="780"/>
      <c r="D5" s="780"/>
      <c r="E5" s="780"/>
      <c r="F5" s="780"/>
      <c r="G5" s="780"/>
      <c r="H5" s="780"/>
      <c r="I5" s="780"/>
      <c r="J5" s="780"/>
      <c r="K5" s="780"/>
      <c r="L5" s="780"/>
      <c r="M5" s="780"/>
      <c r="N5" s="780"/>
      <c r="O5" s="780"/>
      <c r="P5" s="780"/>
      <c r="Q5" s="780"/>
      <c r="R5" s="780"/>
      <c r="S5" s="780"/>
      <c r="T5" s="780"/>
      <c r="U5" s="780"/>
      <c r="V5" s="780"/>
      <c r="W5" s="780"/>
      <c r="X5" s="780"/>
      <c r="Y5" s="780"/>
    </row>
    <row r="6" spans="2:26" ht="14" hidden="1" customHeight="1" x14ac:dyDescent="0.3">
      <c r="B6" s="780"/>
      <c r="C6" s="780"/>
      <c r="D6" s="780"/>
      <c r="E6" s="780"/>
      <c r="F6" s="780"/>
      <c r="G6" s="780"/>
      <c r="H6" s="780"/>
      <c r="I6" s="780"/>
      <c r="J6" s="780"/>
      <c r="K6" s="780"/>
      <c r="L6" s="780"/>
      <c r="M6" s="780"/>
      <c r="N6" s="780"/>
      <c r="O6" s="780"/>
      <c r="P6" s="780"/>
      <c r="Q6" s="780"/>
      <c r="R6" s="780"/>
      <c r="S6" s="780"/>
      <c r="T6" s="780"/>
      <c r="U6" s="780"/>
      <c r="V6" s="780"/>
      <c r="W6" s="780"/>
      <c r="X6" s="780"/>
      <c r="Y6" s="780"/>
    </row>
    <row r="7" spans="2:26" x14ac:dyDescent="0.3">
      <c r="B7" s="592"/>
      <c r="C7" s="592"/>
      <c r="D7" s="592"/>
      <c r="E7" s="592"/>
      <c r="F7" s="592"/>
      <c r="G7" s="592"/>
      <c r="H7" s="591"/>
      <c r="I7" s="591"/>
      <c r="J7" s="591"/>
      <c r="K7" s="591"/>
      <c r="L7" s="591"/>
      <c r="M7" s="591"/>
      <c r="N7" s="591"/>
      <c r="O7" s="591"/>
      <c r="P7" s="591"/>
      <c r="Q7" s="591"/>
      <c r="R7" s="591"/>
      <c r="S7" s="591"/>
      <c r="T7" s="591"/>
      <c r="U7" s="591"/>
    </row>
    <row r="8" spans="2:26" ht="14.5" customHeight="1" x14ac:dyDescent="0.3">
      <c r="B8" s="713" t="s">
        <v>571</v>
      </c>
      <c r="C8" s="714"/>
      <c r="D8" s="719" t="s">
        <v>343</v>
      </c>
      <c r="E8" s="720"/>
      <c r="F8" s="720"/>
      <c r="G8" s="720"/>
      <c r="H8" s="720"/>
      <c r="I8" s="720"/>
      <c r="J8" s="720"/>
      <c r="K8" s="720"/>
      <c r="L8" s="720"/>
      <c r="M8" s="720"/>
      <c r="N8" s="731" t="s">
        <v>166</v>
      </c>
      <c r="O8" s="732"/>
      <c r="P8" s="732"/>
      <c r="Q8" s="732"/>
      <c r="R8" s="732"/>
      <c r="S8" s="732"/>
      <c r="T8" s="732"/>
      <c r="U8" s="732"/>
      <c r="V8" s="732"/>
      <c r="W8" s="732"/>
      <c r="X8" s="732"/>
      <c r="Y8" s="733"/>
    </row>
    <row r="9" spans="2:26" ht="14.5" customHeight="1" x14ac:dyDescent="0.3">
      <c r="B9" s="715"/>
      <c r="C9" s="762"/>
      <c r="D9" s="457">
        <v>2018</v>
      </c>
      <c r="E9" s="724">
        <v>2019</v>
      </c>
      <c r="F9" s="725"/>
      <c r="G9" s="725"/>
      <c r="H9" s="726"/>
      <c r="I9" s="724">
        <v>2020</v>
      </c>
      <c r="J9" s="725"/>
      <c r="K9" s="725"/>
      <c r="L9" s="726"/>
      <c r="M9" s="184">
        <v>2021</v>
      </c>
      <c r="N9" s="727">
        <v>2021</v>
      </c>
      <c r="O9" s="728"/>
      <c r="P9" s="729"/>
      <c r="Q9" s="727">
        <v>2022</v>
      </c>
      <c r="R9" s="728"/>
      <c r="S9" s="728"/>
      <c r="T9" s="729"/>
      <c r="U9" s="727">
        <v>2023</v>
      </c>
      <c r="V9" s="728"/>
      <c r="W9" s="728"/>
      <c r="X9" s="729"/>
      <c r="Y9" s="104">
        <v>2024</v>
      </c>
    </row>
    <row r="10" spans="2:26" x14ac:dyDescent="0.3">
      <c r="B10" s="715"/>
      <c r="C10" s="762"/>
      <c r="D10" s="416" t="s">
        <v>160</v>
      </c>
      <c r="E10" s="344" t="s">
        <v>157</v>
      </c>
      <c r="F10" s="345" t="s">
        <v>158</v>
      </c>
      <c r="G10" s="383" t="s">
        <v>590</v>
      </c>
      <c r="H10" s="60" t="s">
        <v>160</v>
      </c>
      <c r="I10" s="424" t="s">
        <v>157</v>
      </c>
      <c r="J10" s="384" t="s">
        <v>158</v>
      </c>
      <c r="K10" s="384" t="s">
        <v>159</v>
      </c>
      <c r="L10" s="397" t="s">
        <v>160</v>
      </c>
      <c r="M10" s="424" t="s">
        <v>157</v>
      </c>
      <c r="N10" s="245" t="s">
        <v>158</v>
      </c>
      <c r="O10" s="207" t="s">
        <v>159</v>
      </c>
      <c r="P10" s="247" t="s">
        <v>160</v>
      </c>
      <c r="Q10" s="245" t="s">
        <v>157</v>
      </c>
      <c r="R10" s="207" t="s">
        <v>158</v>
      </c>
      <c r="S10" s="207" t="s">
        <v>159</v>
      </c>
      <c r="T10" s="247" t="s">
        <v>160</v>
      </c>
      <c r="U10" s="245" t="s">
        <v>157</v>
      </c>
      <c r="V10" s="207" t="s">
        <v>158</v>
      </c>
      <c r="W10" s="207" t="s">
        <v>159</v>
      </c>
      <c r="X10" s="247" t="s">
        <v>160</v>
      </c>
      <c r="Y10" s="148" t="s">
        <v>157</v>
      </c>
    </row>
    <row r="11" spans="2:26" x14ac:dyDescent="0.3">
      <c r="B11" s="782" t="s">
        <v>168</v>
      </c>
      <c r="C11" s="783"/>
      <c r="D11" s="520"/>
      <c r="E11" s="520"/>
      <c r="F11" s="520"/>
      <c r="G11" s="520"/>
      <c r="H11" s="277"/>
      <c r="I11" s="277"/>
      <c r="J11" s="277"/>
      <c r="K11" s="277"/>
      <c r="L11" s="277"/>
      <c r="M11" s="277"/>
      <c r="N11" s="185"/>
      <c r="O11" s="186"/>
      <c r="P11" s="186"/>
      <c r="Q11" s="186"/>
      <c r="R11" s="186"/>
      <c r="S11" s="186"/>
      <c r="T11" s="186"/>
      <c r="U11" s="186"/>
      <c r="V11" s="186"/>
      <c r="W11" s="186"/>
      <c r="X11" s="186"/>
      <c r="Y11" s="187"/>
    </row>
    <row r="12" spans="2:26" x14ac:dyDescent="0.3">
      <c r="B12" s="405" t="s">
        <v>8</v>
      </c>
      <c r="C12" s="68" t="s">
        <v>307</v>
      </c>
      <c r="D12" s="400">
        <f>'Haver Pivoted'!GP31</f>
        <v>2220.5</v>
      </c>
      <c r="E12" s="400">
        <f>'Haver Pivoted'!GQ31</f>
        <v>2298.8000000000002</v>
      </c>
      <c r="F12" s="400">
        <f>'Haver Pivoted'!GR31</f>
        <v>2315.8000000000002</v>
      </c>
      <c r="G12" s="400">
        <f>'Haver Pivoted'!GS31</f>
        <v>2331.4</v>
      </c>
      <c r="H12" s="400">
        <f>'Haver Pivoted'!GT31</f>
        <v>2347.6999999999998</v>
      </c>
      <c r="I12" s="400">
        <f>'Haver Pivoted'!GU31</f>
        <v>2422.5</v>
      </c>
      <c r="J12" s="400">
        <f>'Haver Pivoted'!GV31</f>
        <v>4815.3</v>
      </c>
      <c r="K12" s="400">
        <f>'Haver Pivoted'!GW31</f>
        <v>3494.9</v>
      </c>
      <c r="L12" s="400">
        <f>'Haver Pivoted'!GX31</f>
        <v>2918.2</v>
      </c>
      <c r="M12" s="400">
        <f>'Haver Pivoted'!GY31</f>
        <v>5163.2</v>
      </c>
      <c r="N12" s="442"/>
      <c r="O12" s="408"/>
      <c r="P12" s="408"/>
      <c r="Q12" s="408"/>
      <c r="R12" s="408"/>
      <c r="S12" s="408"/>
      <c r="T12" s="408"/>
      <c r="U12" s="408"/>
      <c r="V12" s="408"/>
      <c r="W12" s="408"/>
      <c r="X12" s="408"/>
      <c r="Y12" s="514"/>
    </row>
    <row r="13" spans="2:26" ht="28" x14ac:dyDescent="0.3">
      <c r="B13" s="540" t="s">
        <v>582</v>
      </c>
      <c r="C13" s="68"/>
      <c r="D13" s="53"/>
      <c r="E13" s="53"/>
      <c r="F13" s="53"/>
      <c r="G13" s="53"/>
      <c r="H13" s="400">
        <f>'Unemployment Insurance'!D22+'Unemployment Insurance'!D21</f>
        <v>27.9</v>
      </c>
      <c r="I13" s="400">
        <f>'Unemployment Insurance'!E22+'Unemployment Insurance'!E21</f>
        <v>43.4</v>
      </c>
      <c r="J13" s="400">
        <f>'Unemployment Insurance'!F22+'Unemployment Insurance'!F21</f>
        <v>1084.5999999999999</v>
      </c>
      <c r="K13" s="400">
        <f>'Unemployment Insurance'!G22+'Unemployment Insurance'!G21</f>
        <v>775.2</v>
      </c>
      <c r="L13" s="400">
        <f>'Unemployment Insurance'!H22+'Unemployment Insurance'!H21</f>
        <v>296.39999999999998</v>
      </c>
      <c r="M13" s="400">
        <f>'Unemployment Insurance'!I22+'Unemployment Insurance'!I21</f>
        <v>544.29999999999995</v>
      </c>
      <c r="N13" s="442"/>
      <c r="O13" s="408"/>
      <c r="P13" s="408"/>
      <c r="Q13" s="408"/>
      <c r="R13" s="408"/>
      <c r="S13" s="408"/>
      <c r="T13" s="408"/>
      <c r="U13" s="408"/>
      <c r="V13" s="408"/>
      <c r="W13" s="408"/>
      <c r="X13" s="408"/>
      <c r="Y13" s="514"/>
    </row>
    <row r="14" spans="2:26" x14ac:dyDescent="0.3">
      <c r="B14" s="540" t="s">
        <v>493</v>
      </c>
      <c r="C14" s="68"/>
      <c r="D14" s="53"/>
      <c r="E14" s="53"/>
      <c r="F14" s="53"/>
      <c r="G14" s="53"/>
      <c r="H14" s="400">
        <f>Medicare!H10</f>
        <v>797.9</v>
      </c>
      <c r="I14" s="400">
        <f>Medicare!I10</f>
        <v>804.7</v>
      </c>
      <c r="J14" s="400">
        <f>Medicare!J10</f>
        <v>824.1</v>
      </c>
      <c r="K14" s="400">
        <f>Medicare!K10</f>
        <v>842.7</v>
      </c>
      <c r="L14" s="400">
        <f>Medicare!L10</f>
        <v>860.6</v>
      </c>
      <c r="M14" s="400">
        <f>Medicare!M10</f>
        <v>880.1</v>
      </c>
      <c r="N14" s="442"/>
      <c r="O14" s="408"/>
      <c r="P14" s="408"/>
      <c r="Q14" s="408"/>
      <c r="R14" s="408"/>
      <c r="S14" s="408"/>
      <c r="T14" s="408"/>
      <c r="U14" s="408"/>
      <c r="V14" s="408"/>
      <c r="W14" s="408"/>
      <c r="X14" s="408"/>
      <c r="Y14" s="514"/>
    </row>
    <row r="15" spans="2:26" ht="28" x14ac:dyDescent="0.3">
      <c r="B15" s="499" t="s">
        <v>581</v>
      </c>
      <c r="C15" s="68"/>
      <c r="D15" s="53"/>
      <c r="E15" s="53"/>
      <c r="F15" s="53"/>
      <c r="G15" s="53"/>
      <c r="H15" s="400">
        <f>'Rebate Checks'!D10 +'Rebate Checks'!D11</f>
        <v>0</v>
      </c>
      <c r="I15" s="400">
        <f>'Rebate Checks'!E10 +'Rebate Checks'!E11</f>
        <v>0</v>
      </c>
      <c r="J15" s="400">
        <f>'Rebate Checks'!F10 +'Rebate Checks'!F11</f>
        <v>1078.0999999999999</v>
      </c>
      <c r="K15" s="400">
        <f>'Rebate Checks'!G10 +'Rebate Checks'!G11</f>
        <v>15.6</v>
      </c>
      <c r="L15" s="400">
        <f>'Rebate Checks'!H10 +'Rebate Checks'!H11</f>
        <v>5</v>
      </c>
      <c r="M15" s="400">
        <f>'Rebate Checks'!I10 +'Rebate Checks'!I11</f>
        <v>1933.7</v>
      </c>
      <c r="N15" s="442"/>
      <c r="O15" s="408"/>
      <c r="P15" s="408"/>
      <c r="Q15" s="408"/>
      <c r="R15" s="408"/>
      <c r="S15" s="408"/>
      <c r="T15" s="408"/>
      <c r="U15" s="408"/>
      <c r="V15" s="408"/>
      <c r="W15" s="408"/>
      <c r="X15" s="408"/>
      <c r="Y15" s="514"/>
    </row>
    <row r="16" spans="2:26" ht="29" x14ac:dyDescent="0.35">
      <c r="B16" s="554" t="s">
        <v>586</v>
      </c>
      <c r="C16" s="334"/>
      <c r="D16" s="333"/>
      <c r="E16" s="333"/>
      <c r="F16" s="333"/>
      <c r="G16" s="333"/>
      <c r="H16" s="484">
        <f t="shared" ref="H16:M16" si="0">H12-SUM(H13:H15)</f>
        <v>1521.8999999999999</v>
      </c>
      <c r="I16" s="484">
        <f t="shared" si="0"/>
        <v>1574.4</v>
      </c>
      <c r="J16" s="484">
        <f t="shared" si="0"/>
        <v>1828.5000000000005</v>
      </c>
      <c r="K16" s="484">
        <f t="shared" si="0"/>
        <v>1861.4</v>
      </c>
      <c r="L16" s="484">
        <f t="shared" si="0"/>
        <v>1756.1999999999998</v>
      </c>
      <c r="M16" s="484">
        <f t="shared" si="0"/>
        <v>1805.0999999999995</v>
      </c>
      <c r="N16" s="496">
        <f>M16*(1+M19)</f>
        <v>1670.0376538100136</v>
      </c>
      <c r="O16" s="521">
        <f t="shared" ref="O16:Y16" si="1">N16*(1+N19)</f>
        <v>1569.6517663541226</v>
      </c>
      <c r="P16" s="521">
        <f t="shared" si="1"/>
        <v>1597.1593564682619</v>
      </c>
      <c r="Q16" s="521">
        <f t="shared" si="1"/>
        <v>1617.1039095710344</v>
      </c>
      <c r="R16" s="521">
        <f t="shared" si="1"/>
        <v>1632.3284786117702</v>
      </c>
      <c r="S16" s="521">
        <f t="shared" si="1"/>
        <v>1640.4905641708949</v>
      </c>
      <c r="T16" s="521">
        <f t="shared" si="1"/>
        <v>1666.0657833158782</v>
      </c>
      <c r="U16" s="521">
        <f t="shared" si="1"/>
        <v>1685.4579044676505</v>
      </c>
      <c r="V16" s="521">
        <f t="shared" si="1"/>
        <v>1700.4854966026389</v>
      </c>
      <c r="W16" s="521">
        <f t="shared" si="1"/>
        <v>1710.4952432890814</v>
      </c>
      <c r="X16" s="521">
        <f t="shared" si="1"/>
        <v>1720.6439968845959</v>
      </c>
      <c r="Y16" s="393">
        <f t="shared" si="1"/>
        <v>1731.4301231442776</v>
      </c>
    </row>
    <row r="17" spans="1:26" ht="14.5" x14ac:dyDescent="0.35">
      <c r="B17" s="554"/>
      <c r="C17" s="334"/>
      <c r="D17" s="333"/>
      <c r="E17" s="333"/>
      <c r="F17" s="333"/>
      <c r="G17" s="333"/>
      <c r="H17" s="484"/>
      <c r="I17" s="484"/>
      <c r="J17" s="484"/>
      <c r="K17" s="484"/>
      <c r="L17" s="484"/>
      <c r="M17" s="484"/>
      <c r="N17" s="496"/>
      <c r="O17" s="521"/>
      <c r="P17" s="521"/>
      <c r="Q17" s="521"/>
      <c r="R17" s="521"/>
      <c r="S17" s="521"/>
      <c r="T17" s="521"/>
      <c r="U17" s="521"/>
      <c r="V17" s="521"/>
      <c r="W17" s="521"/>
      <c r="X17" s="521"/>
      <c r="Y17" s="393"/>
    </row>
    <row r="18" spans="1:26" ht="28.5" x14ac:dyDescent="0.35">
      <c r="B18" s="84" t="s">
        <v>616</v>
      </c>
      <c r="C18" s="334"/>
      <c r="D18" s="53"/>
      <c r="E18" s="53"/>
      <c r="F18" s="53"/>
      <c r="G18" s="53"/>
      <c r="H18" s="400"/>
      <c r="I18" s="400"/>
      <c r="J18" s="400"/>
      <c r="K18" s="400"/>
      <c r="L18" s="400"/>
      <c r="M18" s="400">
        <v>2962.6923279637799</v>
      </c>
      <c r="N18" s="442">
        <v>2741.0158685688102</v>
      </c>
      <c r="O18" s="408">
        <v>2576.25352930705</v>
      </c>
      <c r="P18" s="408">
        <v>2621.4014580599901</v>
      </c>
      <c r="Q18" s="408">
        <v>2654.1362508483398</v>
      </c>
      <c r="R18" s="408">
        <v>2679.12418165192</v>
      </c>
      <c r="S18" s="408">
        <v>2692.5205299241502</v>
      </c>
      <c r="T18" s="408">
        <v>2734.4968777978602</v>
      </c>
      <c r="U18" s="408">
        <v>2766.3249696261801</v>
      </c>
      <c r="V18" s="408">
        <v>2790.9896042315199</v>
      </c>
      <c r="W18" s="408">
        <v>2807.4184999784502</v>
      </c>
      <c r="X18" s="408">
        <v>2824.0755463558398</v>
      </c>
      <c r="Y18" s="514">
        <v>2841.7787060245601</v>
      </c>
    </row>
    <row r="19" spans="1:26" ht="14.5" x14ac:dyDescent="0.35">
      <c r="B19" s="568" t="s">
        <v>612</v>
      </c>
      <c r="C19" s="334"/>
      <c r="D19" s="53"/>
      <c r="E19" s="53"/>
      <c r="F19" s="53"/>
      <c r="G19" s="53"/>
      <c r="H19" s="400"/>
      <c r="I19" s="400"/>
      <c r="J19" s="400"/>
      <c r="K19" s="400"/>
      <c r="L19" s="400"/>
      <c r="M19" s="466">
        <f>N18/M18-1</f>
        <v>-7.4822639294214177E-2</v>
      </c>
      <c r="N19" s="567">
        <f t="shared" ref="N19:Y19" si="2">O18/N18-1</f>
        <v>-6.0109954543163258E-2</v>
      </c>
      <c r="O19" s="551">
        <f t="shared" si="2"/>
        <v>1.7524645086108404E-2</v>
      </c>
      <c r="P19" s="551">
        <f t="shared" si="2"/>
        <v>1.2487516052797076E-2</v>
      </c>
      <c r="Q19" s="551">
        <f t="shared" si="2"/>
        <v>9.4147129016430853E-3</v>
      </c>
      <c r="R19" s="551">
        <f t="shared" si="2"/>
        <v>5.0002714931900449E-3</v>
      </c>
      <c r="S19" s="551">
        <f t="shared" si="2"/>
        <v>1.558998247448562E-2</v>
      </c>
      <c r="T19" s="551">
        <f t="shared" si="2"/>
        <v>1.1639469068968733E-2</v>
      </c>
      <c r="U19" s="551">
        <f t="shared" si="2"/>
        <v>8.9160293444023875E-3</v>
      </c>
      <c r="V19" s="551">
        <f t="shared" si="2"/>
        <v>5.8864052098301922E-3</v>
      </c>
      <c r="W19" s="551">
        <f t="shared" si="2"/>
        <v>5.9332252663852891E-3</v>
      </c>
      <c r="X19" s="551">
        <f t="shared" si="2"/>
        <v>6.2686565490659429E-3</v>
      </c>
      <c r="Y19" s="550">
        <f t="shared" si="2"/>
        <v>-1</v>
      </c>
    </row>
    <row r="20" spans="1:26" ht="14.5" x14ac:dyDescent="0.35">
      <c r="B20" s="568"/>
      <c r="C20" s="334"/>
      <c r="D20" s="53"/>
      <c r="E20" s="53"/>
      <c r="F20" s="53"/>
      <c r="G20" s="53"/>
      <c r="H20" s="400"/>
      <c r="I20" s="400"/>
      <c r="J20" s="400"/>
      <c r="K20" s="400"/>
      <c r="L20" s="400"/>
      <c r="M20" s="466"/>
      <c r="N20" s="567"/>
      <c r="O20" s="551"/>
      <c r="P20" s="551"/>
      <c r="Q20" s="551"/>
      <c r="R20" s="551"/>
      <c r="S20" s="551"/>
      <c r="T20" s="551"/>
      <c r="U20" s="551"/>
      <c r="V20" s="551"/>
      <c r="W20" s="551"/>
      <c r="X20" s="551"/>
      <c r="Y20" s="550"/>
    </row>
    <row r="21" spans="1:26" x14ac:dyDescent="0.3">
      <c r="B21" s="573" t="s">
        <v>587</v>
      </c>
      <c r="C21" s="68"/>
      <c r="D21" s="53"/>
      <c r="E21" s="53"/>
      <c r="F21" s="53"/>
      <c r="G21" s="53"/>
      <c r="H21" s="400"/>
      <c r="I21" s="400"/>
      <c r="J21" s="400"/>
      <c r="K21" s="400"/>
      <c r="L21" s="400"/>
      <c r="M21" s="400">
        <f>SUM(M22:M23)</f>
        <v>0</v>
      </c>
      <c r="N21" s="442">
        <f t="shared" ref="N21:Y21" si="3">SUM(N22:N23)</f>
        <v>147.93799999999999</v>
      </c>
      <c r="O21" s="408">
        <f t="shared" si="3"/>
        <v>147.93799999999999</v>
      </c>
      <c r="P21" s="408">
        <f t="shared" si="3"/>
        <v>138.52100000000002</v>
      </c>
      <c r="Q21" s="408">
        <f t="shared" si="3"/>
        <v>138.52100000000002</v>
      </c>
      <c r="R21" s="408">
        <f>SUM(R22:R23)</f>
        <v>138.52100000000002</v>
      </c>
      <c r="S21" s="408">
        <f t="shared" si="3"/>
        <v>138.52100000000002</v>
      </c>
      <c r="T21" s="408">
        <f t="shared" si="3"/>
        <v>11.734999999999999</v>
      </c>
      <c r="U21" s="408">
        <f t="shared" si="3"/>
        <v>11.734999999999999</v>
      </c>
      <c r="V21" s="408">
        <f t="shared" si="3"/>
        <v>11.734999999999999</v>
      </c>
      <c r="W21" s="408">
        <f t="shared" si="3"/>
        <v>11.734999999999999</v>
      </c>
      <c r="X21" s="408">
        <f t="shared" si="3"/>
        <v>3.4169999999999998</v>
      </c>
      <c r="Y21" s="514">
        <f t="shared" si="3"/>
        <v>3.4169999999999998</v>
      </c>
    </row>
    <row r="22" spans="1:26" ht="14.5" x14ac:dyDescent="0.35">
      <c r="A22" s="589" t="s">
        <v>640</v>
      </c>
      <c r="B22" s="571" t="s">
        <v>588</v>
      </c>
      <c r="C22" s="334"/>
      <c r="D22" s="333"/>
      <c r="E22" s="333"/>
      <c r="F22" s="333"/>
      <c r="G22" s="333"/>
      <c r="H22" s="484"/>
      <c r="I22" s="484"/>
      <c r="J22" s="484"/>
      <c r="K22" s="484"/>
      <c r="L22" s="484"/>
      <c r="M22" s="484">
        <f>'ARP Quarterly'!C7</f>
        <v>0</v>
      </c>
      <c r="N22" s="496">
        <f>'ARP Quarterly'!D7</f>
        <v>94.665999999999997</v>
      </c>
      <c r="O22" s="521">
        <f>'ARP Quarterly'!E7</f>
        <v>94.665999999999997</v>
      </c>
      <c r="P22" s="521">
        <f>'ARP Quarterly'!F7</f>
        <v>39.542000000000002</v>
      </c>
      <c r="Q22" s="521">
        <f>'ARP Quarterly'!G7</f>
        <v>39.542000000000002</v>
      </c>
      <c r="R22" s="521">
        <f>'ARP Quarterly'!H7</f>
        <v>39.542000000000002</v>
      </c>
      <c r="S22" s="521">
        <f>'ARP Quarterly'!I7</f>
        <v>39.542000000000002</v>
      </c>
      <c r="T22" s="521">
        <f>'ARP Quarterly'!J7</f>
        <v>9.6189999999999998</v>
      </c>
      <c r="U22" s="521">
        <f>'ARP Quarterly'!K7</f>
        <v>9.6189999999999998</v>
      </c>
      <c r="V22" s="521">
        <f>'ARP Quarterly'!L7</f>
        <v>9.6189999999999998</v>
      </c>
      <c r="W22" s="521">
        <f>'ARP Quarterly'!M7</f>
        <v>9.6189999999999998</v>
      </c>
      <c r="X22" s="521">
        <f>'ARP Quarterly'!N7</f>
        <v>1.238</v>
      </c>
      <c r="Y22" s="393">
        <f>'ARP Quarterly'!O7</f>
        <v>1.238</v>
      </c>
    </row>
    <row r="23" spans="1:26" ht="14.5" x14ac:dyDescent="0.35">
      <c r="B23" s="571" t="s">
        <v>589</v>
      </c>
      <c r="C23" s="334"/>
      <c r="D23" s="333"/>
      <c r="E23" s="333"/>
      <c r="F23" s="333"/>
      <c r="G23" s="333"/>
      <c r="H23" s="484"/>
      <c r="I23" s="484"/>
      <c r="J23" s="484"/>
      <c r="K23" s="484"/>
      <c r="L23" s="484"/>
      <c r="M23" s="484">
        <f>'ARP Quarterly'!C3</f>
        <v>0</v>
      </c>
      <c r="N23" s="496">
        <f>'ARP Quarterly'!D3</f>
        <v>53.271999999999998</v>
      </c>
      <c r="O23" s="521">
        <f>'ARP Quarterly'!E3</f>
        <v>53.271999999999998</v>
      </c>
      <c r="P23" s="521">
        <f>'ARP Quarterly'!F3</f>
        <v>98.978999999999999</v>
      </c>
      <c r="Q23" s="521">
        <f>'ARP Quarterly'!G3</f>
        <v>98.978999999999999</v>
      </c>
      <c r="R23" s="521">
        <f>'ARP Quarterly'!H3</f>
        <v>98.978999999999999</v>
      </c>
      <c r="S23" s="521">
        <f>'ARP Quarterly'!I3</f>
        <v>98.978999999999999</v>
      </c>
      <c r="T23" s="521">
        <f>'ARP Quarterly'!J3</f>
        <v>2.1160000000000001</v>
      </c>
      <c r="U23" s="521">
        <f>'ARP Quarterly'!K3</f>
        <v>2.1160000000000001</v>
      </c>
      <c r="V23" s="521">
        <f>'ARP Quarterly'!L3</f>
        <v>2.1160000000000001</v>
      </c>
      <c r="W23" s="521">
        <f>'ARP Quarterly'!M3</f>
        <v>2.1160000000000001</v>
      </c>
      <c r="X23" s="521">
        <f>'ARP Quarterly'!N3</f>
        <v>2.1789999999999998</v>
      </c>
      <c r="Y23" s="393">
        <f>'ARP Quarterly'!O3</f>
        <v>2.1789999999999998</v>
      </c>
    </row>
    <row r="24" spans="1:26" x14ac:dyDescent="0.3">
      <c r="B24" s="155"/>
      <c r="C24" s="68"/>
      <c r="D24" s="53"/>
      <c r="E24" s="53"/>
      <c r="F24" s="53"/>
      <c r="G24" s="53"/>
      <c r="H24" s="400"/>
      <c r="I24" s="400"/>
      <c r="J24" s="400"/>
      <c r="K24" s="400"/>
      <c r="L24" s="400"/>
      <c r="M24" s="400"/>
      <c r="N24" s="442"/>
      <c r="O24" s="408"/>
      <c r="P24" s="408"/>
      <c r="Q24" s="408"/>
      <c r="R24" s="408"/>
      <c r="S24" s="408"/>
      <c r="T24" s="408"/>
      <c r="U24" s="408"/>
      <c r="V24" s="408"/>
      <c r="W24" s="408"/>
      <c r="X24" s="408"/>
      <c r="Y24" s="514"/>
    </row>
    <row r="25" spans="1:26" ht="44" customHeight="1" x14ac:dyDescent="0.3">
      <c r="B25" s="573" t="s">
        <v>618</v>
      </c>
      <c r="C25" s="68"/>
      <c r="D25" s="53"/>
      <c r="E25" s="53"/>
      <c r="F25" s="53"/>
      <c r="G25" s="53"/>
      <c r="H25" s="400">
        <f>H16+H21</f>
        <v>1521.8999999999999</v>
      </c>
      <c r="I25" s="400">
        <f t="shared" ref="I25:Y25" si="4">I16+I21</f>
        <v>1574.4</v>
      </c>
      <c r="J25" s="400">
        <f t="shared" si="4"/>
        <v>1828.5000000000005</v>
      </c>
      <c r="K25" s="400">
        <f t="shared" si="4"/>
        <v>1861.4</v>
      </c>
      <c r="L25" s="400">
        <f t="shared" si="4"/>
        <v>1756.1999999999998</v>
      </c>
      <c r="M25" s="400">
        <f t="shared" si="4"/>
        <v>1805.0999999999995</v>
      </c>
      <c r="N25" s="442">
        <f t="shared" si="4"/>
        <v>1817.9756538100137</v>
      </c>
      <c r="O25" s="408">
        <f t="shared" si="4"/>
        <v>1717.5897663541227</v>
      </c>
      <c r="P25" s="408">
        <f t="shared" si="4"/>
        <v>1735.6803564682618</v>
      </c>
      <c r="Q25" s="408">
        <f t="shared" si="4"/>
        <v>1755.6249095710343</v>
      </c>
      <c r="R25" s="408">
        <f t="shared" si="4"/>
        <v>1770.8494786117701</v>
      </c>
      <c r="S25" s="408">
        <f t="shared" si="4"/>
        <v>1779.0115641708949</v>
      </c>
      <c r="T25" s="408">
        <f t="shared" si="4"/>
        <v>1677.8007833158781</v>
      </c>
      <c r="U25" s="408">
        <f t="shared" si="4"/>
        <v>1697.1929044676504</v>
      </c>
      <c r="V25" s="408">
        <f t="shared" si="4"/>
        <v>1712.2204966026388</v>
      </c>
      <c r="W25" s="408">
        <f t="shared" si="4"/>
        <v>1722.2302432890813</v>
      </c>
      <c r="X25" s="408">
        <f t="shared" si="4"/>
        <v>1724.0609968845959</v>
      </c>
      <c r="Y25" s="514">
        <f t="shared" si="4"/>
        <v>1734.8471231442775</v>
      </c>
    </row>
    <row r="26" spans="1:26" x14ac:dyDescent="0.3">
      <c r="B26" s="751" t="s">
        <v>570</v>
      </c>
      <c r="C26" s="784"/>
      <c r="D26" s="500"/>
      <c r="E26" s="500"/>
      <c r="F26" s="500"/>
      <c r="G26" s="500"/>
      <c r="H26" s="400"/>
      <c r="I26" s="400"/>
      <c r="J26" s="400"/>
      <c r="K26" s="400"/>
      <c r="L26" s="400"/>
      <c r="M26" s="400"/>
      <c r="N26" s="442"/>
      <c r="O26" s="408"/>
      <c r="P26" s="408"/>
      <c r="Q26" s="408"/>
      <c r="R26" s="408"/>
      <c r="S26" s="408"/>
      <c r="T26" s="408"/>
      <c r="U26" s="408"/>
      <c r="V26" s="408"/>
      <c r="W26" s="408"/>
      <c r="X26" s="408"/>
      <c r="Y26" s="514"/>
    </row>
    <row r="27" spans="1:26" x14ac:dyDescent="0.3">
      <c r="B27" s="405" t="s">
        <v>9</v>
      </c>
      <c r="C27" s="68" t="s">
        <v>313</v>
      </c>
      <c r="D27" s="400">
        <f>'Haver Pivoted'!GP37</f>
        <v>728.8</v>
      </c>
      <c r="E27" s="400">
        <f>'Haver Pivoted'!GQ37</f>
        <v>738.7</v>
      </c>
      <c r="F27" s="400">
        <f>'Haver Pivoted'!GR37</f>
        <v>755.2</v>
      </c>
      <c r="G27" s="400">
        <f>'Haver Pivoted'!GS37</f>
        <v>763.4</v>
      </c>
      <c r="H27" s="400">
        <f>'Haver Pivoted'!GT37</f>
        <v>761</v>
      </c>
      <c r="I27" s="400">
        <f>'Haver Pivoted'!GU37</f>
        <v>767.1</v>
      </c>
      <c r="J27" s="400">
        <f>'Haver Pivoted'!GV37</f>
        <v>812.2</v>
      </c>
      <c r="K27" s="400">
        <f>'Haver Pivoted'!GW37</f>
        <v>828.5</v>
      </c>
      <c r="L27" s="400">
        <f>'Haver Pivoted'!GX37</f>
        <v>827.6</v>
      </c>
      <c r="M27" s="400">
        <f>'Haver Pivoted'!GY37</f>
        <v>840.3</v>
      </c>
      <c r="N27" s="442"/>
      <c r="O27" s="408"/>
      <c r="P27" s="408"/>
      <c r="Q27" s="408"/>
      <c r="R27" s="408"/>
      <c r="S27" s="408"/>
      <c r="T27" s="408"/>
      <c r="U27" s="408"/>
      <c r="V27" s="408"/>
      <c r="W27" s="408"/>
      <c r="X27" s="408"/>
      <c r="Y27" s="514"/>
    </row>
    <row r="28" spans="1:26" x14ac:dyDescent="0.3">
      <c r="B28" s="430" t="s">
        <v>583</v>
      </c>
      <c r="C28" s="68"/>
      <c r="D28" s="400">
        <f>Medicaid!D9</f>
        <v>589.79999999999995</v>
      </c>
      <c r="E28" s="400">
        <f>Medicaid!E9</f>
        <v>599.4</v>
      </c>
      <c r="F28" s="400">
        <f>Medicaid!F9</f>
        <v>615</v>
      </c>
      <c r="G28" s="400">
        <f>Medicaid!G9</f>
        <v>622.29999999999995</v>
      </c>
      <c r="H28" s="400">
        <f>Medicaid!D24</f>
        <v>619.4</v>
      </c>
      <c r="I28" s="400">
        <f>Medicaid!E24</f>
        <v>624.1</v>
      </c>
      <c r="J28" s="400">
        <f>Medicaid!F24</f>
        <v>668.8</v>
      </c>
      <c r="K28" s="400">
        <f>Medicaid!G24</f>
        <v>683.7</v>
      </c>
      <c r="L28" s="400">
        <f>Medicaid!H24</f>
        <v>682.4</v>
      </c>
      <c r="M28" s="400">
        <f>Medicaid!I24</f>
        <v>694.4</v>
      </c>
      <c r="N28" s="442"/>
      <c r="O28" s="408"/>
      <c r="P28" s="408"/>
      <c r="Q28" s="408"/>
      <c r="R28" s="408"/>
      <c r="S28" s="408"/>
      <c r="T28" s="408"/>
      <c r="U28" s="408"/>
      <c r="V28" s="408"/>
      <c r="W28" s="408"/>
      <c r="X28" s="408"/>
      <c r="Y28" s="514"/>
    </row>
    <row r="29" spans="1:26" ht="31.5" customHeight="1" x14ac:dyDescent="0.35">
      <c r="B29" s="552" t="s">
        <v>615</v>
      </c>
      <c r="C29" s="334"/>
      <c r="D29" s="484">
        <f t="shared" ref="D29:G29" si="5">D27-D28</f>
        <v>139</v>
      </c>
      <c r="E29" s="484">
        <f t="shared" si="5"/>
        <v>139.30000000000007</v>
      </c>
      <c r="F29" s="484">
        <f t="shared" si="5"/>
        <v>140.20000000000005</v>
      </c>
      <c r="G29" s="484">
        <f t="shared" si="5"/>
        <v>141.10000000000002</v>
      </c>
      <c r="H29" s="484">
        <f>H27-H28</f>
        <v>141.60000000000002</v>
      </c>
      <c r="I29" s="484">
        <f t="shared" ref="I29:M29" si="6">I27-I28</f>
        <v>143</v>
      </c>
      <c r="J29" s="484">
        <f t="shared" si="6"/>
        <v>143.40000000000009</v>
      </c>
      <c r="K29" s="484">
        <f t="shared" si="6"/>
        <v>144.79999999999995</v>
      </c>
      <c r="L29" s="484">
        <f t="shared" si="6"/>
        <v>145.20000000000005</v>
      </c>
      <c r="M29" s="484">
        <f t="shared" si="6"/>
        <v>145.89999999999998</v>
      </c>
      <c r="N29" s="496">
        <f>M29*(1+AVERAGE($E$30:$H$30))</f>
        <v>146.85968892570659</v>
      </c>
      <c r="O29" s="521">
        <f t="shared" ref="O29:Y29" si="7">N29*(1+AVERAGE($E$30:$H$30))</f>
        <v>147.82569041367589</v>
      </c>
      <c r="P29" s="521">
        <f t="shared" si="7"/>
        <v>148.79804598615664</v>
      </c>
      <c r="Q29" s="521">
        <f t="shared" si="7"/>
        <v>149.77679743851922</v>
      </c>
      <c r="R29" s="521">
        <f t="shared" si="7"/>
        <v>150.76198684105213</v>
      </c>
      <c r="S29" s="521">
        <f t="shared" si="7"/>
        <v>151.75365654077035</v>
      </c>
      <c r="T29" s="521">
        <f t="shared" si="7"/>
        <v>152.75184916323551</v>
      </c>
      <c r="U29" s="521">
        <f t="shared" si="7"/>
        <v>153.75660761438812</v>
      </c>
      <c r="V29" s="521">
        <f t="shared" si="7"/>
        <v>154.76797508239187</v>
      </c>
      <c r="W29" s="521">
        <f t="shared" si="7"/>
        <v>155.78599503948996</v>
      </c>
      <c r="X29" s="521">
        <f t="shared" si="7"/>
        <v>156.8107112438737</v>
      </c>
      <c r="Y29" s="393">
        <f t="shared" si="7"/>
        <v>157.84216774156337</v>
      </c>
      <c r="Z29" s="574"/>
    </row>
    <row r="30" spans="1:26" ht="19" customHeight="1" x14ac:dyDescent="0.35">
      <c r="B30" s="556" t="s">
        <v>612</v>
      </c>
      <c r="C30" s="68"/>
      <c r="D30" s="546">
        <f>E29/D29-1</f>
        <v>2.1582733812954835E-3</v>
      </c>
      <c r="E30" s="546">
        <f t="shared" ref="E30:M30" si="8">F29/E29-1</f>
        <v>6.4608758076092343E-3</v>
      </c>
      <c r="F30" s="546">
        <f t="shared" si="8"/>
        <v>6.4194008559199656E-3</v>
      </c>
      <c r="G30" s="546">
        <f t="shared" si="8"/>
        <v>3.5435861091424048E-3</v>
      </c>
      <c r="H30" s="546">
        <f t="shared" si="8"/>
        <v>9.8870056497173398E-3</v>
      </c>
      <c r="I30" s="546">
        <f t="shared" si="8"/>
        <v>2.797202797203413E-3</v>
      </c>
      <c r="J30" s="546">
        <f t="shared" si="8"/>
        <v>9.7629009762891794E-3</v>
      </c>
      <c r="K30" s="546">
        <f t="shared" si="8"/>
        <v>2.7624309392271229E-3</v>
      </c>
      <c r="L30" s="546">
        <f t="shared" si="8"/>
        <v>4.8209366391180897E-3</v>
      </c>
      <c r="M30" s="546">
        <f t="shared" si="8"/>
        <v>6.5777171055971806E-3</v>
      </c>
      <c r="N30" s="570"/>
      <c r="O30" s="553"/>
      <c r="P30" s="553"/>
      <c r="Q30" s="553"/>
      <c r="R30" s="553"/>
      <c r="S30" s="553"/>
      <c r="T30" s="553"/>
      <c r="U30" s="553"/>
      <c r="V30" s="553"/>
      <c r="W30" s="553"/>
      <c r="X30" s="553"/>
      <c r="Y30" s="569"/>
      <c r="Z30" s="574"/>
    </row>
    <row r="31" spans="1:26" x14ac:dyDescent="0.3">
      <c r="B31" s="781"/>
      <c r="C31" s="781"/>
      <c r="D31" s="500"/>
      <c r="E31" s="500"/>
      <c r="F31" s="500"/>
      <c r="G31" s="500"/>
      <c r="H31" s="72"/>
      <c r="I31" s="72"/>
      <c r="J31" s="72"/>
      <c r="K31" s="72"/>
      <c r="L31" s="72"/>
      <c r="M31" s="72"/>
      <c r="N31" s="246"/>
      <c r="O31" s="246"/>
      <c r="P31" s="246"/>
      <c r="Q31" s="246"/>
      <c r="R31" s="246"/>
      <c r="S31" s="246"/>
      <c r="T31" s="246"/>
      <c r="U31" s="246"/>
      <c r="V31" s="246"/>
      <c r="W31" s="246"/>
      <c r="X31" s="246"/>
      <c r="Y31" s="246"/>
      <c r="Z31" s="55"/>
    </row>
    <row r="32" spans="1:26" x14ac:dyDescent="0.3">
      <c r="B32" s="549" t="s">
        <v>641</v>
      </c>
      <c r="C32" s="330"/>
      <c r="D32" s="330"/>
      <c r="E32" s="330"/>
      <c r="F32" s="330"/>
      <c r="G32" s="330"/>
      <c r="H32" s="330"/>
      <c r="I32" s="330"/>
      <c r="J32" s="330"/>
      <c r="K32" s="330"/>
      <c r="L32" s="330"/>
      <c r="M32" s="330"/>
      <c r="N32" s="548"/>
      <c r="O32" s="548"/>
      <c r="P32" s="548"/>
      <c r="Q32" s="548"/>
      <c r="R32" s="548"/>
      <c r="S32" s="548"/>
      <c r="T32" s="548"/>
      <c r="U32" s="548"/>
      <c r="V32" s="548"/>
      <c r="W32" s="548"/>
      <c r="X32" s="548"/>
      <c r="Y32" s="547"/>
      <c r="Z32" s="55"/>
    </row>
    <row r="33" spans="2:25" ht="14.5" x14ac:dyDescent="0.35">
      <c r="B33" s="69" t="s">
        <v>647</v>
      </c>
      <c r="C33" s="385"/>
      <c r="D33" s="385"/>
      <c r="E33" s="385"/>
      <c r="F33" s="385"/>
      <c r="G33" s="385"/>
      <c r="H33" s="386">
        <v>1521.9</v>
      </c>
      <c r="I33" s="386">
        <v>1574.4</v>
      </c>
      <c r="J33" s="386">
        <v>1828.5</v>
      </c>
      <c r="K33" s="386">
        <v>1861.4</v>
      </c>
      <c r="L33" s="386">
        <v>1756.2</v>
      </c>
      <c r="M33" s="386">
        <v>2008.1</v>
      </c>
      <c r="N33" s="386">
        <v>1830.5942369874999</v>
      </c>
      <c r="O33" s="386">
        <v>1748.6718511864401</v>
      </c>
      <c r="P33" s="386">
        <v>1744.8271472148101</v>
      </c>
      <c r="Q33" s="386">
        <v>1746.3308938699799</v>
      </c>
      <c r="R33" s="386">
        <v>1739.72729546593</v>
      </c>
      <c r="S33" s="386">
        <v>1720.9927258959001</v>
      </c>
      <c r="T33" s="386">
        <v>1743.15353220976</v>
      </c>
      <c r="U33" s="386">
        <v>1754.69385584676</v>
      </c>
      <c r="V33" s="386">
        <v>1758.7373866355199</v>
      </c>
      <c r="W33" s="386">
        <v>1754.1619466882601</v>
      </c>
      <c r="X33" s="386">
        <v>1763.0323240939299</v>
      </c>
      <c r="Y33" s="566">
        <v>1772.9974933573201</v>
      </c>
    </row>
    <row r="34" spans="2:25" ht="14.5" x14ac:dyDescent="0.35">
      <c r="B34" s="69" t="s">
        <v>645</v>
      </c>
      <c r="C34" s="385"/>
      <c r="D34" s="385"/>
      <c r="E34" s="385"/>
      <c r="F34" s="385"/>
      <c r="G34" s="385"/>
      <c r="H34" s="386">
        <v>0</v>
      </c>
      <c r="I34" s="386">
        <v>0</v>
      </c>
      <c r="J34" s="386">
        <v>0</v>
      </c>
      <c r="K34" s="386">
        <v>0</v>
      </c>
      <c r="L34" s="386">
        <v>0</v>
      </c>
      <c r="M34" s="386">
        <v>0</v>
      </c>
      <c r="N34" s="386">
        <v>204.56851838170999</v>
      </c>
      <c r="O34" s="386">
        <v>250.13699643966501</v>
      </c>
      <c r="P34" s="386">
        <v>233.73949568119201</v>
      </c>
      <c r="Q34" s="386">
        <v>233.94093969550099</v>
      </c>
      <c r="R34" s="386">
        <v>233.05631237691099</v>
      </c>
      <c r="S34" s="386">
        <v>230.54660311998401</v>
      </c>
      <c r="T34" s="386">
        <v>233.51529586410899</v>
      </c>
      <c r="U34" s="386">
        <v>235.06125382975301</v>
      </c>
      <c r="V34" s="386">
        <v>235.60293089435399</v>
      </c>
      <c r="W34" s="386">
        <v>234.98999853168399</v>
      </c>
      <c r="X34" s="386">
        <v>236.17828674958099</v>
      </c>
      <c r="Y34" s="566">
        <v>237.51323482264499</v>
      </c>
    </row>
    <row r="35" spans="2:25" ht="14.5" x14ac:dyDescent="0.35">
      <c r="B35" s="69" t="s">
        <v>646</v>
      </c>
      <c r="C35" s="385"/>
      <c r="D35" s="385"/>
      <c r="E35" s="385"/>
      <c r="F35" s="385"/>
      <c r="G35" s="385"/>
      <c r="H35" s="386">
        <f>H33+H34</f>
        <v>1521.9</v>
      </c>
      <c r="I35" s="386">
        <f t="shared" ref="I35:Y35" si="9">I33+I34</f>
        <v>1574.4</v>
      </c>
      <c r="J35" s="386">
        <f t="shared" si="9"/>
        <v>1828.5</v>
      </c>
      <c r="K35" s="386">
        <f t="shared" si="9"/>
        <v>1861.4</v>
      </c>
      <c r="L35" s="386">
        <f t="shared" si="9"/>
        <v>1756.2</v>
      </c>
      <c r="M35" s="386">
        <f t="shared" si="9"/>
        <v>2008.1</v>
      </c>
      <c r="N35" s="386">
        <f t="shared" si="9"/>
        <v>2035.1627553692099</v>
      </c>
      <c r="O35" s="386">
        <f t="shared" si="9"/>
        <v>1998.808847626105</v>
      </c>
      <c r="P35" s="386">
        <f t="shared" si="9"/>
        <v>1978.5666428960021</v>
      </c>
      <c r="Q35" s="386">
        <f t="shared" si="9"/>
        <v>1980.2718335654808</v>
      </c>
      <c r="R35" s="386">
        <f t="shared" si="9"/>
        <v>1972.7836078428409</v>
      </c>
      <c r="S35" s="386">
        <f t="shared" si="9"/>
        <v>1951.5393290158841</v>
      </c>
      <c r="T35" s="386">
        <f t="shared" si="9"/>
        <v>1976.668828073869</v>
      </c>
      <c r="U35" s="386">
        <f t="shared" si="9"/>
        <v>1989.755109676513</v>
      </c>
      <c r="V35" s="386">
        <f t="shared" si="9"/>
        <v>1994.3403175298738</v>
      </c>
      <c r="W35" s="386">
        <f t="shared" si="9"/>
        <v>1989.1519452199441</v>
      </c>
      <c r="X35" s="386">
        <f t="shared" si="9"/>
        <v>1999.2106108435109</v>
      </c>
      <c r="Y35" s="566">
        <f t="shared" si="9"/>
        <v>2010.5107281799651</v>
      </c>
    </row>
    <row r="36" spans="2:25" ht="14.5" x14ac:dyDescent="0.35">
      <c r="B36" s="69" t="s">
        <v>648</v>
      </c>
      <c r="C36" s="385"/>
      <c r="D36" s="385"/>
      <c r="E36" s="385"/>
      <c r="F36" s="385"/>
      <c r="G36" s="385"/>
      <c r="H36" s="386">
        <v>141.6</v>
      </c>
      <c r="I36" s="386">
        <v>143</v>
      </c>
      <c r="J36" s="386">
        <v>143.4</v>
      </c>
      <c r="K36" s="386">
        <v>144.80000000000001</v>
      </c>
      <c r="L36" s="386">
        <v>145.19999999999999</v>
      </c>
      <c r="M36" s="386">
        <v>145.9</v>
      </c>
      <c r="N36" s="386">
        <v>145.87565218124999</v>
      </c>
      <c r="O36" s="386">
        <v>146.60503044215599</v>
      </c>
      <c r="P36" s="386">
        <v>147.70456817047199</v>
      </c>
      <c r="Q36" s="386">
        <v>149.18161385217701</v>
      </c>
      <c r="R36" s="386">
        <v>154.89434446854401</v>
      </c>
      <c r="S36" s="386">
        <v>159.83948724808801</v>
      </c>
      <c r="T36" s="386">
        <v>164.08109701962599</v>
      </c>
      <c r="U36" s="386">
        <v>167.476655324772</v>
      </c>
      <c r="V36" s="386">
        <v>170.92768260154199</v>
      </c>
      <c r="W36" s="386">
        <v>174.30936927683899</v>
      </c>
      <c r="X36" s="386">
        <v>180.535599979441</v>
      </c>
      <c r="Y36" s="566">
        <v>187.080950157996</v>
      </c>
    </row>
    <row r="37" spans="2:25" ht="14.5" x14ac:dyDescent="0.35">
      <c r="B37" s="69" t="s">
        <v>642</v>
      </c>
      <c r="C37" s="53"/>
      <c r="D37" s="53"/>
      <c r="E37" s="53"/>
      <c r="F37" s="53"/>
      <c r="G37" s="53"/>
      <c r="H37" s="386">
        <v>0</v>
      </c>
      <c r="I37" s="386">
        <v>0</v>
      </c>
      <c r="J37" s="386">
        <v>0</v>
      </c>
      <c r="K37" s="386">
        <v>0</v>
      </c>
      <c r="L37" s="386">
        <v>0</v>
      </c>
      <c r="M37" s="386">
        <v>0</v>
      </c>
      <c r="N37" s="386">
        <v>-13.905133033736901</v>
      </c>
      <c r="O37" s="386">
        <v>-23.4529156153577</v>
      </c>
      <c r="P37" s="386">
        <v>-29.088490567088598</v>
      </c>
      <c r="Q37" s="386">
        <v>-34.494446483067897</v>
      </c>
      <c r="R37" s="386">
        <v>-35.815369855794799</v>
      </c>
      <c r="S37" s="386">
        <v>-36.958808102341401</v>
      </c>
      <c r="T37" s="386">
        <v>-37.939572269508297</v>
      </c>
      <c r="U37" s="386">
        <v>-38.724708595711597</v>
      </c>
      <c r="V37" s="386">
        <v>-39.522670708040899</v>
      </c>
      <c r="W37" s="386">
        <v>-40.3045995733439</v>
      </c>
      <c r="X37" s="386">
        <v>-41.744256755059403</v>
      </c>
      <c r="Y37" s="566">
        <v>-43.257702183198901</v>
      </c>
    </row>
    <row r="38" spans="2:25" x14ac:dyDescent="0.3">
      <c r="B38" s="456" t="s">
        <v>643</v>
      </c>
      <c r="C38" s="463"/>
      <c r="D38" s="463"/>
      <c r="E38" s="463"/>
      <c r="F38" s="463"/>
      <c r="G38" s="463"/>
      <c r="H38" s="392">
        <f>H36+H37</f>
        <v>141.6</v>
      </c>
      <c r="I38" s="392">
        <f t="shared" ref="I38:Y38" si="10">I36+I37</f>
        <v>143</v>
      </c>
      <c r="J38" s="392">
        <f t="shared" si="10"/>
        <v>143.4</v>
      </c>
      <c r="K38" s="392">
        <f t="shared" si="10"/>
        <v>144.80000000000001</v>
      </c>
      <c r="L38" s="392">
        <f t="shared" si="10"/>
        <v>145.19999999999999</v>
      </c>
      <c r="M38" s="392">
        <f t="shared" si="10"/>
        <v>145.9</v>
      </c>
      <c r="N38" s="392">
        <f t="shared" si="10"/>
        <v>131.9705191475131</v>
      </c>
      <c r="O38" s="392">
        <f t="shared" si="10"/>
        <v>123.1521148267983</v>
      </c>
      <c r="P38" s="392">
        <f t="shared" si="10"/>
        <v>118.61607760338339</v>
      </c>
      <c r="Q38" s="392">
        <f t="shared" si="10"/>
        <v>114.68716736910912</v>
      </c>
      <c r="R38" s="392">
        <f t="shared" si="10"/>
        <v>119.07897461274921</v>
      </c>
      <c r="S38" s="392">
        <f t="shared" si="10"/>
        <v>122.8806791457466</v>
      </c>
      <c r="T38" s="392">
        <f t="shared" si="10"/>
        <v>126.1415247501177</v>
      </c>
      <c r="U38" s="392">
        <f t="shared" si="10"/>
        <v>128.75194672906039</v>
      </c>
      <c r="V38" s="392">
        <f t="shared" si="10"/>
        <v>131.4050118935011</v>
      </c>
      <c r="W38" s="392">
        <f t="shared" si="10"/>
        <v>134.0047697034951</v>
      </c>
      <c r="X38" s="392">
        <f t="shared" si="10"/>
        <v>138.79134322438159</v>
      </c>
      <c r="Y38" s="440">
        <f t="shared" si="10"/>
        <v>143.82324797479708</v>
      </c>
    </row>
    <row r="41" spans="2:25" ht="24" customHeight="1" x14ac:dyDescent="0.3">
      <c r="B41" s="581" t="s">
        <v>565</v>
      </c>
      <c r="C41" s="580">
        <v>2020</v>
      </c>
      <c r="D41" s="580">
        <v>2021</v>
      </c>
      <c r="E41" s="580">
        <v>2022</v>
      </c>
      <c r="F41" s="580">
        <v>2023</v>
      </c>
      <c r="G41" s="580">
        <v>2024</v>
      </c>
      <c r="H41" s="580">
        <v>2025</v>
      </c>
      <c r="I41" s="580">
        <v>2026</v>
      </c>
      <c r="J41" s="580">
        <v>2027</v>
      </c>
      <c r="K41" s="580">
        <v>2028</v>
      </c>
      <c r="L41" s="580">
        <v>2029</v>
      </c>
      <c r="M41" s="562">
        <v>2030</v>
      </c>
      <c r="P41" s="545" t="s">
        <v>644</v>
      </c>
    </row>
    <row r="42" spans="2:25" x14ac:dyDescent="0.3">
      <c r="B42" s="69" t="s">
        <v>610</v>
      </c>
      <c r="C42" s="576">
        <v>3320.7721320000001</v>
      </c>
      <c r="D42" s="557">
        <v>2675.6800560000001</v>
      </c>
      <c r="E42" s="557">
        <v>2725.1688960000001</v>
      </c>
      <c r="F42" s="557">
        <v>2789.7678000000001</v>
      </c>
      <c r="G42" s="557">
        <v>2862.2467660000002</v>
      </c>
      <c r="H42" s="557">
        <v>3076.7846719999998</v>
      </c>
      <c r="I42" s="557">
        <v>3236.1370160000001</v>
      </c>
      <c r="J42" s="557">
        <v>3385.882263</v>
      </c>
      <c r="K42" s="557">
        <v>3654.9385870000001</v>
      </c>
      <c r="L42" s="557">
        <v>3651.8353670000001</v>
      </c>
      <c r="M42" s="575">
        <v>3932.6238069999999</v>
      </c>
      <c r="N42" s="439"/>
      <c r="P42" s="589" t="s">
        <v>608</v>
      </c>
      <c r="S42" s="589" t="s">
        <v>609</v>
      </c>
    </row>
    <row r="43" spans="2:25" ht="19" customHeight="1" x14ac:dyDescent="0.3">
      <c r="B43" s="586" t="s">
        <v>612</v>
      </c>
      <c r="C43" s="479">
        <f>D42/C42 - 1</f>
        <v>-0.19425966322220389</v>
      </c>
      <c r="D43" s="466">
        <f t="shared" ref="D43:L43" si="11">E42/D42 - 1</f>
        <v>1.8495798811605013E-2</v>
      </c>
      <c r="E43" s="466">
        <f t="shared" si="11"/>
        <v>2.3704550604117802E-2</v>
      </c>
      <c r="F43" s="466">
        <f t="shared" si="11"/>
        <v>2.5980286244611461E-2</v>
      </c>
      <c r="G43" s="466">
        <f t="shared" si="11"/>
        <v>7.4954371002684983E-2</v>
      </c>
      <c r="H43" s="466">
        <f t="shared" si="11"/>
        <v>5.1791841479896794E-2</v>
      </c>
      <c r="I43" s="466">
        <f t="shared" si="11"/>
        <v>4.6272838961896268E-2</v>
      </c>
      <c r="J43" s="466">
        <f t="shared" si="11"/>
        <v>7.9464170074717178E-2</v>
      </c>
      <c r="K43" s="466">
        <f t="shared" si="11"/>
        <v>-8.4904846583133686E-4</v>
      </c>
      <c r="L43" s="466">
        <f t="shared" si="11"/>
        <v>7.6889676500030424E-2</v>
      </c>
      <c r="M43" s="191"/>
      <c r="P43" s="543" t="s">
        <v>591</v>
      </c>
      <c r="S43" s="590" t="s">
        <v>591</v>
      </c>
    </row>
    <row r="44" spans="2:25" x14ac:dyDescent="0.3">
      <c r="B44" s="69"/>
      <c r="C44" s="377"/>
      <c r="D44" s="72"/>
      <c r="E44" s="72"/>
      <c r="F44" s="72"/>
      <c r="G44" s="72"/>
      <c r="H44" s="72"/>
      <c r="I44" s="72"/>
      <c r="J44" s="72"/>
      <c r="K44" s="72"/>
      <c r="L44" s="72"/>
      <c r="M44" s="191"/>
      <c r="P44" s="544" t="s">
        <v>599</v>
      </c>
      <c r="S44" s="590" t="s">
        <v>592</v>
      </c>
    </row>
    <row r="45" spans="2:25" ht="16.5" x14ac:dyDescent="0.3">
      <c r="B45" s="430" t="s">
        <v>613</v>
      </c>
      <c r="C45" s="377"/>
      <c r="D45" s="559">
        <f t="shared" ref="D45:M45" si="12">SUM(D46:D49)</f>
        <v>106.43600000000001</v>
      </c>
      <c r="E45" s="559">
        <f t="shared" si="12"/>
        <v>28.544999999999998</v>
      </c>
      <c r="F45" s="559">
        <f t="shared" si="12"/>
        <v>13.927999999999999</v>
      </c>
      <c r="G45" s="559">
        <f t="shared" si="12"/>
        <v>8.3580000000000005</v>
      </c>
      <c r="H45" s="559">
        <f t="shared" si="12"/>
        <v>3.7020000000000004</v>
      </c>
      <c r="I45" s="559">
        <f t="shared" si="12"/>
        <v>1.978</v>
      </c>
      <c r="J45" s="559">
        <f t="shared" si="12"/>
        <v>2.3140000000000001</v>
      </c>
      <c r="K45" s="559">
        <f t="shared" si="12"/>
        <v>1.4869999999999999</v>
      </c>
      <c r="L45" s="559">
        <f t="shared" si="12"/>
        <v>1.226</v>
      </c>
      <c r="M45" s="577">
        <f t="shared" si="12"/>
        <v>0.36799999999999999</v>
      </c>
      <c r="P45" s="543" t="s">
        <v>600</v>
      </c>
      <c r="S45" s="590" t="s">
        <v>593</v>
      </c>
    </row>
    <row r="46" spans="2:25" x14ac:dyDescent="0.3">
      <c r="B46" s="585" t="s">
        <v>594</v>
      </c>
      <c r="C46" s="377"/>
      <c r="D46" s="561">
        <v>24.007000000000001</v>
      </c>
      <c r="E46" s="561">
        <v>1</v>
      </c>
      <c r="F46" s="561">
        <v>0</v>
      </c>
      <c r="G46" s="561">
        <v>0</v>
      </c>
      <c r="H46" s="561">
        <v>0</v>
      </c>
      <c r="I46" s="561">
        <v>0</v>
      </c>
      <c r="J46" s="561">
        <v>0</v>
      </c>
      <c r="K46" s="561">
        <v>0</v>
      </c>
      <c r="L46" s="561">
        <v>0</v>
      </c>
      <c r="M46" s="579">
        <v>0</v>
      </c>
      <c r="P46" s="543" t="s">
        <v>389</v>
      </c>
      <c r="S46" s="590" t="s">
        <v>493</v>
      </c>
    </row>
    <row r="47" spans="2:25" x14ac:dyDescent="0.3">
      <c r="B47" s="583" t="s">
        <v>596</v>
      </c>
      <c r="C47" s="377"/>
      <c r="D47" s="561">
        <v>19.472999999999999</v>
      </c>
      <c r="E47" s="561">
        <v>0.22500000000000001</v>
      </c>
      <c r="F47" s="561">
        <v>1.7999999999999999E-2</v>
      </c>
      <c r="G47" s="561">
        <v>1.7000000000000001E-2</v>
      </c>
      <c r="H47" s="561">
        <v>0.02</v>
      </c>
      <c r="I47" s="561">
        <v>1.6E-2</v>
      </c>
      <c r="J47" s="561">
        <v>1.6E-2</v>
      </c>
      <c r="K47" s="561">
        <v>1.6E-2</v>
      </c>
      <c r="L47" s="561">
        <v>1.6E-2</v>
      </c>
      <c r="M47" s="579">
        <v>1.6E-2</v>
      </c>
      <c r="P47" s="543"/>
      <c r="S47" s="590"/>
    </row>
    <row r="48" spans="2:25" x14ac:dyDescent="0.3">
      <c r="B48" s="583" t="s">
        <v>597</v>
      </c>
      <c r="C48" s="377"/>
      <c r="D48" s="561">
        <v>15.99</v>
      </c>
      <c r="E48" s="561">
        <v>-0.04</v>
      </c>
      <c r="F48" s="561">
        <v>-0.04</v>
      </c>
      <c r="G48" s="561">
        <v>-0.03</v>
      </c>
      <c r="H48" s="561">
        <v>-0.03</v>
      </c>
      <c r="I48" s="561">
        <v>-0.28000000000000003</v>
      </c>
      <c r="J48" s="561">
        <v>-0.13</v>
      </c>
      <c r="K48" s="561">
        <v>-0.14000000000000001</v>
      </c>
      <c r="L48" s="561">
        <v>-0.14000000000000001</v>
      </c>
      <c r="M48" s="579">
        <v>-0.14000000000000001</v>
      </c>
      <c r="P48" s="543" t="s">
        <v>601</v>
      </c>
      <c r="S48" s="587" t="s">
        <v>594</v>
      </c>
    </row>
    <row r="49" spans="2:19" x14ac:dyDescent="0.3">
      <c r="B49" s="583" t="s">
        <v>598</v>
      </c>
      <c r="C49" s="377"/>
      <c r="D49" s="561">
        <v>46.966000000000001</v>
      </c>
      <c r="E49" s="561">
        <v>27.36</v>
      </c>
      <c r="F49" s="561">
        <v>13.95</v>
      </c>
      <c r="G49" s="561">
        <v>8.3710000000000004</v>
      </c>
      <c r="H49" s="561">
        <v>3.7120000000000002</v>
      </c>
      <c r="I49" s="561">
        <v>2.242</v>
      </c>
      <c r="J49" s="561">
        <v>2.4279999999999999</v>
      </c>
      <c r="K49" s="561">
        <v>1.611</v>
      </c>
      <c r="L49" s="561">
        <v>1.35</v>
      </c>
      <c r="M49" s="579">
        <v>0.49199999999999999</v>
      </c>
      <c r="P49" s="543" t="s">
        <v>602</v>
      </c>
      <c r="S49" s="590" t="s">
        <v>595</v>
      </c>
    </row>
    <row r="50" spans="2:19" x14ac:dyDescent="0.3">
      <c r="B50" s="582"/>
      <c r="C50" s="377"/>
      <c r="D50" s="72"/>
      <c r="E50" s="72"/>
      <c r="F50" s="72"/>
      <c r="G50" s="72"/>
      <c r="H50" s="72"/>
      <c r="I50" s="72"/>
      <c r="J50" s="72"/>
      <c r="K50" s="72"/>
      <c r="L50" s="72"/>
      <c r="M50" s="191"/>
      <c r="P50" s="543" t="s">
        <v>603</v>
      </c>
      <c r="S50" s="587" t="s">
        <v>597</v>
      </c>
    </row>
    <row r="51" spans="2:19" x14ac:dyDescent="0.3">
      <c r="B51" s="563" t="s">
        <v>614</v>
      </c>
      <c r="C51" s="558">
        <f t="shared" ref="C51:M51" si="13">SUM(C52:C53)</f>
        <v>123.91900000000001</v>
      </c>
      <c r="D51" s="560">
        <f t="shared" si="13"/>
        <v>94.418999999999997</v>
      </c>
      <c r="E51" s="560">
        <f t="shared" si="13"/>
        <v>32.275000000000006</v>
      </c>
      <c r="F51" s="560">
        <f t="shared" si="13"/>
        <v>7.35</v>
      </c>
      <c r="G51" s="560">
        <f t="shared" si="13"/>
        <v>4.4029999999999996</v>
      </c>
      <c r="H51" s="560">
        <f t="shared" si="13"/>
        <v>1.663</v>
      </c>
      <c r="I51" s="560">
        <f t="shared" si="13"/>
        <v>0.74399999999999999</v>
      </c>
      <c r="J51" s="560">
        <f t="shared" si="13"/>
        <v>0.65500000000000003</v>
      </c>
      <c r="K51" s="560">
        <f t="shared" si="13"/>
        <v>0.68799999999999994</v>
      </c>
      <c r="L51" s="560">
        <f t="shared" si="13"/>
        <v>10.603</v>
      </c>
      <c r="M51" s="578">
        <f t="shared" si="13"/>
        <v>-35.328000000000003</v>
      </c>
      <c r="P51" s="543" t="s">
        <v>604</v>
      </c>
      <c r="S51" s="587" t="s">
        <v>598</v>
      </c>
    </row>
    <row r="52" spans="2:19" x14ac:dyDescent="0.3">
      <c r="B52" s="584" t="s">
        <v>596</v>
      </c>
      <c r="C52" s="558">
        <v>24.475000000000001</v>
      </c>
      <c r="D52" s="560">
        <v>32.784999999999997</v>
      </c>
      <c r="E52" s="560">
        <v>8.4600000000000009</v>
      </c>
      <c r="F52" s="560">
        <v>0</v>
      </c>
      <c r="G52" s="560">
        <v>0</v>
      </c>
      <c r="H52" s="560">
        <v>0</v>
      </c>
      <c r="I52" s="560">
        <v>0</v>
      </c>
      <c r="J52" s="560">
        <v>0</v>
      </c>
      <c r="K52" s="560">
        <v>0</v>
      </c>
      <c r="L52" s="560">
        <v>0</v>
      </c>
      <c r="M52" s="578">
        <v>0</v>
      </c>
      <c r="P52" s="565" t="s">
        <v>605</v>
      </c>
    </row>
    <row r="53" spans="2:19" x14ac:dyDescent="0.3">
      <c r="B53" s="584" t="s">
        <v>607</v>
      </c>
      <c r="C53" s="558">
        <v>99.444000000000003</v>
      </c>
      <c r="D53" s="560">
        <v>61.634</v>
      </c>
      <c r="E53" s="560">
        <v>23.815000000000001</v>
      </c>
      <c r="F53" s="560">
        <v>7.35</v>
      </c>
      <c r="G53" s="560">
        <v>4.4029999999999996</v>
      </c>
      <c r="H53" s="560">
        <v>1.663</v>
      </c>
      <c r="I53" s="560">
        <v>0.74399999999999999</v>
      </c>
      <c r="J53" s="560">
        <v>0.65500000000000003</v>
      </c>
      <c r="K53" s="560">
        <v>0.68799999999999994</v>
      </c>
      <c r="L53" s="560">
        <v>10.603</v>
      </c>
      <c r="M53" s="578">
        <v>-35.328000000000003</v>
      </c>
      <c r="P53" s="543" t="s">
        <v>606</v>
      </c>
    </row>
    <row r="54" spans="2:19" x14ac:dyDescent="0.3">
      <c r="B54" s="69"/>
      <c r="C54" s="558"/>
      <c r="D54" s="560"/>
      <c r="E54" s="560"/>
      <c r="F54" s="560"/>
      <c r="G54" s="560"/>
      <c r="H54" s="560"/>
      <c r="I54" s="560"/>
      <c r="J54" s="560"/>
      <c r="K54" s="560"/>
      <c r="L54" s="560"/>
      <c r="M54" s="578"/>
      <c r="P54" s="543" t="s">
        <v>390</v>
      </c>
    </row>
    <row r="55" spans="2:19" x14ac:dyDescent="0.3">
      <c r="B55" s="430" t="s">
        <v>611</v>
      </c>
      <c r="C55" s="558">
        <f t="shared" ref="C55:M55" si="14">C42-C45-C51</f>
        <v>3196.8531320000002</v>
      </c>
      <c r="D55" s="560">
        <f t="shared" si="14"/>
        <v>2474.8250560000001</v>
      </c>
      <c r="E55" s="560">
        <f t="shared" si="14"/>
        <v>2664.348896</v>
      </c>
      <c r="F55" s="560">
        <f t="shared" si="14"/>
        <v>2768.4898000000003</v>
      </c>
      <c r="G55" s="560">
        <f t="shared" si="14"/>
        <v>2849.4857660000002</v>
      </c>
      <c r="H55" s="560">
        <f t="shared" si="14"/>
        <v>3071.4196719999995</v>
      </c>
      <c r="I55" s="560">
        <f t="shared" si="14"/>
        <v>3233.4150159999999</v>
      </c>
      <c r="J55" s="560">
        <f t="shared" si="14"/>
        <v>3382.9132629999999</v>
      </c>
      <c r="K55" s="560">
        <f t="shared" si="14"/>
        <v>3652.7635869999999</v>
      </c>
      <c r="L55" s="560">
        <f t="shared" si="14"/>
        <v>3640.006367</v>
      </c>
      <c r="M55" s="578">
        <f t="shared" si="14"/>
        <v>3967.583807</v>
      </c>
      <c r="P55" s="589" t="s">
        <v>617</v>
      </c>
    </row>
    <row r="56" spans="2:19" ht="23.5" customHeight="1" x14ac:dyDescent="0.3">
      <c r="B56" s="564" t="s">
        <v>612</v>
      </c>
      <c r="C56" s="414">
        <f>D55/C55 - 1</f>
        <v>-0.22585587957501452</v>
      </c>
      <c r="D56" s="546">
        <f t="shared" ref="D56:L56" si="15">E55/D55 - 1</f>
        <v>7.658070195326161E-2</v>
      </c>
      <c r="E56" s="546">
        <f t="shared" si="15"/>
        <v>3.9086811849734726E-2</v>
      </c>
      <c r="F56" s="546">
        <f t="shared" si="15"/>
        <v>2.9256371470106179E-2</v>
      </c>
      <c r="G56" s="546">
        <f t="shared" si="15"/>
        <v>7.7885599095847358E-2</v>
      </c>
      <c r="H56" s="546">
        <f t="shared" si="15"/>
        <v>5.2742822961251212E-2</v>
      </c>
      <c r="I56" s="546">
        <f t="shared" si="15"/>
        <v>4.623540320689834E-2</v>
      </c>
      <c r="J56" s="546">
        <f t="shared" si="15"/>
        <v>7.9768620422947079E-2</v>
      </c>
      <c r="K56" s="546">
        <f t="shared" si="15"/>
        <v>-3.4924844425744395E-3</v>
      </c>
      <c r="L56" s="546">
        <f t="shared" si="15"/>
        <v>8.9993644783094462E-2</v>
      </c>
      <c r="M56" s="474"/>
    </row>
  </sheetData>
  <mergeCells count="13">
    <mergeCell ref="B31:C31"/>
    <mergeCell ref="N8:Y8"/>
    <mergeCell ref="U9:X9"/>
    <mergeCell ref="B11:C11"/>
    <mergeCell ref="B26:C26"/>
    <mergeCell ref="B1:Y1"/>
    <mergeCell ref="B2:Y6"/>
    <mergeCell ref="E9:H9"/>
    <mergeCell ref="D8:M8"/>
    <mergeCell ref="B8:C10"/>
    <mergeCell ref="I9:L9"/>
    <mergeCell ref="N9:P9"/>
    <mergeCell ref="Q9:T9"/>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957B-8637-456F-8CBF-9A46A5F6F547}">
  <dimension ref="B1:BB52"/>
  <sheetViews>
    <sheetView topLeftCell="A18" zoomScale="54" workbookViewId="0">
      <selection activeCell="G23" sqref="G23"/>
    </sheetView>
  </sheetViews>
  <sheetFormatPr defaultColWidth="10.81640625" defaultRowHeight="14" x14ac:dyDescent="0.3"/>
  <cols>
    <col min="1" max="1" width="10.81640625" style="589"/>
    <col min="2" max="2" width="35.1796875" style="589" bestFit="1" customWidth="1"/>
    <col min="3" max="16384" width="10.81640625" style="589"/>
  </cols>
  <sheetData>
    <row r="1" spans="2:54" x14ac:dyDescent="0.3">
      <c r="B1" s="730" t="s">
        <v>0</v>
      </c>
      <c r="C1" s="730"/>
      <c r="D1" s="730"/>
      <c r="E1" s="730"/>
      <c r="F1" s="730"/>
      <c r="G1" s="730"/>
      <c r="H1" s="730"/>
      <c r="I1" s="730"/>
      <c r="J1" s="730"/>
      <c r="K1" s="730"/>
      <c r="L1" s="730"/>
      <c r="M1" s="730"/>
      <c r="N1" s="730"/>
      <c r="O1" s="730"/>
      <c r="P1" s="730"/>
      <c r="Q1" s="730"/>
      <c r="R1" s="730"/>
      <c r="S1" s="730"/>
      <c r="T1" s="730"/>
      <c r="U1" s="730"/>
      <c r="V1" s="730"/>
      <c r="W1" s="730"/>
    </row>
    <row r="2" spans="2:54" x14ac:dyDescent="0.3">
      <c r="B2" s="712" t="s">
        <v>689</v>
      </c>
      <c r="C2" s="764"/>
      <c r="D2" s="764"/>
      <c r="E2" s="764"/>
      <c r="F2" s="764"/>
      <c r="G2" s="764"/>
      <c r="H2" s="764"/>
      <c r="I2" s="764"/>
      <c r="J2" s="764"/>
      <c r="K2" s="764"/>
      <c r="L2" s="764"/>
      <c r="M2" s="764"/>
      <c r="N2" s="764"/>
      <c r="O2" s="764"/>
      <c r="P2" s="764"/>
      <c r="Q2" s="764"/>
      <c r="R2" s="764"/>
      <c r="S2" s="764"/>
      <c r="T2" s="764"/>
      <c r="U2" s="764"/>
      <c r="V2" s="764"/>
      <c r="W2" s="764"/>
    </row>
    <row r="3" spans="2:54" x14ac:dyDescent="0.3">
      <c r="B3" s="764"/>
      <c r="C3" s="764"/>
      <c r="D3" s="764"/>
      <c r="E3" s="764"/>
      <c r="F3" s="764"/>
      <c r="G3" s="764"/>
      <c r="H3" s="764"/>
      <c r="I3" s="764"/>
      <c r="J3" s="764"/>
      <c r="K3" s="764"/>
      <c r="L3" s="764"/>
      <c r="M3" s="764"/>
      <c r="N3" s="764"/>
      <c r="O3" s="764"/>
      <c r="P3" s="764"/>
      <c r="Q3" s="764"/>
      <c r="R3" s="764"/>
      <c r="S3" s="764"/>
      <c r="T3" s="764"/>
      <c r="U3" s="764"/>
      <c r="V3" s="764"/>
      <c r="W3" s="764"/>
    </row>
    <row r="4" spans="2:54" ht="9.5" customHeight="1" x14ac:dyDescent="0.3">
      <c r="B4" s="764"/>
      <c r="C4" s="764"/>
      <c r="D4" s="764"/>
      <c r="E4" s="764"/>
      <c r="F4" s="764"/>
      <c r="G4" s="764"/>
      <c r="H4" s="764"/>
      <c r="I4" s="764"/>
      <c r="J4" s="764"/>
      <c r="K4" s="764"/>
      <c r="L4" s="764"/>
      <c r="M4" s="764"/>
      <c r="N4" s="764"/>
      <c r="O4" s="764"/>
      <c r="P4" s="764"/>
      <c r="Q4" s="764"/>
      <c r="R4" s="764"/>
      <c r="S4" s="764"/>
      <c r="T4" s="764"/>
      <c r="U4" s="764"/>
      <c r="V4" s="764"/>
      <c r="W4" s="764"/>
    </row>
    <row r="5" spans="2:54" hidden="1" x14ac:dyDescent="0.3">
      <c r="B5" s="764"/>
      <c r="C5" s="764"/>
      <c r="D5" s="764"/>
      <c r="E5" s="764"/>
      <c r="F5" s="764"/>
      <c r="G5" s="764"/>
      <c r="H5" s="764"/>
      <c r="I5" s="764"/>
      <c r="J5" s="764"/>
      <c r="K5" s="764"/>
      <c r="L5" s="764"/>
      <c r="M5" s="764"/>
      <c r="N5" s="764"/>
      <c r="O5" s="764"/>
      <c r="P5" s="764"/>
      <c r="Q5" s="764"/>
      <c r="R5" s="764"/>
      <c r="S5" s="764"/>
      <c r="T5" s="764"/>
      <c r="U5" s="764"/>
      <c r="V5" s="764"/>
      <c r="W5" s="764"/>
    </row>
    <row r="6" spans="2:54" hidden="1" x14ac:dyDescent="0.3">
      <c r="B6" s="764"/>
      <c r="C6" s="764"/>
      <c r="D6" s="764"/>
      <c r="E6" s="764"/>
      <c r="F6" s="764"/>
      <c r="G6" s="764"/>
      <c r="H6" s="764"/>
      <c r="I6" s="764"/>
      <c r="J6" s="764"/>
      <c r="K6" s="764"/>
      <c r="L6" s="764"/>
      <c r="M6" s="764"/>
      <c r="N6" s="764"/>
      <c r="O6" s="764"/>
      <c r="P6" s="764"/>
      <c r="Q6" s="764"/>
      <c r="R6" s="764"/>
      <c r="S6" s="764"/>
      <c r="T6" s="764"/>
      <c r="U6" s="764"/>
      <c r="V6" s="764"/>
      <c r="W6" s="764"/>
    </row>
    <row r="9" spans="2:54" x14ac:dyDescent="0.3">
      <c r="B9" s="713" t="s">
        <v>392</v>
      </c>
      <c r="C9" s="761"/>
      <c r="D9" s="766" t="s">
        <v>343</v>
      </c>
      <c r="E9" s="767"/>
      <c r="F9" s="767"/>
      <c r="G9" s="767"/>
      <c r="H9" s="767"/>
      <c r="I9" s="767"/>
      <c r="J9" s="767"/>
      <c r="K9" s="768"/>
      <c r="L9" s="731" t="s">
        <v>166</v>
      </c>
      <c r="M9" s="732"/>
      <c r="N9" s="732"/>
      <c r="O9" s="732"/>
      <c r="P9" s="732"/>
      <c r="Q9" s="732"/>
      <c r="R9" s="732"/>
      <c r="S9" s="732"/>
      <c r="T9" s="732"/>
      <c r="U9" s="732"/>
      <c r="V9" s="732"/>
      <c r="W9" s="733"/>
      <c r="X9" s="432"/>
      <c r="Y9" s="432"/>
      <c r="Z9" s="432"/>
      <c r="AA9" s="432"/>
      <c r="AB9" s="432"/>
      <c r="AC9" s="432"/>
      <c r="AD9" s="432"/>
      <c r="AE9" s="432"/>
      <c r="AF9" s="432"/>
      <c r="AG9" s="432"/>
      <c r="AH9" s="432"/>
      <c r="AI9" s="432"/>
      <c r="AJ9" s="432"/>
      <c r="AK9" s="432"/>
      <c r="AL9" s="432"/>
      <c r="AM9" s="432"/>
      <c r="AN9" s="432"/>
      <c r="AO9" s="432"/>
      <c r="AP9" s="432"/>
      <c r="AQ9" s="432"/>
      <c r="AR9" s="432"/>
      <c r="AS9" s="432"/>
      <c r="AT9" s="432"/>
      <c r="AU9" s="432"/>
      <c r="AV9" s="432"/>
      <c r="AW9" s="432"/>
      <c r="AX9" s="432"/>
      <c r="AY9" s="432"/>
      <c r="AZ9" s="432"/>
      <c r="BA9" s="432"/>
      <c r="BB9" s="432"/>
    </row>
    <row r="10" spans="2:54" x14ac:dyDescent="0.3">
      <c r="B10" s="715"/>
      <c r="C10" s="792"/>
      <c r="D10" s="793">
        <v>2019</v>
      </c>
      <c r="E10" s="794"/>
      <c r="F10" s="795"/>
      <c r="G10" s="794">
        <v>2020</v>
      </c>
      <c r="H10" s="794"/>
      <c r="I10" s="794"/>
      <c r="J10" s="795"/>
      <c r="K10" s="424">
        <v>2021</v>
      </c>
      <c r="L10" s="734">
        <v>2021</v>
      </c>
      <c r="M10" s="735"/>
      <c r="N10" s="736"/>
      <c r="O10" s="734">
        <v>2022</v>
      </c>
      <c r="P10" s="735"/>
      <c r="Q10" s="735"/>
      <c r="R10" s="736"/>
      <c r="S10" s="734">
        <v>2023</v>
      </c>
      <c r="T10" s="735"/>
      <c r="U10" s="735"/>
      <c r="V10" s="736"/>
      <c r="W10" s="148">
        <v>2024</v>
      </c>
      <c r="X10" s="390"/>
      <c r="Y10" s="390"/>
      <c r="Z10" s="390"/>
      <c r="AA10" s="390"/>
      <c r="AB10" s="390"/>
      <c r="AC10" s="390"/>
      <c r="AD10" s="390"/>
      <c r="AE10" s="684"/>
      <c r="AF10" s="684"/>
      <c r="AG10" s="684"/>
      <c r="AH10" s="684"/>
      <c r="AI10" s="684"/>
      <c r="AJ10" s="684"/>
      <c r="AK10" s="684"/>
      <c r="AL10" s="684"/>
      <c r="AM10" s="684"/>
      <c r="AN10" s="684"/>
      <c r="AO10" s="684"/>
      <c r="AP10" s="684"/>
      <c r="AQ10" s="684"/>
      <c r="AR10" s="684"/>
      <c r="AS10" s="684"/>
      <c r="AT10" s="684"/>
      <c r="AU10" s="684"/>
      <c r="AV10" s="684"/>
      <c r="AW10" s="684"/>
      <c r="AX10" s="684"/>
      <c r="AY10" s="684"/>
      <c r="AZ10" s="684"/>
      <c r="BA10" s="684"/>
    </row>
    <row r="11" spans="2:54" x14ac:dyDescent="0.3">
      <c r="B11" s="717"/>
      <c r="C11" s="763"/>
      <c r="D11" s="344" t="s">
        <v>158</v>
      </c>
      <c r="E11" s="345" t="s">
        <v>159</v>
      </c>
      <c r="F11" s="60" t="s">
        <v>160</v>
      </c>
      <c r="G11" s="59" t="s">
        <v>157</v>
      </c>
      <c r="H11" s="59" t="s">
        <v>158</v>
      </c>
      <c r="I11" s="59" t="s">
        <v>159</v>
      </c>
      <c r="J11" s="60" t="s">
        <v>160</v>
      </c>
      <c r="K11" s="58" t="s">
        <v>157</v>
      </c>
      <c r="L11" s="342" t="s">
        <v>158</v>
      </c>
      <c r="M11" s="621" t="s">
        <v>159</v>
      </c>
      <c r="N11" s="343" t="s">
        <v>160</v>
      </c>
      <c r="O11" s="342" t="s">
        <v>157</v>
      </c>
      <c r="P11" s="621" t="s">
        <v>158</v>
      </c>
      <c r="Q11" s="621" t="s">
        <v>159</v>
      </c>
      <c r="R11" s="343" t="s">
        <v>160</v>
      </c>
      <c r="S11" s="342" t="s">
        <v>157</v>
      </c>
      <c r="T11" s="621" t="s">
        <v>158</v>
      </c>
      <c r="U11" s="621" t="s">
        <v>159</v>
      </c>
      <c r="V11" s="343" t="s">
        <v>160</v>
      </c>
      <c r="W11" s="148" t="s">
        <v>157</v>
      </c>
      <c r="X11" s="410"/>
      <c r="Y11" s="410"/>
      <c r="Z11" s="410"/>
      <c r="AA11" s="410"/>
      <c r="AB11" s="410"/>
      <c r="AC11" s="410"/>
      <c r="AD11" s="410"/>
      <c r="AE11" s="410"/>
      <c r="AF11" s="410"/>
      <c r="AG11" s="410"/>
      <c r="AH11" s="410"/>
      <c r="AI11" s="410"/>
      <c r="AJ11" s="410"/>
      <c r="AK11" s="410"/>
      <c r="AL11" s="410"/>
      <c r="AM11" s="410"/>
      <c r="AN11" s="410"/>
      <c r="AO11" s="410"/>
      <c r="AP11" s="410"/>
      <c r="AQ11" s="410"/>
      <c r="AR11" s="410"/>
      <c r="AS11" s="410"/>
      <c r="AT11" s="410"/>
      <c r="AU11" s="410"/>
      <c r="AV11" s="410"/>
      <c r="AW11" s="410"/>
      <c r="AX11" s="410"/>
      <c r="AY11" s="410"/>
      <c r="AZ11" s="410"/>
      <c r="BA11" s="410"/>
    </row>
    <row r="12" spans="2:54" x14ac:dyDescent="0.3">
      <c r="B12" s="369"/>
      <c r="C12" s="370"/>
      <c r="D12" s="622"/>
      <c r="E12" s="623"/>
      <c r="F12" s="624"/>
      <c r="G12" s="624"/>
      <c r="H12" s="624"/>
      <c r="I12" s="624"/>
      <c r="J12" s="624"/>
      <c r="K12" s="624"/>
      <c r="L12" s="625"/>
      <c r="M12" s="626"/>
      <c r="N12" s="626"/>
      <c r="O12" s="626"/>
      <c r="P12" s="626"/>
      <c r="Q12" s="626"/>
      <c r="R12" s="626"/>
      <c r="S12" s="626"/>
      <c r="T12" s="626"/>
      <c r="U12" s="626"/>
      <c r="V12" s="626"/>
      <c r="W12" s="627"/>
      <c r="X12" s="93"/>
      <c r="Y12" s="93"/>
      <c r="Z12" s="93"/>
      <c r="AA12" s="93"/>
      <c r="AB12" s="93"/>
      <c r="AC12" s="93"/>
      <c r="AD12" s="93"/>
    </row>
    <row r="13" spans="2:54" x14ac:dyDescent="0.3">
      <c r="B13" s="349" t="s">
        <v>168</v>
      </c>
      <c r="C13" s="438"/>
      <c r="D13" s="628"/>
      <c r="E13" s="629"/>
      <c r="F13" s="630"/>
      <c r="G13" s="630"/>
      <c r="H13" s="630"/>
      <c r="I13" s="630"/>
      <c r="J13" s="630"/>
      <c r="K13" s="630"/>
      <c r="L13" s="631"/>
      <c r="M13" s="632"/>
      <c r="N13" s="632"/>
      <c r="O13" s="632"/>
      <c r="P13" s="632"/>
      <c r="Q13" s="632"/>
      <c r="R13" s="632"/>
      <c r="S13" s="632"/>
      <c r="T13" s="632"/>
      <c r="U13" s="632"/>
      <c r="V13" s="632"/>
      <c r="W13" s="633"/>
      <c r="X13" s="394"/>
      <c r="Y13" s="394"/>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row>
    <row r="14" spans="2:54" ht="14.5" x14ac:dyDescent="0.3">
      <c r="B14" s="634" t="s">
        <v>666</v>
      </c>
      <c r="C14" s="438"/>
      <c r="D14" s="628"/>
      <c r="E14" s="629"/>
      <c r="F14" s="635">
        <f>F15</f>
        <v>229.7</v>
      </c>
      <c r="G14" s="635">
        <f t="shared" ref="G14:W14" si="0">G15</f>
        <v>180.5</v>
      </c>
      <c r="H14" s="635">
        <f t="shared" si="0"/>
        <v>171.5</v>
      </c>
      <c r="I14" s="635">
        <f t="shared" si="0"/>
        <v>207</v>
      </c>
      <c r="J14" s="635">
        <f t="shared" si="0"/>
        <v>236.9</v>
      </c>
      <c r="K14" s="635">
        <f t="shared" si="0"/>
        <v>250.9</v>
      </c>
      <c r="L14" s="636">
        <f t="shared" si="0"/>
        <v>234.94754423489789</v>
      </c>
      <c r="M14" s="637">
        <f t="shared" si="0"/>
        <v>218.99508846979577</v>
      </c>
      <c r="N14" s="637">
        <f t="shared" si="0"/>
        <v>248.34388253509664</v>
      </c>
      <c r="O14" s="637">
        <f t="shared" si="0"/>
        <v>277.69267660039748</v>
      </c>
      <c r="P14" s="637">
        <f t="shared" si="0"/>
        <v>307.04147066569834</v>
      </c>
      <c r="Q14" s="637">
        <f t="shared" si="0"/>
        <v>336.39026473099921</v>
      </c>
      <c r="R14" s="637">
        <f t="shared" si="0"/>
        <v>353.74843491863334</v>
      </c>
      <c r="S14" s="637">
        <f t="shared" si="0"/>
        <v>371.10660510626747</v>
      </c>
      <c r="T14" s="637">
        <f t="shared" si="0"/>
        <v>388.4647752939016</v>
      </c>
      <c r="U14" s="637">
        <f t="shared" si="0"/>
        <v>405.82294548153578</v>
      </c>
      <c r="V14" s="637">
        <f t="shared" si="0"/>
        <v>413.97855881093176</v>
      </c>
      <c r="W14" s="638">
        <f t="shared" si="0"/>
        <v>422.13417214032785</v>
      </c>
      <c r="X14" s="93"/>
      <c r="Y14" s="93"/>
      <c r="Z14" s="93"/>
      <c r="AA14" s="93"/>
      <c r="AB14" s="93"/>
      <c r="AC14" s="93"/>
      <c r="AD14" s="93"/>
    </row>
    <row r="15" spans="2:54" ht="14.5" customHeight="1" x14ac:dyDescent="0.3">
      <c r="B15" s="170" t="s">
        <v>667</v>
      </c>
      <c r="C15" s="639" t="s">
        <v>305</v>
      </c>
      <c r="D15" s="628"/>
      <c r="E15" s="629"/>
      <c r="F15" s="629">
        <f>'[1]Haver Pivoted'!GS29</f>
        <v>229.7</v>
      </c>
      <c r="G15" s="629">
        <f>'[1]Haver Pivoted'!GT29</f>
        <v>180.5</v>
      </c>
      <c r="H15" s="629">
        <f>'[1]Haver Pivoted'!GU29</f>
        <v>171.5</v>
      </c>
      <c r="I15" s="629">
        <f>'[1]Haver Pivoted'!GV29</f>
        <v>207</v>
      </c>
      <c r="J15" s="629">
        <f>'[1]Haver Pivoted'!GW29</f>
        <v>236.9</v>
      </c>
      <c r="K15" s="629">
        <f>'[1]Haver Pivoted'!GX29</f>
        <v>250.9</v>
      </c>
      <c r="L15" s="631">
        <f t="shared" ref="L15:W15" si="1">K15*(1+L35)</f>
        <v>234.94754423489789</v>
      </c>
      <c r="M15" s="632">
        <f t="shared" si="1"/>
        <v>218.99508846979577</v>
      </c>
      <c r="N15" s="632">
        <f t="shared" si="1"/>
        <v>248.34388253509664</v>
      </c>
      <c r="O15" s="632">
        <f t="shared" si="1"/>
        <v>277.69267660039748</v>
      </c>
      <c r="P15" s="632">
        <f t="shared" si="1"/>
        <v>307.04147066569834</v>
      </c>
      <c r="Q15" s="632">
        <f t="shared" si="1"/>
        <v>336.39026473099921</v>
      </c>
      <c r="R15" s="632">
        <f t="shared" si="1"/>
        <v>353.74843491863334</v>
      </c>
      <c r="S15" s="632">
        <f t="shared" si="1"/>
        <v>371.10660510626747</v>
      </c>
      <c r="T15" s="632">
        <f t="shared" si="1"/>
        <v>388.4647752939016</v>
      </c>
      <c r="U15" s="632">
        <f t="shared" si="1"/>
        <v>405.82294548153578</v>
      </c>
      <c r="V15" s="632">
        <f t="shared" si="1"/>
        <v>413.97855881093176</v>
      </c>
      <c r="W15" s="633">
        <f t="shared" si="1"/>
        <v>422.13417214032785</v>
      </c>
      <c r="X15" s="785" t="s">
        <v>668</v>
      </c>
      <c r="Y15" s="785"/>
      <c r="Z15" s="785"/>
      <c r="AA15" s="93"/>
      <c r="AB15" s="93"/>
      <c r="AC15" s="93"/>
      <c r="AD15" s="93"/>
    </row>
    <row r="16" spans="2:54" x14ac:dyDescent="0.3">
      <c r="B16" s="170"/>
      <c r="C16" s="639"/>
      <c r="D16" s="628"/>
      <c r="E16" s="629"/>
      <c r="F16" s="629"/>
      <c r="G16" s="629"/>
      <c r="H16" s="629"/>
      <c r="I16" s="629"/>
      <c r="J16" s="629"/>
      <c r="K16" s="629"/>
      <c r="L16" s="631"/>
      <c r="M16" s="632"/>
      <c r="N16" s="632"/>
      <c r="O16" s="632"/>
      <c r="P16" s="632"/>
      <c r="Q16" s="632"/>
      <c r="R16" s="632"/>
      <c r="S16" s="632"/>
      <c r="T16" s="632"/>
      <c r="U16" s="632"/>
      <c r="V16" s="632"/>
      <c r="W16" s="633"/>
      <c r="X16" s="93"/>
      <c r="Y16" s="93"/>
      <c r="Z16" s="93"/>
      <c r="AA16" s="93"/>
      <c r="AB16" s="93"/>
      <c r="AC16" s="93"/>
      <c r="AD16" s="93"/>
    </row>
    <row r="17" spans="2:53" ht="14.5" x14ac:dyDescent="0.3">
      <c r="B17" s="634" t="s">
        <v>669</v>
      </c>
      <c r="C17" s="438"/>
      <c r="D17" s="628"/>
      <c r="E17" s="629"/>
      <c r="F17" s="635">
        <f>SUM(F18:F20)</f>
        <v>3336.3</v>
      </c>
      <c r="G17" s="635">
        <f t="shared" ref="G17:W17" si="2">SUM(G18:G20)</f>
        <v>3376.8</v>
      </c>
      <c r="H17" s="635">
        <f t="shared" si="2"/>
        <v>3105.7</v>
      </c>
      <c r="I17" s="635">
        <f t="shared" si="2"/>
        <v>3256.3</v>
      </c>
      <c r="J17" s="635">
        <f t="shared" si="2"/>
        <v>3363</v>
      </c>
      <c r="K17" s="635">
        <f t="shared" si="2"/>
        <v>3421.7</v>
      </c>
      <c r="L17" s="636">
        <f t="shared" si="2"/>
        <v>3453.7864636164786</v>
      </c>
      <c r="M17" s="637">
        <f t="shared" si="2"/>
        <v>3485.8729272329574</v>
      </c>
      <c r="N17" s="637">
        <f t="shared" si="2"/>
        <v>3588.4116722036388</v>
      </c>
      <c r="O17" s="637">
        <f t="shared" si="2"/>
        <v>3690.9504171743197</v>
      </c>
      <c r="P17" s="637">
        <f t="shared" si="2"/>
        <v>3793.4891621450006</v>
      </c>
      <c r="Q17" s="637">
        <f t="shared" si="2"/>
        <v>3896.027907115682</v>
      </c>
      <c r="R17" s="637">
        <f t="shared" si="2"/>
        <v>3937.8356715676723</v>
      </c>
      <c r="S17" s="637">
        <f t="shared" si="2"/>
        <v>3979.6434360196627</v>
      </c>
      <c r="T17" s="637">
        <f t="shared" si="2"/>
        <v>4021.4512004716526</v>
      </c>
      <c r="U17" s="637">
        <f t="shared" si="2"/>
        <v>4063.2589649236425</v>
      </c>
      <c r="V17" s="637">
        <f t="shared" si="2"/>
        <v>4095.5093820639249</v>
      </c>
      <c r="W17" s="638">
        <f t="shared" si="2"/>
        <v>4127.7597992042074</v>
      </c>
      <c r="X17" s="410"/>
      <c r="Y17" s="410"/>
      <c r="Z17" s="410"/>
      <c r="AA17" s="410"/>
      <c r="AB17" s="410"/>
      <c r="AC17" s="410"/>
      <c r="AD17" s="410"/>
      <c r="AE17" s="410"/>
      <c r="AF17" s="410"/>
      <c r="AG17" s="410"/>
      <c r="AH17" s="410"/>
      <c r="AI17" s="410"/>
      <c r="AJ17" s="410"/>
      <c r="AK17" s="410"/>
      <c r="AL17" s="410"/>
      <c r="AM17" s="410"/>
      <c r="AN17" s="410"/>
      <c r="AO17" s="410"/>
      <c r="AP17" s="410"/>
      <c r="AQ17" s="410"/>
      <c r="AR17" s="410"/>
      <c r="AS17" s="410"/>
      <c r="AT17" s="410"/>
      <c r="AU17" s="410"/>
      <c r="AV17" s="410"/>
      <c r="AW17" s="410"/>
      <c r="AX17" s="410"/>
      <c r="AY17" s="410"/>
      <c r="AZ17" s="410"/>
      <c r="BA17" s="410"/>
    </row>
    <row r="18" spans="2:53" x14ac:dyDescent="0.3">
      <c r="B18" s="359" t="s">
        <v>670</v>
      </c>
      <c r="C18" s="640" t="s">
        <v>304</v>
      </c>
      <c r="D18" s="641"/>
      <c r="E18" s="630"/>
      <c r="F18" s="629">
        <f>'[1]Haver Pivoted'!GS28</f>
        <v>179.2</v>
      </c>
      <c r="G18" s="629">
        <f>'[1]Haver Pivoted'!GT28</f>
        <v>183.8</v>
      </c>
      <c r="H18" s="629">
        <f>'[1]Haver Pivoted'!GU28</f>
        <v>131.4</v>
      </c>
      <c r="I18" s="629">
        <f>'[1]Haver Pivoted'!GV28</f>
        <v>144.69999999999999</v>
      </c>
      <c r="J18" s="629">
        <f>'[1]Haver Pivoted'!GW28</f>
        <v>150.80000000000001</v>
      </c>
      <c r="K18" s="629">
        <f>'[1]Haver Pivoted'!GX28</f>
        <v>159.80000000000001</v>
      </c>
      <c r="L18" s="631">
        <f t="shared" ref="L18:W18" si="3">K18*(1+L38)</f>
        <v>163.50231058110421</v>
      </c>
      <c r="M18" s="632">
        <f t="shared" si="3"/>
        <v>167.20462116220844</v>
      </c>
      <c r="N18" s="632">
        <f t="shared" si="3"/>
        <v>171.58127553037289</v>
      </c>
      <c r="O18" s="632">
        <f t="shared" si="3"/>
        <v>175.95792989853734</v>
      </c>
      <c r="P18" s="632">
        <f t="shared" si="3"/>
        <v>180.33458426670182</v>
      </c>
      <c r="Q18" s="632">
        <f t="shared" si="3"/>
        <v>184.71123863486625</v>
      </c>
      <c r="R18" s="632">
        <f t="shared" si="3"/>
        <v>186.16928992620896</v>
      </c>
      <c r="S18" s="632">
        <f t="shared" si="3"/>
        <v>187.6273412175517</v>
      </c>
      <c r="T18" s="632">
        <f t="shared" si="3"/>
        <v>189.08539250889447</v>
      </c>
      <c r="U18" s="632">
        <f t="shared" si="3"/>
        <v>190.54344380023718</v>
      </c>
      <c r="V18" s="632">
        <f t="shared" si="3"/>
        <v>192.72453271181971</v>
      </c>
      <c r="W18" s="633">
        <f t="shared" si="3"/>
        <v>194.90562162340231</v>
      </c>
      <c r="X18" s="786" t="s">
        <v>668</v>
      </c>
      <c r="Y18" s="786"/>
      <c r="Z18" s="786"/>
      <c r="AA18" s="685"/>
      <c r="AB18" s="685"/>
      <c r="AC18" s="685"/>
      <c r="AD18" s="93"/>
    </row>
    <row r="19" spans="2:53" x14ac:dyDescent="0.3">
      <c r="B19" s="359" t="s">
        <v>671</v>
      </c>
      <c r="C19" s="640" t="s">
        <v>303</v>
      </c>
      <c r="D19" s="641"/>
      <c r="E19" s="630"/>
      <c r="F19" s="629">
        <f>'[1]Haver Pivoted'!GS27</f>
        <v>1740.2</v>
      </c>
      <c r="G19" s="629">
        <f>'[1]Haver Pivoted'!GT27</f>
        <v>1756.6</v>
      </c>
      <c r="H19" s="629">
        <f>'[1]Haver Pivoted'!GU27</f>
        <v>1600.1</v>
      </c>
      <c r="I19" s="629">
        <f>'[1]Haver Pivoted'!GV27</f>
        <v>1685</v>
      </c>
      <c r="J19" s="629">
        <f>'[1]Haver Pivoted'!GW27</f>
        <v>1745.6</v>
      </c>
      <c r="K19" s="629">
        <f>'[1]Haver Pivoted'!GX27</f>
        <v>1757.8</v>
      </c>
      <c r="L19" s="631">
        <f t="shared" ref="L19:W19" si="4">K19*(1+L41)</f>
        <v>1781.7942070483848</v>
      </c>
      <c r="M19" s="632">
        <f t="shared" si="4"/>
        <v>1805.7884140967699</v>
      </c>
      <c r="N19" s="632">
        <f t="shared" si="4"/>
        <v>1896.5478394907764</v>
      </c>
      <c r="O19" s="632">
        <f t="shared" si="4"/>
        <v>1987.3072648847826</v>
      </c>
      <c r="P19" s="632">
        <f t="shared" si="4"/>
        <v>2078.0666902787893</v>
      </c>
      <c r="Q19" s="632">
        <f t="shared" si="4"/>
        <v>2168.8261156727958</v>
      </c>
      <c r="R19" s="632">
        <f t="shared" si="4"/>
        <v>2180.4061724084036</v>
      </c>
      <c r="S19" s="632">
        <f t="shared" si="4"/>
        <v>2191.9862291440113</v>
      </c>
      <c r="T19" s="632">
        <f t="shared" si="4"/>
        <v>2203.5662858796186</v>
      </c>
      <c r="U19" s="632">
        <f t="shared" si="4"/>
        <v>2215.1463426152259</v>
      </c>
      <c r="V19" s="632">
        <f t="shared" si="4"/>
        <v>2229.6078618391516</v>
      </c>
      <c r="W19" s="633">
        <f t="shared" si="4"/>
        <v>2244.0693810630778</v>
      </c>
      <c r="X19" s="786"/>
      <c r="Y19" s="786"/>
      <c r="Z19" s="786"/>
      <c r="AA19" s="686"/>
      <c r="AB19" s="686"/>
      <c r="AC19" s="686"/>
      <c r="AD19" s="410"/>
      <c r="AE19" s="410"/>
      <c r="AF19" s="410"/>
      <c r="AG19" s="410"/>
      <c r="AH19" s="410"/>
      <c r="AI19" s="410"/>
      <c r="AJ19" s="410"/>
      <c r="AK19" s="410"/>
      <c r="AL19" s="410"/>
      <c r="AM19" s="410"/>
      <c r="AN19" s="410"/>
      <c r="AO19" s="410"/>
      <c r="AP19" s="410"/>
      <c r="AQ19" s="410"/>
      <c r="AR19" s="410"/>
      <c r="AS19" s="410"/>
      <c r="AT19" s="410"/>
      <c r="AU19" s="410"/>
      <c r="AV19" s="410"/>
      <c r="AW19" s="410"/>
      <c r="AX19" s="410"/>
      <c r="AY19" s="410"/>
      <c r="AZ19" s="410"/>
      <c r="BA19" s="410"/>
    </row>
    <row r="20" spans="2:53" x14ac:dyDescent="0.3">
      <c r="B20" s="359" t="s">
        <v>672</v>
      </c>
      <c r="C20" s="642" t="s">
        <v>306</v>
      </c>
      <c r="D20" s="641"/>
      <c r="E20" s="630"/>
      <c r="F20" s="629">
        <f>'[1]Haver Pivoted'!GS30</f>
        <v>1416.9</v>
      </c>
      <c r="G20" s="629">
        <f>'[1]Haver Pivoted'!GT30</f>
        <v>1436.4</v>
      </c>
      <c r="H20" s="629">
        <f>'[1]Haver Pivoted'!GU30</f>
        <v>1374.2</v>
      </c>
      <c r="I20" s="629">
        <f>'[1]Haver Pivoted'!GV30</f>
        <v>1426.6</v>
      </c>
      <c r="J20" s="629">
        <f>'[1]Haver Pivoted'!GW30</f>
        <v>1466.6</v>
      </c>
      <c r="K20" s="629">
        <f>'[1]Haver Pivoted'!GX30</f>
        <v>1504.1</v>
      </c>
      <c r="L20" s="631">
        <f t="shared" ref="L20:W20" si="5">K20*(1+L44)</f>
        <v>1508.4899459869896</v>
      </c>
      <c r="M20" s="632">
        <f t="shared" si="5"/>
        <v>1512.8798919739793</v>
      </c>
      <c r="N20" s="632">
        <f t="shared" si="5"/>
        <v>1520.2825571824897</v>
      </c>
      <c r="O20" s="632">
        <f t="shared" si="5"/>
        <v>1527.6852223909996</v>
      </c>
      <c r="P20" s="632">
        <f t="shared" si="5"/>
        <v>1535.0878875995097</v>
      </c>
      <c r="Q20" s="632">
        <f t="shared" si="5"/>
        <v>1542.4905528080199</v>
      </c>
      <c r="R20" s="632">
        <f t="shared" si="5"/>
        <v>1571.2602092330599</v>
      </c>
      <c r="S20" s="632">
        <f t="shared" si="5"/>
        <v>1600.0298656580999</v>
      </c>
      <c r="T20" s="632">
        <f t="shared" si="5"/>
        <v>1628.7995220831397</v>
      </c>
      <c r="U20" s="632">
        <f t="shared" si="5"/>
        <v>1657.5691785081794</v>
      </c>
      <c r="V20" s="632">
        <f t="shared" si="5"/>
        <v>1673.1769875129535</v>
      </c>
      <c r="W20" s="633">
        <f t="shared" si="5"/>
        <v>1688.7847965177275</v>
      </c>
      <c r="X20" s="786"/>
      <c r="Y20" s="786"/>
      <c r="Z20" s="786"/>
      <c r="AA20" s="686"/>
      <c r="AB20" s="686"/>
      <c r="AC20" s="686"/>
      <c r="AD20" s="410"/>
      <c r="AE20" s="410"/>
      <c r="AF20" s="410"/>
      <c r="AG20" s="410"/>
      <c r="AH20" s="410"/>
      <c r="AI20" s="410"/>
      <c r="AJ20" s="410"/>
      <c r="AK20" s="410"/>
      <c r="AL20" s="410"/>
      <c r="AM20" s="410"/>
      <c r="AN20" s="410"/>
      <c r="AO20" s="410"/>
      <c r="AP20" s="410"/>
      <c r="AQ20" s="410"/>
      <c r="AR20" s="410"/>
      <c r="AS20" s="410"/>
      <c r="AT20" s="410"/>
      <c r="AU20" s="410"/>
      <c r="AV20" s="410"/>
      <c r="AW20" s="410"/>
      <c r="AX20" s="410"/>
      <c r="AY20" s="410"/>
      <c r="AZ20" s="410"/>
      <c r="BA20" s="410"/>
    </row>
    <row r="21" spans="2:53" x14ac:dyDescent="0.3">
      <c r="B21" s="643" t="s">
        <v>570</v>
      </c>
      <c r="C21" s="642"/>
      <c r="D21" s="641"/>
      <c r="E21" s="630"/>
      <c r="F21" s="629"/>
      <c r="G21" s="629"/>
      <c r="H21" s="629"/>
      <c r="I21" s="629"/>
      <c r="J21" s="629"/>
      <c r="K21" s="629"/>
      <c r="L21" s="631"/>
      <c r="M21" s="632"/>
      <c r="N21" s="632"/>
      <c r="O21" s="632"/>
      <c r="P21" s="632"/>
      <c r="Q21" s="632"/>
      <c r="R21" s="632"/>
      <c r="S21" s="632"/>
      <c r="T21" s="632"/>
      <c r="U21" s="632"/>
      <c r="V21" s="632"/>
      <c r="W21" s="633"/>
    </row>
    <row r="22" spans="2:53" ht="14.5" x14ac:dyDescent="0.35">
      <c r="B22" s="644" t="s">
        <v>666</v>
      </c>
      <c r="C22" s="642"/>
      <c r="D22" s="641"/>
      <c r="E22" s="630"/>
      <c r="F22" s="645">
        <f>F23</f>
        <v>71</v>
      </c>
      <c r="G22" s="645">
        <f t="shared" ref="G22:W22" si="6">G23</f>
        <v>62.7</v>
      </c>
      <c r="H22" s="645">
        <f t="shared" si="6"/>
        <v>54.2</v>
      </c>
      <c r="I22" s="645">
        <f t="shared" si="6"/>
        <v>90.2</v>
      </c>
      <c r="J22" s="645">
        <f t="shared" si="6"/>
        <v>95.9</v>
      </c>
      <c r="K22" s="645">
        <f t="shared" si="6"/>
        <v>96.6</v>
      </c>
      <c r="L22" s="646">
        <f t="shared" si="6"/>
        <v>97.590275000114403</v>
      </c>
      <c r="M22" s="647">
        <f t="shared" si="6"/>
        <v>99.003185223491926</v>
      </c>
      <c r="N22" s="647">
        <f t="shared" si="6"/>
        <v>100.31927838212613</v>
      </c>
      <c r="O22" s="647">
        <f t="shared" si="6"/>
        <v>101.56463761218073</v>
      </c>
      <c r="P22" s="647">
        <f t="shared" si="6"/>
        <v>102.59293209890667</v>
      </c>
      <c r="Q22" s="647">
        <f t="shared" si="6"/>
        <v>103.69682347180208</v>
      </c>
      <c r="R22" s="647">
        <f t="shared" si="6"/>
        <v>104.78612597192792</v>
      </c>
      <c r="S22" s="647">
        <f t="shared" si="6"/>
        <v>105.78877940954378</v>
      </c>
      <c r="T22" s="647">
        <f t="shared" si="6"/>
        <v>106.9107963516377</v>
      </c>
      <c r="U22" s="647">
        <f t="shared" si="6"/>
        <v>108.09072669775615</v>
      </c>
      <c r="V22" s="647">
        <f t="shared" si="6"/>
        <v>109.30690818227167</v>
      </c>
      <c r="W22" s="648">
        <f t="shared" si="6"/>
        <v>110.45456617347568</v>
      </c>
    </row>
    <row r="23" spans="2:53" x14ac:dyDescent="0.3">
      <c r="B23" s="359" t="s">
        <v>667</v>
      </c>
      <c r="C23" s="642" t="s">
        <v>311</v>
      </c>
      <c r="D23" s="641"/>
      <c r="E23" s="630"/>
      <c r="F23" s="629">
        <f>'[1]Haver Pivoted'!GS35</f>
        <v>71</v>
      </c>
      <c r="G23" s="629">
        <f>'[1]Haver Pivoted'!GT35</f>
        <v>62.7</v>
      </c>
      <c r="H23" s="629">
        <f>'[1]Haver Pivoted'!GU35</f>
        <v>54.2</v>
      </c>
      <c r="I23" s="629">
        <f>'[1]Haver Pivoted'!GV35</f>
        <v>90.2</v>
      </c>
      <c r="J23" s="629">
        <f>'[1]Haver Pivoted'!GW35</f>
        <v>95.9</v>
      </c>
      <c r="K23" s="629">
        <f>'[1]Haver Pivoted'!GX35</f>
        <v>96.6</v>
      </c>
      <c r="L23" s="631">
        <f t="shared" ref="L23:W23" si="7">K23*(1+L32)</f>
        <v>97.590275000114403</v>
      </c>
      <c r="M23" s="632">
        <f t="shared" si="7"/>
        <v>99.003185223491926</v>
      </c>
      <c r="N23" s="632">
        <f t="shared" si="7"/>
        <v>100.31927838212613</v>
      </c>
      <c r="O23" s="632">
        <f t="shared" si="7"/>
        <v>101.56463761218073</v>
      </c>
      <c r="P23" s="632">
        <f t="shared" si="7"/>
        <v>102.59293209890667</v>
      </c>
      <c r="Q23" s="632">
        <f t="shared" si="7"/>
        <v>103.69682347180208</v>
      </c>
      <c r="R23" s="632">
        <f t="shared" si="7"/>
        <v>104.78612597192792</v>
      </c>
      <c r="S23" s="632">
        <f t="shared" si="7"/>
        <v>105.78877940954378</v>
      </c>
      <c r="T23" s="632">
        <f t="shared" si="7"/>
        <v>106.9107963516377</v>
      </c>
      <c r="U23" s="632">
        <f t="shared" si="7"/>
        <v>108.09072669775615</v>
      </c>
      <c r="V23" s="632">
        <f t="shared" si="7"/>
        <v>109.30690818227167</v>
      </c>
      <c r="W23" s="633">
        <f t="shared" si="7"/>
        <v>110.45456617347568</v>
      </c>
      <c r="X23" s="787" t="s">
        <v>673</v>
      </c>
      <c r="Y23" s="787"/>
      <c r="Z23" s="787"/>
    </row>
    <row r="24" spans="2:53" x14ac:dyDescent="0.3">
      <c r="B24" s="359"/>
      <c r="C24" s="642"/>
      <c r="D24" s="641"/>
      <c r="E24" s="630"/>
      <c r="F24" s="629"/>
      <c r="G24" s="629"/>
      <c r="H24" s="629"/>
      <c r="I24" s="629"/>
      <c r="J24" s="629"/>
      <c r="K24" s="629"/>
      <c r="L24" s="631"/>
      <c r="M24" s="632"/>
      <c r="N24" s="632"/>
      <c r="O24" s="632"/>
      <c r="P24" s="632"/>
      <c r="Q24" s="632"/>
      <c r="R24" s="632"/>
      <c r="S24" s="632"/>
      <c r="T24" s="632"/>
      <c r="U24" s="632"/>
      <c r="V24" s="632"/>
      <c r="W24" s="633"/>
    </row>
    <row r="25" spans="2:53" ht="14.5" x14ac:dyDescent="0.35">
      <c r="B25" s="644" t="s">
        <v>669</v>
      </c>
      <c r="C25" s="642"/>
      <c r="D25" s="641"/>
      <c r="E25" s="630"/>
      <c r="F25" s="645">
        <f>SUM(F26:F28)</f>
        <v>1832.4</v>
      </c>
      <c r="G25" s="645">
        <f>SUM(G26:G28)</f>
        <v>1862.4</v>
      </c>
      <c r="H25" s="645">
        <f t="shared" ref="H25:W25" si="8">SUM(H26:H28)</f>
        <v>1779.7999999999997</v>
      </c>
      <c r="I25" s="645">
        <f t="shared" si="8"/>
        <v>1871.3</v>
      </c>
      <c r="J25" s="645">
        <f t="shared" si="8"/>
        <v>1907.1</v>
      </c>
      <c r="K25" s="645">
        <f t="shared" si="8"/>
        <v>1965.1000000000001</v>
      </c>
      <c r="L25" s="646">
        <f t="shared" si="8"/>
        <v>1985.2448178335903</v>
      </c>
      <c r="M25" s="647">
        <f t="shared" si="8"/>
        <v>2013.9871561354453</v>
      </c>
      <c r="N25" s="647">
        <f t="shared" si="8"/>
        <v>2040.7599787651764</v>
      </c>
      <c r="O25" s="647">
        <f t="shared" si="8"/>
        <v>2066.0938858353657</v>
      </c>
      <c r="P25" s="647">
        <f t="shared" si="8"/>
        <v>2087.0121207822099</v>
      </c>
      <c r="Q25" s="647">
        <f t="shared" si="8"/>
        <v>2109.4681967333154</v>
      </c>
      <c r="R25" s="647">
        <f t="shared" si="8"/>
        <v>2131.6274963502647</v>
      </c>
      <c r="S25" s="647">
        <f t="shared" si="8"/>
        <v>2152.0241244067752</v>
      </c>
      <c r="T25" s="647">
        <f t="shared" si="8"/>
        <v>2174.8489224700129</v>
      </c>
      <c r="U25" s="647">
        <f t="shared" si="8"/>
        <v>2198.8518326476255</v>
      </c>
      <c r="V25" s="647">
        <f t="shared" si="8"/>
        <v>2223.592187049504</v>
      </c>
      <c r="W25" s="648">
        <f t="shared" si="8"/>
        <v>2246.9385920030754</v>
      </c>
    </row>
    <row r="26" spans="2:53" x14ac:dyDescent="0.3">
      <c r="B26" s="359" t="s">
        <v>670</v>
      </c>
      <c r="C26" s="642" t="s">
        <v>310</v>
      </c>
      <c r="D26" s="641"/>
      <c r="E26" s="630"/>
      <c r="F26" s="629">
        <f>'[1]Haver Pivoted'!GS34</f>
        <v>1330.4</v>
      </c>
      <c r="G26" s="629">
        <f>'[1]Haver Pivoted'!GT34</f>
        <v>1346.2</v>
      </c>
      <c r="H26" s="629">
        <f>'[1]Haver Pivoted'!GU34</f>
        <v>1264.3</v>
      </c>
      <c r="I26" s="629">
        <f>'[1]Haver Pivoted'!GV34</f>
        <v>1344.5</v>
      </c>
      <c r="J26" s="629">
        <f>'[1]Haver Pivoted'!GW34</f>
        <v>1360.8</v>
      </c>
      <c r="K26" s="629">
        <f>'[1]Haver Pivoted'!GX34</f>
        <v>1386.2</v>
      </c>
      <c r="L26" s="631">
        <f t="shared" ref="L26:W28" si="9">K26*(1+L$32)</f>
        <v>1400.4103437387018</v>
      </c>
      <c r="M26" s="632">
        <f t="shared" si="9"/>
        <v>1420.6854591801709</v>
      </c>
      <c r="N26" s="632">
        <f t="shared" si="9"/>
        <v>1439.5712597650438</v>
      </c>
      <c r="O26" s="632">
        <f t="shared" si="9"/>
        <v>1457.4420357971524</v>
      </c>
      <c r="P26" s="632">
        <f t="shared" si="9"/>
        <v>1472.1979552329649</v>
      </c>
      <c r="Q26" s="632">
        <f t="shared" si="9"/>
        <v>1488.0386821595448</v>
      </c>
      <c r="R26" s="632">
        <f t="shared" si="9"/>
        <v>1503.6700602721166</v>
      </c>
      <c r="S26" s="632">
        <f t="shared" si="9"/>
        <v>1518.0580333075525</v>
      </c>
      <c r="T26" s="632">
        <f t="shared" si="9"/>
        <v>1534.1588602757781</v>
      </c>
      <c r="U26" s="632">
        <f t="shared" si="9"/>
        <v>1551.0907385965795</v>
      </c>
      <c r="V26" s="632">
        <f t="shared" si="9"/>
        <v>1568.5428170006728</v>
      </c>
      <c r="W26" s="633">
        <f t="shared" si="9"/>
        <v>1585.0115903692754</v>
      </c>
      <c r="X26" s="788" t="s">
        <v>673</v>
      </c>
      <c r="Y26" s="788"/>
      <c r="Z26" s="788"/>
    </row>
    <row r="27" spans="2:53" x14ac:dyDescent="0.3">
      <c r="B27" s="359" t="s">
        <v>671</v>
      </c>
      <c r="C27" s="642" t="s">
        <v>309</v>
      </c>
      <c r="D27" s="641"/>
      <c r="E27" s="630"/>
      <c r="F27" s="629">
        <f>'[1]Haver Pivoted'!GS33</f>
        <v>480.9</v>
      </c>
      <c r="G27" s="629">
        <f>'[1]Haver Pivoted'!GT33</f>
        <v>495.8</v>
      </c>
      <c r="H27" s="629">
        <f>'[1]Haver Pivoted'!GU33</f>
        <v>496.4</v>
      </c>
      <c r="I27" s="629">
        <f>'[1]Haver Pivoted'!GV33</f>
        <v>506.6</v>
      </c>
      <c r="J27" s="629">
        <f>'[1]Haver Pivoted'!GW33</f>
        <v>524.5</v>
      </c>
      <c r="K27" s="629">
        <f>'[1]Haver Pivoted'!GX33</f>
        <v>555</v>
      </c>
      <c r="L27" s="631">
        <f t="shared" si="9"/>
        <v>560.68946816835921</v>
      </c>
      <c r="M27" s="632">
        <f t="shared" si="9"/>
        <v>568.8071200728574</v>
      </c>
      <c r="N27" s="632">
        <f t="shared" si="9"/>
        <v>576.36852486625264</v>
      </c>
      <c r="O27" s="632">
        <f t="shared" si="9"/>
        <v>583.52353907619363</v>
      </c>
      <c r="P27" s="632">
        <f t="shared" si="9"/>
        <v>589.43144218315945</v>
      </c>
      <c r="Q27" s="632">
        <f t="shared" si="9"/>
        <v>595.77367522619204</v>
      </c>
      <c r="R27" s="632">
        <f t="shared" si="9"/>
        <v>602.03209021138707</v>
      </c>
      <c r="S27" s="632">
        <f t="shared" si="9"/>
        <v>607.79267673185086</v>
      </c>
      <c r="T27" s="632">
        <f t="shared" si="9"/>
        <v>614.23904736189365</v>
      </c>
      <c r="U27" s="632">
        <f t="shared" si="9"/>
        <v>621.01815028213946</v>
      </c>
      <c r="V27" s="632">
        <f t="shared" si="9"/>
        <v>628.00552837640566</v>
      </c>
      <c r="W27" s="633">
        <f t="shared" si="9"/>
        <v>634.59921559295049</v>
      </c>
      <c r="X27" s="788"/>
      <c r="Y27" s="788"/>
      <c r="Z27" s="788"/>
    </row>
    <row r="28" spans="2:53" x14ac:dyDescent="0.3">
      <c r="B28" s="649" t="s">
        <v>672</v>
      </c>
      <c r="C28" s="650" t="s">
        <v>312</v>
      </c>
      <c r="D28" s="651"/>
      <c r="E28" s="652"/>
      <c r="F28" s="653">
        <f>'[1]Haver Pivoted'!GS36</f>
        <v>21.1</v>
      </c>
      <c r="G28" s="653">
        <f>'[1]Haver Pivoted'!GT36</f>
        <v>20.399999999999999</v>
      </c>
      <c r="H28" s="653">
        <f>'[1]Haver Pivoted'!GU36</f>
        <v>19.100000000000001</v>
      </c>
      <c r="I28" s="653">
        <f>'[1]Haver Pivoted'!GV36</f>
        <v>20.2</v>
      </c>
      <c r="J28" s="653">
        <f>'[1]Haver Pivoted'!GW36</f>
        <v>21.8</v>
      </c>
      <c r="K28" s="653">
        <f>'[1]Haver Pivoted'!GX36</f>
        <v>23.9</v>
      </c>
      <c r="L28" s="654">
        <f t="shared" si="9"/>
        <v>24.14500592652934</v>
      </c>
      <c r="M28" s="655">
        <f t="shared" si="9"/>
        <v>24.494576882416737</v>
      </c>
      <c r="N28" s="655">
        <f t="shared" si="9"/>
        <v>24.820194133880065</v>
      </c>
      <c r="O28" s="655">
        <f t="shared" si="9"/>
        <v>25.128310962019867</v>
      </c>
      <c r="P28" s="655">
        <f t="shared" si="9"/>
        <v>25.3827233660856</v>
      </c>
      <c r="Q28" s="655">
        <f t="shared" si="9"/>
        <v>25.655839347578354</v>
      </c>
      <c r="R28" s="655">
        <f t="shared" si="9"/>
        <v>25.925345866760626</v>
      </c>
      <c r="S28" s="655">
        <f t="shared" si="9"/>
        <v>26.173414367371588</v>
      </c>
      <c r="T28" s="655">
        <f t="shared" si="9"/>
        <v>26.451014832340995</v>
      </c>
      <c r="U28" s="655">
        <f t="shared" si="9"/>
        <v>26.742943768906535</v>
      </c>
      <c r="V28" s="655">
        <f t="shared" si="9"/>
        <v>27.043841672425387</v>
      </c>
      <c r="W28" s="656">
        <f t="shared" si="9"/>
        <v>27.327786040849571</v>
      </c>
      <c r="X28" s="788"/>
      <c r="Y28" s="788"/>
      <c r="Z28" s="788"/>
    </row>
    <row r="29" spans="2:53" x14ac:dyDescent="0.3">
      <c r="C29" s="432"/>
      <c r="D29" s="432"/>
      <c r="E29" s="432"/>
      <c r="F29" s="432"/>
      <c r="G29" s="432"/>
      <c r="H29" s="432"/>
      <c r="I29" s="432"/>
      <c r="J29" s="432"/>
      <c r="K29" s="432"/>
      <c r="L29" s="432"/>
      <c r="M29" s="432"/>
      <c r="N29" s="432"/>
      <c r="O29" s="432"/>
      <c r="P29" s="432"/>
      <c r="Q29" s="432"/>
      <c r="R29" s="432"/>
      <c r="S29" s="432"/>
      <c r="T29" s="432"/>
      <c r="U29" s="432"/>
      <c r="V29" s="432"/>
      <c r="W29" s="432"/>
    </row>
    <row r="30" spans="2:53" x14ac:dyDescent="0.3">
      <c r="B30" s="657" t="s">
        <v>674</v>
      </c>
      <c r="C30" s="658">
        <v>44228</v>
      </c>
      <c r="D30" s="789">
        <v>2019</v>
      </c>
      <c r="E30" s="790"/>
      <c r="F30" s="789">
        <v>2020</v>
      </c>
      <c r="G30" s="791"/>
      <c r="H30" s="791"/>
      <c r="I30" s="790"/>
      <c r="J30" s="789">
        <v>2021</v>
      </c>
      <c r="K30" s="791"/>
      <c r="L30" s="791"/>
      <c r="M30" s="790"/>
      <c r="N30" s="789">
        <v>2022</v>
      </c>
      <c r="O30" s="791"/>
      <c r="P30" s="791"/>
      <c r="Q30" s="790"/>
      <c r="R30" s="789">
        <v>2023</v>
      </c>
      <c r="S30" s="791"/>
      <c r="T30" s="791"/>
      <c r="U30" s="791"/>
      <c r="V30" s="789">
        <v>2024</v>
      </c>
      <c r="W30" s="791"/>
      <c r="X30" s="790"/>
    </row>
    <row r="31" spans="2:53" x14ac:dyDescent="0.3">
      <c r="B31" s="659" t="s">
        <v>675</v>
      </c>
      <c r="C31" s="660"/>
      <c r="D31" s="661"/>
      <c r="E31" s="661"/>
      <c r="F31" s="662"/>
      <c r="G31" s="661"/>
      <c r="H31" s="661"/>
      <c r="I31" s="663"/>
      <c r="J31" s="664"/>
      <c r="K31" s="664">
        <v>21850.9</v>
      </c>
      <c r="L31" s="665">
        <v>22074.9</v>
      </c>
      <c r="M31" s="665">
        <v>22394.5</v>
      </c>
      <c r="N31" s="666">
        <v>22692.2</v>
      </c>
      <c r="O31" s="664">
        <v>22973.9</v>
      </c>
      <c r="P31" s="665">
        <v>23206.5</v>
      </c>
      <c r="Q31" s="665">
        <v>23456.2</v>
      </c>
      <c r="R31" s="666">
        <v>23702.6</v>
      </c>
      <c r="S31" s="664">
        <v>23929.4</v>
      </c>
      <c r="T31" s="665">
        <v>24183.200000000001</v>
      </c>
      <c r="U31" s="665">
        <v>24450.1</v>
      </c>
      <c r="V31" s="667">
        <v>24725.200000000001</v>
      </c>
      <c r="W31" s="668">
        <v>24984.799999999999</v>
      </c>
      <c r="X31" s="669">
        <v>25260.1</v>
      </c>
    </row>
    <row r="32" spans="2:53" x14ac:dyDescent="0.3">
      <c r="B32" s="670" t="s">
        <v>676</v>
      </c>
      <c r="C32" s="671"/>
      <c r="D32" s="406"/>
      <c r="E32" s="406"/>
      <c r="F32" s="671"/>
      <c r="G32" s="406"/>
      <c r="H32" s="406"/>
      <c r="I32" s="672"/>
      <c r="J32" s="671"/>
      <c r="K32" s="671"/>
      <c r="L32" s="394">
        <f t="shared" ref="L32:X32" si="10">L31/K31-1</f>
        <v>1.0251293997043609E-2</v>
      </c>
      <c r="M32" s="394">
        <f t="shared" si="10"/>
        <v>1.4477981780211868E-2</v>
      </c>
      <c r="N32" s="673">
        <f t="shared" si="10"/>
        <v>1.3293442586349347E-2</v>
      </c>
      <c r="O32" s="674">
        <f t="shared" si="10"/>
        <v>1.2413957218780025E-2</v>
      </c>
      <c r="P32" s="394">
        <f t="shared" si="10"/>
        <v>1.012453262180113E-2</v>
      </c>
      <c r="Q32" s="394">
        <f t="shared" si="10"/>
        <v>1.0759916402732106E-2</v>
      </c>
      <c r="R32" s="673">
        <f t="shared" si="10"/>
        <v>1.050468532839921E-2</v>
      </c>
      <c r="S32" s="674">
        <f t="shared" si="10"/>
        <v>9.5685705365657903E-3</v>
      </c>
      <c r="T32" s="394">
        <f t="shared" si="10"/>
        <v>1.0606199904719782E-2</v>
      </c>
      <c r="U32" s="394">
        <f t="shared" si="10"/>
        <v>1.1036587382976526E-2</v>
      </c>
      <c r="V32" s="674">
        <f t="shared" si="10"/>
        <v>1.1251487723976661E-2</v>
      </c>
      <c r="W32" s="394">
        <f t="shared" si="10"/>
        <v>1.0499409509326485E-2</v>
      </c>
      <c r="X32" s="673">
        <f t="shared" si="10"/>
        <v>1.1018699369216511E-2</v>
      </c>
    </row>
    <row r="33" spans="2:24" x14ac:dyDescent="0.3">
      <c r="B33" s="430" t="s">
        <v>677</v>
      </c>
      <c r="C33" s="675" t="s">
        <v>305</v>
      </c>
      <c r="D33" s="676">
        <f>$E$51</f>
        <v>166.2805401</v>
      </c>
      <c r="E33" s="676">
        <f>$E$51</f>
        <v>166.2805401</v>
      </c>
      <c r="F33" s="677">
        <f>$F$51</f>
        <v>211.845</v>
      </c>
      <c r="G33" s="677">
        <f>$F$51</f>
        <v>211.845</v>
      </c>
      <c r="H33" s="677">
        <f>$F$51</f>
        <v>211.845</v>
      </c>
      <c r="I33" s="677">
        <f>$F$51</f>
        <v>211.845</v>
      </c>
      <c r="J33" s="677">
        <f>$G$51</f>
        <v>164.04599999999999</v>
      </c>
      <c r="K33" s="677">
        <f>$G$51</f>
        <v>164.04599999999999</v>
      </c>
      <c r="L33" s="677">
        <f>$G$51</f>
        <v>164.04599999999999</v>
      </c>
      <c r="M33" s="677">
        <f>$G$51</f>
        <v>164.04599999999999</v>
      </c>
      <c r="N33" s="677">
        <f>$H$51</f>
        <v>251.98500000000001</v>
      </c>
      <c r="O33" s="677">
        <f>$H$51</f>
        <v>251.98500000000001</v>
      </c>
      <c r="P33" s="677">
        <f>$H$51</f>
        <v>251.98500000000001</v>
      </c>
      <c r="Q33" s="677">
        <f>$H$51</f>
        <v>251.98500000000001</v>
      </c>
      <c r="R33" s="677">
        <f>$I$51</f>
        <v>303.99599999999998</v>
      </c>
      <c r="S33" s="677">
        <f>$I$51</f>
        <v>303.99599999999998</v>
      </c>
      <c r="T33" s="677">
        <f>$I$51</f>
        <v>303.99599999999998</v>
      </c>
      <c r="U33" s="677">
        <f>$I$51</f>
        <v>303.99599999999998</v>
      </c>
      <c r="V33" s="677">
        <f>$J$51</f>
        <v>328.43299999999999</v>
      </c>
      <c r="W33" s="677">
        <f>$J$51</f>
        <v>328.43299999999999</v>
      </c>
      <c r="X33" s="68"/>
    </row>
    <row r="34" spans="2:24" x14ac:dyDescent="0.3">
      <c r="B34" s="447" t="s">
        <v>678</v>
      </c>
      <c r="C34" s="675"/>
      <c r="D34" s="676"/>
      <c r="E34" s="676"/>
      <c r="F34" s="677"/>
      <c r="G34" s="439">
        <f t="shared" ref="G34:H34" si="11">AVERAGE(D33:G33)</f>
        <v>189.06277005000001</v>
      </c>
      <c r="H34" s="439">
        <f t="shared" si="11"/>
        <v>200.45388502500001</v>
      </c>
      <c r="I34" s="439">
        <f>AVERAGE(F33:I33)</f>
        <v>211.845</v>
      </c>
      <c r="J34" s="439">
        <f t="shared" ref="J34:W34" si="12">AVERAGE(G33:J33)</f>
        <v>199.89524999999998</v>
      </c>
      <c r="K34" s="439">
        <f t="shared" si="12"/>
        <v>187.94549999999998</v>
      </c>
      <c r="L34" s="439">
        <f t="shared" si="12"/>
        <v>175.99574999999999</v>
      </c>
      <c r="M34" s="439">
        <f t="shared" si="12"/>
        <v>164.04599999999999</v>
      </c>
      <c r="N34" s="439">
        <f t="shared" si="12"/>
        <v>186.03075000000001</v>
      </c>
      <c r="O34" s="439">
        <f t="shared" si="12"/>
        <v>208.0155</v>
      </c>
      <c r="P34" s="439">
        <f t="shared" si="12"/>
        <v>230.00025000000002</v>
      </c>
      <c r="Q34" s="439">
        <f t="shared" si="12"/>
        <v>251.98500000000001</v>
      </c>
      <c r="R34" s="439">
        <f t="shared" si="12"/>
        <v>264.98775000000001</v>
      </c>
      <c r="S34" s="439">
        <f t="shared" si="12"/>
        <v>277.9905</v>
      </c>
      <c r="T34" s="439">
        <f t="shared" si="12"/>
        <v>290.99324999999999</v>
      </c>
      <c r="U34" s="439">
        <f t="shared" si="12"/>
        <v>303.99599999999998</v>
      </c>
      <c r="V34" s="439">
        <f t="shared" si="12"/>
        <v>310.10524999999996</v>
      </c>
      <c r="W34" s="439">
        <f t="shared" si="12"/>
        <v>316.21449999999999</v>
      </c>
      <c r="X34" s="68"/>
    </row>
    <row r="35" spans="2:24" x14ac:dyDescent="0.3">
      <c r="B35" s="447" t="s">
        <v>676</v>
      </c>
      <c r="C35" s="671"/>
      <c r="D35" s="406"/>
      <c r="E35" s="406"/>
      <c r="F35" s="671"/>
      <c r="G35" s="406"/>
      <c r="H35" s="394">
        <f>(H34/G34)-1</f>
        <v>6.0250439428066516E-2</v>
      </c>
      <c r="I35" s="394">
        <f t="shared" ref="I35:W35" si="13">(I34/H34)-1</f>
        <v>5.6826611135919469E-2</v>
      </c>
      <c r="J35" s="394">
        <f t="shared" si="13"/>
        <v>-5.6407986971606761E-2</v>
      </c>
      <c r="K35" s="394">
        <f t="shared" si="13"/>
        <v>-5.9780059806323504E-2</v>
      </c>
      <c r="L35" s="394">
        <f t="shared" si="13"/>
        <v>-6.3580931706265886E-2</v>
      </c>
      <c r="M35" s="394">
        <f t="shared" si="13"/>
        <v>-6.7897946399273823E-2</v>
      </c>
      <c r="N35" s="394">
        <f t="shared" si="13"/>
        <v>0.13401576387110947</v>
      </c>
      <c r="O35" s="394">
        <f t="shared" si="13"/>
        <v>0.11817804314609281</v>
      </c>
      <c r="P35" s="394">
        <f t="shared" si="13"/>
        <v>0.1056880376702698</v>
      </c>
      <c r="Q35" s="394">
        <f t="shared" si="13"/>
        <v>9.5585765667645983E-2</v>
      </c>
      <c r="R35" s="394">
        <f t="shared" si="13"/>
        <v>5.1601285790820794E-2</v>
      </c>
      <c r="S35" s="394">
        <f t="shared" si="13"/>
        <v>4.906924942756774E-2</v>
      </c>
      <c r="T35" s="394">
        <f t="shared" si="13"/>
        <v>4.6774080409222485E-2</v>
      </c>
      <c r="U35" s="394">
        <f t="shared" si="13"/>
        <v>4.4684026175864977E-2</v>
      </c>
      <c r="V35" s="394">
        <f t="shared" si="13"/>
        <v>2.0096481532651644E-2</v>
      </c>
      <c r="W35" s="394">
        <f t="shared" si="13"/>
        <v>1.9700569403452661E-2</v>
      </c>
      <c r="X35" s="68"/>
    </row>
    <row r="36" spans="2:24" x14ac:dyDescent="0.3">
      <c r="B36" s="430" t="s">
        <v>670</v>
      </c>
      <c r="C36" s="678" t="s">
        <v>304</v>
      </c>
      <c r="D36" s="687">
        <f>$E$50</f>
        <v>173.3855016</v>
      </c>
      <c r="E36" s="687">
        <f>$E$50</f>
        <v>173.3855016</v>
      </c>
      <c r="F36" s="677">
        <f>$F$50</f>
        <v>289.49400000000003</v>
      </c>
      <c r="G36" s="677">
        <f>$F$50</f>
        <v>289.49400000000003</v>
      </c>
      <c r="H36" s="677">
        <f>$F$50</f>
        <v>289.49400000000003</v>
      </c>
      <c r="I36" s="677">
        <f>$F$50</f>
        <v>289.49400000000003</v>
      </c>
      <c r="J36" s="677">
        <f>$G$50</f>
        <v>317.62599999999998</v>
      </c>
      <c r="K36" s="677">
        <f>$G$50</f>
        <v>317.62599999999998</v>
      </c>
      <c r="L36" s="677">
        <f>$G$50</f>
        <v>317.62599999999998</v>
      </c>
      <c r="M36" s="677">
        <f>$G$50</f>
        <v>317.62599999999998</v>
      </c>
      <c r="N36" s="677">
        <f>$H$50</f>
        <v>350.88200000000001</v>
      </c>
      <c r="O36" s="677">
        <f>$H$50</f>
        <v>350.88200000000001</v>
      </c>
      <c r="P36" s="677">
        <f>$H$50</f>
        <v>350.88200000000001</v>
      </c>
      <c r="Q36" s="677">
        <f>$H$50</f>
        <v>350.88200000000001</v>
      </c>
      <c r="R36" s="677">
        <f>$I$50</f>
        <v>361.96100000000001</v>
      </c>
      <c r="S36" s="677">
        <f>$I$50</f>
        <v>361.96100000000001</v>
      </c>
      <c r="T36" s="677">
        <f>$I$50</f>
        <v>361.96100000000001</v>
      </c>
      <c r="U36" s="677">
        <f>$I$50</f>
        <v>361.96100000000001</v>
      </c>
      <c r="V36" s="677">
        <f>$J$50</f>
        <v>378.53399999999999</v>
      </c>
      <c r="W36" s="677">
        <f>$J$50</f>
        <v>378.53399999999999</v>
      </c>
      <c r="X36" s="68"/>
    </row>
    <row r="37" spans="2:24" x14ac:dyDescent="0.3">
      <c r="B37" s="447" t="s">
        <v>678</v>
      </c>
      <c r="C37" s="678"/>
      <c r="D37" s="468"/>
      <c r="E37" s="676"/>
      <c r="F37" s="677"/>
      <c r="G37" s="439">
        <f>AVERAGE(D36:G36)</f>
        <v>231.43975080000001</v>
      </c>
      <c r="H37" s="439">
        <f t="shared" ref="H37:W37" si="14">AVERAGE(E36:H36)</f>
        <v>260.46687540000005</v>
      </c>
      <c r="I37" s="439">
        <f t="shared" si="14"/>
        <v>289.49400000000003</v>
      </c>
      <c r="J37" s="439">
        <f t="shared" si="14"/>
        <v>296.52700000000004</v>
      </c>
      <c r="K37" s="439">
        <f t="shared" si="14"/>
        <v>303.56</v>
      </c>
      <c r="L37" s="439">
        <f t="shared" si="14"/>
        <v>310.59299999999996</v>
      </c>
      <c r="M37" s="439">
        <f t="shared" si="14"/>
        <v>317.62599999999998</v>
      </c>
      <c r="N37" s="439">
        <f t="shared" si="14"/>
        <v>325.94</v>
      </c>
      <c r="O37" s="439">
        <f t="shared" si="14"/>
        <v>334.25400000000002</v>
      </c>
      <c r="P37" s="439">
        <f t="shared" si="14"/>
        <v>342.56800000000004</v>
      </c>
      <c r="Q37" s="439">
        <f t="shared" si="14"/>
        <v>350.88200000000001</v>
      </c>
      <c r="R37" s="439">
        <f t="shared" si="14"/>
        <v>353.65174999999999</v>
      </c>
      <c r="S37" s="439">
        <f t="shared" si="14"/>
        <v>356.42149999999998</v>
      </c>
      <c r="T37" s="439">
        <f t="shared" si="14"/>
        <v>359.19125000000003</v>
      </c>
      <c r="U37" s="439">
        <f t="shared" si="14"/>
        <v>361.96100000000001</v>
      </c>
      <c r="V37" s="439">
        <f t="shared" si="14"/>
        <v>366.10424999999998</v>
      </c>
      <c r="W37" s="439">
        <f t="shared" si="14"/>
        <v>370.24750000000006</v>
      </c>
      <c r="X37" s="68"/>
    </row>
    <row r="38" spans="2:24" x14ac:dyDescent="0.3">
      <c r="B38" s="447" t="s">
        <v>676</v>
      </c>
      <c r="C38" s="671"/>
      <c r="D38" s="689"/>
      <c r="E38" s="406"/>
      <c r="F38" s="671"/>
      <c r="G38" s="406"/>
      <c r="H38" s="394">
        <f>(H37/G37)-1</f>
        <v>0.12541978851802349</v>
      </c>
      <c r="I38" s="394">
        <f t="shared" ref="I38:W38" si="15">(I37/H37)-1</f>
        <v>0.1114426721456343</v>
      </c>
      <c r="J38" s="394">
        <f t="shared" si="15"/>
        <v>2.4294113176784426E-2</v>
      </c>
      <c r="K38" s="394">
        <f t="shared" si="15"/>
        <v>2.3717907644160485E-2</v>
      </c>
      <c r="L38" s="394">
        <f t="shared" si="15"/>
        <v>2.3168401633943736E-2</v>
      </c>
      <c r="M38" s="394">
        <f t="shared" si="15"/>
        <v>2.2643781411686659E-2</v>
      </c>
      <c r="N38" s="394">
        <f t="shared" si="15"/>
        <v>2.6175439038365944E-2</v>
      </c>
      <c r="O38" s="394">
        <f t="shared" si="15"/>
        <v>2.5507762164815651E-2</v>
      </c>
      <c r="P38" s="394">
        <f t="shared" si="15"/>
        <v>2.4873299945550542E-2</v>
      </c>
      <c r="Q38" s="394">
        <f t="shared" si="15"/>
        <v>2.4269634058055489E-2</v>
      </c>
      <c r="R38" s="394">
        <f t="shared" si="15"/>
        <v>7.8936793565926866E-3</v>
      </c>
      <c r="S38" s="394">
        <f t="shared" si="15"/>
        <v>7.831857187190483E-3</v>
      </c>
      <c r="T38" s="394">
        <f t="shared" si="15"/>
        <v>7.7709958574330162E-3</v>
      </c>
      <c r="U38" s="394">
        <f t="shared" si="15"/>
        <v>7.7110731400054089E-3</v>
      </c>
      <c r="V38" s="394">
        <f t="shared" si="15"/>
        <v>1.1446675194288769E-2</v>
      </c>
      <c r="W38" s="394">
        <f t="shared" si="15"/>
        <v>1.1317131664000391E-2</v>
      </c>
      <c r="X38" s="68"/>
    </row>
    <row r="39" spans="2:24" x14ac:dyDescent="0.3">
      <c r="B39" s="430" t="s">
        <v>671</v>
      </c>
      <c r="C39" s="671" t="s">
        <v>303</v>
      </c>
      <c r="D39" s="688">
        <f>$E$49</f>
        <v>1652.8922560000001</v>
      </c>
      <c r="E39" s="688">
        <f>$E$49</f>
        <v>1652.8922560000001</v>
      </c>
      <c r="F39" s="678">
        <f>$F$49</f>
        <v>1608.662</v>
      </c>
      <c r="G39" s="678">
        <f>$F$49</f>
        <v>1608.662</v>
      </c>
      <c r="H39" s="678">
        <f>$F$49</f>
        <v>1608.662</v>
      </c>
      <c r="I39" s="678">
        <f>$F$49</f>
        <v>1608.662</v>
      </c>
      <c r="J39" s="678">
        <f>$G$49</f>
        <v>1698.961</v>
      </c>
      <c r="K39" s="678">
        <f>$G$49</f>
        <v>1698.961</v>
      </c>
      <c r="L39" s="678">
        <f>$G$49</f>
        <v>1698.961</v>
      </c>
      <c r="M39" s="678">
        <f>$G$49</f>
        <v>1698.961</v>
      </c>
      <c r="N39" s="678">
        <f>$H$49</f>
        <v>2040.5219999999999</v>
      </c>
      <c r="O39" s="678">
        <f>$H$49</f>
        <v>2040.5219999999999</v>
      </c>
      <c r="P39" s="678">
        <f>$H$49</f>
        <v>2040.5219999999999</v>
      </c>
      <c r="Q39" s="678">
        <f>$H$49</f>
        <v>2040.5219999999999</v>
      </c>
      <c r="R39" s="678">
        <f>$I$49</f>
        <v>2084.1019999999999</v>
      </c>
      <c r="S39" s="678">
        <f>$I$49</f>
        <v>2084.1019999999999</v>
      </c>
      <c r="T39" s="678">
        <f>$I$49</f>
        <v>2084.1019999999999</v>
      </c>
      <c r="U39" s="678">
        <f>$I$49</f>
        <v>2084.1019999999999</v>
      </c>
      <c r="V39" s="678">
        <f>$J$49</f>
        <v>2138.5259999999998</v>
      </c>
      <c r="W39" s="678">
        <f>$J$49</f>
        <v>2138.5259999999998</v>
      </c>
      <c r="X39" s="68"/>
    </row>
    <row r="40" spans="2:24" x14ac:dyDescent="0.3">
      <c r="B40" s="447" t="s">
        <v>678</v>
      </c>
      <c r="C40" s="671"/>
      <c r="D40" s="689"/>
      <c r="E40" s="406"/>
      <c r="F40" s="678"/>
      <c r="G40" s="679">
        <f>AVERAGE(D39:G39)</f>
        <v>1630.7771280000002</v>
      </c>
      <c r="H40" s="679">
        <f t="shared" ref="H40:W40" si="16">AVERAGE(E39:H39)</f>
        <v>1619.7195640000002</v>
      </c>
      <c r="I40" s="679">
        <f t="shared" si="16"/>
        <v>1608.662</v>
      </c>
      <c r="J40" s="679">
        <f t="shared" si="16"/>
        <v>1631.23675</v>
      </c>
      <c r="K40" s="679">
        <f t="shared" si="16"/>
        <v>1653.8115</v>
      </c>
      <c r="L40" s="679">
        <f t="shared" si="16"/>
        <v>1676.38625</v>
      </c>
      <c r="M40" s="679">
        <f t="shared" si="16"/>
        <v>1698.961</v>
      </c>
      <c r="N40" s="679">
        <f t="shared" si="16"/>
        <v>1784.3512499999999</v>
      </c>
      <c r="O40" s="679">
        <f t="shared" si="16"/>
        <v>1869.7414999999999</v>
      </c>
      <c r="P40" s="679">
        <f t="shared" si="16"/>
        <v>1955.13175</v>
      </c>
      <c r="Q40" s="679">
        <f t="shared" si="16"/>
        <v>2040.5219999999999</v>
      </c>
      <c r="R40" s="679">
        <f t="shared" si="16"/>
        <v>2051.4169999999999</v>
      </c>
      <c r="S40" s="679">
        <f t="shared" si="16"/>
        <v>2062.3119999999999</v>
      </c>
      <c r="T40" s="679">
        <f t="shared" si="16"/>
        <v>2073.2069999999999</v>
      </c>
      <c r="U40" s="679">
        <f t="shared" si="16"/>
        <v>2084.1019999999999</v>
      </c>
      <c r="V40" s="679">
        <f t="shared" si="16"/>
        <v>2097.7079999999996</v>
      </c>
      <c r="W40" s="679">
        <f t="shared" si="16"/>
        <v>2111.3139999999999</v>
      </c>
      <c r="X40" s="68"/>
    </row>
    <row r="41" spans="2:24" x14ac:dyDescent="0.3">
      <c r="B41" s="447" t="s">
        <v>676</v>
      </c>
      <c r="C41" s="671"/>
      <c r="D41" s="689"/>
      <c r="E41" s="406"/>
      <c r="F41" s="671"/>
      <c r="G41" s="406"/>
      <c r="H41" s="394">
        <f>(H40/G40)-1</f>
        <v>-6.7805488623458032E-3</v>
      </c>
      <c r="I41" s="394">
        <f t="shared" ref="I41:W41" si="17">(I40/H40)-1</f>
        <v>-6.8268385748782023E-3</v>
      </c>
      <c r="J41" s="394">
        <f t="shared" si="17"/>
        <v>1.4033246263043475E-2</v>
      </c>
      <c r="K41" s="394">
        <f t="shared" si="17"/>
        <v>1.3839039612122406E-2</v>
      </c>
      <c r="L41" s="394">
        <f t="shared" si="17"/>
        <v>1.3650134855151208E-2</v>
      </c>
      <c r="M41" s="394">
        <f t="shared" si="17"/>
        <v>1.3466317801163141E-2</v>
      </c>
      <c r="N41" s="394">
        <f t="shared" si="17"/>
        <v>5.0260276722067232E-2</v>
      </c>
      <c r="O41" s="394">
        <f t="shared" si="17"/>
        <v>4.785506777323123E-2</v>
      </c>
      <c r="P41" s="394">
        <f t="shared" si="17"/>
        <v>4.56695484375782E-2</v>
      </c>
      <c r="Q41" s="394">
        <f t="shared" si="17"/>
        <v>4.367493392708699E-2</v>
      </c>
      <c r="R41" s="394">
        <f t="shared" si="17"/>
        <v>5.3393200367357618E-3</v>
      </c>
      <c r="S41" s="394">
        <f t="shared" si="17"/>
        <v>5.3109631050147765E-3</v>
      </c>
      <c r="T41" s="394">
        <f t="shared" si="17"/>
        <v>5.2829057872911811E-3</v>
      </c>
      <c r="U41" s="394">
        <f t="shared" si="17"/>
        <v>5.2551433600214192E-3</v>
      </c>
      <c r="V41" s="394">
        <f t="shared" si="17"/>
        <v>6.5284712552455826E-3</v>
      </c>
      <c r="W41" s="394">
        <f t="shared" si="17"/>
        <v>6.4861267631148856E-3</v>
      </c>
      <c r="X41" s="68"/>
    </row>
    <row r="42" spans="2:24" x14ac:dyDescent="0.3">
      <c r="B42" s="430" t="s">
        <v>672</v>
      </c>
      <c r="C42" s="671" t="s">
        <v>306</v>
      </c>
      <c r="D42" s="688">
        <f>$E$52</f>
        <v>1395.0821430000001</v>
      </c>
      <c r="E42" s="688">
        <f>$E$52</f>
        <v>1395.0821430000001</v>
      </c>
      <c r="F42" s="678">
        <f>$F$52</f>
        <v>1309.954</v>
      </c>
      <c r="G42" s="678">
        <f t="shared" ref="G42:I42" si="18">$F$52</f>
        <v>1309.954</v>
      </c>
      <c r="H42" s="678">
        <f t="shared" si="18"/>
        <v>1309.954</v>
      </c>
      <c r="I42" s="678">
        <f t="shared" si="18"/>
        <v>1309.954</v>
      </c>
      <c r="J42" s="678">
        <f>$G$52</f>
        <v>1325.337</v>
      </c>
      <c r="K42" s="678">
        <f t="shared" ref="K42:M42" si="19">$G$52</f>
        <v>1325.337</v>
      </c>
      <c r="L42" s="678">
        <f t="shared" si="19"/>
        <v>1325.337</v>
      </c>
      <c r="M42" s="678">
        <f t="shared" si="19"/>
        <v>1325.337</v>
      </c>
      <c r="N42" s="678">
        <f>$H$52</f>
        <v>1351.277</v>
      </c>
      <c r="O42" s="678">
        <f t="shared" ref="O42:Q42" si="20">$H$52</f>
        <v>1351.277</v>
      </c>
      <c r="P42" s="678">
        <f t="shared" si="20"/>
        <v>1351.277</v>
      </c>
      <c r="Q42" s="678">
        <f t="shared" si="20"/>
        <v>1351.277</v>
      </c>
      <c r="R42" s="678">
        <f>$I$52</f>
        <v>1452.09</v>
      </c>
      <c r="S42" s="678">
        <f t="shared" ref="S42:U42" si="21">$I$52</f>
        <v>1452.09</v>
      </c>
      <c r="T42" s="678">
        <f t="shared" si="21"/>
        <v>1452.09</v>
      </c>
      <c r="U42" s="678">
        <f t="shared" si="21"/>
        <v>1452.09</v>
      </c>
      <c r="V42" s="678">
        <f>$J$52</f>
        <v>1506.7819999999999</v>
      </c>
      <c r="W42" s="679">
        <f>$J$52</f>
        <v>1506.7819999999999</v>
      </c>
      <c r="X42" s="68"/>
    </row>
    <row r="43" spans="2:24" x14ac:dyDescent="0.3">
      <c r="B43" s="447" t="s">
        <v>678</v>
      </c>
      <c r="C43" s="671"/>
      <c r="D43" s="406"/>
      <c r="E43" s="406"/>
      <c r="F43" s="678"/>
      <c r="G43" s="679">
        <f>AVERAGE(D42:G42)</f>
        <v>1352.5180714999999</v>
      </c>
      <c r="H43" s="679">
        <f t="shared" ref="H43:W43" si="22">AVERAGE(E42:H42)</f>
        <v>1331.2360357499999</v>
      </c>
      <c r="I43" s="679">
        <f t="shared" si="22"/>
        <v>1309.954</v>
      </c>
      <c r="J43" s="679">
        <f t="shared" si="22"/>
        <v>1313.7997500000001</v>
      </c>
      <c r="K43" s="679">
        <f t="shared" si="22"/>
        <v>1317.6455000000001</v>
      </c>
      <c r="L43" s="679">
        <f t="shared" si="22"/>
        <v>1321.49125</v>
      </c>
      <c r="M43" s="679">
        <f t="shared" si="22"/>
        <v>1325.337</v>
      </c>
      <c r="N43" s="679">
        <f t="shared" si="22"/>
        <v>1331.8220000000001</v>
      </c>
      <c r="O43" s="679">
        <f t="shared" si="22"/>
        <v>1338.307</v>
      </c>
      <c r="P43" s="679">
        <f t="shared" si="22"/>
        <v>1344.7919999999999</v>
      </c>
      <c r="Q43" s="679">
        <f t="shared" si="22"/>
        <v>1351.277</v>
      </c>
      <c r="R43" s="679">
        <f t="shared" si="22"/>
        <v>1376.4802500000001</v>
      </c>
      <c r="S43" s="679">
        <f t="shared" si="22"/>
        <v>1401.6835000000001</v>
      </c>
      <c r="T43" s="679">
        <f t="shared" si="22"/>
        <v>1426.8867500000001</v>
      </c>
      <c r="U43" s="679">
        <f t="shared" si="22"/>
        <v>1452.09</v>
      </c>
      <c r="V43" s="679">
        <f t="shared" si="22"/>
        <v>1465.7629999999999</v>
      </c>
      <c r="W43" s="679">
        <f t="shared" si="22"/>
        <v>1479.4359999999999</v>
      </c>
      <c r="X43" s="68"/>
    </row>
    <row r="44" spans="2:24" x14ac:dyDescent="0.3">
      <c r="B44" s="423" t="s">
        <v>676</v>
      </c>
      <c r="C44" s="680"/>
      <c r="D44" s="681"/>
      <c r="E44" s="681"/>
      <c r="F44" s="680"/>
      <c r="G44" s="682"/>
      <c r="H44" s="683">
        <f>(H43/G43)-1</f>
        <v>-1.5735121177639644E-2</v>
      </c>
      <c r="I44" s="683">
        <f t="shared" ref="I44:W44" si="23">(I43/H43)-1</f>
        <v>-1.5986673421148789E-2</v>
      </c>
      <c r="J44" s="683">
        <f t="shared" si="23"/>
        <v>2.9357901117139651E-3</v>
      </c>
      <c r="K44" s="683">
        <f t="shared" si="23"/>
        <v>2.9271964772408232E-3</v>
      </c>
      <c r="L44" s="683">
        <f t="shared" si="23"/>
        <v>2.9186530064422289E-3</v>
      </c>
      <c r="M44" s="683">
        <f t="shared" si="23"/>
        <v>2.9101592613647309E-3</v>
      </c>
      <c r="N44" s="683">
        <f t="shared" si="23"/>
        <v>4.8930951146766155E-3</v>
      </c>
      <c r="O44" s="683">
        <f t="shared" si="23"/>
        <v>4.8692693167704526E-3</v>
      </c>
      <c r="P44" s="683">
        <f t="shared" si="23"/>
        <v>4.8456744229836701E-3</v>
      </c>
      <c r="Q44" s="683">
        <f t="shared" si="23"/>
        <v>4.8223070928441469E-3</v>
      </c>
      <c r="R44" s="683">
        <f t="shared" si="23"/>
        <v>1.8651431201744728E-2</v>
      </c>
      <c r="S44" s="683">
        <f t="shared" si="23"/>
        <v>1.8309924897215168E-2</v>
      </c>
      <c r="T44" s="683">
        <f t="shared" si="23"/>
        <v>1.7980699637257569E-2</v>
      </c>
      <c r="U44" s="683">
        <f t="shared" si="23"/>
        <v>1.7663104657745121E-2</v>
      </c>
      <c r="V44" s="683">
        <f t="shared" si="23"/>
        <v>9.4160830251568406E-3</v>
      </c>
      <c r="W44" s="683">
        <f t="shared" si="23"/>
        <v>9.3282474724767361E-3</v>
      </c>
      <c r="X44" s="94"/>
    </row>
    <row r="45" spans="2:24" x14ac:dyDescent="0.3">
      <c r="C45" s="410"/>
      <c r="D45" s="410"/>
      <c r="E45" s="410"/>
      <c r="F45" s="410"/>
      <c r="G45" s="410"/>
      <c r="H45" s="410"/>
      <c r="I45" s="410"/>
      <c r="J45" s="410"/>
      <c r="K45" s="410"/>
      <c r="L45" s="410"/>
      <c r="M45" s="410"/>
      <c r="N45" s="410"/>
      <c r="O45" s="410"/>
      <c r="P45" s="410"/>
      <c r="Q45" s="410"/>
      <c r="R45" s="410"/>
      <c r="S45" s="410"/>
      <c r="T45" s="410"/>
      <c r="U45" s="410"/>
      <c r="V45" s="410"/>
      <c r="W45" s="410"/>
    </row>
    <row r="46" spans="2:24" x14ac:dyDescent="0.3">
      <c r="B46" s="589" t="s">
        <v>679</v>
      </c>
    </row>
    <row r="47" spans="2:24" x14ac:dyDescent="0.3">
      <c r="B47" s="589" t="s">
        <v>680</v>
      </c>
      <c r="C47" s="589">
        <v>2017</v>
      </c>
      <c r="D47" s="589">
        <v>2018</v>
      </c>
      <c r="E47" s="589">
        <v>2019</v>
      </c>
      <c r="F47" s="589">
        <v>2020</v>
      </c>
      <c r="G47" s="589">
        <v>2021</v>
      </c>
      <c r="H47" s="589">
        <v>2022</v>
      </c>
      <c r="I47" s="589">
        <v>2023</v>
      </c>
      <c r="J47" s="589">
        <v>2024</v>
      </c>
      <c r="K47" s="589">
        <v>2025</v>
      </c>
      <c r="L47" s="589">
        <v>2026</v>
      </c>
      <c r="M47" s="589">
        <v>2027</v>
      </c>
      <c r="N47" s="589">
        <v>2028</v>
      </c>
      <c r="O47" s="589">
        <v>2029</v>
      </c>
      <c r="P47" s="589">
        <v>2030</v>
      </c>
      <c r="Q47" s="589">
        <v>2031</v>
      </c>
    </row>
    <row r="48" spans="2:24" x14ac:dyDescent="0.3">
      <c r="B48" s="589" t="s">
        <v>307</v>
      </c>
      <c r="C48" s="439">
        <v>2060</v>
      </c>
      <c r="D48" s="439">
        <v>2154</v>
      </c>
      <c r="E48" s="439">
        <v>2286.6971250000001</v>
      </c>
      <c r="F48" s="439">
        <v>3320.7721320000001</v>
      </c>
      <c r="G48" s="439">
        <v>2675.6800560000001</v>
      </c>
      <c r="H48" s="439">
        <v>2725.1688960000001</v>
      </c>
      <c r="I48" s="439">
        <v>2789.7678000000001</v>
      </c>
      <c r="J48" s="439">
        <v>2862.2467660000002</v>
      </c>
      <c r="K48" s="439">
        <v>3076.7846719999998</v>
      </c>
      <c r="L48" s="439">
        <v>3236.1370160000001</v>
      </c>
      <c r="M48" s="439">
        <v>3385.882263</v>
      </c>
      <c r="N48" s="439">
        <v>3654.9385870000001</v>
      </c>
      <c r="O48" s="439">
        <v>3651.8353670000001</v>
      </c>
      <c r="P48" s="439">
        <v>3932.6238069999999</v>
      </c>
      <c r="Q48" s="439">
        <v>3932.6238069999999</v>
      </c>
    </row>
    <row r="49" spans="2:17" x14ac:dyDescent="0.3">
      <c r="B49" s="589" t="s">
        <v>303</v>
      </c>
      <c r="C49" s="439">
        <v>1582</v>
      </c>
      <c r="D49" s="439">
        <v>1610</v>
      </c>
      <c r="E49" s="439">
        <v>1652.8922560000001</v>
      </c>
      <c r="F49" s="465">
        <v>1608.662</v>
      </c>
      <c r="G49" s="465">
        <v>1698.961</v>
      </c>
      <c r="H49" s="465">
        <v>2040.5219999999999</v>
      </c>
      <c r="I49" s="465">
        <v>2084.1019999999999</v>
      </c>
      <c r="J49" s="465">
        <v>2138.5259999999998</v>
      </c>
      <c r="K49" s="465">
        <v>2227.5610000000001</v>
      </c>
      <c r="L49" s="465">
        <v>2479.105</v>
      </c>
      <c r="M49" s="465">
        <v>2697.9229999999998</v>
      </c>
      <c r="N49" s="465">
        <v>2782.221</v>
      </c>
      <c r="O49" s="465">
        <v>2882.0140000000001</v>
      </c>
      <c r="P49" s="465">
        <v>2985.3470000000002</v>
      </c>
      <c r="Q49" s="465">
        <v>3096.473</v>
      </c>
    </row>
    <row r="50" spans="2:17" x14ac:dyDescent="0.3">
      <c r="B50" s="589" t="s">
        <v>304</v>
      </c>
      <c r="C50" s="439">
        <v>133</v>
      </c>
      <c r="D50" s="439">
        <v>149</v>
      </c>
      <c r="E50" s="439">
        <v>173.3855016</v>
      </c>
      <c r="F50" s="465">
        <v>289.49400000000003</v>
      </c>
      <c r="G50" s="465">
        <v>317.62599999999998</v>
      </c>
      <c r="H50" s="465">
        <v>350.88200000000001</v>
      </c>
      <c r="I50" s="465">
        <v>361.96100000000001</v>
      </c>
      <c r="J50" s="465">
        <v>378.53399999999999</v>
      </c>
      <c r="K50" s="465">
        <v>365.35899999999998</v>
      </c>
      <c r="L50" s="465">
        <v>353.93799999999999</v>
      </c>
      <c r="M50" s="465">
        <v>365.00299999999999</v>
      </c>
      <c r="N50" s="465">
        <v>362.74099999999999</v>
      </c>
      <c r="O50" s="465">
        <v>359.91500000000002</v>
      </c>
      <c r="P50" s="465">
        <v>357.32900000000001</v>
      </c>
      <c r="Q50" s="465">
        <v>367.358</v>
      </c>
    </row>
    <row r="51" spans="2:17" x14ac:dyDescent="0.3">
      <c r="B51" s="589" t="s">
        <v>305</v>
      </c>
      <c r="C51" s="439">
        <v>407</v>
      </c>
      <c r="D51" s="439">
        <v>184</v>
      </c>
      <c r="E51" s="439">
        <v>166.2805401</v>
      </c>
      <c r="F51" s="465">
        <v>211.845</v>
      </c>
      <c r="G51" s="465">
        <v>164.04599999999999</v>
      </c>
      <c r="H51" s="465">
        <v>251.98500000000001</v>
      </c>
      <c r="I51" s="465">
        <v>303.99599999999998</v>
      </c>
      <c r="J51" s="465">
        <v>328.43299999999999</v>
      </c>
      <c r="K51" s="465">
        <v>355.43400000000003</v>
      </c>
      <c r="L51" s="465">
        <v>365.29700000000003</v>
      </c>
      <c r="M51" s="465">
        <v>360.97699999999998</v>
      </c>
      <c r="N51" s="465">
        <v>368.625</v>
      </c>
      <c r="O51" s="465">
        <v>377.49</v>
      </c>
      <c r="P51" s="465">
        <v>385.48599999999999</v>
      </c>
      <c r="Q51" s="465">
        <v>392.95400000000001</v>
      </c>
    </row>
    <row r="52" spans="2:17" x14ac:dyDescent="0.3">
      <c r="B52" s="589" t="s">
        <v>306</v>
      </c>
      <c r="C52" s="439">
        <v>1269</v>
      </c>
      <c r="D52" s="439">
        <v>1329</v>
      </c>
      <c r="E52" s="439">
        <v>1395.0821430000001</v>
      </c>
      <c r="F52" s="465">
        <v>1309.954</v>
      </c>
      <c r="G52" s="465">
        <v>1325.337</v>
      </c>
      <c r="H52" s="465">
        <v>1351.277</v>
      </c>
      <c r="I52" s="465">
        <v>1452.09</v>
      </c>
      <c r="J52" s="465">
        <v>1506.7819999999999</v>
      </c>
      <c r="K52" s="465">
        <v>1558.3019999999999</v>
      </c>
      <c r="L52" s="465">
        <v>1618.9469999999999</v>
      </c>
      <c r="M52" s="465">
        <v>1672.973</v>
      </c>
      <c r="N52" s="465">
        <v>1729.1780000000001</v>
      </c>
      <c r="O52" s="465">
        <v>1788.18</v>
      </c>
      <c r="P52" s="465">
        <v>1848.9970000000001</v>
      </c>
      <c r="Q52" s="465">
        <v>1914.1849999999999</v>
      </c>
    </row>
  </sheetData>
  <mergeCells count="20">
    <mergeCell ref="X23:Z23"/>
    <mergeCell ref="X26:Z28"/>
    <mergeCell ref="D30:E30"/>
    <mergeCell ref="F30:I30"/>
    <mergeCell ref="J30:M30"/>
    <mergeCell ref="N30:Q30"/>
    <mergeCell ref="R30:U30"/>
    <mergeCell ref="V30:X30"/>
    <mergeCell ref="B1:W1"/>
    <mergeCell ref="B2:W6"/>
    <mergeCell ref="L9:W9"/>
    <mergeCell ref="X15:Z15"/>
    <mergeCell ref="X18:Z20"/>
    <mergeCell ref="B9:C11"/>
    <mergeCell ref="D9:K9"/>
    <mergeCell ref="D10:F10"/>
    <mergeCell ref="G10:J10"/>
    <mergeCell ref="L10:N10"/>
    <mergeCell ref="O10:R10"/>
    <mergeCell ref="S10:V10"/>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XFD20"/>
  <sheetViews>
    <sheetView zoomScale="74" workbookViewId="0">
      <selection activeCell="A26" sqref="A26"/>
    </sheetView>
  </sheetViews>
  <sheetFormatPr defaultRowHeight="14.5" x14ac:dyDescent="0.35"/>
  <cols>
    <col min="1" max="1" width="30.26953125" customWidth="1"/>
    <col min="2" max="2" width="19.08984375" style="588" customWidth="1"/>
  </cols>
  <sheetData>
    <row r="1" spans="1:16384" x14ac:dyDescent="0.35">
      <c r="B1" s="588" t="s">
        <v>639</v>
      </c>
      <c r="C1" s="523" t="s">
        <v>175</v>
      </c>
      <c r="D1" s="523" t="s">
        <v>180</v>
      </c>
      <c r="E1" s="523" t="s">
        <v>187</v>
      </c>
      <c r="F1" s="523" t="s">
        <v>178</v>
      </c>
      <c r="G1" s="523" t="s">
        <v>179</v>
      </c>
      <c r="H1" s="523" t="s">
        <v>180</v>
      </c>
      <c r="I1" s="523" t="s">
        <v>181</v>
      </c>
      <c r="J1" s="523" t="s">
        <v>182</v>
      </c>
      <c r="K1" s="523" t="s">
        <v>183</v>
      </c>
      <c r="L1" s="523" t="s">
        <v>184</v>
      </c>
      <c r="M1" s="523" t="s">
        <v>187</v>
      </c>
      <c r="N1" s="523" t="s">
        <v>188</v>
      </c>
    </row>
    <row r="2" spans="1:16384" x14ac:dyDescent="0.35">
      <c r="A2" t="s">
        <v>1</v>
      </c>
      <c r="C2" s="382">
        <f>Grants!J90</f>
        <v>354.87315000000001</v>
      </c>
      <c r="D2" s="382">
        <f>Grants!K90</f>
        <v>399.25426586666669</v>
      </c>
      <c r="E2" s="382">
        <f>Grants!L90</f>
        <v>404.34833356800004</v>
      </c>
      <c r="F2" s="382">
        <f>Grants!M90</f>
        <v>405.77946301738677</v>
      </c>
      <c r="G2" s="382">
        <f>Grants!N90</f>
        <v>421.43940018474893</v>
      </c>
      <c r="H2" s="382">
        <f>Grants!O90</f>
        <v>437.46390333880549</v>
      </c>
      <c r="I2" s="382">
        <f>Grants!P90</f>
        <v>447.3825801190244</v>
      </c>
      <c r="J2" s="382">
        <f>Grants!Q90</f>
        <v>457.69557147045202</v>
      </c>
      <c r="K2" s="382">
        <f>Grants!R90</f>
        <v>430.36414247593677</v>
      </c>
      <c r="L2" s="382">
        <f>Grants!S90</f>
        <v>433.45920412164094</v>
      </c>
      <c r="M2" s="382">
        <f>Grants!T90</f>
        <v>446.39630603317329</v>
      </c>
      <c r="N2" s="382">
        <f>Grants!U90</f>
        <v>416.76136688783356</v>
      </c>
    </row>
    <row r="3" spans="1:16384" x14ac:dyDescent="0.35">
      <c r="A3" t="s">
        <v>7</v>
      </c>
      <c r="C3" s="382">
        <f>Grants!J106</f>
        <v>76.355731356232894</v>
      </c>
      <c r="D3" s="382">
        <f>Grants!K106</f>
        <v>74.841428200377578</v>
      </c>
      <c r="E3" s="382">
        <f>Grants!L106</f>
        <v>74.54024934216875</v>
      </c>
      <c r="F3" s="382">
        <f>Grants!M106</f>
        <v>74.54024934216875</v>
      </c>
      <c r="G3" s="382">
        <f>Grants!N106</f>
        <v>74.725905199289627</v>
      </c>
      <c r="H3" s="382">
        <f>Grants!O106</f>
        <v>74.837742736233437</v>
      </c>
      <c r="I3" s="382">
        <f>Grants!P106</f>
        <v>75.135314182792015</v>
      </c>
      <c r="J3" s="382">
        <f>Grants!Q106</f>
        <v>75.434068839353586</v>
      </c>
      <c r="K3" s="382">
        <f>Grants!R106</f>
        <v>75.734011410623282</v>
      </c>
      <c r="L3" s="382">
        <f>Grants!S106</f>
        <v>75.960198134047459</v>
      </c>
      <c r="M3" s="382">
        <f>Grants!T106</f>
        <v>76.262232711964799</v>
      </c>
      <c r="N3" s="382">
        <f>Grants!U106</f>
        <v>76.640716954534028</v>
      </c>
    </row>
    <row r="4" spans="1:16384" x14ac:dyDescent="0.35">
      <c r="A4" t="s">
        <v>631</v>
      </c>
      <c r="C4" s="382">
        <f>'Federal and State Purchases'!J14</f>
        <v>1647.3976764445608</v>
      </c>
      <c r="D4" s="382">
        <f>'Federal and State Purchases'!K14</f>
        <v>1641.1928240815939</v>
      </c>
      <c r="E4" s="382">
        <f>'Federal and State Purchases'!L14</f>
        <v>1611.9138028385591</v>
      </c>
      <c r="F4" s="382">
        <f>'Federal and State Purchases'!M14</f>
        <v>1615.7228536892135</v>
      </c>
      <c r="G4" s="382">
        <f>'Federal and State Purchases'!N14</f>
        <v>1618.1441173837904</v>
      </c>
      <c r="H4" s="382">
        <f>'Federal and State Purchases'!O14</f>
        <v>1624.2627015589801</v>
      </c>
      <c r="I4" s="382">
        <f>'Federal and State Purchases'!P14</f>
        <v>1579.7082531713538</v>
      </c>
      <c r="J4" s="382">
        <f>'Federal and State Purchases'!Q14</f>
        <v>1585.7572061451763</v>
      </c>
      <c r="K4" s="382">
        <f>'Federal and State Purchases'!R14</f>
        <v>1590.3892456814376</v>
      </c>
      <c r="L4" s="382">
        <f>'Federal and State Purchases'!S14</f>
        <v>1596.5299500446786</v>
      </c>
      <c r="M4" s="382">
        <f>'Federal and State Purchases'!T14</f>
        <v>1577.1286119267934</v>
      </c>
      <c r="N4" s="382">
        <f>'Federal and State Purchases'!U14</f>
        <v>1586.0400811428217</v>
      </c>
    </row>
    <row r="5" spans="1:16384" x14ac:dyDescent="0.35">
      <c r="A5" t="s">
        <v>632</v>
      </c>
      <c r="C5" s="382">
        <f>'Federal and State Purchases'!J28</f>
        <v>2447.0172486983734</v>
      </c>
      <c r="D5" s="382">
        <f>'Federal and State Purchases'!K28</f>
        <v>2494.5543440655665</v>
      </c>
      <c r="E5" s="382">
        <f>'Federal and State Purchases'!L28</f>
        <v>2534.1386428033288</v>
      </c>
      <c r="F5" s="382">
        <f>'Federal and State Purchases'!M28</f>
        <v>2574.3510764663888</v>
      </c>
      <c r="G5" s="382">
        <f>'Federal and State Purchases'!N28</f>
        <v>2615.2016124786228</v>
      </c>
      <c r="H5" s="382">
        <f>'Federal and State Purchases'!O28</f>
        <v>2653.5766786401637</v>
      </c>
      <c r="I5" s="382">
        <f>'Federal and State Purchases'!P28</f>
        <v>2689.3340872780527</v>
      </c>
      <c r="J5" s="382">
        <f>'Federal and State Purchases'!Q28</f>
        <v>2722.3382256551354</v>
      </c>
      <c r="K5" s="382">
        <f>'Federal and State Purchases'!R28</f>
        <v>2755.7473985555102</v>
      </c>
      <c r="L5" s="382">
        <f>'Federal and State Purchases'!S28</f>
        <v>2789.566576657799</v>
      </c>
      <c r="M5" s="382">
        <f>'Federal and State Purchases'!T28</f>
        <v>2823.8007916419565</v>
      </c>
      <c r="N5" s="382">
        <f>'Federal and State Purchases'!U28</f>
        <v>2858.4551369378937</v>
      </c>
    </row>
    <row r="6" spans="1:16384" x14ac:dyDescent="0.35">
      <c r="A6" t="s">
        <v>633</v>
      </c>
      <c r="C6" s="690">
        <f>Subsidies!L13</f>
        <v>856.697</v>
      </c>
      <c r="D6" s="690">
        <f>Subsidies!M13</f>
        <v>856.697</v>
      </c>
      <c r="E6" s="690">
        <f>Subsidies!N13</f>
        <v>86.980999999999995</v>
      </c>
      <c r="F6" s="690">
        <f>Subsidies!O13</f>
        <v>86.980999999999995</v>
      </c>
      <c r="G6" s="690">
        <f>Subsidies!P13</f>
        <v>86.980999999999995</v>
      </c>
      <c r="H6" s="690">
        <f>Subsidies!Q13</f>
        <v>86.980999999999995</v>
      </c>
      <c r="I6" s="690">
        <f>Subsidies!R13</f>
        <v>75.074999999999989</v>
      </c>
      <c r="J6" s="690">
        <f>Subsidies!S13</f>
        <v>75.074999999999989</v>
      </c>
      <c r="K6" s="690">
        <f>Subsidies!T13</f>
        <v>74.224999999999994</v>
      </c>
      <c r="L6" s="690">
        <f>Subsidies!U13</f>
        <v>74.224999999999994</v>
      </c>
      <c r="M6" s="690">
        <f>Subsidies!V13</f>
        <v>74.224999999999994</v>
      </c>
      <c r="N6" s="690">
        <f>Subsidies!W13</f>
        <v>74.224999999999994</v>
      </c>
    </row>
    <row r="7" spans="1:16384" x14ac:dyDescent="0.35">
      <c r="A7" t="s">
        <v>578</v>
      </c>
      <c r="C7" s="690">
        <f>Subsidies!L34</f>
        <v>163.68599999999998</v>
      </c>
      <c r="D7" s="690">
        <f>Subsidies!M34</f>
        <v>163.68599999999998</v>
      </c>
      <c r="E7" s="690">
        <f>Subsidies!N34</f>
        <v>110.24799999999999</v>
      </c>
      <c r="F7" s="690">
        <f>Subsidies!O34</f>
        <v>110.24799999999999</v>
      </c>
      <c r="G7" s="690">
        <f>Subsidies!P34</f>
        <v>110.24799999999999</v>
      </c>
      <c r="H7" s="690">
        <f>Subsidies!Q34</f>
        <v>110.24799999999999</v>
      </c>
      <c r="I7" s="690">
        <f>Subsidies!R34</f>
        <v>12.726000000000001</v>
      </c>
      <c r="J7" s="690">
        <f>Subsidies!S34</f>
        <v>12.726000000000001</v>
      </c>
      <c r="K7" s="690">
        <f>Subsidies!T34</f>
        <v>12.726000000000001</v>
      </c>
      <c r="L7" s="690">
        <f>Subsidies!U34</f>
        <v>12.726000000000001</v>
      </c>
      <c r="M7" s="690">
        <f>Subsidies!V34</f>
        <v>1.365</v>
      </c>
      <c r="N7" s="690">
        <f>Subsidies!W34</f>
        <v>1.365</v>
      </c>
    </row>
    <row r="8" spans="1:16384" x14ac:dyDescent="0.35">
      <c r="A8" t="s">
        <v>155</v>
      </c>
      <c r="C8" s="690">
        <f>'Unemployment Insurance'!J21</f>
        <v>443.62324553359684</v>
      </c>
      <c r="D8" s="690">
        <f>'Unemployment Insurance'!K21</f>
        <v>361.72608695652173</v>
      </c>
      <c r="E8" s="690">
        <f>'Unemployment Insurance'!L21</f>
        <v>5.8079051383399189</v>
      </c>
      <c r="F8" s="690">
        <f>'Unemployment Insurance'!M21</f>
        <v>1.9666007905138372</v>
      </c>
      <c r="G8" s="690">
        <f>'Unemployment Insurance'!N21</f>
        <v>0.90059288537550231</v>
      </c>
      <c r="H8" s="690">
        <f>'Unemployment Insurance'!O21</f>
        <v>0</v>
      </c>
      <c r="I8" s="690">
        <f>'Unemployment Insurance'!P21</f>
        <v>0</v>
      </c>
      <c r="J8" s="690">
        <f>'Unemployment Insurance'!Q21</f>
        <v>0</v>
      </c>
      <c r="K8" s="690">
        <f>'Unemployment Insurance'!R21</f>
        <v>0</v>
      </c>
      <c r="L8" s="690">
        <f>'Unemployment Insurance'!S21</f>
        <v>0</v>
      </c>
      <c r="M8" s="690">
        <f>'Unemployment Insurance'!T21</f>
        <v>0</v>
      </c>
      <c r="N8" s="690">
        <f>'Unemployment Insurance'!U21</f>
        <v>0</v>
      </c>
    </row>
    <row r="9" spans="1:16384" x14ac:dyDescent="0.35">
      <c r="A9" t="s">
        <v>156</v>
      </c>
      <c r="C9" s="690">
        <f>'Unemployment Insurance'!J22</f>
        <v>52.113173652694563</v>
      </c>
      <c r="D9" s="690">
        <f>'Unemployment Insurance'!K22</f>
        <v>48.952694610778401</v>
      </c>
      <c r="E9" s="690">
        <f>'Unemployment Insurance'!L22</f>
        <v>46.156886227544867</v>
      </c>
      <c r="F9" s="690">
        <f>'Unemployment Insurance'!M22</f>
        <v>44.342215568862237</v>
      </c>
      <c r="G9" s="690">
        <f>'Unemployment Insurance'!N22</f>
        <v>43.838622754490977</v>
      </c>
      <c r="H9" s="690">
        <f>'Unemployment Insurance'!O22</f>
        <v>42.900898203592774</v>
      </c>
      <c r="I9" s="690">
        <f>'Unemployment Insurance'!P22</f>
        <v>42.18892215568858</v>
      </c>
      <c r="J9" s="690">
        <f>'Unemployment Insurance'!Q22</f>
        <v>42.084730538922116</v>
      </c>
      <c r="K9" s="690">
        <f>'Unemployment Insurance'!R22</f>
        <v>41.450898203592772</v>
      </c>
      <c r="L9" s="690">
        <f>'Unemployment Insurance'!S22</f>
        <v>40.539221556886183</v>
      </c>
      <c r="M9" s="690">
        <f>'Unemployment Insurance'!T22</f>
        <v>39.566766467065833</v>
      </c>
      <c r="N9" s="690">
        <f>'Unemployment Insurance'!U22</f>
        <v>39.132634730538882</v>
      </c>
    </row>
    <row r="10" spans="1:16384" x14ac:dyDescent="0.35">
      <c r="A10" t="s">
        <v>692</v>
      </c>
      <c r="C10" s="690">
        <f>Medicaid!J25</f>
        <v>526.98805503766846</v>
      </c>
      <c r="D10" s="690">
        <f>Medicaid!K25</f>
        <v>531.83889863024763</v>
      </c>
      <c r="E10" s="690">
        <f>Medicaid!L25</f>
        <v>537.20888242719741</v>
      </c>
      <c r="F10" s="690">
        <f>Medicaid!M25</f>
        <v>542.63308701554422</v>
      </c>
      <c r="G10" s="690">
        <f>Medicaid!N25</f>
        <v>548.11205986327514</v>
      </c>
      <c r="H10" s="690">
        <f>Medicaid!O25</f>
        <v>495.29090551588149</v>
      </c>
      <c r="I10" s="690">
        <f>Medicaid!P25</f>
        <v>500.31645236128162</v>
      </c>
      <c r="J10" s="690">
        <f>Medicaid!Q25</f>
        <v>505.39299170586565</v>
      </c>
      <c r="K10" s="690">
        <f>Medicaid!R25</f>
        <v>510.52104095302332</v>
      </c>
      <c r="L10" s="690">
        <f>Medicaid!S25</f>
        <v>515.70112275605902</v>
      </c>
      <c r="M10" s="690">
        <f>Medicaid!T25</f>
        <v>518.72438065391395</v>
      </c>
      <c r="N10" s="690">
        <f>Medicaid!U25</f>
        <v>521.76536216708337</v>
      </c>
    </row>
    <row r="11" spans="1:16384" s="385" customFormat="1" x14ac:dyDescent="0.35">
      <c r="A11" s="385" t="s">
        <v>691</v>
      </c>
      <c r="B11" s="333"/>
      <c r="C11" s="595">
        <f>Medicaid!J26</f>
        <v>166.3</v>
      </c>
      <c r="D11" s="595">
        <f>Medicaid!K26</f>
        <v>166.3</v>
      </c>
      <c r="E11" s="595">
        <f>Medicaid!L26</f>
        <v>60.266999999999996</v>
      </c>
      <c r="F11" s="595">
        <f>Medicaid!M26</f>
        <v>60.266999999999996</v>
      </c>
      <c r="G11" s="595">
        <f>Medicaid!N26</f>
        <v>60.266999999999996</v>
      </c>
      <c r="H11" s="595">
        <f>Medicaid!O26</f>
        <v>60.266999999999996</v>
      </c>
      <c r="I11" s="595">
        <f>Medicaid!P26</f>
        <v>3.7469999999999999</v>
      </c>
      <c r="J11" s="595">
        <f>Medicaid!Q26</f>
        <v>3.7469999999999999</v>
      </c>
      <c r="K11" s="595">
        <f>Medicaid!R26</f>
        <v>3.7469999999999999</v>
      </c>
      <c r="L11" s="595">
        <f>Medicaid!S26</f>
        <v>3.7469999999999999</v>
      </c>
      <c r="M11" s="595">
        <f>Medicaid!T26</f>
        <v>0.73399999999999999</v>
      </c>
      <c r="N11" s="595">
        <f>Medicaid!U26</f>
        <v>0.73399999999999999</v>
      </c>
      <c r="O11" s="333"/>
      <c r="P11" s="333"/>
      <c r="Q11" s="333"/>
      <c r="R11" s="333"/>
      <c r="S11" s="333"/>
      <c r="T11" s="333"/>
      <c r="U11" s="333"/>
      <c r="V11" s="333"/>
      <c r="W11" s="333"/>
      <c r="X11" s="333"/>
      <c r="Y11" s="333"/>
      <c r="Z11" s="333"/>
      <c r="AA11" s="333"/>
      <c r="AB11" s="333"/>
      <c r="AC11" s="333"/>
      <c r="AD11" s="333"/>
      <c r="AE11" s="333"/>
      <c r="AF11" s="333"/>
      <c r="AG11" s="333"/>
      <c r="AH11" s="333"/>
      <c r="AI11" s="333"/>
      <c r="AJ11" s="333"/>
      <c r="AK11" s="333"/>
      <c r="AL11" s="333"/>
      <c r="AM11" s="333"/>
      <c r="AN11" s="333"/>
      <c r="AO11" s="333"/>
      <c r="AP11" s="333"/>
      <c r="AQ11" s="333"/>
      <c r="AR11" s="333"/>
      <c r="AS11" s="333"/>
      <c r="AT11" s="333"/>
      <c r="AU11" s="333"/>
      <c r="AV11" s="333"/>
      <c r="AW11" s="333"/>
      <c r="AX11" s="333"/>
      <c r="AY11" s="333"/>
      <c r="AZ11" s="333"/>
      <c r="BA11" s="333"/>
      <c r="BB11" s="333"/>
      <c r="BC11" s="333"/>
      <c r="BD11" s="333"/>
      <c r="BE11" s="333"/>
      <c r="BF11" s="333"/>
      <c r="BG11" s="333"/>
      <c r="BH11" s="333"/>
      <c r="BI11" s="333"/>
      <c r="BJ11" s="333"/>
      <c r="BK11" s="333"/>
      <c r="BL11" s="333"/>
      <c r="BM11" s="333"/>
      <c r="BN11" s="333"/>
      <c r="BO11" s="333"/>
      <c r="BP11" s="333"/>
      <c r="BQ11" s="333"/>
      <c r="BR11" s="333"/>
      <c r="BS11" s="333"/>
      <c r="BT11" s="333"/>
      <c r="BU11" s="333"/>
      <c r="BV11" s="333"/>
      <c r="BW11" s="333"/>
      <c r="BX11" s="333"/>
      <c r="BY11" s="333"/>
      <c r="BZ11" s="333"/>
      <c r="CA11" s="333"/>
      <c r="CB11" s="333"/>
      <c r="CC11" s="333"/>
      <c r="CD11" s="333"/>
      <c r="CE11" s="333"/>
      <c r="CF11" s="333"/>
      <c r="CG11" s="333"/>
      <c r="CH11" s="333"/>
      <c r="CI11" s="333"/>
      <c r="CJ11" s="333"/>
      <c r="CK11" s="333"/>
      <c r="CL11" s="333"/>
      <c r="CM11" s="333"/>
      <c r="CN11" s="333"/>
      <c r="CO11" s="333"/>
      <c r="CP11" s="333"/>
      <c r="CQ11" s="333"/>
      <c r="CR11" s="333"/>
      <c r="CS11" s="333"/>
      <c r="CT11" s="333"/>
      <c r="CU11" s="333"/>
      <c r="CV11" s="333"/>
      <c r="CW11" s="333"/>
      <c r="CX11" s="333"/>
      <c r="CY11" s="333"/>
      <c r="CZ11" s="333"/>
      <c r="DA11" s="333"/>
      <c r="DB11" s="333"/>
      <c r="DC11" s="333"/>
      <c r="DD11" s="333"/>
      <c r="DE11" s="333"/>
      <c r="DF11" s="333"/>
      <c r="DG11" s="333"/>
      <c r="DH11" s="333"/>
      <c r="DI11" s="333"/>
      <c r="DJ11" s="333"/>
      <c r="DK11" s="333"/>
      <c r="DL11" s="333"/>
      <c r="DM11" s="333"/>
      <c r="DN11" s="333"/>
      <c r="DO11" s="333"/>
      <c r="DP11" s="333"/>
      <c r="DQ11" s="333"/>
      <c r="DR11" s="333"/>
      <c r="DS11" s="333"/>
      <c r="DT11" s="333"/>
      <c r="DU11" s="333"/>
      <c r="DV11" s="333"/>
      <c r="DW11" s="333"/>
      <c r="DX11" s="333"/>
      <c r="DY11" s="333"/>
      <c r="DZ11" s="333"/>
      <c r="EA11" s="333"/>
      <c r="EB11" s="333"/>
      <c r="EC11" s="333"/>
      <c r="ED11" s="333"/>
      <c r="EE11" s="333"/>
      <c r="EF11" s="333"/>
      <c r="EG11" s="333"/>
      <c r="EH11" s="333"/>
      <c r="EI11" s="333"/>
      <c r="EJ11" s="333"/>
      <c r="EK11" s="333"/>
      <c r="EL11" s="333"/>
      <c r="EM11" s="333"/>
      <c r="EN11" s="333"/>
      <c r="EO11" s="333"/>
      <c r="EP11" s="333"/>
      <c r="EQ11" s="333"/>
      <c r="ER11" s="333"/>
      <c r="ES11" s="333"/>
      <c r="ET11" s="333"/>
      <c r="EU11" s="333"/>
      <c r="EV11" s="333"/>
      <c r="EW11" s="333"/>
      <c r="EX11" s="333"/>
      <c r="EY11" s="333"/>
      <c r="EZ11" s="333"/>
      <c r="FA11" s="333"/>
      <c r="FB11" s="333"/>
      <c r="FC11" s="333"/>
      <c r="FD11" s="333"/>
      <c r="FE11" s="333"/>
      <c r="FF11" s="333"/>
      <c r="FG11" s="333"/>
      <c r="FH11" s="333"/>
      <c r="FI11" s="333"/>
      <c r="FJ11" s="333"/>
      <c r="FK11" s="333"/>
      <c r="FL11" s="333"/>
      <c r="FM11" s="333"/>
      <c r="FN11" s="333"/>
      <c r="FO11" s="333"/>
      <c r="FP11" s="333"/>
      <c r="FQ11" s="333"/>
      <c r="FR11" s="333"/>
      <c r="FS11" s="333"/>
      <c r="FT11" s="333"/>
      <c r="FU11" s="333"/>
      <c r="FV11" s="333"/>
      <c r="FW11" s="333"/>
      <c r="FX11" s="333"/>
      <c r="FY11" s="333"/>
      <c r="FZ11" s="333"/>
      <c r="GA11" s="333"/>
      <c r="GB11" s="333"/>
      <c r="GC11" s="333"/>
      <c r="GD11" s="333"/>
      <c r="GE11" s="333"/>
      <c r="GF11" s="333"/>
      <c r="GG11" s="333"/>
      <c r="GH11" s="333"/>
      <c r="GI11" s="333"/>
      <c r="GJ11" s="333"/>
      <c r="GK11" s="333"/>
      <c r="GL11" s="333"/>
      <c r="GM11" s="333"/>
      <c r="GN11" s="333"/>
      <c r="GO11" s="333"/>
      <c r="GP11" s="333"/>
      <c r="GQ11" s="333"/>
      <c r="GR11" s="333"/>
      <c r="GS11" s="333"/>
      <c r="GT11" s="333"/>
      <c r="GU11" s="333"/>
      <c r="GV11" s="333"/>
      <c r="GW11" s="333"/>
      <c r="GX11" s="333"/>
      <c r="GY11" s="333"/>
      <c r="GZ11" s="333"/>
      <c r="HA11" s="333"/>
      <c r="HB11" s="333"/>
      <c r="HC11" s="333"/>
      <c r="HD11" s="333"/>
      <c r="HE11" s="333"/>
      <c r="HF11" s="333"/>
      <c r="HG11" s="333"/>
      <c r="HH11" s="333"/>
      <c r="HI11" s="333"/>
      <c r="HJ11" s="333"/>
      <c r="HK11" s="333"/>
      <c r="HL11" s="333"/>
      <c r="HM11" s="333"/>
      <c r="HN11" s="333"/>
      <c r="HO11" s="333"/>
      <c r="HP11" s="333"/>
      <c r="HQ11" s="333"/>
      <c r="HR11" s="333"/>
      <c r="HS11" s="333"/>
      <c r="HT11" s="333"/>
      <c r="HU11" s="333"/>
      <c r="HV11" s="333"/>
      <c r="HW11" s="333"/>
      <c r="HX11" s="333"/>
      <c r="HY11" s="333"/>
      <c r="HZ11" s="333"/>
      <c r="IA11" s="333"/>
      <c r="IB11" s="333"/>
      <c r="IC11" s="333"/>
      <c r="ID11" s="333"/>
      <c r="IE11" s="333"/>
      <c r="IF11" s="333"/>
      <c r="IG11" s="333"/>
      <c r="IH11" s="333"/>
      <c r="II11" s="333"/>
      <c r="IJ11" s="333"/>
      <c r="IK11" s="333"/>
      <c r="IL11" s="333"/>
      <c r="IM11" s="333"/>
      <c r="IN11" s="333"/>
      <c r="IO11" s="333"/>
      <c r="IP11" s="333"/>
      <c r="IQ11" s="333"/>
      <c r="IR11" s="333"/>
      <c r="IS11" s="333"/>
      <c r="IT11" s="333"/>
      <c r="IU11" s="333"/>
      <c r="IV11" s="333"/>
      <c r="IW11" s="333"/>
      <c r="IX11" s="333"/>
      <c r="IY11" s="333"/>
      <c r="IZ11" s="333"/>
      <c r="JA11" s="333"/>
      <c r="JB11" s="333"/>
      <c r="JC11" s="333"/>
      <c r="JD11" s="333"/>
      <c r="JE11" s="333"/>
      <c r="JF11" s="333"/>
      <c r="JG11" s="333"/>
      <c r="JH11" s="333"/>
      <c r="JI11" s="333"/>
      <c r="JJ11" s="333"/>
      <c r="JK11" s="333"/>
      <c r="JL11" s="333"/>
      <c r="JM11" s="333"/>
      <c r="JN11" s="333"/>
      <c r="JO11" s="333"/>
      <c r="JP11" s="333"/>
      <c r="JQ11" s="333"/>
      <c r="JR11" s="333"/>
      <c r="JS11" s="333"/>
      <c r="JT11" s="333"/>
      <c r="JU11" s="333"/>
      <c r="JV11" s="333"/>
      <c r="JW11" s="333"/>
      <c r="JX11" s="333"/>
      <c r="JY11" s="333"/>
      <c r="JZ11" s="333"/>
      <c r="KA11" s="333"/>
      <c r="KB11" s="333"/>
      <c r="KC11" s="333"/>
      <c r="KD11" s="333"/>
      <c r="KE11" s="333"/>
      <c r="KF11" s="333"/>
      <c r="KG11" s="333"/>
      <c r="KH11" s="333"/>
      <c r="KI11" s="333"/>
      <c r="KJ11" s="333"/>
      <c r="KK11" s="333"/>
      <c r="KL11" s="333"/>
      <c r="KM11" s="333"/>
      <c r="KN11" s="333"/>
      <c r="KO11" s="333"/>
      <c r="KP11" s="333"/>
      <c r="KQ11" s="333"/>
      <c r="KR11" s="333"/>
      <c r="KS11" s="333"/>
      <c r="KT11" s="333"/>
      <c r="KU11" s="333"/>
      <c r="KV11" s="333"/>
      <c r="KW11" s="333"/>
      <c r="KX11" s="333"/>
      <c r="KY11" s="333"/>
      <c r="KZ11" s="333"/>
      <c r="LA11" s="333"/>
      <c r="LB11" s="333"/>
      <c r="LC11" s="333"/>
      <c r="LD11" s="333"/>
      <c r="LE11" s="333"/>
      <c r="LF11" s="333"/>
      <c r="LG11" s="333"/>
      <c r="LH11" s="333"/>
      <c r="LI11" s="333"/>
      <c r="LJ11" s="333"/>
      <c r="LK11" s="333"/>
      <c r="LL11" s="333"/>
      <c r="LM11" s="333"/>
      <c r="LN11" s="333"/>
      <c r="LO11" s="333"/>
      <c r="LP11" s="333"/>
      <c r="LQ11" s="333"/>
      <c r="LR11" s="333"/>
      <c r="LS11" s="333"/>
      <c r="LT11" s="333"/>
      <c r="LU11" s="333"/>
      <c r="LV11" s="333"/>
      <c r="LW11" s="333"/>
      <c r="LX11" s="333"/>
      <c r="LY11" s="333"/>
      <c r="LZ11" s="333"/>
      <c r="MA11" s="333"/>
      <c r="MB11" s="333"/>
      <c r="MC11" s="333"/>
      <c r="MD11" s="333"/>
      <c r="ME11" s="333"/>
      <c r="MF11" s="333"/>
      <c r="MG11" s="333"/>
      <c r="MH11" s="333"/>
      <c r="MI11" s="333"/>
      <c r="MJ11" s="333"/>
      <c r="MK11" s="333"/>
      <c r="ML11" s="333"/>
      <c r="MM11" s="333"/>
      <c r="MN11" s="333"/>
      <c r="MO11" s="333"/>
      <c r="MP11" s="333"/>
      <c r="MQ11" s="333"/>
      <c r="MR11" s="333"/>
      <c r="MS11" s="333"/>
      <c r="MT11" s="333"/>
      <c r="MU11" s="333"/>
      <c r="MV11" s="333"/>
      <c r="MW11" s="333"/>
      <c r="MX11" s="333"/>
      <c r="MY11" s="333"/>
      <c r="MZ11" s="333"/>
      <c r="NA11" s="333"/>
      <c r="NB11" s="333"/>
      <c r="NC11" s="333"/>
      <c r="ND11" s="333"/>
      <c r="NE11" s="333"/>
      <c r="NF11" s="333"/>
      <c r="NG11" s="333"/>
      <c r="NH11" s="333"/>
      <c r="NI11" s="333"/>
      <c r="NJ11" s="333"/>
      <c r="NK11" s="333"/>
      <c r="NL11" s="333"/>
      <c r="NM11" s="333"/>
      <c r="NN11" s="333"/>
      <c r="NO11" s="333"/>
      <c r="NP11" s="333"/>
      <c r="NQ11" s="333"/>
      <c r="NR11" s="333"/>
      <c r="NS11" s="333"/>
      <c r="NT11" s="333"/>
      <c r="NU11" s="333"/>
      <c r="NV11" s="333"/>
      <c r="NW11" s="333"/>
      <c r="NX11" s="333"/>
      <c r="NY11" s="333"/>
      <c r="NZ11" s="333"/>
      <c r="OA11" s="333"/>
      <c r="OB11" s="333"/>
      <c r="OC11" s="333"/>
      <c r="OD11" s="333"/>
      <c r="OE11" s="333"/>
      <c r="OF11" s="333"/>
      <c r="OG11" s="333"/>
      <c r="OH11" s="333"/>
      <c r="OI11" s="333"/>
      <c r="OJ11" s="333"/>
      <c r="OK11" s="333"/>
      <c r="OL11" s="333"/>
      <c r="OM11" s="333"/>
      <c r="ON11" s="333"/>
      <c r="OO11" s="333"/>
      <c r="OP11" s="333"/>
      <c r="OQ11" s="333"/>
      <c r="OR11" s="333"/>
      <c r="OS11" s="333"/>
      <c r="OT11" s="333"/>
      <c r="OU11" s="333"/>
      <c r="OV11" s="333"/>
      <c r="OW11" s="333"/>
      <c r="OX11" s="333"/>
      <c r="OY11" s="333"/>
      <c r="OZ11" s="333"/>
      <c r="PA11" s="333"/>
      <c r="PB11" s="333"/>
      <c r="PC11" s="333"/>
      <c r="PD11" s="333"/>
      <c r="PE11" s="333"/>
      <c r="PF11" s="333"/>
      <c r="PG11" s="333"/>
      <c r="PH11" s="333"/>
      <c r="PI11" s="333"/>
      <c r="PJ11" s="333"/>
      <c r="PK11" s="333"/>
      <c r="PL11" s="333"/>
      <c r="PM11" s="333"/>
      <c r="PN11" s="333"/>
      <c r="PO11" s="333"/>
      <c r="PP11" s="333"/>
      <c r="PQ11" s="333"/>
      <c r="PR11" s="333"/>
      <c r="PS11" s="333"/>
      <c r="PT11" s="333"/>
      <c r="PU11" s="333"/>
      <c r="PV11" s="333"/>
      <c r="PW11" s="333"/>
      <c r="PX11" s="333"/>
      <c r="PY11" s="333"/>
      <c r="PZ11" s="333"/>
      <c r="QA11" s="333"/>
      <c r="QB11" s="333"/>
      <c r="QC11" s="333"/>
      <c r="QD11" s="333"/>
      <c r="QE11" s="333"/>
      <c r="QF11" s="333"/>
      <c r="QG11" s="333"/>
      <c r="QH11" s="333"/>
      <c r="QI11" s="333"/>
      <c r="QJ11" s="333"/>
      <c r="QK11" s="333"/>
      <c r="QL11" s="333"/>
      <c r="QM11" s="333"/>
      <c r="QN11" s="333"/>
      <c r="QO11" s="333"/>
      <c r="QP11" s="333"/>
      <c r="QQ11" s="333"/>
      <c r="QR11" s="333"/>
      <c r="QS11" s="333"/>
      <c r="QT11" s="333"/>
      <c r="QU11" s="333"/>
      <c r="QV11" s="333"/>
      <c r="QW11" s="333"/>
      <c r="QX11" s="333"/>
      <c r="QY11" s="333"/>
      <c r="QZ11" s="333"/>
      <c r="RA11" s="333"/>
      <c r="RB11" s="333"/>
      <c r="RC11" s="333"/>
      <c r="RD11" s="333"/>
      <c r="RE11" s="333"/>
      <c r="RF11" s="333"/>
      <c r="RG11" s="333"/>
      <c r="RH11" s="333"/>
      <c r="RI11" s="333"/>
      <c r="RJ11" s="333"/>
      <c r="RK11" s="333"/>
      <c r="RL11" s="333"/>
      <c r="RM11" s="333"/>
      <c r="RN11" s="333"/>
      <c r="RO11" s="333"/>
      <c r="RP11" s="333"/>
      <c r="RQ11" s="333"/>
      <c r="RR11" s="333"/>
      <c r="RS11" s="333"/>
      <c r="RT11" s="333"/>
      <c r="RU11" s="333"/>
      <c r="RV11" s="333"/>
      <c r="RW11" s="333"/>
      <c r="RX11" s="333"/>
      <c r="RY11" s="333"/>
      <c r="RZ11" s="333"/>
      <c r="SA11" s="333"/>
      <c r="SB11" s="333"/>
      <c r="SC11" s="333"/>
      <c r="SD11" s="333"/>
      <c r="SE11" s="333"/>
      <c r="SF11" s="333"/>
      <c r="SG11" s="333"/>
      <c r="SH11" s="333"/>
      <c r="SI11" s="333"/>
      <c r="SJ11" s="333"/>
      <c r="SK11" s="333"/>
      <c r="SL11" s="333"/>
      <c r="SM11" s="333"/>
      <c r="SN11" s="333"/>
      <c r="SO11" s="333"/>
      <c r="SP11" s="333"/>
      <c r="SQ11" s="333"/>
      <c r="SR11" s="333"/>
      <c r="SS11" s="333"/>
      <c r="ST11" s="333"/>
      <c r="SU11" s="333"/>
      <c r="SV11" s="333"/>
      <c r="SW11" s="333"/>
      <c r="SX11" s="333"/>
      <c r="SY11" s="333"/>
      <c r="SZ11" s="333"/>
      <c r="TA11" s="333"/>
      <c r="TB11" s="333"/>
      <c r="TC11" s="333"/>
      <c r="TD11" s="333"/>
      <c r="TE11" s="333"/>
      <c r="TF11" s="333"/>
      <c r="TG11" s="333"/>
      <c r="TH11" s="333"/>
      <c r="TI11" s="333"/>
      <c r="TJ11" s="333"/>
      <c r="TK11" s="333"/>
      <c r="TL11" s="333"/>
      <c r="TM11" s="333"/>
      <c r="TN11" s="333"/>
      <c r="TO11" s="333"/>
      <c r="TP11" s="333"/>
      <c r="TQ11" s="333"/>
      <c r="TR11" s="333"/>
      <c r="TS11" s="333"/>
      <c r="TT11" s="333"/>
      <c r="TU11" s="333"/>
      <c r="TV11" s="333"/>
      <c r="TW11" s="333"/>
      <c r="TX11" s="333"/>
      <c r="TY11" s="333"/>
      <c r="TZ11" s="333"/>
      <c r="UA11" s="333"/>
      <c r="UB11" s="333"/>
      <c r="UC11" s="333"/>
      <c r="UD11" s="333"/>
      <c r="UE11" s="333"/>
      <c r="UF11" s="333"/>
      <c r="UG11" s="333"/>
      <c r="UH11" s="333"/>
      <c r="UI11" s="333"/>
      <c r="UJ11" s="333"/>
      <c r="UK11" s="333"/>
      <c r="UL11" s="333"/>
      <c r="UM11" s="333"/>
      <c r="UN11" s="333"/>
      <c r="UO11" s="333"/>
      <c r="UP11" s="333"/>
      <c r="UQ11" s="333"/>
      <c r="UR11" s="333"/>
      <c r="US11" s="333"/>
      <c r="UT11" s="333"/>
      <c r="UU11" s="333"/>
      <c r="UV11" s="333"/>
      <c r="UW11" s="333"/>
      <c r="UX11" s="333"/>
      <c r="UY11" s="333"/>
      <c r="UZ11" s="333"/>
      <c r="VA11" s="333"/>
      <c r="VB11" s="333"/>
      <c r="VC11" s="333"/>
      <c r="VD11" s="333"/>
      <c r="VE11" s="333"/>
      <c r="VF11" s="333"/>
      <c r="VG11" s="333"/>
      <c r="VH11" s="333"/>
      <c r="VI11" s="333"/>
      <c r="VJ11" s="333"/>
      <c r="VK11" s="333"/>
      <c r="VL11" s="333"/>
      <c r="VM11" s="333"/>
      <c r="VN11" s="333"/>
      <c r="VO11" s="333"/>
      <c r="VP11" s="333"/>
      <c r="VQ11" s="333"/>
      <c r="VR11" s="333"/>
      <c r="VS11" s="333"/>
      <c r="VT11" s="333"/>
      <c r="VU11" s="333"/>
      <c r="VV11" s="333"/>
      <c r="VW11" s="333"/>
      <c r="VX11" s="333"/>
      <c r="VY11" s="333"/>
      <c r="VZ11" s="333"/>
      <c r="WA11" s="333"/>
      <c r="WB11" s="333"/>
      <c r="WC11" s="333"/>
      <c r="WD11" s="333"/>
      <c r="WE11" s="333"/>
      <c r="WF11" s="333"/>
      <c r="WG11" s="333"/>
      <c r="WH11" s="333"/>
      <c r="WI11" s="333"/>
      <c r="WJ11" s="333"/>
      <c r="WK11" s="333"/>
      <c r="WL11" s="333"/>
      <c r="WM11" s="333"/>
      <c r="WN11" s="333"/>
      <c r="WO11" s="333"/>
      <c r="WP11" s="333"/>
      <c r="WQ11" s="333"/>
      <c r="WR11" s="333"/>
      <c r="WS11" s="333"/>
      <c r="WT11" s="333"/>
      <c r="WU11" s="333"/>
      <c r="WV11" s="333"/>
      <c r="WW11" s="333"/>
      <c r="WX11" s="333"/>
      <c r="WY11" s="333"/>
      <c r="WZ11" s="333"/>
      <c r="XA11" s="333"/>
      <c r="XB11" s="333"/>
      <c r="XC11" s="333"/>
      <c r="XD11" s="333"/>
      <c r="XE11" s="333"/>
      <c r="XF11" s="333"/>
      <c r="XG11" s="333"/>
      <c r="XH11" s="333"/>
      <c r="XI11" s="333"/>
      <c r="XJ11" s="333"/>
      <c r="XK11" s="333"/>
      <c r="XL11" s="333"/>
      <c r="XM11" s="333"/>
      <c r="XN11" s="333"/>
      <c r="XO11" s="333"/>
      <c r="XP11" s="333"/>
      <c r="XQ11" s="333"/>
      <c r="XR11" s="333"/>
      <c r="XS11" s="333"/>
      <c r="XT11" s="333"/>
      <c r="XU11" s="333"/>
      <c r="XV11" s="333"/>
      <c r="XW11" s="333"/>
      <c r="XX11" s="333"/>
      <c r="XY11" s="333"/>
      <c r="XZ11" s="333"/>
      <c r="YA11" s="333"/>
      <c r="YB11" s="333"/>
      <c r="YC11" s="333"/>
      <c r="YD11" s="333"/>
      <c r="YE11" s="333"/>
      <c r="YF11" s="333"/>
      <c r="YG11" s="333"/>
      <c r="YH11" s="333"/>
      <c r="YI11" s="333"/>
      <c r="YJ11" s="333"/>
      <c r="YK11" s="333"/>
      <c r="YL11" s="333"/>
      <c r="YM11" s="333"/>
      <c r="YN11" s="333"/>
      <c r="YO11" s="333"/>
      <c r="YP11" s="333"/>
      <c r="YQ11" s="333"/>
      <c r="YR11" s="333"/>
      <c r="YS11" s="333"/>
      <c r="YT11" s="333"/>
      <c r="YU11" s="333"/>
      <c r="YV11" s="333"/>
      <c r="YW11" s="333"/>
      <c r="YX11" s="333"/>
      <c r="YY11" s="333"/>
      <c r="YZ11" s="333"/>
      <c r="ZA11" s="333"/>
      <c r="ZB11" s="333"/>
      <c r="ZC11" s="333"/>
      <c r="ZD11" s="333"/>
      <c r="ZE11" s="333"/>
      <c r="ZF11" s="333"/>
      <c r="ZG11" s="333"/>
      <c r="ZH11" s="333"/>
      <c r="ZI11" s="333"/>
      <c r="ZJ11" s="333"/>
      <c r="ZK11" s="333"/>
      <c r="ZL11" s="333"/>
      <c r="ZM11" s="333"/>
      <c r="ZN11" s="333"/>
      <c r="ZO11" s="333"/>
      <c r="ZP11" s="333"/>
      <c r="ZQ11" s="333"/>
      <c r="ZR11" s="333"/>
      <c r="ZS11" s="333"/>
      <c r="ZT11" s="333"/>
      <c r="ZU11" s="333"/>
      <c r="ZV11" s="333"/>
      <c r="ZW11" s="333"/>
      <c r="ZX11" s="333"/>
      <c r="ZY11" s="333"/>
      <c r="ZZ11" s="333"/>
      <c r="AAA11" s="333"/>
      <c r="AAB11" s="333"/>
      <c r="AAC11" s="333"/>
      <c r="AAD11" s="333"/>
      <c r="AAE11" s="333"/>
      <c r="AAF11" s="333"/>
      <c r="AAG11" s="333"/>
      <c r="AAH11" s="333"/>
      <c r="AAI11" s="333"/>
      <c r="AAJ11" s="333"/>
      <c r="AAK11" s="333"/>
      <c r="AAL11" s="333"/>
      <c r="AAM11" s="333"/>
      <c r="AAN11" s="333"/>
      <c r="AAO11" s="333"/>
      <c r="AAP11" s="333"/>
      <c r="AAQ11" s="333"/>
      <c r="AAR11" s="333"/>
      <c r="AAS11" s="333"/>
      <c r="AAT11" s="333"/>
      <c r="AAU11" s="333"/>
      <c r="AAV11" s="333"/>
      <c r="AAW11" s="333"/>
      <c r="AAX11" s="333"/>
      <c r="AAY11" s="333"/>
      <c r="AAZ11" s="333"/>
      <c r="ABA11" s="333"/>
      <c r="ABB11" s="333"/>
      <c r="ABC11" s="333"/>
      <c r="ABD11" s="333"/>
      <c r="ABE11" s="333"/>
      <c r="ABF11" s="333"/>
      <c r="ABG11" s="333"/>
      <c r="ABH11" s="333"/>
      <c r="ABI11" s="333"/>
      <c r="ABJ11" s="333"/>
      <c r="ABK11" s="333"/>
      <c r="ABL11" s="333"/>
      <c r="ABM11" s="333"/>
      <c r="ABN11" s="333"/>
      <c r="ABO11" s="333"/>
      <c r="ABP11" s="333"/>
      <c r="ABQ11" s="333"/>
      <c r="ABR11" s="333"/>
      <c r="ABS11" s="333"/>
      <c r="ABT11" s="333"/>
      <c r="ABU11" s="333"/>
      <c r="ABV11" s="333"/>
      <c r="ABW11" s="333"/>
      <c r="ABX11" s="333"/>
      <c r="ABY11" s="333"/>
      <c r="ABZ11" s="333"/>
      <c r="ACA11" s="333"/>
      <c r="ACB11" s="333"/>
      <c r="ACC11" s="333"/>
      <c r="ACD11" s="333"/>
      <c r="ACE11" s="333"/>
      <c r="ACF11" s="333"/>
      <c r="ACG11" s="333"/>
      <c r="ACH11" s="333"/>
      <c r="ACI11" s="333"/>
      <c r="ACJ11" s="333"/>
      <c r="ACK11" s="333"/>
      <c r="ACL11" s="333"/>
      <c r="ACM11" s="333"/>
      <c r="ACN11" s="333"/>
      <c r="ACO11" s="333"/>
      <c r="ACP11" s="333"/>
      <c r="ACQ11" s="333"/>
      <c r="ACR11" s="333"/>
      <c r="ACS11" s="333"/>
      <c r="ACT11" s="333"/>
      <c r="ACU11" s="333"/>
      <c r="ACV11" s="333"/>
      <c r="ACW11" s="333"/>
      <c r="ACX11" s="333"/>
      <c r="ACY11" s="333"/>
      <c r="ACZ11" s="333"/>
      <c r="ADA11" s="333"/>
      <c r="ADB11" s="333"/>
      <c r="ADC11" s="333"/>
      <c r="ADD11" s="333"/>
      <c r="ADE11" s="333"/>
      <c r="ADF11" s="333"/>
      <c r="ADG11" s="333"/>
      <c r="ADH11" s="333"/>
      <c r="ADI11" s="333"/>
      <c r="ADJ11" s="333"/>
      <c r="ADK11" s="333"/>
      <c r="ADL11" s="333"/>
      <c r="ADM11" s="333"/>
      <c r="ADN11" s="333"/>
      <c r="ADO11" s="333"/>
      <c r="ADP11" s="333"/>
      <c r="ADQ11" s="333"/>
      <c r="ADR11" s="333"/>
      <c r="ADS11" s="333"/>
      <c r="ADT11" s="333"/>
      <c r="ADU11" s="333"/>
      <c r="ADV11" s="333"/>
      <c r="ADW11" s="333"/>
      <c r="ADX11" s="333"/>
      <c r="ADY11" s="333"/>
      <c r="ADZ11" s="333"/>
      <c r="AEA11" s="333"/>
      <c r="AEB11" s="333"/>
      <c r="AEC11" s="333"/>
      <c r="AED11" s="333"/>
      <c r="AEE11" s="333"/>
      <c r="AEF11" s="333"/>
      <c r="AEG11" s="333"/>
      <c r="AEH11" s="333"/>
      <c r="AEI11" s="333"/>
      <c r="AEJ11" s="333"/>
      <c r="AEK11" s="333"/>
      <c r="AEL11" s="333"/>
      <c r="AEM11" s="333"/>
      <c r="AEN11" s="333"/>
      <c r="AEO11" s="333"/>
      <c r="AEP11" s="333"/>
      <c r="AEQ11" s="333"/>
      <c r="AER11" s="333"/>
      <c r="AES11" s="333"/>
      <c r="AET11" s="333"/>
      <c r="AEU11" s="333"/>
      <c r="AEV11" s="333"/>
      <c r="AEW11" s="333"/>
      <c r="AEX11" s="333"/>
      <c r="AEY11" s="333"/>
      <c r="AEZ11" s="333"/>
      <c r="AFA11" s="333"/>
      <c r="AFB11" s="333"/>
      <c r="AFC11" s="333"/>
      <c r="AFD11" s="333"/>
      <c r="AFE11" s="333"/>
      <c r="AFF11" s="333"/>
      <c r="AFG11" s="333"/>
      <c r="AFH11" s="333"/>
      <c r="AFI11" s="333"/>
      <c r="AFJ11" s="333"/>
      <c r="AFK11" s="333"/>
      <c r="AFL11" s="333"/>
      <c r="AFM11" s="333"/>
      <c r="AFN11" s="333"/>
      <c r="AFO11" s="333"/>
      <c r="AFP11" s="333"/>
      <c r="AFQ11" s="333"/>
      <c r="AFR11" s="333"/>
      <c r="AFS11" s="333"/>
      <c r="AFT11" s="333"/>
      <c r="AFU11" s="333"/>
      <c r="AFV11" s="333"/>
      <c r="AFW11" s="333"/>
      <c r="AFX11" s="333"/>
      <c r="AFY11" s="333"/>
      <c r="AFZ11" s="333"/>
      <c r="AGA11" s="333"/>
      <c r="AGB11" s="333"/>
      <c r="AGC11" s="333"/>
      <c r="AGD11" s="333"/>
      <c r="AGE11" s="333"/>
      <c r="AGF11" s="333"/>
      <c r="AGG11" s="333"/>
      <c r="AGH11" s="333"/>
      <c r="AGI11" s="333"/>
      <c r="AGJ11" s="333"/>
      <c r="AGK11" s="333"/>
      <c r="AGL11" s="333"/>
      <c r="AGM11" s="333"/>
      <c r="AGN11" s="333"/>
      <c r="AGO11" s="333"/>
      <c r="AGP11" s="333"/>
      <c r="AGQ11" s="333"/>
      <c r="AGR11" s="333"/>
      <c r="AGS11" s="333"/>
      <c r="AGT11" s="333"/>
      <c r="AGU11" s="333"/>
      <c r="AGV11" s="333"/>
      <c r="AGW11" s="333"/>
      <c r="AGX11" s="333"/>
      <c r="AGY11" s="333"/>
      <c r="AGZ11" s="333"/>
      <c r="AHA11" s="333"/>
      <c r="AHB11" s="333"/>
      <c r="AHC11" s="333"/>
      <c r="AHD11" s="333"/>
      <c r="AHE11" s="333"/>
      <c r="AHF11" s="333"/>
      <c r="AHG11" s="333"/>
      <c r="AHH11" s="333"/>
      <c r="AHI11" s="333"/>
      <c r="AHJ11" s="333"/>
      <c r="AHK11" s="333"/>
      <c r="AHL11" s="333"/>
      <c r="AHM11" s="333"/>
      <c r="AHN11" s="333"/>
      <c r="AHO11" s="333"/>
      <c r="AHP11" s="333"/>
      <c r="AHQ11" s="333"/>
      <c r="AHR11" s="333"/>
      <c r="AHS11" s="333"/>
      <c r="AHT11" s="333"/>
      <c r="AHU11" s="333"/>
      <c r="AHV11" s="333"/>
      <c r="AHW11" s="333"/>
      <c r="AHX11" s="333"/>
      <c r="AHY11" s="333"/>
      <c r="AHZ11" s="333"/>
      <c r="AIA11" s="333"/>
      <c r="AIB11" s="333"/>
      <c r="AIC11" s="333"/>
      <c r="AID11" s="333"/>
      <c r="AIE11" s="333"/>
      <c r="AIF11" s="333"/>
      <c r="AIG11" s="333"/>
      <c r="AIH11" s="333"/>
      <c r="AII11" s="333"/>
      <c r="AIJ11" s="333"/>
      <c r="AIK11" s="333"/>
      <c r="AIL11" s="333"/>
      <c r="AIM11" s="333"/>
      <c r="AIN11" s="333"/>
      <c r="AIO11" s="333"/>
      <c r="AIP11" s="333"/>
      <c r="AIQ11" s="333"/>
      <c r="AIR11" s="333"/>
      <c r="AIS11" s="333"/>
      <c r="AIT11" s="333"/>
      <c r="AIU11" s="333"/>
      <c r="AIV11" s="333"/>
      <c r="AIW11" s="333"/>
      <c r="AIX11" s="333"/>
      <c r="AIY11" s="333"/>
      <c r="AIZ11" s="333"/>
      <c r="AJA11" s="333"/>
      <c r="AJB11" s="333"/>
      <c r="AJC11" s="333"/>
      <c r="AJD11" s="333"/>
      <c r="AJE11" s="333"/>
      <c r="AJF11" s="333"/>
      <c r="AJG11" s="333"/>
      <c r="AJH11" s="333"/>
      <c r="AJI11" s="333"/>
      <c r="AJJ11" s="333"/>
      <c r="AJK11" s="333"/>
      <c r="AJL11" s="333"/>
      <c r="AJM11" s="333"/>
      <c r="AJN11" s="333"/>
      <c r="AJO11" s="333"/>
      <c r="AJP11" s="333"/>
      <c r="AJQ11" s="333"/>
      <c r="AJR11" s="333"/>
      <c r="AJS11" s="333"/>
      <c r="AJT11" s="333"/>
      <c r="AJU11" s="333"/>
      <c r="AJV11" s="333"/>
      <c r="AJW11" s="333"/>
      <c r="AJX11" s="333"/>
      <c r="AJY11" s="333"/>
      <c r="AJZ11" s="333"/>
      <c r="AKA11" s="333"/>
      <c r="AKB11" s="333"/>
      <c r="AKC11" s="333"/>
      <c r="AKD11" s="333"/>
      <c r="AKE11" s="333"/>
      <c r="AKF11" s="333"/>
      <c r="AKG11" s="333"/>
      <c r="AKH11" s="333"/>
      <c r="AKI11" s="333"/>
      <c r="AKJ11" s="333"/>
      <c r="AKK11" s="333"/>
      <c r="AKL11" s="333"/>
      <c r="AKM11" s="333"/>
      <c r="AKN11" s="333"/>
      <c r="AKO11" s="333"/>
      <c r="AKP11" s="333"/>
      <c r="AKQ11" s="333"/>
      <c r="AKR11" s="333"/>
      <c r="AKS11" s="333"/>
      <c r="AKT11" s="333"/>
      <c r="AKU11" s="333"/>
      <c r="AKV11" s="333"/>
      <c r="AKW11" s="333"/>
      <c r="AKX11" s="333"/>
      <c r="AKY11" s="333"/>
      <c r="AKZ11" s="333"/>
      <c r="ALA11" s="333"/>
      <c r="ALB11" s="333"/>
      <c r="ALC11" s="333"/>
      <c r="ALD11" s="333"/>
      <c r="ALE11" s="333"/>
      <c r="ALF11" s="333"/>
      <c r="ALG11" s="333"/>
      <c r="ALH11" s="333"/>
      <c r="ALI11" s="333"/>
      <c r="ALJ11" s="333"/>
      <c r="ALK11" s="333"/>
      <c r="ALL11" s="333"/>
      <c r="ALM11" s="333"/>
      <c r="ALN11" s="333"/>
      <c r="ALO11" s="333"/>
      <c r="ALP11" s="333"/>
      <c r="ALQ11" s="333"/>
      <c r="ALR11" s="333"/>
      <c r="ALS11" s="333"/>
      <c r="ALT11" s="333"/>
      <c r="ALU11" s="333"/>
      <c r="ALV11" s="333"/>
      <c r="ALW11" s="333"/>
      <c r="ALX11" s="333"/>
      <c r="ALY11" s="333"/>
      <c r="ALZ11" s="333"/>
      <c r="AMA11" s="333"/>
      <c r="AMB11" s="333"/>
      <c r="AMC11" s="333"/>
      <c r="AMD11" s="333"/>
      <c r="AME11" s="333"/>
      <c r="AMF11" s="333"/>
      <c r="AMG11" s="333"/>
      <c r="AMH11" s="333"/>
      <c r="AMI11" s="333"/>
      <c r="AMJ11" s="333"/>
      <c r="AMK11" s="333"/>
      <c r="AML11" s="333"/>
      <c r="AMM11" s="333"/>
      <c r="AMN11" s="333"/>
      <c r="AMO11" s="333"/>
      <c r="AMP11" s="333"/>
      <c r="AMQ11" s="333"/>
      <c r="AMR11" s="333"/>
      <c r="AMS11" s="333"/>
      <c r="AMT11" s="333"/>
      <c r="AMU11" s="333"/>
      <c r="AMV11" s="333"/>
      <c r="AMW11" s="333"/>
      <c r="AMX11" s="333"/>
      <c r="AMY11" s="333"/>
      <c r="AMZ11" s="333"/>
      <c r="ANA11" s="333"/>
      <c r="ANB11" s="333"/>
      <c r="ANC11" s="333"/>
      <c r="AND11" s="333"/>
      <c r="ANE11" s="333"/>
      <c r="ANF11" s="333"/>
      <c r="ANG11" s="333"/>
      <c r="ANH11" s="333"/>
      <c r="ANI11" s="333"/>
      <c r="ANJ11" s="333"/>
      <c r="ANK11" s="333"/>
      <c r="ANL11" s="333"/>
      <c r="ANM11" s="333"/>
      <c r="ANN11" s="333"/>
      <c r="ANO11" s="333"/>
      <c r="ANP11" s="333"/>
      <c r="ANQ11" s="333"/>
      <c r="ANR11" s="333"/>
      <c r="ANS11" s="333"/>
      <c r="ANT11" s="333"/>
      <c r="ANU11" s="333"/>
      <c r="ANV11" s="333"/>
      <c r="ANW11" s="333"/>
      <c r="ANX11" s="333"/>
      <c r="ANY11" s="333"/>
      <c r="ANZ11" s="333"/>
      <c r="AOA11" s="333"/>
      <c r="AOB11" s="333"/>
      <c r="AOC11" s="333"/>
      <c r="AOD11" s="333"/>
      <c r="AOE11" s="333"/>
      <c r="AOF11" s="333"/>
      <c r="AOG11" s="333"/>
      <c r="AOH11" s="333"/>
      <c r="AOI11" s="333"/>
      <c r="AOJ11" s="333"/>
      <c r="AOK11" s="333"/>
      <c r="AOL11" s="333"/>
      <c r="AOM11" s="333"/>
      <c r="AON11" s="333"/>
      <c r="AOO11" s="333"/>
      <c r="AOP11" s="333"/>
      <c r="AOQ11" s="333"/>
      <c r="AOR11" s="333"/>
      <c r="AOS11" s="333"/>
      <c r="AOT11" s="333"/>
      <c r="AOU11" s="333"/>
      <c r="AOV11" s="333"/>
      <c r="AOW11" s="333"/>
      <c r="AOX11" s="333"/>
      <c r="AOY11" s="333"/>
      <c r="AOZ11" s="333"/>
      <c r="APA11" s="333"/>
      <c r="APB11" s="333"/>
      <c r="APC11" s="333"/>
      <c r="APD11" s="333"/>
      <c r="APE11" s="333"/>
      <c r="APF11" s="333"/>
      <c r="APG11" s="333"/>
      <c r="APH11" s="333"/>
      <c r="API11" s="333"/>
      <c r="APJ11" s="333"/>
      <c r="APK11" s="333"/>
      <c r="APL11" s="333"/>
      <c r="APM11" s="333"/>
      <c r="APN11" s="333"/>
      <c r="APO11" s="333"/>
      <c r="APP11" s="333"/>
      <c r="APQ11" s="333"/>
      <c r="APR11" s="333"/>
      <c r="APS11" s="333"/>
      <c r="APT11" s="333"/>
      <c r="APU11" s="333"/>
      <c r="APV11" s="333"/>
      <c r="APW11" s="333"/>
      <c r="APX11" s="333"/>
      <c r="APY11" s="333"/>
      <c r="APZ11" s="333"/>
      <c r="AQA11" s="333"/>
      <c r="AQB11" s="333"/>
      <c r="AQC11" s="333"/>
      <c r="AQD11" s="333"/>
      <c r="AQE11" s="333"/>
      <c r="AQF11" s="333"/>
      <c r="AQG11" s="333"/>
      <c r="AQH11" s="333"/>
      <c r="AQI11" s="333"/>
      <c r="AQJ11" s="333"/>
      <c r="AQK11" s="333"/>
      <c r="AQL11" s="333"/>
      <c r="AQM11" s="333"/>
      <c r="AQN11" s="333"/>
      <c r="AQO11" s="333"/>
      <c r="AQP11" s="333"/>
      <c r="AQQ11" s="333"/>
      <c r="AQR11" s="333"/>
      <c r="AQS11" s="333"/>
      <c r="AQT11" s="333"/>
      <c r="AQU11" s="333"/>
      <c r="AQV11" s="333"/>
      <c r="AQW11" s="333"/>
      <c r="AQX11" s="333"/>
      <c r="AQY11" s="333"/>
      <c r="AQZ11" s="333"/>
      <c r="ARA11" s="333"/>
      <c r="ARB11" s="333"/>
      <c r="ARC11" s="333"/>
      <c r="ARD11" s="333"/>
      <c r="ARE11" s="333"/>
      <c r="ARF11" s="333"/>
      <c r="ARG11" s="333"/>
      <c r="ARH11" s="333"/>
      <c r="ARI11" s="333"/>
      <c r="ARJ11" s="333"/>
      <c r="ARK11" s="333"/>
      <c r="ARL11" s="333"/>
      <c r="ARM11" s="333"/>
      <c r="ARN11" s="333"/>
      <c r="ARO11" s="333"/>
      <c r="ARP11" s="333"/>
      <c r="ARQ11" s="333"/>
      <c r="ARR11" s="333"/>
      <c r="ARS11" s="333"/>
      <c r="ART11" s="333"/>
      <c r="ARU11" s="333"/>
      <c r="ARV11" s="333"/>
      <c r="ARW11" s="333"/>
      <c r="ARX11" s="333"/>
      <c r="ARY11" s="333"/>
      <c r="ARZ11" s="333"/>
      <c r="ASA11" s="333"/>
      <c r="ASB11" s="333"/>
      <c r="ASC11" s="333"/>
      <c r="ASD11" s="333"/>
      <c r="ASE11" s="333"/>
      <c r="ASF11" s="333"/>
      <c r="ASG11" s="333"/>
      <c r="ASH11" s="333"/>
      <c r="ASI11" s="333"/>
      <c r="ASJ11" s="333"/>
      <c r="ASK11" s="333"/>
      <c r="ASL11" s="333"/>
      <c r="ASM11" s="333"/>
      <c r="ASN11" s="333"/>
      <c r="ASO11" s="333"/>
      <c r="ASP11" s="333"/>
      <c r="ASQ11" s="333"/>
      <c r="ASR11" s="333"/>
      <c r="ASS11" s="333"/>
      <c r="AST11" s="333"/>
      <c r="ASU11" s="333"/>
      <c r="ASV11" s="333"/>
      <c r="ASW11" s="333"/>
      <c r="ASX11" s="333"/>
      <c r="ASY11" s="333"/>
      <c r="ASZ11" s="333"/>
      <c r="ATA11" s="333"/>
      <c r="ATB11" s="333"/>
      <c r="ATC11" s="333"/>
      <c r="ATD11" s="333"/>
      <c r="ATE11" s="333"/>
      <c r="ATF11" s="333"/>
      <c r="ATG11" s="333"/>
      <c r="ATH11" s="333"/>
      <c r="ATI11" s="333"/>
      <c r="ATJ11" s="333"/>
      <c r="ATK11" s="333"/>
      <c r="ATL11" s="333"/>
      <c r="ATM11" s="333"/>
      <c r="ATN11" s="333"/>
      <c r="ATO11" s="333"/>
      <c r="ATP11" s="333"/>
      <c r="ATQ11" s="333"/>
      <c r="ATR11" s="333"/>
      <c r="ATS11" s="333"/>
      <c r="ATT11" s="333"/>
      <c r="ATU11" s="333"/>
      <c r="ATV11" s="333"/>
      <c r="ATW11" s="333"/>
      <c r="ATX11" s="333"/>
      <c r="ATY11" s="333"/>
      <c r="ATZ11" s="333"/>
      <c r="AUA11" s="333"/>
      <c r="AUB11" s="333"/>
      <c r="AUC11" s="333"/>
      <c r="AUD11" s="333"/>
      <c r="AUE11" s="333"/>
      <c r="AUF11" s="333"/>
      <c r="AUG11" s="333"/>
      <c r="AUH11" s="333"/>
      <c r="AUI11" s="333"/>
      <c r="AUJ11" s="333"/>
      <c r="AUK11" s="333"/>
      <c r="AUL11" s="333"/>
      <c r="AUM11" s="333"/>
      <c r="AUN11" s="333"/>
      <c r="AUO11" s="333"/>
      <c r="AUP11" s="333"/>
      <c r="AUQ11" s="333"/>
      <c r="AUR11" s="333"/>
      <c r="AUS11" s="333"/>
      <c r="AUT11" s="333"/>
      <c r="AUU11" s="333"/>
      <c r="AUV11" s="333"/>
      <c r="AUW11" s="333"/>
      <c r="AUX11" s="333"/>
      <c r="AUY11" s="333"/>
      <c r="AUZ11" s="333"/>
      <c r="AVA11" s="333"/>
      <c r="AVB11" s="333"/>
      <c r="AVC11" s="333"/>
      <c r="AVD11" s="333"/>
      <c r="AVE11" s="333"/>
      <c r="AVF11" s="333"/>
      <c r="AVG11" s="333"/>
      <c r="AVH11" s="333"/>
      <c r="AVI11" s="333"/>
      <c r="AVJ11" s="333"/>
      <c r="AVK11" s="333"/>
      <c r="AVL11" s="333"/>
      <c r="AVM11" s="333"/>
      <c r="AVN11" s="333"/>
      <c r="AVO11" s="333"/>
      <c r="AVP11" s="333"/>
      <c r="AVQ11" s="333"/>
      <c r="AVR11" s="333"/>
      <c r="AVS11" s="333"/>
      <c r="AVT11" s="333"/>
      <c r="AVU11" s="333"/>
      <c r="AVV11" s="333"/>
      <c r="AVW11" s="333"/>
      <c r="AVX11" s="333"/>
      <c r="AVY11" s="333"/>
      <c r="AVZ11" s="333"/>
      <c r="AWA11" s="333"/>
      <c r="AWB11" s="333"/>
      <c r="AWC11" s="333"/>
      <c r="AWD11" s="333"/>
      <c r="AWE11" s="333"/>
      <c r="AWF11" s="333"/>
      <c r="AWG11" s="333"/>
      <c r="AWH11" s="333"/>
      <c r="AWI11" s="333"/>
      <c r="AWJ11" s="333"/>
      <c r="AWK11" s="333"/>
      <c r="AWL11" s="333"/>
      <c r="AWM11" s="333"/>
      <c r="AWN11" s="333"/>
      <c r="AWO11" s="333"/>
      <c r="AWP11" s="333"/>
      <c r="AWQ11" s="333"/>
      <c r="AWR11" s="333"/>
      <c r="AWS11" s="333"/>
      <c r="AWT11" s="333"/>
      <c r="AWU11" s="333"/>
      <c r="AWV11" s="333"/>
      <c r="AWW11" s="333"/>
      <c r="AWX11" s="333"/>
      <c r="AWY11" s="333"/>
      <c r="AWZ11" s="333"/>
      <c r="AXA11" s="333"/>
      <c r="AXB11" s="333"/>
      <c r="AXC11" s="333"/>
      <c r="AXD11" s="333"/>
      <c r="AXE11" s="333"/>
      <c r="AXF11" s="333"/>
      <c r="AXG11" s="333"/>
      <c r="AXH11" s="333"/>
      <c r="AXI11" s="333"/>
      <c r="AXJ11" s="333"/>
      <c r="AXK11" s="333"/>
      <c r="AXL11" s="333"/>
      <c r="AXM11" s="333"/>
      <c r="AXN11" s="333"/>
      <c r="AXO11" s="333"/>
      <c r="AXP11" s="333"/>
      <c r="AXQ11" s="333"/>
      <c r="AXR11" s="333"/>
      <c r="AXS11" s="333"/>
      <c r="AXT11" s="333"/>
      <c r="AXU11" s="333"/>
      <c r="AXV11" s="333"/>
      <c r="AXW11" s="333"/>
      <c r="AXX11" s="333"/>
      <c r="AXY11" s="333"/>
      <c r="AXZ11" s="333"/>
      <c r="AYA11" s="333"/>
      <c r="AYB11" s="333"/>
      <c r="AYC11" s="333"/>
      <c r="AYD11" s="333"/>
      <c r="AYE11" s="333"/>
      <c r="AYF11" s="333"/>
      <c r="AYG11" s="333"/>
      <c r="AYH11" s="333"/>
      <c r="AYI11" s="333"/>
      <c r="AYJ11" s="333"/>
      <c r="AYK11" s="333"/>
      <c r="AYL11" s="333"/>
      <c r="AYM11" s="333"/>
      <c r="AYN11" s="333"/>
      <c r="AYO11" s="333"/>
      <c r="AYP11" s="333"/>
      <c r="AYQ11" s="333"/>
      <c r="AYR11" s="333"/>
      <c r="AYS11" s="333"/>
      <c r="AYT11" s="333"/>
      <c r="AYU11" s="333"/>
      <c r="AYV11" s="333"/>
      <c r="AYW11" s="333"/>
      <c r="AYX11" s="333"/>
      <c r="AYY11" s="333"/>
      <c r="AYZ11" s="333"/>
      <c r="AZA11" s="333"/>
      <c r="AZB11" s="333"/>
      <c r="AZC11" s="333"/>
      <c r="AZD11" s="333"/>
      <c r="AZE11" s="333"/>
      <c r="AZF11" s="333"/>
      <c r="AZG11" s="333"/>
      <c r="AZH11" s="333"/>
      <c r="AZI11" s="333"/>
      <c r="AZJ11" s="333"/>
      <c r="AZK11" s="333"/>
      <c r="AZL11" s="333"/>
      <c r="AZM11" s="333"/>
      <c r="AZN11" s="333"/>
      <c r="AZO11" s="333"/>
      <c r="AZP11" s="333"/>
      <c r="AZQ11" s="333"/>
      <c r="AZR11" s="333"/>
      <c r="AZS11" s="333"/>
      <c r="AZT11" s="333"/>
      <c r="AZU11" s="333"/>
      <c r="AZV11" s="333"/>
      <c r="AZW11" s="333"/>
      <c r="AZX11" s="333"/>
      <c r="AZY11" s="333"/>
      <c r="AZZ11" s="333"/>
      <c r="BAA11" s="333"/>
      <c r="BAB11" s="333"/>
      <c r="BAC11" s="333"/>
      <c r="BAD11" s="333"/>
      <c r="BAE11" s="333"/>
      <c r="BAF11" s="333"/>
      <c r="BAG11" s="333"/>
      <c r="BAH11" s="333"/>
      <c r="BAI11" s="333"/>
      <c r="BAJ11" s="333"/>
      <c r="BAK11" s="333"/>
      <c r="BAL11" s="333"/>
      <c r="BAM11" s="333"/>
      <c r="BAN11" s="333"/>
      <c r="BAO11" s="333"/>
      <c r="BAP11" s="333"/>
      <c r="BAQ11" s="333"/>
      <c r="BAR11" s="333"/>
      <c r="BAS11" s="333"/>
      <c r="BAT11" s="333"/>
      <c r="BAU11" s="333"/>
      <c r="BAV11" s="333"/>
      <c r="BAW11" s="333"/>
      <c r="BAX11" s="333"/>
      <c r="BAY11" s="333"/>
      <c r="BAZ11" s="333"/>
      <c r="BBA11" s="333"/>
      <c r="BBB11" s="333"/>
      <c r="BBC11" s="333"/>
      <c r="BBD11" s="333"/>
      <c r="BBE11" s="333"/>
      <c r="BBF11" s="333"/>
      <c r="BBG11" s="333"/>
      <c r="BBH11" s="333"/>
      <c r="BBI11" s="333"/>
      <c r="BBJ11" s="333"/>
      <c r="BBK11" s="333"/>
      <c r="BBL11" s="333"/>
      <c r="BBM11" s="333"/>
      <c r="BBN11" s="333"/>
      <c r="BBO11" s="333"/>
      <c r="BBP11" s="333"/>
      <c r="BBQ11" s="333"/>
      <c r="BBR11" s="333"/>
      <c r="BBS11" s="333"/>
      <c r="BBT11" s="333"/>
      <c r="BBU11" s="333"/>
      <c r="BBV11" s="333"/>
      <c r="BBW11" s="333"/>
      <c r="BBX11" s="333"/>
      <c r="BBY11" s="333"/>
      <c r="BBZ11" s="333"/>
      <c r="BCA11" s="333"/>
      <c r="BCB11" s="333"/>
      <c r="BCC11" s="333"/>
      <c r="BCD11" s="333"/>
      <c r="BCE11" s="333"/>
      <c r="BCF11" s="333"/>
      <c r="BCG11" s="333"/>
      <c r="BCH11" s="333"/>
      <c r="BCI11" s="333"/>
      <c r="BCJ11" s="333"/>
      <c r="BCK11" s="333"/>
      <c r="BCL11" s="333"/>
      <c r="BCM11" s="333"/>
      <c r="BCN11" s="333"/>
      <c r="BCO11" s="333"/>
      <c r="BCP11" s="333"/>
      <c r="BCQ11" s="333"/>
      <c r="BCR11" s="333"/>
      <c r="BCS11" s="333"/>
      <c r="BCT11" s="333"/>
      <c r="BCU11" s="333"/>
      <c r="BCV11" s="333"/>
      <c r="BCW11" s="333"/>
      <c r="BCX11" s="333"/>
      <c r="BCY11" s="333"/>
      <c r="BCZ11" s="333"/>
      <c r="BDA11" s="333"/>
      <c r="BDB11" s="333"/>
      <c r="BDC11" s="333"/>
      <c r="BDD11" s="333"/>
      <c r="BDE11" s="333"/>
      <c r="BDF11" s="333"/>
      <c r="BDG11" s="333"/>
      <c r="BDH11" s="333"/>
      <c r="BDI11" s="333"/>
      <c r="BDJ11" s="333"/>
      <c r="BDK11" s="333"/>
      <c r="BDL11" s="333"/>
      <c r="BDM11" s="333"/>
      <c r="BDN11" s="333"/>
      <c r="BDO11" s="333"/>
      <c r="BDP11" s="333"/>
      <c r="BDQ11" s="333"/>
      <c r="BDR11" s="333"/>
      <c r="BDS11" s="333"/>
      <c r="BDT11" s="333"/>
      <c r="BDU11" s="333"/>
      <c r="BDV11" s="333"/>
      <c r="BDW11" s="333"/>
      <c r="BDX11" s="333"/>
      <c r="BDY11" s="333"/>
      <c r="BDZ11" s="333"/>
      <c r="BEA11" s="333"/>
      <c r="BEB11" s="333"/>
      <c r="BEC11" s="333"/>
      <c r="BED11" s="333"/>
      <c r="BEE11" s="333"/>
      <c r="BEF11" s="333"/>
      <c r="BEG11" s="333"/>
      <c r="BEH11" s="333"/>
      <c r="BEI11" s="333"/>
      <c r="BEJ11" s="333"/>
      <c r="BEK11" s="333"/>
      <c r="BEL11" s="333"/>
      <c r="BEM11" s="333"/>
      <c r="BEN11" s="333"/>
      <c r="BEO11" s="333"/>
      <c r="BEP11" s="333"/>
      <c r="BEQ11" s="333"/>
      <c r="BER11" s="333"/>
      <c r="BES11" s="333"/>
      <c r="BET11" s="333"/>
      <c r="BEU11" s="333"/>
      <c r="BEV11" s="333"/>
      <c r="BEW11" s="333"/>
      <c r="BEX11" s="333"/>
      <c r="BEY11" s="333"/>
      <c r="BEZ11" s="333"/>
      <c r="BFA11" s="333"/>
      <c r="BFB11" s="333"/>
      <c r="BFC11" s="333"/>
      <c r="BFD11" s="333"/>
      <c r="BFE11" s="333"/>
      <c r="BFF11" s="333"/>
      <c r="BFG11" s="333"/>
      <c r="BFH11" s="333"/>
      <c r="BFI11" s="333"/>
      <c r="BFJ11" s="333"/>
      <c r="BFK11" s="333"/>
      <c r="BFL11" s="333"/>
      <c r="BFM11" s="333"/>
      <c r="BFN11" s="333"/>
      <c r="BFO11" s="333"/>
      <c r="BFP11" s="333"/>
      <c r="BFQ11" s="333"/>
      <c r="BFR11" s="333"/>
      <c r="BFS11" s="333"/>
      <c r="BFT11" s="333"/>
      <c r="BFU11" s="333"/>
      <c r="BFV11" s="333"/>
      <c r="BFW11" s="333"/>
      <c r="BFX11" s="333"/>
      <c r="BFY11" s="333"/>
      <c r="BFZ11" s="333"/>
      <c r="BGA11" s="333"/>
      <c r="BGB11" s="333"/>
      <c r="BGC11" s="333"/>
      <c r="BGD11" s="333"/>
      <c r="BGE11" s="333"/>
      <c r="BGF11" s="333"/>
      <c r="BGG11" s="333"/>
      <c r="BGH11" s="333"/>
      <c r="BGI11" s="333"/>
      <c r="BGJ11" s="333"/>
      <c r="BGK11" s="333"/>
      <c r="BGL11" s="333"/>
      <c r="BGM11" s="333"/>
      <c r="BGN11" s="333"/>
      <c r="BGO11" s="333"/>
      <c r="BGP11" s="333"/>
      <c r="BGQ11" s="333"/>
      <c r="BGR11" s="333"/>
      <c r="BGS11" s="333"/>
      <c r="BGT11" s="333"/>
      <c r="BGU11" s="333"/>
      <c r="BGV11" s="333"/>
      <c r="BGW11" s="333"/>
      <c r="BGX11" s="333"/>
      <c r="BGY11" s="333"/>
      <c r="BGZ11" s="333"/>
      <c r="BHA11" s="333"/>
      <c r="BHB11" s="333"/>
      <c r="BHC11" s="333"/>
      <c r="BHD11" s="333"/>
      <c r="BHE11" s="333"/>
      <c r="BHF11" s="333"/>
      <c r="BHG11" s="333"/>
      <c r="BHH11" s="333"/>
      <c r="BHI11" s="333"/>
      <c r="BHJ11" s="333"/>
      <c r="BHK11" s="333"/>
      <c r="BHL11" s="333"/>
      <c r="BHM11" s="333"/>
      <c r="BHN11" s="333"/>
      <c r="BHO11" s="333"/>
      <c r="BHP11" s="333"/>
      <c r="BHQ11" s="333"/>
      <c r="BHR11" s="333"/>
      <c r="BHS11" s="333"/>
      <c r="BHT11" s="333"/>
      <c r="BHU11" s="333"/>
      <c r="BHV11" s="333"/>
      <c r="BHW11" s="333"/>
      <c r="BHX11" s="333"/>
      <c r="BHY11" s="333"/>
      <c r="BHZ11" s="333"/>
      <c r="BIA11" s="333"/>
      <c r="BIB11" s="333"/>
      <c r="BIC11" s="333"/>
      <c r="BID11" s="333"/>
      <c r="BIE11" s="333"/>
      <c r="BIF11" s="333"/>
      <c r="BIG11" s="333"/>
      <c r="BIH11" s="333"/>
      <c r="BII11" s="333"/>
      <c r="BIJ11" s="333"/>
      <c r="BIK11" s="333"/>
      <c r="BIL11" s="333"/>
      <c r="BIM11" s="333"/>
      <c r="BIN11" s="333"/>
      <c r="BIO11" s="333"/>
      <c r="BIP11" s="333"/>
      <c r="BIQ11" s="333"/>
      <c r="BIR11" s="333"/>
      <c r="BIS11" s="333"/>
      <c r="BIT11" s="333"/>
      <c r="BIU11" s="333"/>
      <c r="BIV11" s="333"/>
      <c r="BIW11" s="333"/>
      <c r="BIX11" s="333"/>
      <c r="BIY11" s="333"/>
      <c r="BIZ11" s="333"/>
      <c r="BJA11" s="333"/>
      <c r="BJB11" s="333"/>
      <c r="BJC11" s="333"/>
      <c r="BJD11" s="333"/>
      <c r="BJE11" s="333"/>
      <c r="BJF11" s="333"/>
      <c r="BJG11" s="333"/>
      <c r="BJH11" s="333"/>
      <c r="BJI11" s="333"/>
      <c r="BJJ11" s="333"/>
      <c r="BJK11" s="333"/>
      <c r="BJL11" s="333"/>
      <c r="BJM11" s="333"/>
      <c r="BJN11" s="333"/>
      <c r="BJO11" s="333"/>
      <c r="BJP11" s="333"/>
      <c r="BJQ11" s="333"/>
      <c r="BJR11" s="333"/>
      <c r="BJS11" s="333"/>
      <c r="BJT11" s="333"/>
      <c r="BJU11" s="333"/>
      <c r="BJV11" s="333"/>
      <c r="BJW11" s="333"/>
      <c r="BJX11" s="333"/>
      <c r="BJY11" s="333"/>
      <c r="BJZ11" s="333"/>
      <c r="BKA11" s="333"/>
      <c r="BKB11" s="333"/>
      <c r="BKC11" s="333"/>
      <c r="BKD11" s="333"/>
      <c r="BKE11" s="333"/>
      <c r="BKF11" s="333"/>
      <c r="BKG11" s="333"/>
      <c r="BKH11" s="333"/>
      <c r="BKI11" s="333"/>
      <c r="BKJ11" s="333"/>
      <c r="BKK11" s="333"/>
      <c r="BKL11" s="333"/>
      <c r="BKM11" s="333"/>
      <c r="BKN11" s="333"/>
      <c r="BKO11" s="333"/>
      <c r="BKP11" s="333"/>
      <c r="BKQ11" s="333"/>
      <c r="BKR11" s="333"/>
      <c r="BKS11" s="333"/>
      <c r="BKT11" s="333"/>
      <c r="BKU11" s="333"/>
      <c r="BKV11" s="333"/>
      <c r="BKW11" s="333"/>
      <c r="BKX11" s="333"/>
      <c r="BKY11" s="333"/>
      <c r="BKZ11" s="333"/>
      <c r="BLA11" s="333"/>
      <c r="BLB11" s="333"/>
      <c r="BLC11" s="333"/>
      <c r="BLD11" s="333"/>
      <c r="BLE11" s="333"/>
      <c r="BLF11" s="333"/>
      <c r="BLG11" s="333"/>
      <c r="BLH11" s="333"/>
      <c r="BLI11" s="333"/>
      <c r="BLJ11" s="333"/>
      <c r="BLK11" s="333"/>
      <c r="BLL11" s="333"/>
      <c r="BLM11" s="333"/>
      <c r="BLN11" s="333"/>
      <c r="BLO11" s="333"/>
      <c r="BLP11" s="333"/>
      <c r="BLQ11" s="333"/>
      <c r="BLR11" s="333"/>
      <c r="BLS11" s="333"/>
      <c r="BLT11" s="333"/>
      <c r="BLU11" s="333"/>
      <c r="BLV11" s="333"/>
      <c r="BLW11" s="333"/>
      <c r="BLX11" s="333"/>
      <c r="BLY11" s="333"/>
      <c r="BLZ11" s="333"/>
      <c r="BMA11" s="333"/>
      <c r="BMB11" s="333"/>
      <c r="BMC11" s="333"/>
      <c r="BMD11" s="333"/>
      <c r="BME11" s="333"/>
      <c r="BMF11" s="333"/>
      <c r="BMG11" s="333"/>
      <c r="BMH11" s="333"/>
      <c r="BMI11" s="333"/>
      <c r="BMJ11" s="333"/>
      <c r="BMK11" s="333"/>
      <c r="BML11" s="333"/>
      <c r="BMM11" s="333"/>
      <c r="BMN11" s="333"/>
      <c r="BMO11" s="333"/>
      <c r="BMP11" s="333"/>
      <c r="BMQ11" s="333"/>
      <c r="BMR11" s="333"/>
      <c r="BMS11" s="333"/>
      <c r="BMT11" s="333"/>
      <c r="BMU11" s="333"/>
      <c r="BMV11" s="333"/>
      <c r="BMW11" s="333"/>
      <c r="BMX11" s="333"/>
      <c r="BMY11" s="333"/>
      <c r="BMZ11" s="333"/>
      <c r="BNA11" s="333"/>
      <c r="BNB11" s="333"/>
      <c r="BNC11" s="333"/>
      <c r="BND11" s="333"/>
      <c r="BNE11" s="333"/>
      <c r="BNF11" s="333"/>
      <c r="BNG11" s="333"/>
      <c r="BNH11" s="333"/>
      <c r="BNI11" s="333"/>
      <c r="BNJ11" s="333"/>
      <c r="BNK11" s="333"/>
      <c r="BNL11" s="333"/>
      <c r="BNM11" s="333"/>
      <c r="BNN11" s="333"/>
      <c r="BNO11" s="333"/>
      <c r="BNP11" s="333"/>
      <c r="BNQ11" s="333"/>
      <c r="BNR11" s="333"/>
      <c r="BNS11" s="333"/>
      <c r="BNT11" s="333"/>
      <c r="BNU11" s="333"/>
      <c r="BNV11" s="333"/>
      <c r="BNW11" s="333"/>
      <c r="BNX11" s="333"/>
      <c r="BNY11" s="333"/>
      <c r="BNZ11" s="333"/>
      <c r="BOA11" s="333"/>
      <c r="BOB11" s="333"/>
      <c r="BOC11" s="333"/>
      <c r="BOD11" s="333"/>
      <c r="BOE11" s="333"/>
      <c r="BOF11" s="333"/>
      <c r="BOG11" s="333"/>
      <c r="BOH11" s="333"/>
      <c r="BOI11" s="333"/>
      <c r="BOJ11" s="333"/>
      <c r="BOK11" s="333"/>
      <c r="BOL11" s="333"/>
      <c r="BOM11" s="333"/>
      <c r="BON11" s="333"/>
      <c r="BOO11" s="333"/>
      <c r="BOP11" s="333"/>
      <c r="BOQ11" s="333"/>
      <c r="BOR11" s="333"/>
      <c r="BOS11" s="333"/>
      <c r="BOT11" s="333"/>
      <c r="BOU11" s="333"/>
      <c r="BOV11" s="333"/>
      <c r="BOW11" s="333"/>
      <c r="BOX11" s="333"/>
      <c r="BOY11" s="333"/>
      <c r="BOZ11" s="333"/>
      <c r="BPA11" s="333"/>
      <c r="BPB11" s="333"/>
      <c r="BPC11" s="333"/>
      <c r="BPD11" s="333"/>
      <c r="BPE11" s="333"/>
      <c r="BPF11" s="333"/>
      <c r="BPG11" s="333"/>
      <c r="BPH11" s="333"/>
      <c r="BPI11" s="333"/>
      <c r="BPJ11" s="333"/>
      <c r="BPK11" s="333"/>
      <c r="BPL11" s="333"/>
      <c r="BPM11" s="333"/>
      <c r="BPN11" s="333"/>
      <c r="BPO11" s="333"/>
      <c r="BPP11" s="333"/>
      <c r="BPQ11" s="333"/>
      <c r="BPR11" s="333"/>
      <c r="BPS11" s="333"/>
      <c r="BPT11" s="333"/>
      <c r="BPU11" s="333"/>
      <c r="BPV11" s="333"/>
      <c r="BPW11" s="333"/>
      <c r="BPX11" s="333"/>
      <c r="BPY11" s="333"/>
      <c r="BPZ11" s="333"/>
      <c r="BQA11" s="333"/>
      <c r="BQB11" s="333"/>
      <c r="BQC11" s="333"/>
      <c r="BQD11" s="333"/>
      <c r="BQE11" s="333"/>
      <c r="BQF11" s="333"/>
      <c r="BQG11" s="333"/>
      <c r="BQH11" s="333"/>
      <c r="BQI11" s="333"/>
      <c r="BQJ11" s="333"/>
      <c r="BQK11" s="333"/>
      <c r="BQL11" s="333"/>
      <c r="BQM11" s="333"/>
      <c r="BQN11" s="333"/>
      <c r="BQO11" s="333"/>
      <c r="BQP11" s="333"/>
      <c r="BQQ11" s="333"/>
      <c r="BQR11" s="333"/>
      <c r="BQS11" s="333"/>
      <c r="BQT11" s="333"/>
      <c r="BQU11" s="333"/>
      <c r="BQV11" s="333"/>
      <c r="BQW11" s="333"/>
      <c r="BQX11" s="333"/>
      <c r="BQY11" s="333"/>
      <c r="BQZ11" s="333"/>
      <c r="BRA11" s="333"/>
      <c r="BRB11" s="333"/>
      <c r="BRC11" s="333"/>
      <c r="BRD11" s="333"/>
      <c r="BRE11" s="333"/>
      <c r="BRF11" s="333"/>
      <c r="BRG11" s="333"/>
      <c r="BRH11" s="333"/>
      <c r="BRI11" s="333"/>
      <c r="BRJ11" s="333"/>
      <c r="BRK11" s="333"/>
      <c r="BRL11" s="333"/>
      <c r="BRM11" s="333"/>
      <c r="BRN11" s="333"/>
      <c r="BRO11" s="333"/>
      <c r="BRP11" s="333"/>
      <c r="BRQ11" s="333"/>
      <c r="BRR11" s="333"/>
      <c r="BRS11" s="333"/>
      <c r="BRT11" s="333"/>
      <c r="BRU11" s="333"/>
      <c r="BRV11" s="333"/>
      <c r="BRW11" s="333"/>
      <c r="BRX11" s="333"/>
      <c r="BRY11" s="333"/>
      <c r="BRZ11" s="333"/>
      <c r="BSA11" s="333"/>
      <c r="BSB11" s="333"/>
      <c r="BSC11" s="333"/>
      <c r="BSD11" s="333"/>
      <c r="BSE11" s="333"/>
      <c r="BSF11" s="333"/>
      <c r="BSG11" s="333"/>
      <c r="BSH11" s="333"/>
      <c r="BSI11" s="333"/>
      <c r="BSJ11" s="333"/>
      <c r="BSK11" s="333"/>
      <c r="BSL11" s="333"/>
      <c r="BSM11" s="333"/>
      <c r="BSN11" s="333"/>
      <c r="BSO11" s="333"/>
      <c r="BSP11" s="333"/>
      <c r="BSQ11" s="333"/>
      <c r="BSR11" s="333"/>
      <c r="BSS11" s="333"/>
      <c r="BST11" s="333"/>
      <c r="BSU11" s="333"/>
      <c r="BSV11" s="333"/>
      <c r="BSW11" s="333"/>
      <c r="BSX11" s="333"/>
      <c r="BSY11" s="333"/>
      <c r="BSZ11" s="333"/>
      <c r="BTA11" s="333"/>
      <c r="BTB11" s="333"/>
      <c r="BTC11" s="333"/>
      <c r="BTD11" s="333"/>
      <c r="BTE11" s="333"/>
      <c r="BTF11" s="333"/>
      <c r="BTG11" s="333"/>
      <c r="BTH11" s="333"/>
      <c r="BTI11" s="333"/>
      <c r="BTJ11" s="333"/>
      <c r="BTK11" s="333"/>
      <c r="BTL11" s="333"/>
      <c r="BTM11" s="333"/>
      <c r="BTN11" s="333"/>
      <c r="BTO11" s="333"/>
      <c r="BTP11" s="333"/>
      <c r="BTQ11" s="333"/>
      <c r="BTR11" s="333"/>
      <c r="BTS11" s="333"/>
      <c r="BTT11" s="333"/>
      <c r="BTU11" s="333"/>
      <c r="BTV11" s="333"/>
      <c r="BTW11" s="333"/>
      <c r="BTX11" s="333"/>
      <c r="BTY11" s="333"/>
      <c r="BTZ11" s="333"/>
      <c r="BUA11" s="333"/>
      <c r="BUB11" s="333"/>
      <c r="BUC11" s="333"/>
      <c r="BUD11" s="333"/>
      <c r="BUE11" s="333"/>
      <c r="BUF11" s="333"/>
      <c r="BUG11" s="333"/>
      <c r="BUH11" s="333"/>
      <c r="BUI11" s="333"/>
      <c r="BUJ11" s="333"/>
      <c r="BUK11" s="333"/>
      <c r="BUL11" s="333"/>
      <c r="BUM11" s="333"/>
      <c r="BUN11" s="333"/>
      <c r="BUO11" s="333"/>
      <c r="BUP11" s="333"/>
      <c r="BUQ11" s="333"/>
      <c r="BUR11" s="333"/>
      <c r="BUS11" s="333"/>
      <c r="BUT11" s="333"/>
      <c r="BUU11" s="333"/>
      <c r="BUV11" s="333"/>
      <c r="BUW11" s="333"/>
      <c r="BUX11" s="333"/>
      <c r="BUY11" s="333"/>
      <c r="BUZ11" s="333"/>
      <c r="BVA11" s="333"/>
      <c r="BVB11" s="333"/>
      <c r="BVC11" s="333"/>
      <c r="BVD11" s="333"/>
      <c r="BVE11" s="333"/>
      <c r="BVF11" s="333"/>
      <c r="BVG11" s="333"/>
      <c r="BVH11" s="333"/>
      <c r="BVI11" s="333"/>
      <c r="BVJ11" s="333"/>
      <c r="BVK11" s="333"/>
      <c r="BVL11" s="333"/>
      <c r="BVM11" s="333"/>
      <c r="BVN11" s="333"/>
      <c r="BVO11" s="333"/>
      <c r="BVP11" s="333"/>
      <c r="BVQ11" s="333"/>
      <c r="BVR11" s="333"/>
      <c r="BVS11" s="333"/>
      <c r="BVT11" s="333"/>
      <c r="BVU11" s="333"/>
      <c r="BVV11" s="333"/>
      <c r="BVW11" s="333"/>
      <c r="BVX11" s="333"/>
      <c r="BVY11" s="333"/>
      <c r="BVZ11" s="333"/>
      <c r="BWA11" s="333"/>
      <c r="BWB11" s="333"/>
      <c r="BWC11" s="333"/>
      <c r="BWD11" s="333"/>
      <c r="BWE11" s="333"/>
      <c r="BWF11" s="333"/>
      <c r="BWG11" s="333"/>
      <c r="BWH11" s="333"/>
      <c r="BWI11" s="333"/>
      <c r="BWJ11" s="333"/>
      <c r="BWK11" s="333"/>
      <c r="BWL11" s="333"/>
      <c r="BWM11" s="333"/>
      <c r="BWN11" s="333"/>
      <c r="BWO11" s="333"/>
      <c r="BWP11" s="333"/>
      <c r="BWQ11" s="333"/>
      <c r="BWR11" s="333"/>
      <c r="BWS11" s="333"/>
      <c r="BWT11" s="333"/>
      <c r="BWU11" s="333"/>
      <c r="BWV11" s="333"/>
      <c r="BWW11" s="333"/>
      <c r="BWX11" s="333"/>
      <c r="BWY11" s="333"/>
      <c r="BWZ11" s="333"/>
      <c r="BXA11" s="333"/>
      <c r="BXB11" s="333"/>
      <c r="BXC11" s="333"/>
      <c r="BXD11" s="333"/>
      <c r="BXE11" s="333"/>
      <c r="BXF11" s="333"/>
      <c r="BXG11" s="333"/>
      <c r="BXH11" s="333"/>
      <c r="BXI11" s="333"/>
      <c r="BXJ11" s="333"/>
      <c r="BXK11" s="333"/>
      <c r="BXL11" s="333"/>
      <c r="BXM11" s="333"/>
      <c r="BXN11" s="333"/>
      <c r="BXO11" s="333"/>
      <c r="BXP11" s="333"/>
      <c r="BXQ11" s="333"/>
      <c r="BXR11" s="333"/>
      <c r="BXS11" s="333"/>
      <c r="BXT11" s="333"/>
      <c r="BXU11" s="333"/>
      <c r="BXV11" s="333"/>
      <c r="BXW11" s="333"/>
      <c r="BXX11" s="333"/>
      <c r="BXY11" s="333"/>
      <c r="BXZ11" s="333"/>
      <c r="BYA11" s="333"/>
      <c r="BYB11" s="333"/>
      <c r="BYC11" s="333"/>
      <c r="BYD11" s="333"/>
      <c r="BYE11" s="333"/>
      <c r="BYF11" s="333"/>
      <c r="BYG11" s="333"/>
      <c r="BYH11" s="333"/>
      <c r="BYI11" s="333"/>
      <c r="BYJ11" s="333"/>
      <c r="BYK11" s="333"/>
      <c r="BYL11" s="333"/>
      <c r="BYM11" s="333"/>
      <c r="BYN11" s="333"/>
      <c r="BYO11" s="333"/>
      <c r="BYP11" s="333"/>
      <c r="BYQ11" s="333"/>
      <c r="BYR11" s="333"/>
      <c r="BYS11" s="333"/>
      <c r="BYT11" s="333"/>
      <c r="BYU11" s="333"/>
      <c r="BYV11" s="333"/>
      <c r="BYW11" s="333"/>
      <c r="BYX11" s="333"/>
      <c r="BYY11" s="333"/>
      <c r="BYZ11" s="333"/>
      <c r="BZA11" s="333"/>
      <c r="BZB11" s="333"/>
      <c r="BZC11" s="333"/>
      <c r="BZD11" s="333"/>
      <c r="BZE11" s="333"/>
      <c r="BZF11" s="333"/>
      <c r="BZG11" s="333"/>
      <c r="BZH11" s="333"/>
      <c r="BZI11" s="333"/>
      <c r="BZJ11" s="333"/>
      <c r="BZK11" s="333"/>
      <c r="BZL11" s="333"/>
      <c r="BZM11" s="333"/>
      <c r="BZN11" s="333"/>
      <c r="BZO11" s="333"/>
      <c r="BZP11" s="333"/>
      <c r="BZQ11" s="333"/>
      <c r="BZR11" s="333"/>
      <c r="BZS11" s="333"/>
      <c r="BZT11" s="333"/>
      <c r="BZU11" s="333"/>
      <c r="BZV11" s="333"/>
      <c r="BZW11" s="333"/>
      <c r="BZX11" s="333"/>
      <c r="BZY11" s="333"/>
      <c r="BZZ11" s="333"/>
      <c r="CAA11" s="333"/>
      <c r="CAB11" s="333"/>
      <c r="CAC11" s="333"/>
      <c r="CAD11" s="333"/>
      <c r="CAE11" s="333"/>
      <c r="CAF11" s="333"/>
      <c r="CAG11" s="333"/>
      <c r="CAH11" s="333"/>
      <c r="CAI11" s="333"/>
      <c r="CAJ11" s="333"/>
      <c r="CAK11" s="333"/>
      <c r="CAL11" s="333"/>
      <c r="CAM11" s="333"/>
      <c r="CAN11" s="333"/>
      <c r="CAO11" s="333"/>
      <c r="CAP11" s="333"/>
      <c r="CAQ11" s="333"/>
      <c r="CAR11" s="333"/>
      <c r="CAS11" s="333"/>
      <c r="CAT11" s="333"/>
      <c r="CAU11" s="333"/>
      <c r="CAV11" s="333"/>
      <c r="CAW11" s="333"/>
      <c r="CAX11" s="333"/>
      <c r="CAY11" s="333"/>
      <c r="CAZ11" s="333"/>
      <c r="CBA11" s="333"/>
      <c r="CBB11" s="333"/>
      <c r="CBC11" s="333"/>
      <c r="CBD11" s="333"/>
      <c r="CBE11" s="333"/>
      <c r="CBF11" s="333"/>
      <c r="CBG11" s="333"/>
      <c r="CBH11" s="333"/>
      <c r="CBI11" s="333"/>
      <c r="CBJ11" s="333"/>
      <c r="CBK11" s="333"/>
      <c r="CBL11" s="333"/>
      <c r="CBM11" s="333"/>
      <c r="CBN11" s="333"/>
      <c r="CBO11" s="333"/>
      <c r="CBP11" s="333"/>
      <c r="CBQ11" s="333"/>
      <c r="CBR11" s="333"/>
      <c r="CBS11" s="333"/>
      <c r="CBT11" s="333"/>
      <c r="CBU11" s="333"/>
      <c r="CBV11" s="333"/>
      <c r="CBW11" s="333"/>
      <c r="CBX11" s="333"/>
      <c r="CBY11" s="333"/>
      <c r="CBZ11" s="333"/>
      <c r="CCA11" s="333"/>
      <c r="CCB11" s="333"/>
      <c r="CCC11" s="333"/>
      <c r="CCD11" s="333"/>
      <c r="CCE11" s="333"/>
      <c r="CCF11" s="333"/>
      <c r="CCG11" s="333"/>
      <c r="CCH11" s="333"/>
      <c r="CCI11" s="333"/>
      <c r="CCJ11" s="333"/>
      <c r="CCK11" s="333"/>
      <c r="CCL11" s="333"/>
      <c r="CCM11" s="333"/>
      <c r="CCN11" s="333"/>
      <c r="CCO11" s="333"/>
      <c r="CCP11" s="333"/>
      <c r="CCQ11" s="333"/>
      <c r="CCR11" s="333"/>
      <c r="CCS11" s="333"/>
      <c r="CCT11" s="333"/>
      <c r="CCU11" s="333"/>
      <c r="CCV11" s="333"/>
      <c r="CCW11" s="333"/>
      <c r="CCX11" s="333"/>
      <c r="CCY11" s="333"/>
      <c r="CCZ11" s="333"/>
      <c r="CDA11" s="333"/>
      <c r="CDB11" s="333"/>
      <c r="CDC11" s="333"/>
      <c r="CDD11" s="333"/>
      <c r="CDE11" s="333"/>
      <c r="CDF11" s="333"/>
      <c r="CDG11" s="333"/>
      <c r="CDH11" s="333"/>
      <c r="CDI11" s="333"/>
      <c r="CDJ11" s="333"/>
      <c r="CDK11" s="333"/>
      <c r="CDL11" s="333"/>
      <c r="CDM11" s="333"/>
      <c r="CDN11" s="333"/>
      <c r="CDO11" s="333"/>
      <c r="CDP11" s="333"/>
      <c r="CDQ11" s="333"/>
      <c r="CDR11" s="333"/>
      <c r="CDS11" s="333"/>
      <c r="CDT11" s="333"/>
      <c r="CDU11" s="333"/>
      <c r="CDV11" s="333"/>
      <c r="CDW11" s="333"/>
      <c r="CDX11" s="333"/>
      <c r="CDY11" s="333"/>
      <c r="CDZ11" s="333"/>
      <c r="CEA11" s="333"/>
      <c r="CEB11" s="333"/>
      <c r="CEC11" s="333"/>
      <c r="CED11" s="333"/>
      <c r="CEE11" s="333"/>
      <c r="CEF11" s="333"/>
      <c r="CEG11" s="333"/>
      <c r="CEH11" s="333"/>
      <c r="CEI11" s="333"/>
      <c r="CEJ11" s="333"/>
      <c r="CEK11" s="333"/>
      <c r="CEL11" s="333"/>
      <c r="CEM11" s="333"/>
      <c r="CEN11" s="333"/>
      <c r="CEO11" s="333"/>
      <c r="CEP11" s="333"/>
      <c r="CEQ11" s="333"/>
      <c r="CER11" s="333"/>
      <c r="CES11" s="333"/>
      <c r="CET11" s="333"/>
      <c r="CEU11" s="333"/>
      <c r="CEV11" s="333"/>
      <c r="CEW11" s="333"/>
      <c r="CEX11" s="333"/>
      <c r="CEY11" s="333"/>
      <c r="CEZ11" s="333"/>
      <c r="CFA11" s="333"/>
      <c r="CFB11" s="333"/>
      <c r="CFC11" s="333"/>
      <c r="CFD11" s="333"/>
      <c r="CFE11" s="333"/>
      <c r="CFF11" s="333"/>
      <c r="CFG11" s="333"/>
      <c r="CFH11" s="333"/>
      <c r="CFI11" s="333"/>
      <c r="CFJ11" s="333"/>
      <c r="CFK11" s="333"/>
      <c r="CFL11" s="333"/>
      <c r="CFM11" s="333"/>
      <c r="CFN11" s="333"/>
      <c r="CFO11" s="333"/>
      <c r="CFP11" s="333"/>
      <c r="CFQ11" s="333"/>
      <c r="CFR11" s="333"/>
      <c r="CFS11" s="333"/>
      <c r="CFT11" s="333"/>
      <c r="CFU11" s="333"/>
      <c r="CFV11" s="333"/>
      <c r="CFW11" s="333"/>
      <c r="CFX11" s="333"/>
      <c r="CFY11" s="333"/>
      <c r="CFZ11" s="333"/>
      <c r="CGA11" s="333"/>
      <c r="CGB11" s="333"/>
      <c r="CGC11" s="333"/>
      <c r="CGD11" s="333"/>
      <c r="CGE11" s="333"/>
      <c r="CGF11" s="333"/>
      <c r="CGG11" s="333"/>
      <c r="CGH11" s="333"/>
      <c r="CGI11" s="333"/>
      <c r="CGJ11" s="333"/>
      <c r="CGK11" s="333"/>
      <c r="CGL11" s="333"/>
      <c r="CGM11" s="333"/>
      <c r="CGN11" s="333"/>
      <c r="CGO11" s="333"/>
      <c r="CGP11" s="333"/>
      <c r="CGQ11" s="333"/>
      <c r="CGR11" s="333"/>
      <c r="CGS11" s="333"/>
      <c r="CGT11" s="333"/>
      <c r="CGU11" s="333"/>
      <c r="CGV11" s="333"/>
      <c r="CGW11" s="333"/>
      <c r="CGX11" s="333"/>
      <c r="CGY11" s="333"/>
      <c r="CGZ11" s="333"/>
      <c r="CHA11" s="333"/>
      <c r="CHB11" s="333"/>
      <c r="CHC11" s="333"/>
      <c r="CHD11" s="333"/>
      <c r="CHE11" s="333"/>
      <c r="CHF11" s="333"/>
      <c r="CHG11" s="333"/>
      <c r="CHH11" s="333"/>
      <c r="CHI11" s="333"/>
      <c r="CHJ11" s="333"/>
      <c r="CHK11" s="333"/>
      <c r="CHL11" s="333"/>
      <c r="CHM11" s="333"/>
      <c r="CHN11" s="333"/>
      <c r="CHO11" s="333"/>
      <c r="CHP11" s="333"/>
      <c r="CHQ11" s="333"/>
      <c r="CHR11" s="333"/>
      <c r="CHS11" s="333"/>
      <c r="CHT11" s="333"/>
      <c r="CHU11" s="333"/>
      <c r="CHV11" s="333"/>
      <c r="CHW11" s="333"/>
      <c r="CHX11" s="333"/>
      <c r="CHY11" s="333"/>
      <c r="CHZ11" s="333"/>
      <c r="CIA11" s="333"/>
      <c r="CIB11" s="333"/>
      <c r="CIC11" s="333"/>
      <c r="CID11" s="333"/>
      <c r="CIE11" s="333"/>
      <c r="CIF11" s="333"/>
      <c r="CIG11" s="333"/>
      <c r="CIH11" s="333"/>
      <c r="CII11" s="333"/>
      <c r="CIJ11" s="333"/>
      <c r="CIK11" s="333"/>
      <c r="CIL11" s="333"/>
      <c r="CIM11" s="333"/>
      <c r="CIN11" s="333"/>
      <c r="CIO11" s="333"/>
      <c r="CIP11" s="333"/>
      <c r="CIQ11" s="333"/>
      <c r="CIR11" s="333"/>
      <c r="CIS11" s="333"/>
      <c r="CIT11" s="333"/>
      <c r="CIU11" s="333"/>
      <c r="CIV11" s="333"/>
      <c r="CIW11" s="333"/>
      <c r="CIX11" s="333"/>
      <c r="CIY11" s="333"/>
      <c r="CIZ11" s="333"/>
      <c r="CJA11" s="333"/>
      <c r="CJB11" s="333"/>
      <c r="CJC11" s="333"/>
      <c r="CJD11" s="333"/>
      <c r="CJE11" s="333"/>
      <c r="CJF11" s="333"/>
      <c r="CJG11" s="333"/>
      <c r="CJH11" s="333"/>
      <c r="CJI11" s="333"/>
      <c r="CJJ11" s="333"/>
      <c r="CJK11" s="333"/>
      <c r="CJL11" s="333"/>
      <c r="CJM11" s="333"/>
      <c r="CJN11" s="333"/>
      <c r="CJO11" s="333"/>
      <c r="CJP11" s="333"/>
      <c r="CJQ11" s="333"/>
      <c r="CJR11" s="333"/>
      <c r="CJS11" s="333"/>
      <c r="CJT11" s="333"/>
      <c r="CJU11" s="333"/>
      <c r="CJV11" s="333"/>
      <c r="CJW11" s="333"/>
      <c r="CJX11" s="333"/>
      <c r="CJY11" s="333"/>
      <c r="CJZ11" s="333"/>
      <c r="CKA11" s="333"/>
      <c r="CKB11" s="333"/>
      <c r="CKC11" s="333"/>
      <c r="CKD11" s="333"/>
      <c r="CKE11" s="333"/>
      <c r="CKF11" s="333"/>
      <c r="CKG11" s="333"/>
      <c r="CKH11" s="333"/>
      <c r="CKI11" s="333"/>
      <c r="CKJ11" s="333"/>
      <c r="CKK11" s="333"/>
      <c r="CKL11" s="333"/>
      <c r="CKM11" s="333"/>
      <c r="CKN11" s="333"/>
      <c r="CKO11" s="333"/>
      <c r="CKP11" s="333"/>
      <c r="CKQ11" s="333"/>
      <c r="CKR11" s="333"/>
      <c r="CKS11" s="333"/>
      <c r="CKT11" s="333"/>
      <c r="CKU11" s="333"/>
      <c r="CKV11" s="333"/>
      <c r="CKW11" s="333"/>
      <c r="CKX11" s="333"/>
      <c r="CKY11" s="333"/>
      <c r="CKZ11" s="333"/>
      <c r="CLA11" s="333"/>
      <c r="CLB11" s="333"/>
      <c r="CLC11" s="333"/>
      <c r="CLD11" s="333"/>
      <c r="CLE11" s="333"/>
      <c r="CLF11" s="333"/>
      <c r="CLG11" s="333"/>
      <c r="CLH11" s="333"/>
      <c r="CLI11" s="333"/>
      <c r="CLJ11" s="333"/>
      <c r="CLK11" s="333"/>
      <c r="CLL11" s="333"/>
      <c r="CLM11" s="333"/>
      <c r="CLN11" s="333"/>
      <c r="CLO11" s="333"/>
      <c r="CLP11" s="333"/>
      <c r="CLQ11" s="333"/>
      <c r="CLR11" s="333"/>
      <c r="CLS11" s="333"/>
      <c r="CLT11" s="333"/>
      <c r="CLU11" s="333"/>
      <c r="CLV11" s="333"/>
      <c r="CLW11" s="333"/>
      <c r="CLX11" s="333"/>
      <c r="CLY11" s="333"/>
      <c r="CLZ11" s="333"/>
      <c r="CMA11" s="333"/>
      <c r="CMB11" s="333"/>
      <c r="CMC11" s="333"/>
      <c r="CMD11" s="333"/>
      <c r="CME11" s="333"/>
      <c r="CMF11" s="333"/>
      <c r="CMG11" s="333"/>
      <c r="CMH11" s="333"/>
      <c r="CMI11" s="333"/>
      <c r="CMJ11" s="333"/>
      <c r="CMK11" s="333"/>
      <c r="CML11" s="333"/>
      <c r="CMM11" s="333"/>
      <c r="CMN11" s="333"/>
      <c r="CMO11" s="333"/>
      <c r="CMP11" s="333"/>
      <c r="CMQ11" s="333"/>
      <c r="CMR11" s="333"/>
      <c r="CMS11" s="333"/>
      <c r="CMT11" s="333"/>
      <c r="CMU11" s="333"/>
      <c r="CMV11" s="333"/>
      <c r="CMW11" s="333"/>
      <c r="CMX11" s="333"/>
      <c r="CMY11" s="333"/>
      <c r="CMZ11" s="333"/>
      <c r="CNA11" s="333"/>
      <c r="CNB11" s="333"/>
      <c r="CNC11" s="333"/>
      <c r="CND11" s="333"/>
      <c r="CNE11" s="333"/>
      <c r="CNF11" s="333"/>
      <c r="CNG11" s="333"/>
      <c r="CNH11" s="333"/>
      <c r="CNI11" s="333"/>
      <c r="CNJ11" s="333"/>
      <c r="CNK11" s="333"/>
      <c r="CNL11" s="333"/>
      <c r="CNM11" s="333"/>
      <c r="CNN11" s="333"/>
      <c r="CNO11" s="333"/>
      <c r="CNP11" s="333"/>
      <c r="CNQ11" s="333"/>
      <c r="CNR11" s="333"/>
      <c r="CNS11" s="333"/>
      <c r="CNT11" s="333"/>
      <c r="CNU11" s="333"/>
      <c r="CNV11" s="333"/>
      <c r="CNW11" s="333"/>
      <c r="CNX11" s="333"/>
      <c r="CNY11" s="333"/>
      <c r="CNZ11" s="333"/>
      <c r="COA11" s="333"/>
      <c r="COB11" s="333"/>
      <c r="COC11" s="333"/>
      <c r="COD11" s="333"/>
      <c r="COE11" s="333"/>
      <c r="COF11" s="333"/>
      <c r="COG11" s="333"/>
      <c r="COH11" s="333"/>
      <c r="COI11" s="333"/>
      <c r="COJ11" s="333"/>
      <c r="COK11" s="333"/>
      <c r="COL11" s="333"/>
      <c r="COM11" s="333"/>
      <c r="CON11" s="333"/>
      <c r="COO11" s="333"/>
      <c r="COP11" s="333"/>
      <c r="COQ11" s="333"/>
      <c r="COR11" s="333"/>
      <c r="COS11" s="333"/>
      <c r="COT11" s="333"/>
      <c r="COU11" s="333"/>
      <c r="COV11" s="333"/>
      <c r="COW11" s="333"/>
      <c r="COX11" s="333"/>
      <c r="COY11" s="333"/>
      <c r="COZ11" s="333"/>
      <c r="CPA11" s="333"/>
      <c r="CPB11" s="333"/>
      <c r="CPC11" s="333"/>
      <c r="CPD11" s="333"/>
      <c r="CPE11" s="333"/>
      <c r="CPF11" s="333"/>
      <c r="CPG11" s="333"/>
      <c r="CPH11" s="333"/>
      <c r="CPI11" s="333"/>
      <c r="CPJ11" s="333"/>
      <c r="CPK11" s="333"/>
      <c r="CPL11" s="333"/>
      <c r="CPM11" s="333"/>
      <c r="CPN11" s="333"/>
      <c r="CPO11" s="333"/>
      <c r="CPP11" s="333"/>
      <c r="CPQ11" s="333"/>
      <c r="CPR11" s="333"/>
      <c r="CPS11" s="333"/>
      <c r="CPT11" s="333"/>
      <c r="CPU11" s="333"/>
      <c r="CPV11" s="333"/>
      <c r="CPW11" s="333"/>
      <c r="CPX11" s="333"/>
      <c r="CPY11" s="333"/>
      <c r="CPZ11" s="333"/>
      <c r="CQA11" s="333"/>
      <c r="CQB11" s="333"/>
      <c r="CQC11" s="333"/>
      <c r="CQD11" s="333"/>
      <c r="CQE11" s="333"/>
      <c r="CQF11" s="333"/>
      <c r="CQG11" s="333"/>
      <c r="CQH11" s="333"/>
      <c r="CQI11" s="333"/>
      <c r="CQJ11" s="333"/>
      <c r="CQK11" s="333"/>
      <c r="CQL11" s="333"/>
      <c r="CQM11" s="333"/>
      <c r="CQN11" s="333"/>
      <c r="CQO11" s="333"/>
      <c r="CQP11" s="333"/>
      <c r="CQQ11" s="333"/>
      <c r="CQR11" s="333"/>
      <c r="CQS11" s="333"/>
      <c r="CQT11" s="333"/>
      <c r="CQU11" s="333"/>
      <c r="CQV11" s="333"/>
      <c r="CQW11" s="333"/>
      <c r="CQX11" s="333"/>
      <c r="CQY11" s="333"/>
      <c r="CQZ11" s="333"/>
      <c r="CRA11" s="333"/>
      <c r="CRB11" s="333"/>
      <c r="CRC11" s="333"/>
      <c r="CRD11" s="333"/>
      <c r="CRE11" s="333"/>
      <c r="CRF11" s="333"/>
      <c r="CRG11" s="333"/>
      <c r="CRH11" s="333"/>
      <c r="CRI11" s="333"/>
      <c r="CRJ11" s="333"/>
      <c r="CRK11" s="333"/>
      <c r="CRL11" s="333"/>
      <c r="CRM11" s="333"/>
      <c r="CRN11" s="333"/>
      <c r="CRO11" s="333"/>
      <c r="CRP11" s="333"/>
      <c r="CRQ11" s="333"/>
      <c r="CRR11" s="333"/>
      <c r="CRS11" s="333"/>
      <c r="CRT11" s="333"/>
      <c r="CRU11" s="333"/>
      <c r="CRV11" s="333"/>
      <c r="CRW11" s="333"/>
      <c r="CRX11" s="333"/>
      <c r="CRY11" s="333"/>
      <c r="CRZ11" s="333"/>
      <c r="CSA11" s="333"/>
      <c r="CSB11" s="333"/>
      <c r="CSC11" s="333"/>
      <c r="CSD11" s="333"/>
      <c r="CSE11" s="333"/>
      <c r="CSF11" s="333"/>
      <c r="CSG11" s="333"/>
      <c r="CSH11" s="333"/>
      <c r="CSI11" s="333"/>
      <c r="CSJ11" s="333"/>
      <c r="CSK11" s="333"/>
      <c r="CSL11" s="333"/>
      <c r="CSM11" s="333"/>
      <c r="CSN11" s="333"/>
      <c r="CSO11" s="333"/>
      <c r="CSP11" s="333"/>
      <c r="CSQ11" s="333"/>
      <c r="CSR11" s="333"/>
      <c r="CSS11" s="333"/>
      <c r="CST11" s="333"/>
      <c r="CSU11" s="333"/>
      <c r="CSV11" s="333"/>
      <c r="CSW11" s="333"/>
      <c r="CSX11" s="333"/>
      <c r="CSY11" s="333"/>
      <c r="CSZ11" s="333"/>
      <c r="CTA11" s="333"/>
      <c r="CTB11" s="333"/>
      <c r="CTC11" s="333"/>
      <c r="CTD11" s="333"/>
      <c r="CTE11" s="333"/>
      <c r="CTF11" s="333"/>
      <c r="CTG11" s="333"/>
      <c r="CTH11" s="333"/>
      <c r="CTI11" s="333"/>
      <c r="CTJ11" s="333"/>
      <c r="CTK11" s="333"/>
      <c r="CTL11" s="333"/>
      <c r="CTM11" s="333"/>
      <c r="CTN11" s="333"/>
      <c r="CTO11" s="333"/>
      <c r="CTP11" s="333"/>
      <c r="CTQ11" s="333"/>
      <c r="CTR11" s="333"/>
      <c r="CTS11" s="333"/>
      <c r="CTT11" s="333"/>
      <c r="CTU11" s="333"/>
      <c r="CTV11" s="333"/>
      <c r="CTW11" s="333"/>
      <c r="CTX11" s="333"/>
      <c r="CTY11" s="333"/>
      <c r="CTZ11" s="333"/>
      <c r="CUA11" s="333"/>
      <c r="CUB11" s="333"/>
      <c r="CUC11" s="333"/>
      <c r="CUD11" s="333"/>
      <c r="CUE11" s="333"/>
      <c r="CUF11" s="333"/>
      <c r="CUG11" s="333"/>
      <c r="CUH11" s="333"/>
      <c r="CUI11" s="333"/>
      <c r="CUJ11" s="333"/>
      <c r="CUK11" s="333"/>
      <c r="CUL11" s="333"/>
      <c r="CUM11" s="333"/>
      <c r="CUN11" s="333"/>
      <c r="CUO11" s="333"/>
      <c r="CUP11" s="333"/>
      <c r="CUQ11" s="333"/>
      <c r="CUR11" s="333"/>
      <c r="CUS11" s="333"/>
      <c r="CUT11" s="333"/>
      <c r="CUU11" s="333"/>
      <c r="CUV11" s="333"/>
      <c r="CUW11" s="333"/>
      <c r="CUX11" s="333"/>
      <c r="CUY11" s="333"/>
      <c r="CUZ11" s="333"/>
      <c r="CVA11" s="333"/>
      <c r="CVB11" s="333"/>
      <c r="CVC11" s="333"/>
      <c r="CVD11" s="333"/>
      <c r="CVE11" s="333"/>
      <c r="CVF11" s="333"/>
      <c r="CVG11" s="333"/>
      <c r="CVH11" s="333"/>
      <c r="CVI11" s="333"/>
      <c r="CVJ11" s="333"/>
      <c r="CVK11" s="333"/>
      <c r="CVL11" s="333"/>
      <c r="CVM11" s="333"/>
      <c r="CVN11" s="333"/>
      <c r="CVO11" s="333"/>
      <c r="CVP11" s="333"/>
      <c r="CVQ11" s="333"/>
      <c r="CVR11" s="333"/>
      <c r="CVS11" s="333"/>
      <c r="CVT11" s="333"/>
      <c r="CVU11" s="333"/>
      <c r="CVV11" s="333"/>
      <c r="CVW11" s="333"/>
      <c r="CVX11" s="333"/>
      <c r="CVY11" s="333"/>
      <c r="CVZ11" s="333"/>
      <c r="CWA11" s="333"/>
      <c r="CWB11" s="333"/>
      <c r="CWC11" s="333"/>
      <c r="CWD11" s="333"/>
      <c r="CWE11" s="333"/>
      <c r="CWF11" s="333"/>
      <c r="CWG11" s="333"/>
      <c r="CWH11" s="333"/>
      <c r="CWI11" s="333"/>
      <c r="CWJ11" s="333"/>
      <c r="CWK11" s="333"/>
      <c r="CWL11" s="333"/>
      <c r="CWM11" s="333"/>
      <c r="CWN11" s="333"/>
      <c r="CWO11" s="333"/>
      <c r="CWP11" s="333"/>
      <c r="CWQ11" s="333"/>
      <c r="CWR11" s="333"/>
      <c r="CWS11" s="333"/>
      <c r="CWT11" s="333"/>
      <c r="CWU11" s="333"/>
      <c r="CWV11" s="333"/>
      <c r="CWW11" s="333"/>
      <c r="CWX11" s="333"/>
      <c r="CWY11" s="333"/>
      <c r="CWZ11" s="333"/>
      <c r="CXA11" s="333"/>
      <c r="CXB11" s="333"/>
      <c r="CXC11" s="333"/>
      <c r="CXD11" s="333"/>
      <c r="CXE11" s="333"/>
      <c r="CXF11" s="333"/>
      <c r="CXG11" s="333"/>
      <c r="CXH11" s="333"/>
      <c r="CXI11" s="333"/>
      <c r="CXJ11" s="333"/>
      <c r="CXK11" s="333"/>
      <c r="CXL11" s="333"/>
      <c r="CXM11" s="333"/>
      <c r="CXN11" s="333"/>
      <c r="CXO11" s="333"/>
      <c r="CXP11" s="333"/>
      <c r="CXQ11" s="333"/>
      <c r="CXR11" s="333"/>
      <c r="CXS11" s="333"/>
      <c r="CXT11" s="333"/>
      <c r="CXU11" s="333"/>
      <c r="CXV11" s="333"/>
      <c r="CXW11" s="333"/>
      <c r="CXX11" s="333"/>
      <c r="CXY11" s="333"/>
      <c r="CXZ11" s="333"/>
      <c r="CYA11" s="333"/>
      <c r="CYB11" s="333"/>
      <c r="CYC11" s="333"/>
      <c r="CYD11" s="333"/>
      <c r="CYE11" s="333"/>
      <c r="CYF11" s="333"/>
      <c r="CYG11" s="333"/>
      <c r="CYH11" s="333"/>
      <c r="CYI11" s="333"/>
      <c r="CYJ11" s="333"/>
      <c r="CYK11" s="333"/>
      <c r="CYL11" s="333"/>
      <c r="CYM11" s="333"/>
      <c r="CYN11" s="333"/>
      <c r="CYO11" s="333"/>
      <c r="CYP11" s="333"/>
      <c r="CYQ11" s="333"/>
      <c r="CYR11" s="333"/>
      <c r="CYS11" s="333"/>
      <c r="CYT11" s="333"/>
      <c r="CYU11" s="333"/>
      <c r="CYV11" s="333"/>
      <c r="CYW11" s="333"/>
      <c r="CYX11" s="333"/>
      <c r="CYY11" s="333"/>
      <c r="CYZ11" s="333"/>
      <c r="CZA11" s="333"/>
      <c r="CZB11" s="333"/>
      <c r="CZC11" s="333"/>
      <c r="CZD11" s="333"/>
      <c r="CZE11" s="333"/>
      <c r="CZF11" s="333"/>
      <c r="CZG11" s="333"/>
      <c r="CZH11" s="333"/>
      <c r="CZI11" s="333"/>
      <c r="CZJ11" s="333"/>
      <c r="CZK11" s="333"/>
      <c r="CZL11" s="333"/>
      <c r="CZM11" s="333"/>
      <c r="CZN11" s="333"/>
      <c r="CZO11" s="333"/>
      <c r="CZP11" s="333"/>
      <c r="CZQ11" s="333"/>
      <c r="CZR11" s="333"/>
      <c r="CZS11" s="333"/>
      <c r="CZT11" s="333"/>
      <c r="CZU11" s="333"/>
      <c r="CZV11" s="333"/>
      <c r="CZW11" s="333"/>
      <c r="CZX11" s="333"/>
      <c r="CZY11" s="333"/>
      <c r="CZZ11" s="333"/>
      <c r="DAA11" s="333"/>
      <c r="DAB11" s="333"/>
      <c r="DAC11" s="333"/>
      <c r="DAD11" s="333"/>
      <c r="DAE11" s="333"/>
      <c r="DAF11" s="333"/>
      <c r="DAG11" s="333"/>
      <c r="DAH11" s="333"/>
      <c r="DAI11" s="333"/>
      <c r="DAJ11" s="333"/>
      <c r="DAK11" s="333"/>
      <c r="DAL11" s="333"/>
      <c r="DAM11" s="333"/>
      <c r="DAN11" s="333"/>
      <c r="DAO11" s="333"/>
      <c r="DAP11" s="333"/>
      <c r="DAQ11" s="333"/>
      <c r="DAR11" s="333"/>
      <c r="DAS11" s="333"/>
      <c r="DAT11" s="333"/>
      <c r="DAU11" s="333"/>
      <c r="DAV11" s="333"/>
      <c r="DAW11" s="333"/>
      <c r="DAX11" s="333"/>
      <c r="DAY11" s="333"/>
      <c r="DAZ11" s="333"/>
      <c r="DBA11" s="333"/>
      <c r="DBB11" s="333"/>
      <c r="DBC11" s="333"/>
      <c r="DBD11" s="333"/>
      <c r="DBE11" s="333"/>
      <c r="DBF11" s="333"/>
      <c r="DBG11" s="333"/>
      <c r="DBH11" s="333"/>
      <c r="DBI11" s="333"/>
      <c r="DBJ11" s="333"/>
      <c r="DBK11" s="333"/>
      <c r="DBL11" s="333"/>
      <c r="DBM11" s="333"/>
      <c r="DBN11" s="333"/>
      <c r="DBO11" s="333"/>
      <c r="DBP11" s="333"/>
      <c r="DBQ11" s="333"/>
      <c r="DBR11" s="333"/>
      <c r="DBS11" s="333"/>
      <c r="DBT11" s="333"/>
      <c r="DBU11" s="333"/>
      <c r="DBV11" s="333"/>
      <c r="DBW11" s="333"/>
      <c r="DBX11" s="333"/>
      <c r="DBY11" s="333"/>
      <c r="DBZ11" s="333"/>
      <c r="DCA11" s="333"/>
      <c r="DCB11" s="333"/>
      <c r="DCC11" s="333"/>
      <c r="DCD11" s="333"/>
      <c r="DCE11" s="333"/>
      <c r="DCF11" s="333"/>
      <c r="DCG11" s="333"/>
      <c r="DCH11" s="333"/>
      <c r="DCI11" s="333"/>
      <c r="DCJ11" s="333"/>
      <c r="DCK11" s="333"/>
      <c r="DCL11" s="333"/>
      <c r="DCM11" s="333"/>
      <c r="DCN11" s="333"/>
      <c r="DCO11" s="333"/>
      <c r="DCP11" s="333"/>
      <c r="DCQ11" s="333"/>
      <c r="DCR11" s="333"/>
      <c r="DCS11" s="333"/>
      <c r="DCT11" s="333"/>
      <c r="DCU11" s="333"/>
      <c r="DCV11" s="333"/>
      <c r="DCW11" s="333"/>
      <c r="DCX11" s="333"/>
      <c r="DCY11" s="333"/>
      <c r="DCZ11" s="333"/>
      <c r="DDA11" s="333"/>
      <c r="DDB11" s="333"/>
      <c r="DDC11" s="333"/>
      <c r="DDD11" s="333"/>
      <c r="DDE11" s="333"/>
      <c r="DDF11" s="333"/>
      <c r="DDG11" s="333"/>
      <c r="DDH11" s="333"/>
      <c r="DDI11" s="333"/>
      <c r="DDJ11" s="333"/>
      <c r="DDK11" s="333"/>
      <c r="DDL11" s="333"/>
      <c r="DDM11" s="333"/>
      <c r="DDN11" s="333"/>
      <c r="DDO11" s="333"/>
      <c r="DDP11" s="333"/>
      <c r="DDQ11" s="333"/>
      <c r="DDR11" s="333"/>
      <c r="DDS11" s="333"/>
      <c r="DDT11" s="333"/>
      <c r="DDU11" s="333"/>
      <c r="DDV11" s="333"/>
      <c r="DDW11" s="333"/>
      <c r="DDX11" s="333"/>
      <c r="DDY11" s="333"/>
      <c r="DDZ11" s="333"/>
      <c r="DEA11" s="333"/>
      <c r="DEB11" s="333"/>
      <c r="DEC11" s="333"/>
      <c r="DED11" s="333"/>
      <c r="DEE11" s="333"/>
      <c r="DEF11" s="333"/>
      <c r="DEG11" s="333"/>
      <c r="DEH11" s="333"/>
      <c r="DEI11" s="333"/>
      <c r="DEJ11" s="333"/>
      <c r="DEK11" s="333"/>
      <c r="DEL11" s="333"/>
      <c r="DEM11" s="333"/>
      <c r="DEN11" s="333"/>
      <c r="DEO11" s="333"/>
      <c r="DEP11" s="333"/>
      <c r="DEQ11" s="333"/>
      <c r="DER11" s="333"/>
      <c r="DES11" s="333"/>
      <c r="DET11" s="333"/>
      <c r="DEU11" s="333"/>
      <c r="DEV11" s="333"/>
      <c r="DEW11" s="333"/>
      <c r="DEX11" s="333"/>
      <c r="DEY11" s="333"/>
      <c r="DEZ11" s="333"/>
      <c r="DFA11" s="333"/>
      <c r="DFB11" s="333"/>
      <c r="DFC11" s="333"/>
      <c r="DFD11" s="333"/>
      <c r="DFE11" s="333"/>
      <c r="DFF11" s="333"/>
      <c r="DFG11" s="333"/>
      <c r="DFH11" s="333"/>
      <c r="DFI11" s="333"/>
      <c r="DFJ11" s="333"/>
      <c r="DFK11" s="333"/>
      <c r="DFL11" s="333"/>
      <c r="DFM11" s="333"/>
      <c r="DFN11" s="333"/>
      <c r="DFO11" s="333"/>
      <c r="DFP11" s="333"/>
      <c r="DFQ11" s="333"/>
      <c r="DFR11" s="333"/>
      <c r="DFS11" s="333"/>
      <c r="DFT11" s="333"/>
      <c r="DFU11" s="333"/>
      <c r="DFV11" s="333"/>
      <c r="DFW11" s="333"/>
      <c r="DFX11" s="333"/>
      <c r="DFY11" s="333"/>
      <c r="DFZ11" s="333"/>
      <c r="DGA11" s="333"/>
      <c r="DGB11" s="333"/>
      <c r="DGC11" s="333"/>
      <c r="DGD11" s="333"/>
      <c r="DGE11" s="333"/>
      <c r="DGF11" s="333"/>
      <c r="DGG11" s="333"/>
      <c r="DGH11" s="333"/>
      <c r="DGI11" s="333"/>
      <c r="DGJ11" s="333"/>
      <c r="DGK11" s="333"/>
      <c r="DGL11" s="333"/>
      <c r="DGM11" s="333"/>
      <c r="DGN11" s="333"/>
      <c r="DGO11" s="333"/>
      <c r="DGP11" s="333"/>
      <c r="DGQ11" s="333"/>
      <c r="DGR11" s="333"/>
      <c r="DGS11" s="333"/>
      <c r="DGT11" s="333"/>
      <c r="DGU11" s="333"/>
      <c r="DGV11" s="333"/>
      <c r="DGW11" s="333"/>
      <c r="DGX11" s="333"/>
      <c r="DGY11" s="333"/>
      <c r="DGZ11" s="333"/>
      <c r="DHA11" s="333"/>
      <c r="DHB11" s="333"/>
      <c r="DHC11" s="333"/>
      <c r="DHD11" s="333"/>
      <c r="DHE11" s="333"/>
      <c r="DHF11" s="333"/>
      <c r="DHG11" s="333"/>
      <c r="DHH11" s="333"/>
      <c r="DHI11" s="333"/>
      <c r="DHJ11" s="333"/>
      <c r="DHK11" s="333"/>
      <c r="DHL11" s="333"/>
      <c r="DHM11" s="333"/>
      <c r="DHN11" s="333"/>
      <c r="DHO11" s="333"/>
      <c r="DHP11" s="333"/>
      <c r="DHQ11" s="333"/>
      <c r="DHR11" s="333"/>
      <c r="DHS11" s="333"/>
      <c r="DHT11" s="333"/>
      <c r="DHU11" s="333"/>
      <c r="DHV11" s="333"/>
      <c r="DHW11" s="333"/>
      <c r="DHX11" s="333"/>
      <c r="DHY11" s="333"/>
      <c r="DHZ11" s="333"/>
      <c r="DIA11" s="333"/>
      <c r="DIB11" s="333"/>
      <c r="DIC11" s="333"/>
      <c r="DID11" s="333"/>
      <c r="DIE11" s="333"/>
      <c r="DIF11" s="333"/>
      <c r="DIG11" s="333"/>
      <c r="DIH11" s="333"/>
      <c r="DII11" s="333"/>
      <c r="DIJ11" s="333"/>
      <c r="DIK11" s="333"/>
      <c r="DIL11" s="333"/>
      <c r="DIM11" s="333"/>
      <c r="DIN11" s="333"/>
      <c r="DIO11" s="333"/>
      <c r="DIP11" s="333"/>
      <c r="DIQ11" s="333"/>
      <c r="DIR11" s="333"/>
      <c r="DIS11" s="333"/>
      <c r="DIT11" s="333"/>
      <c r="DIU11" s="333"/>
      <c r="DIV11" s="333"/>
      <c r="DIW11" s="333"/>
      <c r="DIX11" s="333"/>
      <c r="DIY11" s="333"/>
      <c r="DIZ11" s="333"/>
      <c r="DJA11" s="333"/>
      <c r="DJB11" s="333"/>
      <c r="DJC11" s="333"/>
      <c r="DJD11" s="333"/>
      <c r="DJE11" s="333"/>
      <c r="DJF11" s="333"/>
      <c r="DJG11" s="333"/>
      <c r="DJH11" s="333"/>
      <c r="DJI11" s="333"/>
      <c r="DJJ11" s="333"/>
      <c r="DJK11" s="333"/>
      <c r="DJL11" s="333"/>
      <c r="DJM11" s="333"/>
      <c r="DJN11" s="333"/>
      <c r="DJO11" s="333"/>
      <c r="DJP11" s="333"/>
      <c r="DJQ11" s="333"/>
      <c r="DJR11" s="333"/>
      <c r="DJS11" s="333"/>
      <c r="DJT11" s="333"/>
      <c r="DJU11" s="333"/>
      <c r="DJV11" s="333"/>
      <c r="DJW11" s="333"/>
      <c r="DJX11" s="333"/>
      <c r="DJY11" s="333"/>
      <c r="DJZ11" s="333"/>
      <c r="DKA11" s="333"/>
      <c r="DKB11" s="333"/>
      <c r="DKC11" s="333"/>
      <c r="DKD11" s="333"/>
      <c r="DKE11" s="333"/>
      <c r="DKF11" s="333"/>
      <c r="DKG11" s="333"/>
      <c r="DKH11" s="333"/>
      <c r="DKI11" s="333"/>
      <c r="DKJ11" s="333"/>
      <c r="DKK11" s="333"/>
      <c r="DKL11" s="333"/>
      <c r="DKM11" s="333"/>
      <c r="DKN11" s="333"/>
      <c r="DKO11" s="333"/>
      <c r="DKP11" s="333"/>
      <c r="DKQ11" s="333"/>
      <c r="DKR11" s="333"/>
      <c r="DKS11" s="333"/>
      <c r="DKT11" s="333"/>
      <c r="DKU11" s="333"/>
      <c r="DKV11" s="333"/>
      <c r="DKW11" s="333"/>
      <c r="DKX11" s="333"/>
      <c r="DKY11" s="333"/>
      <c r="DKZ11" s="333"/>
      <c r="DLA11" s="333"/>
      <c r="DLB11" s="333"/>
      <c r="DLC11" s="333"/>
      <c r="DLD11" s="333"/>
      <c r="DLE11" s="333"/>
      <c r="DLF11" s="333"/>
      <c r="DLG11" s="333"/>
      <c r="DLH11" s="333"/>
      <c r="DLI11" s="333"/>
      <c r="DLJ11" s="333"/>
      <c r="DLK11" s="333"/>
      <c r="DLL11" s="333"/>
      <c r="DLM11" s="333"/>
      <c r="DLN11" s="333"/>
      <c r="DLO11" s="333"/>
      <c r="DLP11" s="333"/>
      <c r="DLQ11" s="333"/>
      <c r="DLR11" s="333"/>
      <c r="DLS11" s="333"/>
      <c r="DLT11" s="333"/>
      <c r="DLU11" s="333"/>
      <c r="DLV11" s="333"/>
      <c r="DLW11" s="333"/>
      <c r="DLX11" s="333"/>
      <c r="DLY11" s="333"/>
      <c r="DLZ11" s="333"/>
      <c r="DMA11" s="333"/>
      <c r="DMB11" s="333"/>
      <c r="DMC11" s="333"/>
      <c r="DMD11" s="333"/>
      <c r="DME11" s="333"/>
      <c r="DMF11" s="333"/>
      <c r="DMG11" s="333"/>
      <c r="DMH11" s="333"/>
      <c r="DMI11" s="333"/>
      <c r="DMJ11" s="333"/>
      <c r="DMK11" s="333"/>
      <c r="DML11" s="333"/>
      <c r="DMM11" s="333"/>
      <c r="DMN11" s="333"/>
      <c r="DMO11" s="333"/>
      <c r="DMP11" s="333"/>
      <c r="DMQ11" s="333"/>
      <c r="DMR11" s="333"/>
      <c r="DMS11" s="333"/>
      <c r="DMT11" s="333"/>
      <c r="DMU11" s="333"/>
      <c r="DMV11" s="333"/>
      <c r="DMW11" s="333"/>
      <c r="DMX11" s="333"/>
      <c r="DMY11" s="333"/>
      <c r="DMZ11" s="333"/>
      <c r="DNA11" s="333"/>
      <c r="DNB11" s="333"/>
      <c r="DNC11" s="333"/>
      <c r="DND11" s="333"/>
      <c r="DNE11" s="333"/>
      <c r="DNF11" s="333"/>
      <c r="DNG11" s="333"/>
      <c r="DNH11" s="333"/>
      <c r="DNI11" s="333"/>
      <c r="DNJ11" s="333"/>
      <c r="DNK11" s="333"/>
      <c r="DNL11" s="333"/>
      <c r="DNM11" s="333"/>
      <c r="DNN11" s="333"/>
      <c r="DNO11" s="333"/>
      <c r="DNP11" s="333"/>
      <c r="DNQ11" s="333"/>
      <c r="DNR11" s="333"/>
      <c r="DNS11" s="333"/>
      <c r="DNT11" s="333"/>
      <c r="DNU11" s="333"/>
      <c r="DNV11" s="333"/>
      <c r="DNW11" s="333"/>
      <c r="DNX11" s="333"/>
      <c r="DNY11" s="333"/>
      <c r="DNZ11" s="333"/>
      <c r="DOA11" s="333"/>
      <c r="DOB11" s="333"/>
      <c r="DOC11" s="333"/>
      <c r="DOD11" s="333"/>
      <c r="DOE11" s="333"/>
      <c r="DOF11" s="333"/>
      <c r="DOG11" s="333"/>
      <c r="DOH11" s="333"/>
      <c r="DOI11" s="333"/>
      <c r="DOJ11" s="333"/>
      <c r="DOK11" s="333"/>
      <c r="DOL11" s="333"/>
      <c r="DOM11" s="333"/>
      <c r="DON11" s="333"/>
      <c r="DOO11" s="333"/>
      <c r="DOP11" s="333"/>
      <c r="DOQ11" s="333"/>
      <c r="DOR11" s="333"/>
      <c r="DOS11" s="333"/>
      <c r="DOT11" s="333"/>
      <c r="DOU11" s="333"/>
      <c r="DOV11" s="333"/>
      <c r="DOW11" s="333"/>
      <c r="DOX11" s="333"/>
      <c r="DOY11" s="333"/>
      <c r="DOZ11" s="333"/>
      <c r="DPA11" s="333"/>
      <c r="DPB11" s="333"/>
      <c r="DPC11" s="333"/>
      <c r="DPD11" s="333"/>
      <c r="DPE11" s="333"/>
      <c r="DPF11" s="333"/>
      <c r="DPG11" s="333"/>
      <c r="DPH11" s="333"/>
      <c r="DPI11" s="333"/>
      <c r="DPJ11" s="333"/>
      <c r="DPK11" s="333"/>
      <c r="DPL11" s="333"/>
      <c r="DPM11" s="333"/>
      <c r="DPN11" s="333"/>
      <c r="DPO11" s="333"/>
      <c r="DPP11" s="333"/>
      <c r="DPQ11" s="333"/>
      <c r="DPR11" s="333"/>
      <c r="DPS11" s="333"/>
      <c r="DPT11" s="333"/>
      <c r="DPU11" s="333"/>
      <c r="DPV11" s="333"/>
      <c r="DPW11" s="333"/>
      <c r="DPX11" s="333"/>
      <c r="DPY11" s="333"/>
      <c r="DPZ11" s="333"/>
      <c r="DQA11" s="333"/>
      <c r="DQB11" s="333"/>
      <c r="DQC11" s="333"/>
      <c r="DQD11" s="333"/>
      <c r="DQE11" s="333"/>
      <c r="DQF11" s="333"/>
      <c r="DQG11" s="333"/>
      <c r="DQH11" s="333"/>
      <c r="DQI11" s="333"/>
      <c r="DQJ11" s="333"/>
      <c r="DQK11" s="333"/>
      <c r="DQL11" s="333"/>
      <c r="DQM11" s="333"/>
      <c r="DQN11" s="333"/>
      <c r="DQO11" s="333"/>
      <c r="DQP11" s="333"/>
      <c r="DQQ11" s="333"/>
      <c r="DQR11" s="333"/>
      <c r="DQS11" s="333"/>
      <c r="DQT11" s="333"/>
      <c r="DQU11" s="333"/>
      <c r="DQV11" s="333"/>
      <c r="DQW11" s="333"/>
      <c r="DQX11" s="333"/>
      <c r="DQY11" s="333"/>
      <c r="DQZ11" s="333"/>
      <c r="DRA11" s="333"/>
      <c r="DRB11" s="333"/>
      <c r="DRC11" s="333"/>
      <c r="DRD11" s="333"/>
      <c r="DRE11" s="333"/>
      <c r="DRF11" s="333"/>
      <c r="DRG11" s="333"/>
      <c r="DRH11" s="333"/>
      <c r="DRI11" s="333"/>
      <c r="DRJ11" s="333"/>
      <c r="DRK11" s="333"/>
      <c r="DRL11" s="333"/>
      <c r="DRM11" s="333"/>
      <c r="DRN11" s="333"/>
      <c r="DRO11" s="333"/>
      <c r="DRP11" s="333"/>
      <c r="DRQ11" s="333"/>
      <c r="DRR11" s="333"/>
      <c r="DRS11" s="333"/>
      <c r="DRT11" s="333"/>
      <c r="DRU11" s="333"/>
      <c r="DRV11" s="333"/>
      <c r="DRW11" s="333"/>
      <c r="DRX11" s="333"/>
      <c r="DRY11" s="333"/>
      <c r="DRZ11" s="333"/>
      <c r="DSA11" s="333"/>
      <c r="DSB11" s="333"/>
      <c r="DSC11" s="333"/>
      <c r="DSD11" s="333"/>
      <c r="DSE11" s="333"/>
      <c r="DSF11" s="333"/>
      <c r="DSG11" s="333"/>
      <c r="DSH11" s="333"/>
      <c r="DSI11" s="333"/>
      <c r="DSJ11" s="333"/>
      <c r="DSK11" s="333"/>
      <c r="DSL11" s="333"/>
      <c r="DSM11" s="333"/>
      <c r="DSN11" s="333"/>
      <c r="DSO11" s="333"/>
      <c r="DSP11" s="333"/>
      <c r="DSQ11" s="333"/>
      <c r="DSR11" s="333"/>
      <c r="DSS11" s="333"/>
      <c r="DST11" s="333"/>
      <c r="DSU11" s="333"/>
      <c r="DSV11" s="333"/>
      <c r="DSW11" s="333"/>
      <c r="DSX11" s="333"/>
      <c r="DSY11" s="333"/>
      <c r="DSZ11" s="333"/>
      <c r="DTA11" s="333"/>
      <c r="DTB11" s="333"/>
      <c r="DTC11" s="333"/>
      <c r="DTD11" s="333"/>
      <c r="DTE11" s="333"/>
      <c r="DTF11" s="333"/>
      <c r="DTG11" s="333"/>
      <c r="DTH11" s="333"/>
      <c r="DTI11" s="333"/>
      <c r="DTJ11" s="333"/>
      <c r="DTK11" s="333"/>
      <c r="DTL11" s="333"/>
      <c r="DTM11" s="333"/>
      <c r="DTN11" s="333"/>
      <c r="DTO11" s="333"/>
      <c r="DTP11" s="333"/>
      <c r="DTQ11" s="333"/>
      <c r="DTR11" s="333"/>
      <c r="DTS11" s="333"/>
      <c r="DTT11" s="333"/>
      <c r="DTU11" s="333"/>
      <c r="DTV11" s="333"/>
      <c r="DTW11" s="333"/>
      <c r="DTX11" s="333"/>
      <c r="DTY11" s="333"/>
      <c r="DTZ11" s="333"/>
      <c r="DUA11" s="333"/>
      <c r="DUB11" s="333"/>
      <c r="DUC11" s="333"/>
      <c r="DUD11" s="333"/>
      <c r="DUE11" s="333"/>
      <c r="DUF11" s="333"/>
      <c r="DUG11" s="333"/>
      <c r="DUH11" s="333"/>
      <c r="DUI11" s="333"/>
      <c r="DUJ11" s="333"/>
      <c r="DUK11" s="333"/>
      <c r="DUL11" s="333"/>
      <c r="DUM11" s="333"/>
      <c r="DUN11" s="333"/>
      <c r="DUO11" s="333"/>
      <c r="DUP11" s="333"/>
      <c r="DUQ11" s="333"/>
      <c r="DUR11" s="333"/>
      <c r="DUS11" s="333"/>
      <c r="DUT11" s="333"/>
      <c r="DUU11" s="333"/>
      <c r="DUV11" s="333"/>
      <c r="DUW11" s="333"/>
      <c r="DUX11" s="333"/>
      <c r="DUY11" s="333"/>
      <c r="DUZ11" s="333"/>
      <c r="DVA11" s="333"/>
      <c r="DVB11" s="333"/>
      <c r="DVC11" s="333"/>
      <c r="DVD11" s="333"/>
      <c r="DVE11" s="333"/>
      <c r="DVF11" s="333"/>
      <c r="DVG11" s="333"/>
      <c r="DVH11" s="333"/>
      <c r="DVI11" s="333"/>
      <c r="DVJ11" s="333"/>
      <c r="DVK11" s="333"/>
      <c r="DVL11" s="333"/>
      <c r="DVM11" s="333"/>
      <c r="DVN11" s="333"/>
      <c r="DVO11" s="333"/>
      <c r="DVP11" s="333"/>
      <c r="DVQ11" s="333"/>
      <c r="DVR11" s="333"/>
      <c r="DVS11" s="333"/>
      <c r="DVT11" s="333"/>
      <c r="DVU11" s="333"/>
      <c r="DVV11" s="333"/>
      <c r="DVW11" s="333"/>
      <c r="DVX11" s="333"/>
      <c r="DVY11" s="333"/>
      <c r="DVZ11" s="333"/>
      <c r="DWA11" s="333"/>
      <c r="DWB11" s="333"/>
      <c r="DWC11" s="333"/>
      <c r="DWD11" s="333"/>
      <c r="DWE11" s="333"/>
      <c r="DWF11" s="333"/>
      <c r="DWG11" s="333"/>
      <c r="DWH11" s="333"/>
      <c r="DWI11" s="333"/>
      <c r="DWJ11" s="333"/>
      <c r="DWK11" s="333"/>
      <c r="DWL11" s="333"/>
      <c r="DWM11" s="333"/>
      <c r="DWN11" s="333"/>
      <c r="DWO11" s="333"/>
      <c r="DWP11" s="333"/>
      <c r="DWQ11" s="333"/>
      <c r="DWR11" s="333"/>
      <c r="DWS11" s="333"/>
      <c r="DWT11" s="333"/>
      <c r="DWU11" s="333"/>
      <c r="DWV11" s="333"/>
      <c r="DWW11" s="333"/>
      <c r="DWX11" s="333"/>
      <c r="DWY11" s="333"/>
      <c r="DWZ11" s="333"/>
      <c r="DXA11" s="333"/>
      <c r="DXB11" s="333"/>
      <c r="DXC11" s="333"/>
      <c r="DXD11" s="333"/>
      <c r="DXE11" s="333"/>
      <c r="DXF11" s="333"/>
      <c r="DXG11" s="333"/>
      <c r="DXH11" s="333"/>
      <c r="DXI11" s="333"/>
      <c r="DXJ11" s="333"/>
      <c r="DXK11" s="333"/>
      <c r="DXL11" s="333"/>
      <c r="DXM11" s="333"/>
      <c r="DXN11" s="333"/>
      <c r="DXO11" s="333"/>
      <c r="DXP11" s="333"/>
      <c r="DXQ11" s="333"/>
      <c r="DXR11" s="333"/>
      <c r="DXS11" s="333"/>
      <c r="DXT11" s="333"/>
      <c r="DXU11" s="333"/>
      <c r="DXV11" s="333"/>
      <c r="DXW11" s="333"/>
      <c r="DXX11" s="333"/>
      <c r="DXY11" s="333"/>
      <c r="DXZ11" s="333"/>
      <c r="DYA11" s="333"/>
      <c r="DYB11" s="333"/>
      <c r="DYC11" s="333"/>
      <c r="DYD11" s="333"/>
      <c r="DYE11" s="333"/>
      <c r="DYF11" s="333"/>
      <c r="DYG11" s="333"/>
      <c r="DYH11" s="333"/>
      <c r="DYI11" s="333"/>
      <c r="DYJ11" s="333"/>
      <c r="DYK11" s="333"/>
      <c r="DYL11" s="333"/>
      <c r="DYM11" s="333"/>
      <c r="DYN11" s="333"/>
      <c r="DYO11" s="333"/>
      <c r="DYP11" s="333"/>
      <c r="DYQ11" s="333"/>
      <c r="DYR11" s="333"/>
      <c r="DYS11" s="333"/>
      <c r="DYT11" s="333"/>
      <c r="DYU11" s="333"/>
      <c r="DYV11" s="333"/>
      <c r="DYW11" s="333"/>
      <c r="DYX11" s="333"/>
      <c r="DYY11" s="333"/>
      <c r="DYZ11" s="333"/>
      <c r="DZA11" s="333"/>
      <c r="DZB11" s="333"/>
      <c r="DZC11" s="333"/>
      <c r="DZD11" s="333"/>
      <c r="DZE11" s="333"/>
      <c r="DZF11" s="333"/>
      <c r="DZG11" s="333"/>
      <c r="DZH11" s="333"/>
      <c r="DZI11" s="333"/>
      <c r="DZJ11" s="333"/>
      <c r="DZK11" s="333"/>
      <c r="DZL11" s="333"/>
      <c r="DZM11" s="333"/>
      <c r="DZN11" s="333"/>
      <c r="DZO11" s="333"/>
      <c r="DZP11" s="333"/>
      <c r="DZQ11" s="333"/>
      <c r="DZR11" s="333"/>
      <c r="DZS11" s="333"/>
      <c r="DZT11" s="333"/>
      <c r="DZU11" s="333"/>
      <c r="DZV11" s="333"/>
      <c r="DZW11" s="333"/>
      <c r="DZX11" s="333"/>
      <c r="DZY11" s="333"/>
      <c r="DZZ11" s="333"/>
      <c r="EAA11" s="333"/>
      <c r="EAB11" s="333"/>
      <c r="EAC11" s="333"/>
      <c r="EAD11" s="333"/>
      <c r="EAE11" s="333"/>
      <c r="EAF11" s="333"/>
      <c r="EAG11" s="333"/>
      <c r="EAH11" s="333"/>
      <c r="EAI11" s="333"/>
      <c r="EAJ11" s="333"/>
      <c r="EAK11" s="333"/>
      <c r="EAL11" s="333"/>
      <c r="EAM11" s="333"/>
      <c r="EAN11" s="333"/>
      <c r="EAO11" s="333"/>
      <c r="EAP11" s="333"/>
      <c r="EAQ11" s="333"/>
      <c r="EAR11" s="333"/>
      <c r="EAS11" s="333"/>
      <c r="EAT11" s="333"/>
      <c r="EAU11" s="333"/>
      <c r="EAV11" s="333"/>
      <c r="EAW11" s="333"/>
      <c r="EAX11" s="333"/>
      <c r="EAY11" s="333"/>
      <c r="EAZ11" s="333"/>
      <c r="EBA11" s="333"/>
      <c r="EBB11" s="333"/>
      <c r="EBC11" s="333"/>
      <c r="EBD11" s="333"/>
      <c r="EBE11" s="333"/>
      <c r="EBF11" s="333"/>
      <c r="EBG11" s="333"/>
      <c r="EBH11" s="333"/>
      <c r="EBI11" s="333"/>
      <c r="EBJ11" s="333"/>
      <c r="EBK11" s="333"/>
      <c r="EBL11" s="333"/>
      <c r="EBM11" s="333"/>
      <c r="EBN11" s="333"/>
      <c r="EBO11" s="333"/>
      <c r="EBP11" s="333"/>
      <c r="EBQ11" s="333"/>
      <c r="EBR11" s="333"/>
      <c r="EBS11" s="333"/>
      <c r="EBT11" s="333"/>
      <c r="EBU11" s="333"/>
      <c r="EBV11" s="333"/>
      <c r="EBW11" s="333"/>
      <c r="EBX11" s="333"/>
      <c r="EBY11" s="333"/>
      <c r="EBZ11" s="333"/>
      <c r="ECA11" s="333"/>
      <c r="ECB11" s="333"/>
      <c r="ECC11" s="333"/>
      <c r="ECD11" s="333"/>
      <c r="ECE11" s="333"/>
      <c r="ECF11" s="333"/>
      <c r="ECG11" s="333"/>
      <c r="ECH11" s="333"/>
      <c r="ECI11" s="333"/>
      <c r="ECJ11" s="333"/>
      <c r="ECK11" s="333"/>
      <c r="ECL11" s="333"/>
      <c r="ECM11" s="333"/>
      <c r="ECN11" s="333"/>
      <c r="ECO11" s="333"/>
      <c r="ECP11" s="333"/>
      <c r="ECQ11" s="333"/>
      <c r="ECR11" s="333"/>
      <c r="ECS11" s="333"/>
      <c r="ECT11" s="333"/>
      <c r="ECU11" s="333"/>
      <c r="ECV11" s="333"/>
      <c r="ECW11" s="333"/>
      <c r="ECX11" s="333"/>
      <c r="ECY11" s="333"/>
      <c r="ECZ11" s="333"/>
      <c r="EDA11" s="333"/>
      <c r="EDB11" s="333"/>
      <c r="EDC11" s="333"/>
      <c r="EDD11" s="333"/>
      <c r="EDE11" s="333"/>
      <c r="EDF11" s="333"/>
      <c r="EDG11" s="333"/>
      <c r="EDH11" s="333"/>
      <c r="EDI11" s="333"/>
      <c r="EDJ11" s="333"/>
      <c r="EDK11" s="333"/>
      <c r="EDL11" s="333"/>
      <c r="EDM11" s="333"/>
      <c r="EDN11" s="333"/>
      <c r="EDO11" s="333"/>
      <c r="EDP11" s="333"/>
      <c r="EDQ11" s="333"/>
      <c r="EDR11" s="333"/>
      <c r="EDS11" s="333"/>
      <c r="EDT11" s="333"/>
      <c r="EDU11" s="333"/>
      <c r="EDV11" s="333"/>
      <c r="EDW11" s="333"/>
      <c r="EDX11" s="333"/>
      <c r="EDY11" s="333"/>
      <c r="EDZ11" s="333"/>
      <c r="EEA11" s="333"/>
      <c r="EEB11" s="333"/>
      <c r="EEC11" s="333"/>
      <c r="EED11" s="333"/>
      <c r="EEE11" s="333"/>
      <c r="EEF11" s="333"/>
      <c r="EEG11" s="333"/>
      <c r="EEH11" s="333"/>
      <c r="EEI11" s="333"/>
      <c r="EEJ11" s="333"/>
      <c r="EEK11" s="333"/>
      <c r="EEL11" s="333"/>
      <c r="EEM11" s="333"/>
      <c r="EEN11" s="333"/>
      <c r="EEO11" s="333"/>
      <c r="EEP11" s="333"/>
      <c r="EEQ11" s="333"/>
      <c r="EER11" s="333"/>
      <c r="EES11" s="333"/>
      <c r="EET11" s="333"/>
      <c r="EEU11" s="333"/>
      <c r="EEV11" s="333"/>
      <c r="EEW11" s="333"/>
      <c r="EEX11" s="333"/>
      <c r="EEY11" s="333"/>
      <c r="EEZ11" s="333"/>
      <c r="EFA11" s="333"/>
      <c r="EFB11" s="333"/>
      <c r="EFC11" s="333"/>
      <c r="EFD11" s="333"/>
      <c r="EFE11" s="333"/>
      <c r="EFF11" s="333"/>
      <c r="EFG11" s="333"/>
      <c r="EFH11" s="333"/>
      <c r="EFI11" s="333"/>
      <c r="EFJ11" s="333"/>
      <c r="EFK11" s="333"/>
      <c r="EFL11" s="333"/>
      <c r="EFM11" s="333"/>
      <c r="EFN11" s="333"/>
      <c r="EFO11" s="333"/>
      <c r="EFP11" s="333"/>
      <c r="EFQ11" s="333"/>
      <c r="EFR11" s="333"/>
      <c r="EFS11" s="333"/>
      <c r="EFT11" s="333"/>
      <c r="EFU11" s="333"/>
      <c r="EFV11" s="333"/>
      <c r="EFW11" s="333"/>
      <c r="EFX11" s="333"/>
      <c r="EFY11" s="333"/>
      <c r="EFZ11" s="333"/>
      <c r="EGA11" s="333"/>
      <c r="EGB11" s="333"/>
      <c r="EGC11" s="333"/>
      <c r="EGD11" s="333"/>
      <c r="EGE11" s="333"/>
      <c r="EGF11" s="333"/>
      <c r="EGG11" s="333"/>
      <c r="EGH11" s="333"/>
      <c r="EGI11" s="333"/>
      <c r="EGJ11" s="333"/>
      <c r="EGK11" s="333"/>
      <c r="EGL11" s="333"/>
      <c r="EGM11" s="333"/>
      <c r="EGN11" s="333"/>
      <c r="EGO11" s="333"/>
      <c r="EGP11" s="333"/>
      <c r="EGQ11" s="333"/>
      <c r="EGR11" s="333"/>
      <c r="EGS11" s="333"/>
      <c r="EGT11" s="333"/>
      <c r="EGU11" s="333"/>
      <c r="EGV11" s="333"/>
      <c r="EGW11" s="333"/>
      <c r="EGX11" s="333"/>
      <c r="EGY11" s="333"/>
      <c r="EGZ11" s="333"/>
      <c r="EHA11" s="333"/>
      <c r="EHB11" s="333"/>
      <c r="EHC11" s="333"/>
      <c r="EHD11" s="333"/>
      <c r="EHE11" s="333"/>
      <c r="EHF11" s="333"/>
      <c r="EHG11" s="333"/>
      <c r="EHH11" s="333"/>
      <c r="EHI11" s="333"/>
      <c r="EHJ11" s="333"/>
      <c r="EHK11" s="333"/>
      <c r="EHL11" s="333"/>
      <c r="EHM11" s="333"/>
      <c r="EHN11" s="333"/>
      <c r="EHO11" s="333"/>
      <c r="EHP11" s="333"/>
      <c r="EHQ11" s="333"/>
      <c r="EHR11" s="333"/>
      <c r="EHS11" s="333"/>
      <c r="EHT11" s="333"/>
      <c r="EHU11" s="333"/>
      <c r="EHV11" s="333"/>
      <c r="EHW11" s="333"/>
      <c r="EHX11" s="333"/>
      <c r="EHY11" s="333"/>
      <c r="EHZ11" s="333"/>
      <c r="EIA11" s="333"/>
      <c r="EIB11" s="333"/>
      <c r="EIC11" s="333"/>
      <c r="EID11" s="333"/>
      <c r="EIE11" s="333"/>
      <c r="EIF11" s="333"/>
      <c r="EIG11" s="333"/>
      <c r="EIH11" s="333"/>
      <c r="EII11" s="333"/>
      <c r="EIJ11" s="333"/>
      <c r="EIK11" s="333"/>
      <c r="EIL11" s="333"/>
      <c r="EIM11" s="333"/>
      <c r="EIN11" s="333"/>
      <c r="EIO11" s="333"/>
      <c r="EIP11" s="333"/>
      <c r="EIQ11" s="333"/>
      <c r="EIR11" s="333"/>
      <c r="EIS11" s="333"/>
      <c r="EIT11" s="333"/>
      <c r="EIU11" s="333"/>
      <c r="EIV11" s="333"/>
      <c r="EIW11" s="333"/>
      <c r="EIX11" s="333"/>
      <c r="EIY11" s="333"/>
      <c r="EIZ11" s="333"/>
      <c r="EJA11" s="333"/>
      <c r="EJB11" s="333"/>
      <c r="EJC11" s="333"/>
      <c r="EJD11" s="333"/>
      <c r="EJE11" s="333"/>
      <c r="EJF11" s="333"/>
      <c r="EJG11" s="333"/>
      <c r="EJH11" s="333"/>
      <c r="EJI11" s="333"/>
      <c r="EJJ11" s="333"/>
      <c r="EJK11" s="333"/>
      <c r="EJL11" s="333"/>
      <c r="EJM11" s="333"/>
      <c r="EJN11" s="333"/>
      <c r="EJO11" s="333"/>
      <c r="EJP11" s="333"/>
      <c r="EJQ11" s="333"/>
      <c r="EJR11" s="333"/>
      <c r="EJS11" s="333"/>
      <c r="EJT11" s="333"/>
      <c r="EJU11" s="333"/>
      <c r="EJV11" s="333"/>
      <c r="EJW11" s="333"/>
      <c r="EJX11" s="333"/>
      <c r="EJY11" s="333"/>
      <c r="EJZ11" s="333"/>
      <c r="EKA11" s="333"/>
      <c r="EKB11" s="333"/>
      <c r="EKC11" s="333"/>
      <c r="EKD11" s="333"/>
      <c r="EKE11" s="333"/>
      <c r="EKF11" s="333"/>
      <c r="EKG11" s="333"/>
      <c r="EKH11" s="333"/>
      <c r="EKI11" s="333"/>
      <c r="EKJ11" s="333"/>
      <c r="EKK11" s="333"/>
      <c r="EKL11" s="333"/>
      <c r="EKM11" s="333"/>
      <c r="EKN11" s="333"/>
      <c r="EKO11" s="333"/>
      <c r="EKP11" s="333"/>
      <c r="EKQ11" s="333"/>
      <c r="EKR11" s="333"/>
      <c r="EKS11" s="333"/>
      <c r="EKT11" s="333"/>
      <c r="EKU11" s="333"/>
      <c r="EKV11" s="333"/>
      <c r="EKW11" s="333"/>
      <c r="EKX11" s="333"/>
      <c r="EKY11" s="333"/>
      <c r="EKZ11" s="333"/>
      <c r="ELA11" s="333"/>
      <c r="ELB11" s="333"/>
      <c r="ELC11" s="333"/>
      <c r="ELD11" s="333"/>
      <c r="ELE11" s="333"/>
      <c r="ELF11" s="333"/>
      <c r="ELG11" s="333"/>
      <c r="ELH11" s="333"/>
      <c r="ELI11" s="333"/>
      <c r="ELJ11" s="333"/>
      <c r="ELK11" s="333"/>
      <c r="ELL11" s="333"/>
      <c r="ELM11" s="333"/>
      <c r="ELN11" s="333"/>
      <c r="ELO11" s="333"/>
      <c r="ELP11" s="333"/>
      <c r="ELQ11" s="333"/>
      <c r="ELR11" s="333"/>
      <c r="ELS11" s="333"/>
      <c r="ELT11" s="333"/>
      <c r="ELU11" s="333"/>
      <c r="ELV11" s="333"/>
      <c r="ELW11" s="333"/>
      <c r="ELX11" s="333"/>
      <c r="ELY11" s="333"/>
      <c r="ELZ11" s="333"/>
      <c r="EMA11" s="333"/>
      <c r="EMB11" s="333"/>
      <c r="EMC11" s="333"/>
      <c r="EMD11" s="333"/>
      <c r="EME11" s="333"/>
      <c r="EMF11" s="333"/>
      <c r="EMG11" s="333"/>
      <c r="EMH11" s="333"/>
      <c r="EMI11" s="333"/>
      <c r="EMJ11" s="333"/>
      <c r="EMK11" s="333"/>
      <c r="EML11" s="333"/>
      <c r="EMM11" s="333"/>
      <c r="EMN11" s="333"/>
      <c r="EMO11" s="333"/>
      <c r="EMP11" s="333"/>
      <c r="EMQ11" s="333"/>
      <c r="EMR11" s="333"/>
      <c r="EMS11" s="333"/>
      <c r="EMT11" s="333"/>
      <c r="EMU11" s="333"/>
      <c r="EMV11" s="333"/>
      <c r="EMW11" s="333"/>
      <c r="EMX11" s="333"/>
      <c r="EMY11" s="333"/>
      <c r="EMZ11" s="333"/>
      <c r="ENA11" s="333"/>
      <c r="ENB11" s="333"/>
      <c r="ENC11" s="333"/>
      <c r="END11" s="333"/>
      <c r="ENE11" s="333"/>
      <c r="ENF11" s="333"/>
      <c r="ENG11" s="333"/>
      <c r="ENH11" s="333"/>
      <c r="ENI11" s="333"/>
      <c r="ENJ11" s="333"/>
      <c r="ENK11" s="333"/>
      <c r="ENL11" s="333"/>
      <c r="ENM11" s="333"/>
      <c r="ENN11" s="333"/>
      <c r="ENO11" s="333"/>
      <c r="ENP11" s="333"/>
      <c r="ENQ11" s="333"/>
      <c r="ENR11" s="333"/>
      <c r="ENS11" s="333"/>
      <c r="ENT11" s="333"/>
      <c r="ENU11" s="333"/>
      <c r="ENV11" s="333"/>
      <c r="ENW11" s="333"/>
      <c r="ENX11" s="333"/>
      <c r="ENY11" s="333"/>
      <c r="ENZ11" s="333"/>
      <c r="EOA11" s="333"/>
      <c r="EOB11" s="333"/>
      <c r="EOC11" s="333"/>
      <c r="EOD11" s="333"/>
      <c r="EOE11" s="333"/>
      <c r="EOF11" s="333"/>
      <c r="EOG11" s="333"/>
      <c r="EOH11" s="333"/>
      <c r="EOI11" s="333"/>
      <c r="EOJ11" s="333"/>
      <c r="EOK11" s="333"/>
      <c r="EOL11" s="333"/>
      <c r="EOM11" s="333"/>
      <c r="EON11" s="333"/>
      <c r="EOO11" s="333"/>
      <c r="EOP11" s="333"/>
      <c r="EOQ11" s="333"/>
      <c r="EOR11" s="333"/>
      <c r="EOS11" s="333"/>
      <c r="EOT11" s="333"/>
      <c r="EOU11" s="333"/>
      <c r="EOV11" s="333"/>
      <c r="EOW11" s="333"/>
      <c r="EOX11" s="333"/>
      <c r="EOY11" s="333"/>
      <c r="EOZ11" s="333"/>
      <c r="EPA11" s="333"/>
      <c r="EPB11" s="333"/>
      <c r="EPC11" s="333"/>
      <c r="EPD11" s="333"/>
      <c r="EPE11" s="333"/>
      <c r="EPF11" s="333"/>
      <c r="EPG11" s="333"/>
      <c r="EPH11" s="333"/>
      <c r="EPI11" s="333"/>
      <c r="EPJ11" s="333"/>
      <c r="EPK11" s="333"/>
      <c r="EPL11" s="333"/>
      <c r="EPM11" s="333"/>
      <c r="EPN11" s="333"/>
      <c r="EPO11" s="333"/>
      <c r="EPP11" s="333"/>
      <c r="EPQ11" s="333"/>
      <c r="EPR11" s="333"/>
      <c r="EPS11" s="333"/>
      <c r="EPT11" s="333"/>
      <c r="EPU11" s="333"/>
      <c r="EPV11" s="333"/>
      <c r="EPW11" s="333"/>
      <c r="EPX11" s="333"/>
      <c r="EPY11" s="333"/>
      <c r="EPZ11" s="333"/>
      <c r="EQA11" s="333"/>
      <c r="EQB11" s="333"/>
      <c r="EQC11" s="333"/>
      <c r="EQD11" s="333"/>
      <c r="EQE11" s="333"/>
      <c r="EQF11" s="333"/>
      <c r="EQG11" s="333"/>
      <c r="EQH11" s="333"/>
      <c r="EQI11" s="333"/>
      <c r="EQJ11" s="333"/>
      <c r="EQK11" s="333"/>
      <c r="EQL11" s="333"/>
      <c r="EQM11" s="333"/>
      <c r="EQN11" s="333"/>
      <c r="EQO11" s="333"/>
      <c r="EQP11" s="333"/>
      <c r="EQQ11" s="333"/>
      <c r="EQR11" s="333"/>
      <c r="EQS11" s="333"/>
      <c r="EQT11" s="333"/>
      <c r="EQU11" s="333"/>
      <c r="EQV11" s="333"/>
      <c r="EQW11" s="333"/>
      <c r="EQX11" s="333"/>
      <c r="EQY11" s="333"/>
      <c r="EQZ11" s="333"/>
      <c r="ERA11" s="333"/>
      <c r="ERB11" s="333"/>
      <c r="ERC11" s="333"/>
      <c r="ERD11" s="333"/>
      <c r="ERE11" s="333"/>
      <c r="ERF11" s="333"/>
      <c r="ERG11" s="333"/>
      <c r="ERH11" s="333"/>
      <c r="ERI11" s="333"/>
      <c r="ERJ11" s="333"/>
      <c r="ERK11" s="333"/>
      <c r="ERL11" s="333"/>
      <c r="ERM11" s="333"/>
      <c r="ERN11" s="333"/>
      <c r="ERO11" s="333"/>
      <c r="ERP11" s="333"/>
      <c r="ERQ11" s="333"/>
      <c r="ERR11" s="333"/>
      <c r="ERS11" s="333"/>
      <c r="ERT11" s="333"/>
      <c r="ERU11" s="333"/>
      <c r="ERV11" s="333"/>
      <c r="ERW11" s="333"/>
      <c r="ERX11" s="333"/>
      <c r="ERY11" s="333"/>
      <c r="ERZ11" s="333"/>
      <c r="ESA11" s="333"/>
      <c r="ESB11" s="333"/>
      <c r="ESC11" s="333"/>
      <c r="ESD11" s="333"/>
      <c r="ESE11" s="333"/>
      <c r="ESF11" s="333"/>
      <c r="ESG11" s="333"/>
      <c r="ESH11" s="333"/>
      <c r="ESI11" s="333"/>
      <c r="ESJ11" s="333"/>
      <c r="ESK11" s="333"/>
      <c r="ESL11" s="333"/>
      <c r="ESM11" s="333"/>
      <c r="ESN11" s="333"/>
      <c r="ESO11" s="333"/>
      <c r="ESP11" s="333"/>
      <c r="ESQ11" s="333"/>
      <c r="ESR11" s="333"/>
      <c r="ESS11" s="333"/>
      <c r="EST11" s="333"/>
      <c r="ESU11" s="333"/>
      <c r="ESV11" s="333"/>
      <c r="ESW11" s="333"/>
      <c r="ESX11" s="333"/>
      <c r="ESY11" s="333"/>
      <c r="ESZ11" s="333"/>
      <c r="ETA11" s="333"/>
      <c r="ETB11" s="333"/>
      <c r="ETC11" s="333"/>
      <c r="ETD11" s="333"/>
      <c r="ETE11" s="333"/>
      <c r="ETF11" s="333"/>
      <c r="ETG11" s="333"/>
      <c r="ETH11" s="333"/>
      <c r="ETI11" s="333"/>
      <c r="ETJ11" s="333"/>
      <c r="ETK11" s="333"/>
      <c r="ETL11" s="333"/>
      <c r="ETM11" s="333"/>
      <c r="ETN11" s="333"/>
      <c r="ETO11" s="333"/>
      <c r="ETP11" s="333"/>
      <c r="ETQ11" s="333"/>
      <c r="ETR11" s="333"/>
      <c r="ETS11" s="333"/>
      <c r="ETT11" s="333"/>
      <c r="ETU11" s="333"/>
      <c r="ETV11" s="333"/>
      <c r="ETW11" s="333"/>
      <c r="ETX11" s="333"/>
      <c r="ETY11" s="333"/>
      <c r="ETZ11" s="333"/>
      <c r="EUA11" s="333"/>
      <c r="EUB11" s="333"/>
      <c r="EUC11" s="333"/>
      <c r="EUD11" s="333"/>
      <c r="EUE11" s="333"/>
      <c r="EUF11" s="333"/>
      <c r="EUG11" s="333"/>
      <c r="EUH11" s="333"/>
      <c r="EUI11" s="333"/>
      <c r="EUJ11" s="333"/>
      <c r="EUK11" s="333"/>
      <c r="EUL11" s="333"/>
      <c r="EUM11" s="333"/>
      <c r="EUN11" s="333"/>
      <c r="EUO11" s="333"/>
      <c r="EUP11" s="333"/>
      <c r="EUQ11" s="333"/>
      <c r="EUR11" s="333"/>
      <c r="EUS11" s="333"/>
      <c r="EUT11" s="333"/>
      <c r="EUU11" s="333"/>
      <c r="EUV11" s="333"/>
      <c r="EUW11" s="333"/>
      <c r="EUX11" s="333"/>
      <c r="EUY11" s="333"/>
      <c r="EUZ11" s="333"/>
      <c r="EVA11" s="333"/>
      <c r="EVB11" s="333"/>
      <c r="EVC11" s="333"/>
      <c r="EVD11" s="333"/>
      <c r="EVE11" s="333"/>
      <c r="EVF11" s="333"/>
      <c r="EVG11" s="333"/>
      <c r="EVH11" s="333"/>
      <c r="EVI11" s="333"/>
      <c r="EVJ11" s="333"/>
      <c r="EVK11" s="333"/>
      <c r="EVL11" s="333"/>
      <c r="EVM11" s="333"/>
      <c r="EVN11" s="333"/>
      <c r="EVO11" s="333"/>
      <c r="EVP11" s="333"/>
      <c r="EVQ11" s="333"/>
      <c r="EVR11" s="333"/>
      <c r="EVS11" s="333"/>
      <c r="EVT11" s="333"/>
      <c r="EVU11" s="333"/>
      <c r="EVV11" s="333"/>
      <c r="EVW11" s="333"/>
      <c r="EVX11" s="333"/>
      <c r="EVY11" s="333"/>
      <c r="EVZ11" s="333"/>
      <c r="EWA11" s="333"/>
      <c r="EWB11" s="333"/>
      <c r="EWC11" s="333"/>
      <c r="EWD11" s="333"/>
      <c r="EWE11" s="333"/>
      <c r="EWF11" s="333"/>
      <c r="EWG11" s="333"/>
      <c r="EWH11" s="333"/>
      <c r="EWI11" s="333"/>
      <c r="EWJ11" s="333"/>
      <c r="EWK11" s="333"/>
      <c r="EWL11" s="333"/>
      <c r="EWM11" s="333"/>
      <c r="EWN11" s="333"/>
      <c r="EWO11" s="333"/>
      <c r="EWP11" s="333"/>
      <c r="EWQ11" s="333"/>
      <c r="EWR11" s="333"/>
      <c r="EWS11" s="333"/>
      <c r="EWT11" s="333"/>
      <c r="EWU11" s="333"/>
      <c r="EWV11" s="333"/>
      <c r="EWW11" s="333"/>
      <c r="EWX11" s="333"/>
      <c r="EWY11" s="333"/>
      <c r="EWZ11" s="333"/>
      <c r="EXA11" s="333"/>
      <c r="EXB11" s="333"/>
      <c r="EXC11" s="333"/>
      <c r="EXD11" s="333"/>
      <c r="EXE11" s="333"/>
      <c r="EXF11" s="333"/>
      <c r="EXG11" s="333"/>
      <c r="EXH11" s="333"/>
      <c r="EXI11" s="333"/>
      <c r="EXJ11" s="333"/>
      <c r="EXK11" s="333"/>
      <c r="EXL11" s="333"/>
      <c r="EXM11" s="333"/>
      <c r="EXN11" s="333"/>
      <c r="EXO11" s="333"/>
      <c r="EXP11" s="333"/>
      <c r="EXQ11" s="333"/>
      <c r="EXR11" s="333"/>
      <c r="EXS11" s="333"/>
      <c r="EXT11" s="333"/>
      <c r="EXU11" s="333"/>
      <c r="EXV11" s="333"/>
      <c r="EXW11" s="333"/>
      <c r="EXX11" s="333"/>
      <c r="EXY11" s="333"/>
      <c r="EXZ11" s="333"/>
      <c r="EYA11" s="333"/>
      <c r="EYB11" s="333"/>
      <c r="EYC11" s="333"/>
      <c r="EYD11" s="333"/>
      <c r="EYE11" s="333"/>
      <c r="EYF11" s="333"/>
      <c r="EYG11" s="333"/>
      <c r="EYH11" s="333"/>
      <c r="EYI11" s="333"/>
      <c r="EYJ11" s="333"/>
      <c r="EYK11" s="333"/>
      <c r="EYL11" s="333"/>
      <c r="EYM11" s="333"/>
      <c r="EYN11" s="333"/>
      <c r="EYO11" s="333"/>
      <c r="EYP11" s="333"/>
      <c r="EYQ11" s="333"/>
      <c r="EYR11" s="333"/>
      <c r="EYS11" s="333"/>
      <c r="EYT11" s="333"/>
      <c r="EYU11" s="333"/>
      <c r="EYV11" s="333"/>
      <c r="EYW11" s="333"/>
      <c r="EYX11" s="333"/>
      <c r="EYY11" s="333"/>
      <c r="EYZ11" s="333"/>
      <c r="EZA11" s="333"/>
      <c r="EZB11" s="333"/>
      <c r="EZC11" s="333"/>
      <c r="EZD11" s="333"/>
      <c r="EZE11" s="333"/>
      <c r="EZF11" s="333"/>
      <c r="EZG11" s="333"/>
      <c r="EZH11" s="333"/>
      <c r="EZI11" s="333"/>
      <c r="EZJ11" s="333"/>
      <c r="EZK11" s="333"/>
      <c r="EZL11" s="333"/>
      <c r="EZM11" s="333"/>
      <c r="EZN11" s="333"/>
      <c r="EZO11" s="333"/>
      <c r="EZP11" s="333"/>
      <c r="EZQ11" s="333"/>
      <c r="EZR11" s="333"/>
      <c r="EZS11" s="333"/>
      <c r="EZT11" s="333"/>
      <c r="EZU11" s="333"/>
      <c r="EZV11" s="333"/>
      <c r="EZW11" s="333"/>
      <c r="EZX11" s="333"/>
      <c r="EZY11" s="333"/>
      <c r="EZZ11" s="333"/>
      <c r="FAA11" s="333"/>
      <c r="FAB11" s="333"/>
      <c r="FAC11" s="333"/>
      <c r="FAD11" s="333"/>
      <c r="FAE11" s="333"/>
      <c r="FAF11" s="333"/>
      <c r="FAG11" s="333"/>
      <c r="FAH11" s="333"/>
      <c r="FAI11" s="333"/>
      <c r="FAJ11" s="333"/>
      <c r="FAK11" s="333"/>
      <c r="FAL11" s="333"/>
      <c r="FAM11" s="333"/>
      <c r="FAN11" s="333"/>
      <c r="FAO11" s="333"/>
      <c r="FAP11" s="333"/>
      <c r="FAQ11" s="333"/>
      <c r="FAR11" s="333"/>
      <c r="FAS11" s="333"/>
      <c r="FAT11" s="333"/>
      <c r="FAU11" s="333"/>
      <c r="FAV11" s="333"/>
      <c r="FAW11" s="333"/>
      <c r="FAX11" s="333"/>
      <c r="FAY11" s="333"/>
      <c r="FAZ11" s="333"/>
      <c r="FBA11" s="333"/>
      <c r="FBB11" s="333"/>
      <c r="FBC11" s="333"/>
      <c r="FBD11" s="333"/>
      <c r="FBE11" s="333"/>
      <c r="FBF11" s="333"/>
      <c r="FBG11" s="333"/>
      <c r="FBH11" s="333"/>
      <c r="FBI11" s="333"/>
      <c r="FBJ11" s="333"/>
      <c r="FBK11" s="333"/>
      <c r="FBL11" s="333"/>
      <c r="FBM11" s="333"/>
      <c r="FBN11" s="333"/>
      <c r="FBO11" s="333"/>
      <c r="FBP11" s="333"/>
      <c r="FBQ11" s="333"/>
      <c r="FBR11" s="333"/>
      <c r="FBS11" s="333"/>
      <c r="FBT11" s="333"/>
      <c r="FBU11" s="333"/>
      <c r="FBV11" s="333"/>
      <c r="FBW11" s="333"/>
      <c r="FBX11" s="333"/>
      <c r="FBY11" s="333"/>
      <c r="FBZ11" s="333"/>
      <c r="FCA11" s="333"/>
      <c r="FCB11" s="333"/>
      <c r="FCC11" s="333"/>
      <c r="FCD11" s="333"/>
      <c r="FCE11" s="333"/>
      <c r="FCF11" s="333"/>
      <c r="FCG11" s="333"/>
      <c r="FCH11" s="333"/>
      <c r="FCI11" s="333"/>
      <c r="FCJ11" s="333"/>
      <c r="FCK11" s="333"/>
      <c r="FCL11" s="333"/>
      <c r="FCM11" s="333"/>
      <c r="FCN11" s="333"/>
      <c r="FCO11" s="333"/>
      <c r="FCP11" s="333"/>
      <c r="FCQ11" s="333"/>
      <c r="FCR11" s="333"/>
      <c r="FCS11" s="333"/>
      <c r="FCT11" s="333"/>
      <c r="FCU11" s="333"/>
      <c r="FCV11" s="333"/>
      <c r="FCW11" s="333"/>
      <c r="FCX11" s="333"/>
      <c r="FCY11" s="333"/>
      <c r="FCZ11" s="333"/>
      <c r="FDA11" s="333"/>
      <c r="FDB11" s="333"/>
      <c r="FDC11" s="333"/>
      <c r="FDD11" s="333"/>
      <c r="FDE11" s="333"/>
      <c r="FDF11" s="333"/>
      <c r="FDG11" s="333"/>
      <c r="FDH11" s="333"/>
      <c r="FDI11" s="333"/>
      <c r="FDJ11" s="333"/>
      <c r="FDK11" s="333"/>
      <c r="FDL11" s="333"/>
      <c r="FDM11" s="333"/>
      <c r="FDN11" s="333"/>
      <c r="FDO11" s="333"/>
      <c r="FDP11" s="333"/>
      <c r="FDQ11" s="333"/>
      <c r="FDR11" s="333"/>
      <c r="FDS11" s="333"/>
      <c r="FDT11" s="333"/>
      <c r="FDU11" s="333"/>
      <c r="FDV11" s="333"/>
      <c r="FDW11" s="333"/>
      <c r="FDX11" s="333"/>
      <c r="FDY11" s="333"/>
      <c r="FDZ11" s="333"/>
      <c r="FEA11" s="333"/>
      <c r="FEB11" s="333"/>
      <c r="FEC11" s="333"/>
      <c r="FED11" s="333"/>
      <c r="FEE11" s="333"/>
      <c r="FEF11" s="333"/>
      <c r="FEG11" s="333"/>
      <c r="FEH11" s="333"/>
      <c r="FEI11" s="333"/>
      <c r="FEJ11" s="333"/>
      <c r="FEK11" s="333"/>
      <c r="FEL11" s="333"/>
      <c r="FEM11" s="333"/>
      <c r="FEN11" s="333"/>
      <c r="FEO11" s="333"/>
      <c r="FEP11" s="333"/>
      <c r="FEQ11" s="333"/>
      <c r="FER11" s="333"/>
      <c r="FES11" s="333"/>
      <c r="FET11" s="333"/>
      <c r="FEU11" s="333"/>
      <c r="FEV11" s="333"/>
      <c r="FEW11" s="333"/>
      <c r="FEX11" s="333"/>
      <c r="FEY11" s="333"/>
      <c r="FEZ11" s="333"/>
      <c r="FFA11" s="333"/>
      <c r="FFB11" s="333"/>
      <c r="FFC11" s="333"/>
      <c r="FFD11" s="333"/>
      <c r="FFE11" s="333"/>
      <c r="FFF11" s="333"/>
      <c r="FFG11" s="333"/>
      <c r="FFH11" s="333"/>
      <c r="FFI11" s="333"/>
      <c r="FFJ11" s="333"/>
      <c r="FFK11" s="333"/>
      <c r="FFL11" s="333"/>
      <c r="FFM11" s="333"/>
      <c r="FFN11" s="333"/>
      <c r="FFO11" s="333"/>
      <c r="FFP11" s="333"/>
      <c r="FFQ11" s="333"/>
      <c r="FFR11" s="333"/>
      <c r="FFS11" s="333"/>
      <c r="FFT11" s="333"/>
      <c r="FFU11" s="333"/>
      <c r="FFV11" s="333"/>
      <c r="FFW11" s="333"/>
      <c r="FFX11" s="333"/>
      <c r="FFY11" s="333"/>
      <c r="FFZ11" s="333"/>
      <c r="FGA11" s="333"/>
      <c r="FGB11" s="333"/>
      <c r="FGC11" s="333"/>
      <c r="FGD11" s="333"/>
      <c r="FGE11" s="333"/>
      <c r="FGF11" s="333"/>
      <c r="FGG11" s="333"/>
      <c r="FGH11" s="333"/>
      <c r="FGI11" s="333"/>
      <c r="FGJ11" s="333"/>
      <c r="FGK11" s="333"/>
      <c r="FGL11" s="333"/>
      <c r="FGM11" s="333"/>
      <c r="FGN11" s="333"/>
      <c r="FGO11" s="333"/>
      <c r="FGP11" s="333"/>
      <c r="FGQ11" s="333"/>
      <c r="FGR11" s="333"/>
      <c r="FGS11" s="333"/>
      <c r="FGT11" s="333"/>
      <c r="FGU11" s="333"/>
      <c r="FGV11" s="333"/>
      <c r="FGW11" s="333"/>
      <c r="FGX11" s="333"/>
      <c r="FGY11" s="333"/>
      <c r="FGZ11" s="333"/>
      <c r="FHA11" s="333"/>
      <c r="FHB11" s="333"/>
      <c r="FHC11" s="333"/>
      <c r="FHD11" s="333"/>
      <c r="FHE11" s="333"/>
      <c r="FHF11" s="333"/>
      <c r="FHG11" s="333"/>
      <c r="FHH11" s="333"/>
      <c r="FHI11" s="333"/>
      <c r="FHJ11" s="333"/>
      <c r="FHK11" s="333"/>
      <c r="FHL11" s="333"/>
      <c r="FHM11" s="333"/>
      <c r="FHN11" s="333"/>
      <c r="FHO11" s="333"/>
      <c r="FHP11" s="333"/>
      <c r="FHQ11" s="333"/>
      <c r="FHR11" s="333"/>
      <c r="FHS11" s="333"/>
      <c r="FHT11" s="333"/>
      <c r="FHU11" s="333"/>
      <c r="FHV11" s="333"/>
      <c r="FHW11" s="333"/>
      <c r="FHX11" s="333"/>
      <c r="FHY11" s="333"/>
      <c r="FHZ11" s="333"/>
      <c r="FIA11" s="333"/>
      <c r="FIB11" s="333"/>
      <c r="FIC11" s="333"/>
      <c r="FID11" s="333"/>
      <c r="FIE11" s="333"/>
      <c r="FIF11" s="333"/>
      <c r="FIG11" s="333"/>
      <c r="FIH11" s="333"/>
      <c r="FII11" s="333"/>
      <c r="FIJ11" s="333"/>
      <c r="FIK11" s="333"/>
      <c r="FIL11" s="333"/>
      <c r="FIM11" s="333"/>
      <c r="FIN11" s="333"/>
      <c r="FIO11" s="333"/>
      <c r="FIP11" s="333"/>
      <c r="FIQ11" s="333"/>
      <c r="FIR11" s="333"/>
      <c r="FIS11" s="333"/>
      <c r="FIT11" s="333"/>
      <c r="FIU11" s="333"/>
      <c r="FIV11" s="333"/>
      <c r="FIW11" s="333"/>
      <c r="FIX11" s="333"/>
      <c r="FIY11" s="333"/>
      <c r="FIZ11" s="333"/>
      <c r="FJA11" s="333"/>
      <c r="FJB11" s="333"/>
      <c r="FJC11" s="333"/>
      <c r="FJD11" s="333"/>
      <c r="FJE11" s="333"/>
      <c r="FJF11" s="333"/>
      <c r="FJG11" s="333"/>
      <c r="FJH11" s="333"/>
      <c r="FJI11" s="333"/>
      <c r="FJJ11" s="333"/>
      <c r="FJK11" s="333"/>
      <c r="FJL11" s="333"/>
      <c r="FJM11" s="333"/>
      <c r="FJN11" s="333"/>
      <c r="FJO11" s="333"/>
      <c r="FJP11" s="333"/>
      <c r="FJQ11" s="333"/>
      <c r="FJR11" s="333"/>
      <c r="FJS11" s="333"/>
      <c r="FJT11" s="333"/>
      <c r="FJU11" s="333"/>
      <c r="FJV11" s="333"/>
      <c r="FJW11" s="333"/>
      <c r="FJX11" s="333"/>
      <c r="FJY11" s="333"/>
      <c r="FJZ11" s="333"/>
      <c r="FKA11" s="333"/>
      <c r="FKB11" s="333"/>
      <c r="FKC11" s="333"/>
      <c r="FKD11" s="333"/>
      <c r="FKE11" s="333"/>
      <c r="FKF11" s="333"/>
      <c r="FKG11" s="333"/>
      <c r="FKH11" s="333"/>
      <c r="FKI11" s="333"/>
      <c r="FKJ11" s="333"/>
      <c r="FKK11" s="333"/>
      <c r="FKL11" s="333"/>
      <c r="FKM11" s="333"/>
      <c r="FKN11" s="333"/>
      <c r="FKO11" s="333"/>
      <c r="FKP11" s="333"/>
      <c r="FKQ11" s="333"/>
      <c r="FKR11" s="333"/>
      <c r="FKS11" s="333"/>
      <c r="FKT11" s="333"/>
      <c r="FKU11" s="333"/>
      <c r="FKV11" s="333"/>
      <c r="FKW11" s="333"/>
      <c r="FKX11" s="333"/>
      <c r="FKY11" s="333"/>
      <c r="FKZ11" s="333"/>
      <c r="FLA11" s="333"/>
      <c r="FLB11" s="333"/>
      <c r="FLC11" s="333"/>
      <c r="FLD11" s="333"/>
      <c r="FLE11" s="333"/>
      <c r="FLF11" s="333"/>
      <c r="FLG11" s="333"/>
      <c r="FLH11" s="333"/>
      <c r="FLI11" s="333"/>
      <c r="FLJ11" s="333"/>
      <c r="FLK11" s="333"/>
      <c r="FLL11" s="333"/>
      <c r="FLM11" s="333"/>
      <c r="FLN11" s="333"/>
      <c r="FLO11" s="333"/>
      <c r="FLP11" s="333"/>
      <c r="FLQ11" s="333"/>
      <c r="FLR11" s="333"/>
      <c r="FLS11" s="333"/>
      <c r="FLT11" s="333"/>
      <c r="FLU11" s="333"/>
      <c r="FLV11" s="333"/>
      <c r="FLW11" s="333"/>
      <c r="FLX11" s="333"/>
      <c r="FLY11" s="333"/>
      <c r="FLZ11" s="333"/>
      <c r="FMA11" s="333"/>
      <c r="FMB11" s="333"/>
      <c r="FMC11" s="333"/>
      <c r="FMD11" s="333"/>
      <c r="FME11" s="333"/>
      <c r="FMF11" s="333"/>
      <c r="FMG11" s="333"/>
      <c r="FMH11" s="333"/>
      <c r="FMI11" s="333"/>
      <c r="FMJ11" s="333"/>
      <c r="FMK11" s="333"/>
      <c r="FML11" s="333"/>
      <c r="FMM11" s="333"/>
      <c r="FMN11" s="333"/>
      <c r="FMO11" s="333"/>
      <c r="FMP11" s="333"/>
      <c r="FMQ11" s="333"/>
      <c r="FMR11" s="333"/>
      <c r="FMS11" s="333"/>
      <c r="FMT11" s="333"/>
      <c r="FMU11" s="333"/>
      <c r="FMV11" s="333"/>
      <c r="FMW11" s="333"/>
      <c r="FMX11" s="333"/>
      <c r="FMY11" s="333"/>
      <c r="FMZ11" s="333"/>
      <c r="FNA11" s="333"/>
      <c r="FNB11" s="333"/>
      <c r="FNC11" s="333"/>
      <c r="FND11" s="333"/>
      <c r="FNE11" s="333"/>
      <c r="FNF11" s="333"/>
      <c r="FNG11" s="333"/>
      <c r="FNH11" s="333"/>
      <c r="FNI11" s="333"/>
      <c r="FNJ11" s="333"/>
      <c r="FNK11" s="333"/>
      <c r="FNL11" s="333"/>
      <c r="FNM11" s="333"/>
      <c r="FNN11" s="333"/>
      <c r="FNO11" s="333"/>
      <c r="FNP11" s="333"/>
      <c r="FNQ11" s="333"/>
      <c r="FNR11" s="333"/>
      <c r="FNS11" s="333"/>
      <c r="FNT11" s="333"/>
      <c r="FNU11" s="333"/>
      <c r="FNV11" s="333"/>
      <c r="FNW11" s="333"/>
      <c r="FNX11" s="333"/>
      <c r="FNY11" s="333"/>
      <c r="FNZ11" s="333"/>
      <c r="FOA11" s="333"/>
      <c r="FOB11" s="333"/>
      <c r="FOC11" s="333"/>
      <c r="FOD11" s="333"/>
      <c r="FOE11" s="333"/>
      <c r="FOF11" s="333"/>
      <c r="FOG11" s="333"/>
      <c r="FOH11" s="333"/>
      <c r="FOI11" s="333"/>
      <c r="FOJ11" s="333"/>
      <c r="FOK11" s="333"/>
      <c r="FOL11" s="333"/>
      <c r="FOM11" s="333"/>
      <c r="FON11" s="333"/>
      <c r="FOO11" s="333"/>
      <c r="FOP11" s="333"/>
      <c r="FOQ11" s="333"/>
      <c r="FOR11" s="333"/>
      <c r="FOS11" s="333"/>
      <c r="FOT11" s="333"/>
      <c r="FOU11" s="333"/>
      <c r="FOV11" s="333"/>
      <c r="FOW11" s="333"/>
      <c r="FOX11" s="333"/>
      <c r="FOY11" s="333"/>
      <c r="FOZ11" s="333"/>
      <c r="FPA11" s="333"/>
      <c r="FPB11" s="333"/>
      <c r="FPC11" s="333"/>
      <c r="FPD11" s="333"/>
      <c r="FPE11" s="333"/>
      <c r="FPF11" s="333"/>
      <c r="FPG11" s="333"/>
      <c r="FPH11" s="333"/>
      <c r="FPI11" s="333"/>
      <c r="FPJ11" s="333"/>
      <c r="FPK11" s="333"/>
      <c r="FPL11" s="333"/>
      <c r="FPM11" s="333"/>
      <c r="FPN11" s="333"/>
      <c r="FPO11" s="333"/>
      <c r="FPP11" s="333"/>
      <c r="FPQ11" s="333"/>
      <c r="FPR11" s="333"/>
      <c r="FPS11" s="333"/>
      <c r="FPT11" s="333"/>
      <c r="FPU11" s="333"/>
      <c r="FPV11" s="333"/>
      <c r="FPW11" s="333"/>
      <c r="FPX11" s="333"/>
      <c r="FPY11" s="333"/>
      <c r="FPZ11" s="333"/>
      <c r="FQA11" s="333"/>
      <c r="FQB11" s="333"/>
      <c r="FQC11" s="333"/>
      <c r="FQD11" s="333"/>
      <c r="FQE11" s="333"/>
      <c r="FQF11" s="333"/>
      <c r="FQG11" s="333"/>
      <c r="FQH11" s="333"/>
      <c r="FQI11" s="333"/>
      <c r="FQJ11" s="333"/>
      <c r="FQK11" s="333"/>
      <c r="FQL11" s="333"/>
      <c r="FQM11" s="333"/>
      <c r="FQN11" s="333"/>
      <c r="FQO11" s="333"/>
      <c r="FQP11" s="333"/>
      <c r="FQQ11" s="333"/>
      <c r="FQR11" s="333"/>
      <c r="FQS11" s="333"/>
      <c r="FQT11" s="333"/>
      <c r="FQU11" s="333"/>
      <c r="FQV11" s="333"/>
      <c r="FQW11" s="333"/>
      <c r="FQX11" s="333"/>
      <c r="FQY11" s="333"/>
      <c r="FQZ11" s="333"/>
      <c r="FRA11" s="333"/>
      <c r="FRB11" s="333"/>
      <c r="FRC11" s="333"/>
      <c r="FRD11" s="333"/>
      <c r="FRE11" s="333"/>
      <c r="FRF11" s="333"/>
      <c r="FRG11" s="333"/>
      <c r="FRH11" s="333"/>
      <c r="FRI11" s="333"/>
      <c r="FRJ11" s="333"/>
      <c r="FRK11" s="333"/>
      <c r="FRL11" s="333"/>
      <c r="FRM11" s="333"/>
      <c r="FRN11" s="333"/>
      <c r="FRO11" s="333"/>
      <c r="FRP11" s="333"/>
      <c r="FRQ11" s="333"/>
      <c r="FRR11" s="333"/>
      <c r="FRS11" s="333"/>
      <c r="FRT11" s="333"/>
      <c r="FRU11" s="333"/>
      <c r="FRV11" s="333"/>
      <c r="FRW11" s="333"/>
      <c r="FRX11" s="333"/>
      <c r="FRY11" s="333"/>
      <c r="FRZ11" s="333"/>
      <c r="FSA11" s="333"/>
      <c r="FSB11" s="333"/>
      <c r="FSC11" s="333"/>
      <c r="FSD11" s="333"/>
      <c r="FSE11" s="333"/>
      <c r="FSF11" s="333"/>
      <c r="FSG11" s="333"/>
      <c r="FSH11" s="333"/>
      <c r="FSI11" s="333"/>
      <c r="FSJ11" s="333"/>
      <c r="FSK11" s="333"/>
      <c r="FSL11" s="333"/>
      <c r="FSM11" s="333"/>
      <c r="FSN11" s="333"/>
      <c r="FSO11" s="333"/>
      <c r="FSP11" s="333"/>
      <c r="FSQ11" s="333"/>
      <c r="FSR11" s="333"/>
      <c r="FSS11" s="333"/>
      <c r="FST11" s="333"/>
      <c r="FSU11" s="333"/>
      <c r="FSV11" s="333"/>
      <c r="FSW11" s="333"/>
      <c r="FSX11" s="333"/>
      <c r="FSY11" s="333"/>
      <c r="FSZ11" s="333"/>
      <c r="FTA11" s="333"/>
      <c r="FTB11" s="333"/>
      <c r="FTC11" s="333"/>
      <c r="FTD11" s="333"/>
      <c r="FTE11" s="333"/>
      <c r="FTF11" s="333"/>
      <c r="FTG11" s="333"/>
      <c r="FTH11" s="333"/>
      <c r="FTI11" s="333"/>
      <c r="FTJ11" s="333"/>
      <c r="FTK11" s="333"/>
      <c r="FTL11" s="333"/>
      <c r="FTM11" s="333"/>
      <c r="FTN11" s="333"/>
      <c r="FTO11" s="333"/>
      <c r="FTP11" s="333"/>
      <c r="FTQ11" s="333"/>
      <c r="FTR11" s="333"/>
      <c r="FTS11" s="333"/>
      <c r="FTT11" s="333"/>
      <c r="FTU11" s="333"/>
      <c r="FTV11" s="333"/>
      <c r="FTW11" s="333"/>
      <c r="FTX11" s="333"/>
      <c r="FTY11" s="333"/>
      <c r="FTZ11" s="333"/>
      <c r="FUA11" s="333"/>
      <c r="FUB11" s="333"/>
      <c r="FUC11" s="333"/>
      <c r="FUD11" s="333"/>
      <c r="FUE11" s="333"/>
      <c r="FUF11" s="333"/>
      <c r="FUG11" s="333"/>
      <c r="FUH11" s="333"/>
      <c r="FUI11" s="333"/>
      <c r="FUJ11" s="333"/>
      <c r="FUK11" s="333"/>
      <c r="FUL11" s="333"/>
      <c r="FUM11" s="333"/>
      <c r="FUN11" s="333"/>
      <c r="FUO11" s="333"/>
      <c r="FUP11" s="333"/>
      <c r="FUQ11" s="333"/>
      <c r="FUR11" s="333"/>
      <c r="FUS11" s="333"/>
      <c r="FUT11" s="333"/>
      <c r="FUU11" s="333"/>
      <c r="FUV11" s="333"/>
      <c r="FUW11" s="333"/>
      <c r="FUX11" s="333"/>
      <c r="FUY11" s="333"/>
      <c r="FUZ11" s="333"/>
      <c r="FVA11" s="333"/>
      <c r="FVB11" s="333"/>
      <c r="FVC11" s="333"/>
      <c r="FVD11" s="333"/>
      <c r="FVE11" s="333"/>
      <c r="FVF11" s="333"/>
      <c r="FVG11" s="333"/>
      <c r="FVH11" s="333"/>
      <c r="FVI11" s="333"/>
      <c r="FVJ11" s="333"/>
      <c r="FVK11" s="333"/>
      <c r="FVL11" s="333"/>
      <c r="FVM11" s="333"/>
      <c r="FVN11" s="333"/>
      <c r="FVO11" s="333"/>
      <c r="FVP11" s="333"/>
      <c r="FVQ11" s="333"/>
      <c r="FVR11" s="333"/>
      <c r="FVS11" s="333"/>
      <c r="FVT11" s="333"/>
      <c r="FVU11" s="333"/>
      <c r="FVV11" s="333"/>
      <c r="FVW11" s="333"/>
      <c r="FVX11" s="333"/>
      <c r="FVY11" s="333"/>
      <c r="FVZ11" s="333"/>
      <c r="FWA11" s="333"/>
      <c r="FWB11" s="333"/>
      <c r="FWC11" s="333"/>
      <c r="FWD11" s="333"/>
      <c r="FWE11" s="333"/>
      <c r="FWF11" s="333"/>
      <c r="FWG11" s="333"/>
      <c r="FWH11" s="333"/>
      <c r="FWI11" s="333"/>
      <c r="FWJ11" s="333"/>
      <c r="FWK11" s="333"/>
      <c r="FWL11" s="333"/>
      <c r="FWM11" s="333"/>
      <c r="FWN11" s="333"/>
      <c r="FWO11" s="333"/>
      <c r="FWP11" s="333"/>
      <c r="FWQ11" s="333"/>
      <c r="FWR11" s="333"/>
      <c r="FWS11" s="333"/>
      <c r="FWT11" s="333"/>
      <c r="FWU11" s="333"/>
      <c r="FWV11" s="333"/>
      <c r="FWW11" s="333"/>
      <c r="FWX11" s="333"/>
      <c r="FWY11" s="333"/>
      <c r="FWZ11" s="333"/>
      <c r="FXA11" s="333"/>
      <c r="FXB11" s="333"/>
      <c r="FXC11" s="333"/>
      <c r="FXD11" s="333"/>
      <c r="FXE11" s="333"/>
      <c r="FXF11" s="333"/>
      <c r="FXG11" s="333"/>
      <c r="FXH11" s="333"/>
      <c r="FXI11" s="333"/>
      <c r="FXJ11" s="333"/>
      <c r="FXK11" s="333"/>
      <c r="FXL11" s="333"/>
      <c r="FXM11" s="333"/>
      <c r="FXN11" s="333"/>
      <c r="FXO11" s="333"/>
      <c r="FXP11" s="333"/>
      <c r="FXQ11" s="333"/>
      <c r="FXR11" s="333"/>
      <c r="FXS11" s="333"/>
      <c r="FXT11" s="333"/>
      <c r="FXU11" s="333"/>
      <c r="FXV11" s="333"/>
      <c r="FXW11" s="333"/>
      <c r="FXX11" s="333"/>
      <c r="FXY11" s="333"/>
      <c r="FXZ11" s="333"/>
      <c r="FYA11" s="333"/>
      <c r="FYB11" s="333"/>
      <c r="FYC11" s="333"/>
      <c r="FYD11" s="333"/>
      <c r="FYE11" s="333"/>
      <c r="FYF11" s="333"/>
      <c r="FYG11" s="333"/>
      <c r="FYH11" s="333"/>
      <c r="FYI11" s="333"/>
      <c r="FYJ11" s="333"/>
      <c r="FYK11" s="333"/>
      <c r="FYL11" s="333"/>
      <c r="FYM11" s="333"/>
      <c r="FYN11" s="333"/>
      <c r="FYO11" s="333"/>
      <c r="FYP11" s="333"/>
      <c r="FYQ11" s="333"/>
      <c r="FYR11" s="333"/>
      <c r="FYS11" s="333"/>
      <c r="FYT11" s="333"/>
      <c r="FYU11" s="333"/>
      <c r="FYV11" s="333"/>
      <c r="FYW11" s="333"/>
      <c r="FYX11" s="333"/>
      <c r="FYY11" s="333"/>
      <c r="FYZ11" s="333"/>
      <c r="FZA11" s="333"/>
      <c r="FZB11" s="333"/>
      <c r="FZC11" s="333"/>
      <c r="FZD11" s="333"/>
      <c r="FZE11" s="333"/>
      <c r="FZF11" s="333"/>
      <c r="FZG11" s="333"/>
      <c r="FZH11" s="333"/>
      <c r="FZI11" s="333"/>
      <c r="FZJ11" s="333"/>
      <c r="FZK11" s="333"/>
      <c r="FZL11" s="333"/>
      <c r="FZM11" s="333"/>
      <c r="FZN11" s="333"/>
      <c r="FZO11" s="333"/>
      <c r="FZP11" s="333"/>
      <c r="FZQ11" s="333"/>
      <c r="FZR11" s="333"/>
      <c r="FZS11" s="333"/>
      <c r="FZT11" s="333"/>
      <c r="FZU11" s="333"/>
      <c r="FZV11" s="333"/>
      <c r="FZW11" s="333"/>
      <c r="FZX11" s="333"/>
      <c r="FZY11" s="333"/>
      <c r="FZZ11" s="333"/>
      <c r="GAA11" s="333"/>
      <c r="GAB11" s="333"/>
      <c r="GAC11" s="333"/>
      <c r="GAD11" s="333"/>
      <c r="GAE11" s="333"/>
      <c r="GAF11" s="333"/>
      <c r="GAG11" s="333"/>
      <c r="GAH11" s="333"/>
      <c r="GAI11" s="333"/>
      <c r="GAJ11" s="333"/>
      <c r="GAK11" s="333"/>
      <c r="GAL11" s="333"/>
      <c r="GAM11" s="333"/>
      <c r="GAN11" s="333"/>
      <c r="GAO11" s="333"/>
      <c r="GAP11" s="333"/>
      <c r="GAQ11" s="333"/>
      <c r="GAR11" s="333"/>
      <c r="GAS11" s="333"/>
      <c r="GAT11" s="333"/>
      <c r="GAU11" s="333"/>
      <c r="GAV11" s="333"/>
      <c r="GAW11" s="333"/>
      <c r="GAX11" s="333"/>
      <c r="GAY11" s="333"/>
      <c r="GAZ11" s="333"/>
      <c r="GBA11" s="333"/>
      <c r="GBB11" s="333"/>
      <c r="GBC11" s="333"/>
      <c r="GBD11" s="333"/>
      <c r="GBE11" s="333"/>
      <c r="GBF11" s="333"/>
      <c r="GBG11" s="333"/>
      <c r="GBH11" s="333"/>
      <c r="GBI11" s="333"/>
      <c r="GBJ11" s="333"/>
      <c r="GBK11" s="333"/>
      <c r="GBL11" s="333"/>
      <c r="GBM11" s="333"/>
      <c r="GBN11" s="333"/>
      <c r="GBO11" s="333"/>
      <c r="GBP11" s="333"/>
      <c r="GBQ11" s="333"/>
      <c r="GBR11" s="333"/>
      <c r="GBS11" s="333"/>
      <c r="GBT11" s="333"/>
      <c r="GBU11" s="333"/>
      <c r="GBV11" s="333"/>
      <c r="GBW11" s="333"/>
      <c r="GBX11" s="333"/>
      <c r="GBY11" s="333"/>
      <c r="GBZ11" s="333"/>
      <c r="GCA11" s="333"/>
      <c r="GCB11" s="333"/>
      <c r="GCC11" s="333"/>
      <c r="GCD11" s="333"/>
      <c r="GCE11" s="333"/>
      <c r="GCF11" s="333"/>
      <c r="GCG11" s="333"/>
      <c r="GCH11" s="333"/>
      <c r="GCI11" s="333"/>
      <c r="GCJ11" s="333"/>
      <c r="GCK11" s="333"/>
      <c r="GCL11" s="333"/>
      <c r="GCM11" s="333"/>
      <c r="GCN11" s="333"/>
      <c r="GCO11" s="333"/>
      <c r="GCP11" s="333"/>
      <c r="GCQ11" s="333"/>
      <c r="GCR11" s="333"/>
      <c r="GCS11" s="333"/>
      <c r="GCT11" s="333"/>
      <c r="GCU11" s="333"/>
      <c r="GCV11" s="333"/>
      <c r="GCW11" s="333"/>
      <c r="GCX11" s="333"/>
      <c r="GCY11" s="333"/>
      <c r="GCZ11" s="333"/>
      <c r="GDA11" s="333"/>
      <c r="GDB11" s="333"/>
      <c r="GDC11" s="333"/>
      <c r="GDD11" s="333"/>
      <c r="GDE11" s="333"/>
      <c r="GDF11" s="333"/>
      <c r="GDG11" s="333"/>
      <c r="GDH11" s="333"/>
      <c r="GDI11" s="333"/>
      <c r="GDJ11" s="333"/>
      <c r="GDK11" s="333"/>
      <c r="GDL11" s="333"/>
      <c r="GDM11" s="333"/>
      <c r="GDN11" s="333"/>
      <c r="GDO11" s="333"/>
      <c r="GDP11" s="333"/>
      <c r="GDQ11" s="333"/>
      <c r="GDR11" s="333"/>
      <c r="GDS11" s="333"/>
      <c r="GDT11" s="333"/>
      <c r="GDU11" s="333"/>
      <c r="GDV11" s="333"/>
      <c r="GDW11" s="333"/>
      <c r="GDX11" s="333"/>
      <c r="GDY11" s="333"/>
      <c r="GDZ11" s="333"/>
      <c r="GEA11" s="333"/>
      <c r="GEB11" s="333"/>
      <c r="GEC11" s="333"/>
      <c r="GED11" s="333"/>
      <c r="GEE11" s="333"/>
      <c r="GEF11" s="333"/>
      <c r="GEG11" s="333"/>
      <c r="GEH11" s="333"/>
      <c r="GEI11" s="333"/>
      <c r="GEJ11" s="333"/>
      <c r="GEK11" s="333"/>
      <c r="GEL11" s="333"/>
      <c r="GEM11" s="333"/>
      <c r="GEN11" s="333"/>
      <c r="GEO11" s="333"/>
      <c r="GEP11" s="333"/>
      <c r="GEQ11" s="333"/>
      <c r="GER11" s="333"/>
      <c r="GES11" s="333"/>
      <c r="GET11" s="333"/>
      <c r="GEU11" s="333"/>
      <c r="GEV11" s="333"/>
      <c r="GEW11" s="333"/>
      <c r="GEX11" s="333"/>
      <c r="GEY11" s="333"/>
      <c r="GEZ11" s="333"/>
      <c r="GFA11" s="333"/>
      <c r="GFB11" s="333"/>
      <c r="GFC11" s="333"/>
      <c r="GFD11" s="333"/>
      <c r="GFE11" s="333"/>
      <c r="GFF11" s="333"/>
      <c r="GFG11" s="333"/>
      <c r="GFH11" s="333"/>
      <c r="GFI11" s="333"/>
      <c r="GFJ11" s="333"/>
      <c r="GFK11" s="333"/>
      <c r="GFL11" s="333"/>
      <c r="GFM11" s="333"/>
      <c r="GFN11" s="333"/>
      <c r="GFO11" s="333"/>
      <c r="GFP11" s="333"/>
      <c r="GFQ11" s="333"/>
      <c r="GFR11" s="333"/>
      <c r="GFS11" s="333"/>
      <c r="GFT11" s="333"/>
      <c r="GFU11" s="333"/>
      <c r="GFV11" s="333"/>
      <c r="GFW11" s="333"/>
      <c r="GFX11" s="333"/>
      <c r="GFY11" s="333"/>
      <c r="GFZ11" s="333"/>
      <c r="GGA11" s="333"/>
      <c r="GGB11" s="333"/>
      <c r="GGC11" s="333"/>
      <c r="GGD11" s="333"/>
      <c r="GGE11" s="333"/>
      <c r="GGF11" s="333"/>
      <c r="GGG11" s="333"/>
      <c r="GGH11" s="333"/>
      <c r="GGI11" s="333"/>
      <c r="GGJ11" s="333"/>
      <c r="GGK11" s="333"/>
      <c r="GGL11" s="333"/>
      <c r="GGM11" s="333"/>
      <c r="GGN11" s="333"/>
      <c r="GGO11" s="333"/>
      <c r="GGP11" s="333"/>
      <c r="GGQ11" s="333"/>
      <c r="GGR11" s="333"/>
      <c r="GGS11" s="333"/>
      <c r="GGT11" s="333"/>
      <c r="GGU11" s="333"/>
      <c r="GGV11" s="333"/>
      <c r="GGW11" s="333"/>
      <c r="GGX11" s="333"/>
      <c r="GGY11" s="333"/>
      <c r="GGZ11" s="333"/>
      <c r="GHA11" s="333"/>
      <c r="GHB11" s="333"/>
      <c r="GHC11" s="333"/>
      <c r="GHD11" s="333"/>
      <c r="GHE11" s="333"/>
      <c r="GHF11" s="333"/>
      <c r="GHG11" s="333"/>
      <c r="GHH11" s="333"/>
      <c r="GHI11" s="333"/>
      <c r="GHJ11" s="333"/>
      <c r="GHK11" s="333"/>
      <c r="GHL11" s="333"/>
      <c r="GHM11" s="333"/>
      <c r="GHN11" s="333"/>
      <c r="GHO11" s="333"/>
      <c r="GHP11" s="333"/>
      <c r="GHQ11" s="333"/>
      <c r="GHR11" s="333"/>
      <c r="GHS11" s="333"/>
      <c r="GHT11" s="333"/>
      <c r="GHU11" s="333"/>
      <c r="GHV11" s="333"/>
      <c r="GHW11" s="333"/>
      <c r="GHX11" s="333"/>
      <c r="GHY11" s="333"/>
      <c r="GHZ11" s="333"/>
      <c r="GIA11" s="333"/>
      <c r="GIB11" s="333"/>
      <c r="GIC11" s="333"/>
      <c r="GID11" s="333"/>
      <c r="GIE11" s="333"/>
      <c r="GIF11" s="333"/>
      <c r="GIG11" s="333"/>
      <c r="GIH11" s="333"/>
      <c r="GII11" s="333"/>
      <c r="GIJ11" s="333"/>
      <c r="GIK11" s="333"/>
      <c r="GIL11" s="333"/>
      <c r="GIM11" s="333"/>
      <c r="GIN11" s="333"/>
      <c r="GIO11" s="333"/>
      <c r="GIP11" s="333"/>
      <c r="GIQ11" s="333"/>
      <c r="GIR11" s="333"/>
      <c r="GIS11" s="333"/>
      <c r="GIT11" s="333"/>
      <c r="GIU11" s="333"/>
      <c r="GIV11" s="333"/>
      <c r="GIW11" s="333"/>
      <c r="GIX11" s="333"/>
      <c r="GIY11" s="333"/>
      <c r="GIZ11" s="333"/>
      <c r="GJA11" s="333"/>
      <c r="GJB11" s="333"/>
      <c r="GJC11" s="333"/>
      <c r="GJD11" s="333"/>
      <c r="GJE11" s="333"/>
      <c r="GJF11" s="333"/>
      <c r="GJG11" s="333"/>
      <c r="GJH11" s="333"/>
      <c r="GJI11" s="333"/>
      <c r="GJJ11" s="333"/>
      <c r="GJK11" s="333"/>
      <c r="GJL11" s="333"/>
      <c r="GJM11" s="333"/>
      <c r="GJN11" s="333"/>
      <c r="GJO11" s="333"/>
      <c r="GJP11" s="333"/>
      <c r="GJQ11" s="333"/>
      <c r="GJR11" s="333"/>
      <c r="GJS11" s="333"/>
      <c r="GJT11" s="333"/>
      <c r="GJU11" s="333"/>
      <c r="GJV11" s="333"/>
      <c r="GJW11" s="333"/>
      <c r="GJX11" s="333"/>
      <c r="GJY11" s="333"/>
      <c r="GJZ11" s="333"/>
      <c r="GKA11" s="333"/>
      <c r="GKB11" s="333"/>
      <c r="GKC11" s="333"/>
      <c r="GKD11" s="333"/>
      <c r="GKE11" s="333"/>
      <c r="GKF11" s="333"/>
      <c r="GKG11" s="333"/>
      <c r="GKH11" s="333"/>
      <c r="GKI11" s="333"/>
      <c r="GKJ11" s="333"/>
      <c r="GKK11" s="333"/>
      <c r="GKL11" s="333"/>
      <c r="GKM11" s="333"/>
      <c r="GKN11" s="333"/>
      <c r="GKO11" s="333"/>
      <c r="GKP11" s="333"/>
      <c r="GKQ11" s="333"/>
      <c r="GKR11" s="333"/>
      <c r="GKS11" s="333"/>
      <c r="GKT11" s="333"/>
      <c r="GKU11" s="333"/>
      <c r="GKV11" s="333"/>
      <c r="GKW11" s="333"/>
      <c r="GKX11" s="333"/>
      <c r="GKY11" s="333"/>
      <c r="GKZ11" s="333"/>
      <c r="GLA11" s="333"/>
      <c r="GLB11" s="333"/>
      <c r="GLC11" s="333"/>
      <c r="GLD11" s="333"/>
      <c r="GLE11" s="333"/>
      <c r="GLF11" s="333"/>
      <c r="GLG11" s="333"/>
      <c r="GLH11" s="333"/>
      <c r="GLI11" s="333"/>
      <c r="GLJ11" s="333"/>
      <c r="GLK11" s="333"/>
      <c r="GLL11" s="333"/>
      <c r="GLM11" s="333"/>
      <c r="GLN11" s="333"/>
      <c r="GLO11" s="333"/>
      <c r="GLP11" s="333"/>
      <c r="GLQ11" s="333"/>
      <c r="GLR11" s="333"/>
      <c r="GLS11" s="333"/>
      <c r="GLT11" s="333"/>
      <c r="GLU11" s="333"/>
      <c r="GLV11" s="333"/>
      <c r="GLW11" s="333"/>
      <c r="GLX11" s="333"/>
      <c r="GLY11" s="333"/>
      <c r="GLZ11" s="333"/>
      <c r="GMA11" s="333"/>
      <c r="GMB11" s="333"/>
      <c r="GMC11" s="333"/>
      <c r="GMD11" s="333"/>
      <c r="GME11" s="333"/>
      <c r="GMF11" s="333"/>
      <c r="GMG11" s="333"/>
      <c r="GMH11" s="333"/>
      <c r="GMI11" s="333"/>
      <c r="GMJ11" s="333"/>
      <c r="GMK11" s="333"/>
      <c r="GML11" s="333"/>
      <c r="GMM11" s="333"/>
      <c r="GMN11" s="333"/>
      <c r="GMO11" s="333"/>
      <c r="GMP11" s="333"/>
      <c r="GMQ11" s="333"/>
      <c r="GMR11" s="333"/>
      <c r="GMS11" s="333"/>
      <c r="GMT11" s="333"/>
      <c r="GMU11" s="333"/>
      <c r="GMV11" s="333"/>
      <c r="GMW11" s="333"/>
      <c r="GMX11" s="333"/>
      <c r="GMY11" s="333"/>
      <c r="GMZ11" s="333"/>
      <c r="GNA11" s="333"/>
      <c r="GNB11" s="333"/>
      <c r="GNC11" s="333"/>
      <c r="GND11" s="333"/>
      <c r="GNE11" s="333"/>
      <c r="GNF11" s="333"/>
      <c r="GNG11" s="333"/>
      <c r="GNH11" s="333"/>
      <c r="GNI11" s="333"/>
      <c r="GNJ11" s="333"/>
      <c r="GNK11" s="333"/>
      <c r="GNL11" s="333"/>
      <c r="GNM11" s="333"/>
      <c r="GNN11" s="333"/>
      <c r="GNO11" s="333"/>
      <c r="GNP11" s="333"/>
      <c r="GNQ11" s="333"/>
      <c r="GNR11" s="333"/>
      <c r="GNS11" s="333"/>
      <c r="GNT11" s="333"/>
      <c r="GNU11" s="333"/>
      <c r="GNV11" s="333"/>
      <c r="GNW11" s="333"/>
      <c r="GNX11" s="333"/>
      <c r="GNY11" s="333"/>
      <c r="GNZ11" s="333"/>
      <c r="GOA11" s="333"/>
      <c r="GOB11" s="333"/>
      <c r="GOC11" s="333"/>
      <c r="GOD11" s="333"/>
      <c r="GOE11" s="333"/>
      <c r="GOF11" s="333"/>
      <c r="GOG11" s="333"/>
      <c r="GOH11" s="333"/>
      <c r="GOI11" s="333"/>
      <c r="GOJ11" s="333"/>
      <c r="GOK11" s="333"/>
      <c r="GOL11" s="333"/>
      <c r="GOM11" s="333"/>
      <c r="GON11" s="333"/>
      <c r="GOO11" s="333"/>
      <c r="GOP11" s="333"/>
      <c r="GOQ11" s="333"/>
      <c r="GOR11" s="333"/>
      <c r="GOS11" s="333"/>
      <c r="GOT11" s="333"/>
      <c r="GOU11" s="333"/>
      <c r="GOV11" s="333"/>
      <c r="GOW11" s="333"/>
      <c r="GOX11" s="333"/>
      <c r="GOY11" s="333"/>
      <c r="GOZ11" s="333"/>
      <c r="GPA11" s="333"/>
      <c r="GPB11" s="333"/>
      <c r="GPC11" s="333"/>
      <c r="GPD11" s="333"/>
      <c r="GPE11" s="333"/>
      <c r="GPF11" s="333"/>
      <c r="GPG11" s="333"/>
      <c r="GPH11" s="333"/>
      <c r="GPI11" s="333"/>
      <c r="GPJ11" s="333"/>
      <c r="GPK11" s="333"/>
      <c r="GPL11" s="333"/>
      <c r="GPM11" s="333"/>
      <c r="GPN11" s="333"/>
      <c r="GPO11" s="333"/>
      <c r="GPP11" s="333"/>
      <c r="GPQ11" s="333"/>
      <c r="GPR11" s="333"/>
      <c r="GPS11" s="333"/>
      <c r="GPT11" s="333"/>
      <c r="GPU11" s="333"/>
      <c r="GPV11" s="333"/>
      <c r="GPW11" s="333"/>
      <c r="GPX11" s="333"/>
      <c r="GPY11" s="333"/>
      <c r="GPZ11" s="333"/>
      <c r="GQA11" s="333"/>
      <c r="GQB11" s="333"/>
      <c r="GQC11" s="333"/>
      <c r="GQD11" s="333"/>
      <c r="GQE11" s="333"/>
      <c r="GQF11" s="333"/>
      <c r="GQG11" s="333"/>
      <c r="GQH11" s="333"/>
      <c r="GQI11" s="333"/>
      <c r="GQJ11" s="333"/>
      <c r="GQK11" s="333"/>
      <c r="GQL11" s="333"/>
      <c r="GQM11" s="333"/>
      <c r="GQN11" s="333"/>
      <c r="GQO11" s="333"/>
      <c r="GQP11" s="333"/>
      <c r="GQQ11" s="333"/>
      <c r="GQR11" s="333"/>
      <c r="GQS11" s="333"/>
      <c r="GQT11" s="333"/>
      <c r="GQU11" s="333"/>
      <c r="GQV11" s="333"/>
      <c r="GQW11" s="333"/>
      <c r="GQX11" s="333"/>
      <c r="GQY11" s="333"/>
      <c r="GQZ11" s="333"/>
      <c r="GRA11" s="333"/>
      <c r="GRB11" s="333"/>
      <c r="GRC11" s="333"/>
      <c r="GRD11" s="333"/>
      <c r="GRE11" s="333"/>
      <c r="GRF11" s="333"/>
      <c r="GRG11" s="333"/>
      <c r="GRH11" s="333"/>
      <c r="GRI11" s="333"/>
      <c r="GRJ11" s="333"/>
      <c r="GRK11" s="333"/>
      <c r="GRL11" s="333"/>
      <c r="GRM11" s="333"/>
      <c r="GRN11" s="333"/>
      <c r="GRO11" s="333"/>
      <c r="GRP11" s="333"/>
      <c r="GRQ11" s="333"/>
      <c r="GRR11" s="333"/>
      <c r="GRS11" s="333"/>
      <c r="GRT11" s="333"/>
      <c r="GRU11" s="333"/>
      <c r="GRV11" s="333"/>
      <c r="GRW11" s="333"/>
      <c r="GRX11" s="333"/>
      <c r="GRY11" s="333"/>
      <c r="GRZ11" s="333"/>
      <c r="GSA11" s="333"/>
      <c r="GSB11" s="333"/>
      <c r="GSC11" s="333"/>
      <c r="GSD11" s="333"/>
      <c r="GSE11" s="333"/>
      <c r="GSF11" s="333"/>
      <c r="GSG11" s="333"/>
      <c r="GSH11" s="333"/>
      <c r="GSI11" s="333"/>
      <c r="GSJ11" s="333"/>
      <c r="GSK11" s="333"/>
      <c r="GSL11" s="333"/>
      <c r="GSM11" s="333"/>
      <c r="GSN11" s="333"/>
      <c r="GSO11" s="333"/>
      <c r="GSP11" s="333"/>
      <c r="GSQ11" s="333"/>
      <c r="GSR11" s="333"/>
      <c r="GSS11" s="333"/>
      <c r="GST11" s="333"/>
      <c r="GSU11" s="333"/>
      <c r="GSV11" s="333"/>
      <c r="GSW11" s="333"/>
      <c r="GSX11" s="333"/>
      <c r="GSY11" s="333"/>
      <c r="GSZ11" s="333"/>
      <c r="GTA11" s="333"/>
      <c r="GTB11" s="333"/>
      <c r="GTC11" s="333"/>
      <c r="GTD11" s="333"/>
      <c r="GTE11" s="333"/>
      <c r="GTF11" s="333"/>
      <c r="GTG11" s="333"/>
      <c r="GTH11" s="333"/>
      <c r="GTI11" s="333"/>
      <c r="GTJ11" s="333"/>
      <c r="GTK11" s="333"/>
      <c r="GTL11" s="333"/>
      <c r="GTM11" s="333"/>
      <c r="GTN11" s="333"/>
      <c r="GTO11" s="333"/>
      <c r="GTP11" s="333"/>
      <c r="GTQ11" s="333"/>
      <c r="GTR11" s="333"/>
      <c r="GTS11" s="333"/>
      <c r="GTT11" s="333"/>
      <c r="GTU11" s="333"/>
      <c r="GTV11" s="333"/>
      <c r="GTW11" s="333"/>
      <c r="GTX11" s="333"/>
      <c r="GTY11" s="333"/>
      <c r="GTZ11" s="333"/>
      <c r="GUA11" s="333"/>
      <c r="GUB11" s="333"/>
      <c r="GUC11" s="333"/>
      <c r="GUD11" s="333"/>
      <c r="GUE11" s="333"/>
      <c r="GUF11" s="333"/>
      <c r="GUG11" s="333"/>
      <c r="GUH11" s="333"/>
      <c r="GUI11" s="333"/>
      <c r="GUJ11" s="333"/>
      <c r="GUK11" s="333"/>
      <c r="GUL11" s="333"/>
      <c r="GUM11" s="333"/>
      <c r="GUN11" s="333"/>
      <c r="GUO11" s="333"/>
      <c r="GUP11" s="333"/>
      <c r="GUQ11" s="333"/>
      <c r="GUR11" s="333"/>
      <c r="GUS11" s="333"/>
      <c r="GUT11" s="333"/>
      <c r="GUU11" s="333"/>
      <c r="GUV11" s="333"/>
      <c r="GUW11" s="333"/>
      <c r="GUX11" s="333"/>
      <c r="GUY11" s="333"/>
      <c r="GUZ11" s="333"/>
      <c r="GVA11" s="333"/>
      <c r="GVB11" s="333"/>
      <c r="GVC11" s="333"/>
      <c r="GVD11" s="333"/>
      <c r="GVE11" s="333"/>
      <c r="GVF11" s="333"/>
      <c r="GVG11" s="333"/>
      <c r="GVH11" s="333"/>
      <c r="GVI11" s="333"/>
      <c r="GVJ11" s="333"/>
      <c r="GVK11" s="333"/>
      <c r="GVL11" s="333"/>
      <c r="GVM11" s="333"/>
      <c r="GVN11" s="333"/>
      <c r="GVO11" s="333"/>
      <c r="GVP11" s="333"/>
      <c r="GVQ11" s="333"/>
      <c r="GVR11" s="333"/>
      <c r="GVS11" s="333"/>
      <c r="GVT11" s="333"/>
      <c r="GVU11" s="333"/>
      <c r="GVV11" s="333"/>
      <c r="GVW11" s="333"/>
      <c r="GVX11" s="333"/>
      <c r="GVY11" s="333"/>
      <c r="GVZ11" s="333"/>
      <c r="GWA11" s="333"/>
      <c r="GWB11" s="333"/>
      <c r="GWC11" s="333"/>
      <c r="GWD11" s="333"/>
      <c r="GWE11" s="333"/>
      <c r="GWF11" s="333"/>
      <c r="GWG11" s="333"/>
      <c r="GWH11" s="333"/>
      <c r="GWI11" s="333"/>
      <c r="GWJ11" s="333"/>
      <c r="GWK11" s="333"/>
      <c r="GWL11" s="333"/>
      <c r="GWM11" s="333"/>
      <c r="GWN11" s="333"/>
      <c r="GWO11" s="333"/>
      <c r="GWP11" s="333"/>
      <c r="GWQ11" s="333"/>
      <c r="GWR11" s="333"/>
      <c r="GWS11" s="333"/>
      <c r="GWT11" s="333"/>
      <c r="GWU11" s="333"/>
      <c r="GWV11" s="333"/>
      <c r="GWW11" s="333"/>
      <c r="GWX11" s="333"/>
      <c r="GWY11" s="333"/>
      <c r="GWZ11" s="333"/>
      <c r="GXA11" s="333"/>
      <c r="GXB11" s="333"/>
      <c r="GXC11" s="333"/>
      <c r="GXD11" s="333"/>
      <c r="GXE11" s="333"/>
      <c r="GXF11" s="333"/>
      <c r="GXG11" s="333"/>
      <c r="GXH11" s="333"/>
      <c r="GXI11" s="333"/>
      <c r="GXJ11" s="333"/>
      <c r="GXK11" s="333"/>
      <c r="GXL11" s="333"/>
      <c r="GXM11" s="333"/>
      <c r="GXN11" s="333"/>
      <c r="GXO11" s="333"/>
      <c r="GXP11" s="333"/>
      <c r="GXQ11" s="333"/>
      <c r="GXR11" s="333"/>
      <c r="GXS11" s="333"/>
      <c r="GXT11" s="333"/>
      <c r="GXU11" s="333"/>
      <c r="GXV11" s="333"/>
      <c r="GXW11" s="333"/>
      <c r="GXX11" s="333"/>
      <c r="GXY11" s="333"/>
      <c r="GXZ11" s="333"/>
      <c r="GYA11" s="333"/>
      <c r="GYB11" s="333"/>
      <c r="GYC11" s="333"/>
      <c r="GYD11" s="333"/>
      <c r="GYE11" s="333"/>
      <c r="GYF11" s="333"/>
      <c r="GYG11" s="333"/>
      <c r="GYH11" s="333"/>
      <c r="GYI11" s="333"/>
      <c r="GYJ11" s="333"/>
      <c r="GYK11" s="333"/>
      <c r="GYL11" s="333"/>
      <c r="GYM11" s="333"/>
      <c r="GYN11" s="333"/>
      <c r="GYO11" s="333"/>
      <c r="GYP11" s="333"/>
      <c r="GYQ11" s="333"/>
      <c r="GYR11" s="333"/>
      <c r="GYS11" s="333"/>
      <c r="GYT11" s="333"/>
      <c r="GYU11" s="333"/>
      <c r="GYV11" s="333"/>
      <c r="GYW11" s="333"/>
      <c r="GYX11" s="333"/>
      <c r="GYY11" s="333"/>
      <c r="GYZ11" s="333"/>
      <c r="GZA11" s="333"/>
      <c r="GZB11" s="333"/>
      <c r="GZC11" s="333"/>
      <c r="GZD11" s="333"/>
      <c r="GZE11" s="333"/>
      <c r="GZF11" s="333"/>
      <c r="GZG11" s="333"/>
      <c r="GZH11" s="333"/>
      <c r="GZI11" s="333"/>
      <c r="GZJ11" s="333"/>
      <c r="GZK11" s="333"/>
      <c r="GZL11" s="333"/>
      <c r="GZM11" s="333"/>
      <c r="GZN11" s="333"/>
      <c r="GZO11" s="333"/>
      <c r="GZP11" s="333"/>
      <c r="GZQ11" s="333"/>
      <c r="GZR11" s="333"/>
      <c r="GZS11" s="333"/>
      <c r="GZT11" s="333"/>
      <c r="GZU11" s="333"/>
      <c r="GZV11" s="333"/>
      <c r="GZW11" s="333"/>
      <c r="GZX11" s="333"/>
      <c r="GZY11" s="333"/>
      <c r="GZZ11" s="333"/>
      <c r="HAA11" s="333"/>
      <c r="HAB11" s="333"/>
      <c r="HAC11" s="333"/>
      <c r="HAD11" s="333"/>
      <c r="HAE11" s="333"/>
      <c r="HAF11" s="333"/>
      <c r="HAG11" s="333"/>
      <c r="HAH11" s="333"/>
      <c r="HAI11" s="333"/>
      <c r="HAJ11" s="333"/>
      <c r="HAK11" s="333"/>
      <c r="HAL11" s="333"/>
      <c r="HAM11" s="333"/>
      <c r="HAN11" s="333"/>
      <c r="HAO11" s="333"/>
      <c r="HAP11" s="333"/>
      <c r="HAQ11" s="333"/>
      <c r="HAR11" s="333"/>
      <c r="HAS11" s="333"/>
      <c r="HAT11" s="333"/>
      <c r="HAU11" s="333"/>
      <c r="HAV11" s="333"/>
      <c r="HAW11" s="333"/>
      <c r="HAX11" s="333"/>
      <c r="HAY11" s="333"/>
      <c r="HAZ11" s="333"/>
      <c r="HBA11" s="333"/>
      <c r="HBB11" s="333"/>
      <c r="HBC11" s="333"/>
      <c r="HBD11" s="333"/>
      <c r="HBE11" s="333"/>
      <c r="HBF11" s="333"/>
      <c r="HBG11" s="333"/>
      <c r="HBH11" s="333"/>
      <c r="HBI11" s="333"/>
      <c r="HBJ11" s="333"/>
      <c r="HBK11" s="333"/>
      <c r="HBL11" s="333"/>
      <c r="HBM11" s="333"/>
      <c r="HBN11" s="333"/>
      <c r="HBO11" s="333"/>
      <c r="HBP11" s="333"/>
      <c r="HBQ11" s="333"/>
      <c r="HBR11" s="333"/>
      <c r="HBS11" s="333"/>
      <c r="HBT11" s="333"/>
      <c r="HBU11" s="333"/>
      <c r="HBV11" s="333"/>
      <c r="HBW11" s="333"/>
      <c r="HBX11" s="333"/>
      <c r="HBY11" s="333"/>
      <c r="HBZ11" s="333"/>
      <c r="HCA11" s="333"/>
      <c r="HCB11" s="333"/>
      <c r="HCC11" s="333"/>
      <c r="HCD11" s="333"/>
      <c r="HCE11" s="333"/>
      <c r="HCF11" s="333"/>
      <c r="HCG11" s="333"/>
      <c r="HCH11" s="333"/>
      <c r="HCI11" s="333"/>
      <c r="HCJ11" s="333"/>
      <c r="HCK11" s="333"/>
      <c r="HCL11" s="333"/>
      <c r="HCM11" s="333"/>
      <c r="HCN11" s="333"/>
      <c r="HCO11" s="333"/>
      <c r="HCP11" s="333"/>
      <c r="HCQ11" s="333"/>
      <c r="HCR11" s="333"/>
      <c r="HCS11" s="333"/>
      <c r="HCT11" s="333"/>
      <c r="HCU11" s="333"/>
      <c r="HCV11" s="333"/>
      <c r="HCW11" s="333"/>
      <c r="HCX11" s="333"/>
      <c r="HCY11" s="333"/>
      <c r="HCZ11" s="333"/>
      <c r="HDA11" s="333"/>
      <c r="HDB11" s="333"/>
      <c r="HDC11" s="333"/>
      <c r="HDD11" s="333"/>
      <c r="HDE11" s="333"/>
      <c r="HDF11" s="333"/>
      <c r="HDG11" s="333"/>
      <c r="HDH11" s="333"/>
      <c r="HDI11" s="333"/>
      <c r="HDJ11" s="333"/>
      <c r="HDK11" s="333"/>
      <c r="HDL11" s="333"/>
      <c r="HDM11" s="333"/>
      <c r="HDN11" s="333"/>
      <c r="HDO11" s="333"/>
      <c r="HDP11" s="333"/>
      <c r="HDQ11" s="333"/>
      <c r="HDR11" s="333"/>
      <c r="HDS11" s="333"/>
      <c r="HDT11" s="333"/>
      <c r="HDU11" s="333"/>
      <c r="HDV11" s="333"/>
      <c r="HDW11" s="333"/>
      <c r="HDX11" s="333"/>
      <c r="HDY11" s="333"/>
      <c r="HDZ11" s="333"/>
      <c r="HEA11" s="333"/>
      <c r="HEB11" s="333"/>
      <c r="HEC11" s="333"/>
      <c r="HED11" s="333"/>
      <c r="HEE11" s="333"/>
      <c r="HEF11" s="333"/>
      <c r="HEG11" s="333"/>
      <c r="HEH11" s="333"/>
      <c r="HEI11" s="333"/>
      <c r="HEJ11" s="333"/>
      <c r="HEK11" s="333"/>
      <c r="HEL11" s="333"/>
      <c r="HEM11" s="333"/>
      <c r="HEN11" s="333"/>
      <c r="HEO11" s="333"/>
      <c r="HEP11" s="333"/>
      <c r="HEQ11" s="333"/>
      <c r="HER11" s="333"/>
      <c r="HES11" s="333"/>
      <c r="HET11" s="333"/>
      <c r="HEU11" s="333"/>
      <c r="HEV11" s="333"/>
      <c r="HEW11" s="333"/>
      <c r="HEX11" s="333"/>
      <c r="HEY11" s="333"/>
      <c r="HEZ11" s="333"/>
      <c r="HFA11" s="333"/>
      <c r="HFB11" s="333"/>
      <c r="HFC11" s="333"/>
      <c r="HFD11" s="333"/>
      <c r="HFE11" s="333"/>
      <c r="HFF11" s="333"/>
      <c r="HFG11" s="333"/>
      <c r="HFH11" s="333"/>
      <c r="HFI11" s="333"/>
      <c r="HFJ11" s="333"/>
      <c r="HFK11" s="333"/>
      <c r="HFL11" s="333"/>
      <c r="HFM11" s="333"/>
      <c r="HFN11" s="333"/>
      <c r="HFO11" s="333"/>
      <c r="HFP11" s="333"/>
      <c r="HFQ11" s="333"/>
      <c r="HFR11" s="333"/>
      <c r="HFS11" s="333"/>
      <c r="HFT11" s="333"/>
      <c r="HFU11" s="333"/>
      <c r="HFV11" s="333"/>
      <c r="HFW11" s="333"/>
      <c r="HFX11" s="333"/>
      <c r="HFY11" s="333"/>
      <c r="HFZ11" s="333"/>
      <c r="HGA11" s="333"/>
      <c r="HGB11" s="333"/>
      <c r="HGC11" s="333"/>
      <c r="HGD11" s="333"/>
      <c r="HGE11" s="333"/>
      <c r="HGF11" s="333"/>
      <c r="HGG11" s="333"/>
      <c r="HGH11" s="333"/>
      <c r="HGI11" s="333"/>
      <c r="HGJ11" s="333"/>
      <c r="HGK11" s="333"/>
      <c r="HGL11" s="333"/>
      <c r="HGM11" s="333"/>
      <c r="HGN11" s="333"/>
      <c r="HGO11" s="333"/>
      <c r="HGP11" s="333"/>
      <c r="HGQ11" s="333"/>
      <c r="HGR11" s="333"/>
      <c r="HGS11" s="333"/>
      <c r="HGT11" s="333"/>
      <c r="HGU11" s="333"/>
      <c r="HGV11" s="333"/>
      <c r="HGW11" s="333"/>
      <c r="HGX11" s="333"/>
      <c r="HGY11" s="333"/>
      <c r="HGZ11" s="333"/>
      <c r="HHA11" s="333"/>
      <c r="HHB11" s="333"/>
      <c r="HHC11" s="333"/>
      <c r="HHD11" s="333"/>
      <c r="HHE11" s="333"/>
      <c r="HHF11" s="333"/>
      <c r="HHG11" s="333"/>
      <c r="HHH11" s="333"/>
      <c r="HHI11" s="333"/>
      <c r="HHJ11" s="333"/>
      <c r="HHK11" s="333"/>
      <c r="HHL11" s="333"/>
      <c r="HHM11" s="333"/>
      <c r="HHN11" s="333"/>
      <c r="HHO11" s="333"/>
      <c r="HHP11" s="333"/>
      <c r="HHQ11" s="333"/>
      <c r="HHR11" s="333"/>
      <c r="HHS11" s="333"/>
      <c r="HHT11" s="333"/>
      <c r="HHU11" s="333"/>
      <c r="HHV11" s="333"/>
      <c r="HHW11" s="333"/>
      <c r="HHX11" s="333"/>
      <c r="HHY11" s="333"/>
      <c r="HHZ11" s="333"/>
      <c r="HIA11" s="333"/>
      <c r="HIB11" s="333"/>
      <c r="HIC11" s="333"/>
      <c r="HID11" s="333"/>
      <c r="HIE11" s="333"/>
      <c r="HIF11" s="333"/>
      <c r="HIG11" s="333"/>
      <c r="HIH11" s="333"/>
      <c r="HII11" s="333"/>
      <c r="HIJ11" s="333"/>
      <c r="HIK11" s="333"/>
      <c r="HIL11" s="333"/>
      <c r="HIM11" s="333"/>
      <c r="HIN11" s="333"/>
      <c r="HIO11" s="333"/>
      <c r="HIP11" s="333"/>
      <c r="HIQ11" s="333"/>
      <c r="HIR11" s="333"/>
      <c r="HIS11" s="333"/>
      <c r="HIT11" s="333"/>
      <c r="HIU11" s="333"/>
      <c r="HIV11" s="333"/>
      <c r="HIW11" s="333"/>
      <c r="HIX11" s="333"/>
      <c r="HIY11" s="333"/>
      <c r="HIZ11" s="333"/>
      <c r="HJA11" s="333"/>
      <c r="HJB11" s="333"/>
      <c r="HJC11" s="333"/>
      <c r="HJD11" s="333"/>
      <c r="HJE11" s="333"/>
      <c r="HJF11" s="333"/>
      <c r="HJG11" s="333"/>
      <c r="HJH11" s="333"/>
      <c r="HJI11" s="333"/>
      <c r="HJJ11" s="333"/>
      <c r="HJK11" s="333"/>
      <c r="HJL11" s="333"/>
      <c r="HJM11" s="333"/>
      <c r="HJN11" s="333"/>
      <c r="HJO11" s="333"/>
      <c r="HJP11" s="333"/>
      <c r="HJQ11" s="333"/>
      <c r="HJR11" s="333"/>
      <c r="HJS11" s="333"/>
      <c r="HJT11" s="333"/>
      <c r="HJU11" s="333"/>
      <c r="HJV11" s="333"/>
      <c r="HJW11" s="333"/>
      <c r="HJX11" s="333"/>
      <c r="HJY11" s="333"/>
      <c r="HJZ11" s="333"/>
      <c r="HKA11" s="333"/>
      <c r="HKB11" s="333"/>
      <c r="HKC11" s="333"/>
      <c r="HKD11" s="333"/>
      <c r="HKE11" s="333"/>
      <c r="HKF11" s="333"/>
      <c r="HKG11" s="333"/>
      <c r="HKH11" s="333"/>
      <c r="HKI11" s="333"/>
      <c r="HKJ11" s="333"/>
      <c r="HKK11" s="333"/>
      <c r="HKL11" s="333"/>
      <c r="HKM11" s="333"/>
      <c r="HKN11" s="333"/>
      <c r="HKO11" s="333"/>
      <c r="HKP11" s="333"/>
      <c r="HKQ11" s="333"/>
      <c r="HKR11" s="333"/>
      <c r="HKS11" s="333"/>
      <c r="HKT11" s="333"/>
      <c r="HKU11" s="333"/>
      <c r="HKV11" s="333"/>
      <c r="HKW11" s="333"/>
      <c r="HKX11" s="333"/>
      <c r="HKY11" s="333"/>
      <c r="HKZ11" s="333"/>
      <c r="HLA11" s="333"/>
      <c r="HLB11" s="333"/>
      <c r="HLC11" s="333"/>
      <c r="HLD11" s="333"/>
      <c r="HLE11" s="333"/>
      <c r="HLF11" s="333"/>
      <c r="HLG11" s="333"/>
      <c r="HLH11" s="333"/>
      <c r="HLI11" s="333"/>
      <c r="HLJ11" s="333"/>
      <c r="HLK11" s="333"/>
      <c r="HLL11" s="333"/>
      <c r="HLM11" s="333"/>
      <c r="HLN11" s="333"/>
      <c r="HLO11" s="333"/>
      <c r="HLP11" s="333"/>
      <c r="HLQ11" s="333"/>
      <c r="HLR11" s="333"/>
      <c r="HLS11" s="333"/>
      <c r="HLT11" s="333"/>
      <c r="HLU11" s="333"/>
      <c r="HLV11" s="333"/>
      <c r="HLW11" s="333"/>
      <c r="HLX11" s="333"/>
      <c r="HLY11" s="333"/>
      <c r="HLZ11" s="333"/>
      <c r="HMA11" s="333"/>
      <c r="HMB11" s="333"/>
      <c r="HMC11" s="333"/>
      <c r="HMD11" s="333"/>
      <c r="HME11" s="333"/>
      <c r="HMF11" s="333"/>
      <c r="HMG11" s="333"/>
      <c r="HMH11" s="333"/>
      <c r="HMI11" s="333"/>
      <c r="HMJ11" s="333"/>
      <c r="HMK11" s="333"/>
      <c r="HML11" s="333"/>
      <c r="HMM11" s="333"/>
      <c r="HMN11" s="333"/>
      <c r="HMO11" s="333"/>
      <c r="HMP11" s="333"/>
      <c r="HMQ11" s="333"/>
      <c r="HMR11" s="333"/>
      <c r="HMS11" s="333"/>
      <c r="HMT11" s="333"/>
      <c r="HMU11" s="333"/>
      <c r="HMV11" s="333"/>
      <c r="HMW11" s="333"/>
      <c r="HMX11" s="333"/>
      <c r="HMY11" s="333"/>
      <c r="HMZ11" s="333"/>
      <c r="HNA11" s="333"/>
      <c r="HNB11" s="333"/>
      <c r="HNC11" s="333"/>
      <c r="HND11" s="333"/>
      <c r="HNE11" s="333"/>
      <c r="HNF11" s="333"/>
      <c r="HNG11" s="333"/>
      <c r="HNH11" s="333"/>
      <c r="HNI11" s="333"/>
      <c r="HNJ11" s="333"/>
      <c r="HNK11" s="333"/>
      <c r="HNL11" s="333"/>
      <c r="HNM11" s="333"/>
      <c r="HNN11" s="333"/>
      <c r="HNO11" s="333"/>
      <c r="HNP11" s="333"/>
      <c r="HNQ11" s="333"/>
      <c r="HNR11" s="333"/>
      <c r="HNS11" s="333"/>
      <c r="HNT11" s="333"/>
      <c r="HNU11" s="333"/>
      <c r="HNV11" s="333"/>
      <c r="HNW11" s="333"/>
      <c r="HNX11" s="333"/>
      <c r="HNY11" s="333"/>
      <c r="HNZ11" s="333"/>
      <c r="HOA11" s="333"/>
      <c r="HOB11" s="333"/>
      <c r="HOC11" s="333"/>
      <c r="HOD11" s="333"/>
      <c r="HOE11" s="333"/>
      <c r="HOF11" s="333"/>
      <c r="HOG11" s="333"/>
      <c r="HOH11" s="333"/>
      <c r="HOI11" s="333"/>
      <c r="HOJ11" s="333"/>
      <c r="HOK11" s="333"/>
      <c r="HOL11" s="333"/>
      <c r="HOM11" s="333"/>
      <c r="HON11" s="333"/>
      <c r="HOO11" s="333"/>
      <c r="HOP11" s="333"/>
      <c r="HOQ11" s="333"/>
      <c r="HOR11" s="333"/>
      <c r="HOS11" s="333"/>
      <c r="HOT11" s="333"/>
      <c r="HOU11" s="333"/>
      <c r="HOV11" s="333"/>
      <c r="HOW11" s="333"/>
      <c r="HOX11" s="333"/>
      <c r="HOY11" s="333"/>
      <c r="HOZ11" s="333"/>
      <c r="HPA11" s="333"/>
      <c r="HPB11" s="333"/>
      <c r="HPC11" s="333"/>
      <c r="HPD11" s="333"/>
      <c r="HPE11" s="333"/>
      <c r="HPF11" s="333"/>
      <c r="HPG11" s="333"/>
      <c r="HPH11" s="333"/>
      <c r="HPI11" s="333"/>
      <c r="HPJ11" s="333"/>
      <c r="HPK11" s="333"/>
      <c r="HPL11" s="333"/>
      <c r="HPM11" s="333"/>
      <c r="HPN11" s="333"/>
      <c r="HPO11" s="333"/>
      <c r="HPP11" s="333"/>
      <c r="HPQ11" s="333"/>
      <c r="HPR11" s="333"/>
      <c r="HPS11" s="333"/>
      <c r="HPT11" s="333"/>
      <c r="HPU11" s="333"/>
      <c r="HPV11" s="333"/>
      <c r="HPW11" s="333"/>
      <c r="HPX11" s="333"/>
      <c r="HPY11" s="333"/>
      <c r="HPZ11" s="333"/>
      <c r="HQA11" s="333"/>
      <c r="HQB11" s="333"/>
      <c r="HQC11" s="333"/>
      <c r="HQD11" s="333"/>
      <c r="HQE11" s="333"/>
      <c r="HQF11" s="333"/>
      <c r="HQG11" s="333"/>
      <c r="HQH11" s="333"/>
      <c r="HQI11" s="333"/>
      <c r="HQJ11" s="333"/>
      <c r="HQK11" s="333"/>
      <c r="HQL11" s="333"/>
      <c r="HQM11" s="333"/>
      <c r="HQN11" s="333"/>
      <c r="HQO11" s="333"/>
      <c r="HQP11" s="333"/>
      <c r="HQQ11" s="333"/>
      <c r="HQR11" s="333"/>
      <c r="HQS11" s="333"/>
      <c r="HQT11" s="333"/>
      <c r="HQU11" s="333"/>
      <c r="HQV11" s="333"/>
      <c r="HQW11" s="333"/>
      <c r="HQX11" s="333"/>
      <c r="HQY11" s="333"/>
      <c r="HQZ11" s="333"/>
      <c r="HRA11" s="333"/>
      <c r="HRB11" s="333"/>
      <c r="HRC11" s="333"/>
      <c r="HRD11" s="333"/>
      <c r="HRE11" s="333"/>
      <c r="HRF11" s="333"/>
      <c r="HRG11" s="333"/>
      <c r="HRH11" s="333"/>
      <c r="HRI11" s="333"/>
      <c r="HRJ11" s="333"/>
      <c r="HRK11" s="333"/>
      <c r="HRL11" s="333"/>
      <c r="HRM11" s="333"/>
      <c r="HRN11" s="333"/>
      <c r="HRO11" s="333"/>
      <c r="HRP11" s="333"/>
      <c r="HRQ11" s="333"/>
      <c r="HRR11" s="333"/>
      <c r="HRS11" s="333"/>
      <c r="HRT11" s="333"/>
      <c r="HRU11" s="333"/>
      <c r="HRV11" s="333"/>
      <c r="HRW11" s="333"/>
      <c r="HRX11" s="333"/>
      <c r="HRY11" s="333"/>
      <c r="HRZ11" s="333"/>
      <c r="HSA11" s="333"/>
      <c r="HSB11" s="333"/>
      <c r="HSC11" s="333"/>
      <c r="HSD11" s="333"/>
      <c r="HSE11" s="333"/>
      <c r="HSF11" s="333"/>
      <c r="HSG11" s="333"/>
      <c r="HSH11" s="333"/>
      <c r="HSI11" s="333"/>
      <c r="HSJ11" s="333"/>
      <c r="HSK11" s="333"/>
      <c r="HSL11" s="333"/>
      <c r="HSM11" s="333"/>
      <c r="HSN11" s="333"/>
      <c r="HSO11" s="333"/>
      <c r="HSP11" s="333"/>
      <c r="HSQ11" s="333"/>
      <c r="HSR11" s="333"/>
      <c r="HSS11" s="333"/>
      <c r="HST11" s="333"/>
      <c r="HSU11" s="333"/>
      <c r="HSV11" s="333"/>
      <c r="HSW11" s="333"/>
      <c r="HSX11" s="333"/>
      <c r="HSY11" s="333"/>
      <c r="HSZ11" s="333"/>
      <c r="HTA11" s="333"/>
      <c r="HTB11" s="333"/>
      <c r="HTC11" s="333"/>
      <c r="HTD11" s="333"/>
      <c r="HTE11" s="333"/>
      <c r="HTF11" s="333"/>
      <c r="HTG11" s="333"/>
      <c r="HTH11" s="333"/>
      <c r="HTI11" s="333"/>
      <c r="HTJ11" s="333"/>
      <c r="HTK11" s="333"/>
      <c r="HTL11" s="333"/>
      <c r="HTM11" s="333"/>
      <c r="HTN11" s="333"/>
      <c r="HTO11" s="333"/>
      <c r="HTP11" s="333"/>
      <c r="HTQ11" s="333"/>
      <c r="HTR11" s="333"/>
      <c r="HTS11" s="333"/>
      <c r="HTT11" s="333"/>
      <c r="HTU11" s="333"/>
      <c r="HTV11" s="333"/>
      <c r="HTW11" s="333"/>
      <c r="HTX11" s="333"/>
      <c r="HTY11" s="333"/>
      <c r="HTZ11" s="333"/>
      <c r="HUA11" s="333"/>
      <c r="HUB11" s="333"/>
      <c r="HUC11" s="333"/>
      <c r="HUD11" s="333"/>
      <c r="HUE11" s="333"/>
      <c r="HUF11" s="333"/>
      <c r="HUG11" s="333"/>
      <c r="HUH11" s="333"/>
      <c r="HUI11" s="333"/>
      <c r="HUJ11" s="333"/>
      <c r="HUK11" s="333"/>
      <c r="HUL11" s="333"/>
      <c r="HUM11" s="333"/>
      <c r="HUN11" s="333"/>
      <c r="HUO11" s="333"/>
      <c r="HUP11" s="333"/>
      <c r="HUQ11" s="333"/>
      <c r="HUR11" s="333"/>
      <c r="HUS11" s="333"/>
      <c r="HUT11" s="333"/>
      <c r="HUU11" s="333"/>
      <c r="HUV11" s="333"/>
      <c r="HUW11" s="333"/>
      <c r="HUX11" s="333"/>
      <c r="HUY11" s="333"/>
      <c r="HUZ11" s="333"/>
      <c r="HVA11" s="333"/>
      <c r="HVB11" s="333"/>
      <c r="HVC11" s="333"/>
      <c r="HVD11" s="333"/>
      <c r="HVE11" s="333"/>
      <c r="HVF11" s="333"/>
      <c r="HVG11" s="333"/>
      <c r="HVH11" s="333"/>
      <c r="HVI11" s="333"/>
      <c r="HVJ11" s="333"/>
      <c r="HVK11" s="333"/>
      <c r="HVL11" s="333"/>
      <c r="HVM11" s="333"/>
      <c r="HVN11" s="333"/>
      <c r="HVO11" s="333"/>
      <c r="HVP11" s="333"/>
      <c r="HVQ11" s="333"/>
      <c r="HVR11" s="333"/>
      <c r="HVS11" s="333"/>
      <c r="HVT11" s="333"/>
      <c r="HVU11" s="333"/>
      <c r="HVV11" s="333"/>
      <c r="HVW11" s="333"/>
      <c r="HVX11" s="333"/>
      <c r="HVY11" s="333"/>
      <c r="HVZ11" s="333"/>
      <c r="HWA11" s="333"/>
      <c r="HWB11" s="333"/>
      <c r="HWC11" s="333"/>
      <c r="HWD11" s="333"/>
      <c r="HWE11" s="333"/>
      <c r="HWF11" s="333"/>
      <c r="HWG11" s="333"/>
      <c r="HWH11" s="333"/>
      <c r="HWI11" s="333"/>
      <c r="HWJ11" s="333"/>
      <c r="HWK11" s="333"/>
      <c r="HWL11" s="333"/>
      <c r="HWM11" s="333"/>
      <c r="HWN11" s="333"/>
      <c r="HWO11" s="333"/>
      <c r="HWP11" s="333"/>
      <c r="HWQ11" s="333"/>
      <c r="HWR11" s="333"/>
      <c r="HWS11" s="333"/>
      <c r="HWT11" s="333"/>
      <c r="HWU11" s="333"/>
      <c r="HWV11" s="333"/>
      <c r="HWW11" s="333"/>
      <c r="HWX11" s="333"/>
      <c r="HWY11" s="333"/>
      <c r="HWZ11" s="333"/>
      <c r="HXA11" s="333"/>
      <c r="HXB11" s="333"/>
      <c r="HXC11" s="333"/>
      <c r="HXD11" s="333"/>
      <c r="HXE11" s="333"/>
      <c r="HXF11" s="333"/>
      <c r="HXG11" s="333"/>
      <c r="HXH11" s="333"/>
      <c r="HXI11" s="333"/>
      <c r="HXJ11" s="333"/>
      <c r="HXK11" s="333"/>
      <c r="HXL11" s="333"/>
      <c r="HXM11" s="333"/>
      <c r="HXN11" s="333"/>
      <c r="HXO11" s="333"/>
      <c r="HXP11" s="333"/>
      <c r="HXQ11" s="333"/>
      <c r="HXR11" s="333"/>
      <c r="HXS11" s="333"/>
      <c r="HXT11" s="333"/>
      <c r="HXU11" s="333"/>
      <c r="HXV11" s="333"/>
      <c r="HXW11" s="333"/>
      <c r="HXX11" s="333"/>
      <c r="HXY11" s="333"/>
      <c r="HXZ11" s="333"/>
      <c r="HYA11" s="333"/>
      <c r="HYB11" s="333"/>
      <c r="HYC11" s="333"/>
      <c r="HYD11" s="333"/>
      <c r="HYE11" s="333"/>
      <c r="HYF11" s="333"/>
      <c r="HYG11" s="333"/>
      <c r="HYH11" s="333"/>
      <c r="HYI11" s="333"/>
      <c r="HYJ11" s="333"/>
      <c r="HYK11" s="333"/>
      <c r="HYL11" s="333"/>
      <c r="HYM11" s="333"/>
      <c r="HYN11" s="333"/>
      <c r="HYO11" s="333"/>
      <c r="HYP11" s="333"/>
      <c r="HYQ11" s="333"/>
      <c r="HYR11" s="333"/>
      <c r="HYS11" s="333"/>
      <c r="HYT11" s="333"/>
      <c r="HYU11" s="333"/>
      <c r="HYV11" s="333"/>
      <c r="HYW11" s="333"/>
      <c r="HYX11" s="333"/>
      <c r="HYY11" s="333"/>
      <c r="HYZ11" s="333"/>
      <c r="HZA11" s="333"/>
      <c r="HZB11" s="333"/>
      <c r="HZC11" s="333"/>
      <c r="HZD11" s="333"/>
      <c r="HZE11" s="333"/>
      <c r="HZF11" s="333"/>
      <c r="HZG11" s="333"/>
      <c r="HZH11" s="333"/>
      <c r="HZI11" s="333"/>
      <c r="HZJ11" s="333"/>
      <c r="HZK11" s="333"/>
      <c r="HZL11" s="333"/>
      <c r="HZM11" s="333"/>
      <c r="HZN11" s="333"/>
      <c r="HZO11" s="333"/>
      <c r="HZP11" s="333"/>
      <c r="HZQ11" s="333"/>
      <c r="HZR11" s="333"/>
      <c r="HZS11" s="333"/>
      <c r="HZT11" s="333"/>
      <c r="HZU11" s="333"/>
      <c r="HZV11" s="333"/>
      <c r="HZW11" s="333"/>
      <c r="HZX11" s="333"/>
      <c r="HZY11" s="333"/>
      <c r="HZZ11" s="333"/>
      <c r="IAA11" s="333"/>
      <c r="IAB11" s="333"/>
      <c r="IAC11" s="333"/>
      <c r="IAD11" s="333"/>
      <c r="IAE11" s="333"/>
      <c r="IAF11" s="333"/>
      <c r="IAG11" s="333"/>
      <c r="IAH11" s="333"/>
      <c r="IAI11" s="333"/>
      <c r="IAJ11" s="333"/>
      <c r="IAK11" s="333"/>
      <c r="IAL11" s="333"/>
      <c r="IAM11" s="333"/>
      <c r="IAN11" s="333"/>
      <c r="IAO11" s="333"/>
      <c r="IAP11" s="333"/>
      <c r="IAQ11" s="333"/>
      <c r="IAR11" s="333"/>
      <c r="IAS11" s="333"/>
      <c r="IAT11" s="333"/>
      <c r="IAU11" s="333"/>
      <c r="IAV11" s="333"/>
      <c r="IAW11" s="333"/>
      <c r="IAX11" s="333"/>
      <c r="IAY11" s="333"/>
      <c r="IAZ11" s="333"/>
      <c r="IBA11" s="333"/>
      <c r="IBB11" s="333"/>
      <c r="IBC11" s="333"/>
      <c r="IBD11" s="333"/>
      <c r="IBE11" s="333"/>
      <c r="IBF11" s="333"/>
      <c r="IBG11" s="333"/>
      <c r="IBH11" s="333"/>
      <c r="IBI11" s="333"/>
      <c r="IBJ11" s="333"/>
      <c r="IBK11" s="333"/>
      <c r="IBL11" s="333"/>
      <c r="IBM11" s="333"/>
      <c r="IBN11" s="333"/>
      <c r="IBO11" s="333"/>
      <c r="IBP11" s="333"/>
      <c r="IBQ11" s="333"/>
      <c r="IBR11" s="333"/>
      <c r="IBS11" s="333"/>
      <c r="IBT11" s="333"/>
      <c r="IBU11" s="333"/>
      <c r="IBV11" s="333"/>
      <c r="IBW11" s="333"/>
      <c r="IBX11" s="333"/>
      <c r="IBY11" s="333"/>
      <c r="IBZ11" s="333"/>
      <c r="ICA11" s="333"/>
      <c r="ICB11" s="333"/>
      <c r="ICC11" s="333"/>
      <c r="ICD11" s="333"/>
      <c r="ICE11" s="333"/>
      <c r="ICF11" s="333"/>
      <c r="ICG11" s="333"/>
      <c r="ICH11" s="333"/>
      <c r="ICI11" s="333"/>
      <c r="ICJ11" s="333"/>
      <c r="ICK11" s="333"/>
      <c r="ICL11" s="333"/>
      <c r="ICM11" s="333"/>
      <c r="ICN11" s="333"/>
      <c r="ICO11" s="333"/>
      <c r="ICP11" s="333"/>
      <c r="ICQ11" s="333"/>
      <c r="ICR11" s="333"/>
      <c r="ICS11" s="333"/>
      <c r="ICT11" s="333"/>
      <c r="ICU11" s="333"/>
      <c r="ICV11" s="333"/>
      <c r="ICW11" s="333"/>
      <c r="ICX11" s="333"/>
      <c r="ICY11" s="333"/>
      <c r="ICZ11" s="333"/>
      <c r="IDA11" s="333"/>
      <c r="IDB11" s="333"/>
      <c r="IDC11" s="333"/>
      <c r="IDD11" s="333"/>
      <c r="IDE11" s="333"/>
      <c r="IDF11" s="333"/>
      <c r="IDG11" s="333"/>
      <c r="IDH11" s="333"/>
      <c r="IDI11" s="333"/>
      <c r="IDJ11" s="333"/>
      <c r="IDK11" s="333"/>
      <c r="IDL11" s="333"/>
      <c r="IDM11" s="333"/>
      <c r="IDN11" s="333"/>
      <c r="IDO11" s="333"/>
      <c r="IDP11" s="333"/>
      <c r="IDQ11" s="333"/>
      <c r="IDR11" s="333"/>
      <c r="IDS11" s="333"/>
      <c r="IDT11" s="333"/>
      <c r="IDU11" s="333"/>
      <c r="IDV11" s="333"/>
      <c r="IDW11" s="333"/>
      <c r="IDX11" s="333"/>
      <c r="IDY11" s="333"/>
      <c r="IDZ11" s="333"/>
      <c r="IEA11" s="333"/>
      <c r="IEB11" s="333"/>
      <c r="IEC11" s="333"/>
      <c r="IED11" s="333"/>
      <c r="IEE11" s="333"/>
      <c r="IEF11" s="333"/>
      <c r="IEG11" s="333"/>
      <c r="IEH11" s="333"/>
      <c r="IEI11" s="333"/>
      <c r="IEJ11" s="333"/>
      <c r="IEK11" s="333"/>
      <c r="IEL11" s="333"/>
      <c r="IEM11" s="333"/>
      <c r="IEN11" s="333"/>
      <c r="IEO11" s="333"/>
      <c r="IEP11" s="333"/>
      <c r="IEQ11" s="333"/>
      <c r="IER11" s="333"/>
      <c r="IES11" s="333"/>
      <c r="IET11" s="333"/>
      <c r="IEU11" s="333"/>
      <c r="IEV11" s="333"/>
      <c r="IEW11" s="333"/>
      <c r="IEX11" s="333"/>
      <c r="IEY11" s="333"/>
      <c r="IEZ11" s="333"/>
      <c r="IFA11" s="333"/>
      <c r="IFB11" s="333"/>
      <c r="IFC11" s="333"/>
      <c r="IFD11" s="333"/>
      <c r="IFE11" s="333"/>
      <c r="IFF11" s="333"/>
      <c r="IFG11" s="333"/>
      <c r="IFH11" s="333"/>
      <c r="IFI11" s="333"/>
      <c r="IFJ11" s="333"/>
      <c r="IFK11" s="333"/>
      <c r="IFL11" s="333"/>
      <c r="IFM11" s="333"/>
      <c r="IFN11" s="333"/>
      <c r="IFO11" s="333"/>
      <c r="IFP11" s="333"/>
      <c r="IFQ11" s="333"/>
      <c r="IFR11" s="333"/>
      <c r="IFS11" s="333"/>
      <c r="IFT11" s="333"/>
      <c r="IFU11" s="333"/>
      <c r="IFV11" s="333"/>
      <c r="IFW11" s="333"/>
      <c r="IFX11" s="333"/>
      <c r="IFY11" s="333"/>
      <c r="IFZ11" s="333"/>
      <c r="IGA11" s="333"/>
      <c r="IGB11" s="333"/>
      <c r="IGC11" s="333"/>
      <c r="IGD11" s="333"/>
      <c r="IGE11" s="333"/>
      <c r="IGF11" s="333"/>
      <c r="IGG11" s="333"/>
      <c r="IGH11" s="333"/>
      <c r="IGI11" s="333"/>
      <c r="IGJ11" s="333"/>
      <c r="IGK11" s="333"/>
      <c r="IGL11" s="333"/>
      <c r="IGM11" s="333"/>
      <c r="IGN11" s="333"/>
      <c r="IGO11" s="333"/>
      <c r="IGP11" s="333"/>
      <c r="IGQ11" s="333"/>
      <c r="IGR11" s="333"/>
      <c r="IGS11" s="333"/>
      <c r="IGT11" s="333"/>
      <c r="IGU11" s="333"/>
      <c r="IGV11" s="333"/>
      <c r="IGW11" s="333"/>
      <c r="IGX11" s="333"/>
      <c r="IGY11" s="333"/>
      <c r="IGZ11" s="333"/>
      <c r="IHA11" s="333"/>
      <c r="IHB11" s="333"/>
      <c r="IHC11" s="333"/>
      <c r="IHD11" s="333"/>
      <c r="IHE11" s="333"/>
      <c r="IHF11" s="333"/>
      <c r="IHG11" s="333"/>
      <c r="IHH11" s="333"/>
      <c r="IHI11" s="333"/>
      <c r="IHJ11" s="333"/>
      <c r="IHK11" s="333"/>
      <c r="IHL11" s="333"/>
      <c r="IHM11" s="333"/>
      <c r="IHN11" s="333"/>
      <c r="IHO11" s="333"/>
      <c r="IHP11" s="333"/>
      <c r="IHQ11" s="333"/>
      <c r="IHR11" s="333"/>
      <c r="IHS11" s="333"/>
      <c r="IHT11" s="333"/>
      <c r="IHU11" s="333"/>
      <c r="IHV11" s="333"/>
      <c r="IHW11" s="333"/>
      <c r="IHX11" s="333"/>
      <c r="IHY11" s="333"/>
      <c r="IHZ11" s="333"/>
      <c r="IIA11" s="333"/>
      <c r="IIB11" s="333"/>
      <c r="IIC11" s="333"/>
      <c r="IID11" s="333"/>
      <c r="IIE11" s="333"/>
      <c r="IIF11" s="333"/>
      <c r="IIG11" s="333"/>
      <c r="IIH11" s="333"/>
      <c r="III11" s="333"/>
      <c r="IIJ11" s="333"/>
      <c r="IIK11" s="333"/>
      <c r="IIL11" s="333"/>
      <c r="IIM11" s="333"/>
      <c r="IIN11" s="333"/>
      <c r="IIO11" s="333"/>
      <c r="IIP11" s="333"/>
      <c r="IIQ11" s="333"/>
      <c r="IIR11" s="333"/>
      <c r="IIS11" s="333"/>
      <c r="IIT11" s="333"/>
      <c r="IIU11" s="333"/>
      <c r="IIV11" s="333"/>
      <c r="IIW11" s="333"/>
      <c r="IIX11" s="333"/>
      <c r="IIY11" s="333"/>
      <c r="IIZ11" s="333"/>
      <c r="IJA11" s="333"/>
      <c r="IJB11" s="333"/>
      <c r="IJC11" s="333"/>
      <c r="IJD11" s="333"/>
      <c r="IJE11" s="333"/>
      <c r="IJF11" s="333"/>
      <c r="IJG11" s="333"/>
      <c r="IJH11" s="333"/>
      <c r="IJI11" s="333"/>
      <c r="IJJ11" s="333"/>
      <c r="IJK11" s="333"/>
      <c r="IJL11" s="333"/>
      <c r="IJM11" s="333"/>
      <c r="IJN11" s="333"/>
      <c r="IJO11" s="333"/>
      <c r="IJP11" s="333"/>
      <c r="IJQ11" s="333"/>
      <c r="IJR11" s="333"/>
      <c r="IJS11" s="333"/>
      <c r="IJT11" s="333"/>
      <c r="IJU11" s="333"/>
      <c r="IJV11" s="333"/>
      <c r="IJW11" s="333"/>
      <c r="IJX11" s="333"/>
      <c r="IJY11" s="333"/>
      <c r="IJZ11" s="333"/>
      <c r="IKA11" s="333"/>
      <c r="IKB11" s="333"/>
      <c r="IKC11" s="333"/>
      <c r="IKD11" s="333"/>
      <c r="IKE11" s="333"/>
      <c r="IKF11" s="333"/>
      <c r="IKG11" s="333"/>
      <c r="IKH11" s="333"/>
      <c r="IKI11" s="333"/>
      <c r="IKJ11" s="333"/>
      <c r="IKK11" s="333"/>
      <c r="IKL11" s="333"/>
      <c r="IKM11" s="333"/>
      <c r="IKN11" s="333"/>
      <c r="IKO11" s="333"/>
      <c r="IKP11" s="333"/>
      <c r="IKQ11" s="333"/>
      <c r="IKR11" s="333"/>
      <c r="IKS11" s="333"/>
      <c r="IKT11" s="333"/>
      <c r="IKU11" s="333"/>
      <c r="IKV11" s="333"/>
      <c r="IKW11" s="333"/>
      <c r="IKX11" s="333"/>
      <c r="IKY11" s="333"/>
      <c r="IKZ11" s="333"/>
      <c r="ILA11" s="333"/>
      <c r="ILB11" s="333"/>
      <c r="ILC11" s="333"/>
      <c r="ILD11" s="333"/>
      <c r="ILE11" s="333"/>
      <c r="ILF11" s="333"/>
      <c r="ILG11" s="333"/>
      <c r="ILH11" s="333"/>
      <c r="ILI11" s="333"/>
      <c r="ILJ11" s="333"/>
      <c r="ILK11" s="333"/>
      <c r="ILL11" s="333"/>
      <c r="ILM11" s="333"/>
      <c r="ILN11" s="333"/>
      <c r="ILO11" s="333"/>
      <c r="ILP11" s="333"/>
      <c r="ILQ11" s="333"/>
      <c r="ILR11" s="333"/>
      <c r="ILS11" s="333"/>
      <c r="ILT11" s="333"/>
      <c r="ILU11" s="333"/>
      <c r="ILV11" s="333"/>
      <c r="ILW11" s="333"/>
      <c r="ILX11" s="333"/>
      <c r="ILY11" s="333"/>
      <c r="ILZ11" s="333"/>
      <c r="IMA11" s="333"/>
      <c r="IMB11" s="333"/>
      <c r="IMC11" s="333"/>
      <c r="IMD11" s="333"/>
      <c r="IME11" s="333"/>
      <c r="IMF11" s="333"/>
      <c r="IMG11" s="333"/>
      <c r="IMH11" s="333"/>
      <c r="IMI11" s="333"/>
      <c r="IMJ11" s="333"/>
      <c r="IMK11" s="333"/>
      <c r="IML11" s="333"/>
      <c r="IMM11" s="333"/>
      <c r="IMN11" s="333"/>
      <c r="IMO11" s="333"/>
      <c r="IMP11" s="333"/>
      <c r="IMQ11" s="333"/>
      <c r="IMR11" s="333"/>
      <c r="IMS11" s="333"/>
      <c r="IMT11" s="333"/>
      <c r="IMU11" s="333"/>
      <c r="IMV11" s="333"/>
      <c r="IMW11" s="333"/>
      <c r="IMX11" s="333"/>
      <c r="IMY11" s="333"/>
      <c r="IMZ11" s="333"/>
      <c r="INA11" s="333"/>
      <c r="INB11" s="333"/>
      <c r="INC11" s="333"/>
      <c r="IND11" s="333"/>
      <c r="INE11" s="333"/>
      <c r="INF11" s="333"/>
      <c r="ING11" s="333"/>
      <c r="INH11" s="333"/>
      <c r="INI11" s="333"/>
      <c r="INJ11" s="333"/>
      <c r="INK11" s="333"/>
      <c r="INL11" s="333"/>
      <c r="INM11" s="333"/>
      <c r="INN11" s="333"/>
      <c r="INO11" s="333"/>
      <c r="INP11" s="333"/>
      <c r="INQ11" s="333"/>
      <c r="INR11" s="333"/>
      <c r="INS11" s="333"/>
      <c r="INT11" s="333"/>
      <c r="INU11" s="333"/>
      <c r="INV11" s="333"/>
      <c r="INW11" s="333"/>
      <c r="INX11" s="333"/>
      <c r="INY11" s="333"/>
      <c r="INZ11" s="333"/>
      <c r="IOA11" s="333"/>
      <c r="IOB11" s="333"/>
      <c r="IOC11" s="333"/>
      <c r="IOD11" s="333"/>
      <c r="IOE11" s="333"/>
      <c r="IOF11" s="333"/>
      <c r="IOG11" s="333"/>
      <c r="IOH11" s="333"/>
      <c r="IOI11" s="333"/>
      <c r="IOJ11" s="333"/>
      <c r="IOK11" s="333"/>
      <c r="IOL11" s="333"/>
      <c r="IOM11" s="333"/>
      <c r="ION11" s="333"/>
      <c r="IOO11" s="333"/>
      <c r="IOP11" s="333"/>
      <c r="IOQ11" s="333"/>
      <c r="IOR11" s="333"/>
      <c r="IOS11" s="333"/>
      <c r="IOT11" s="333"/>
      <c r="IOU11" s="333"/>
      <c r="IOV11" s="333"/>
      <c r="IOW11" s="333"/>
      <c r="IOX11" s="333"/>
      <c r="IOY11" s="333"/>
      <c r="IOZ11" s="333"/>
      <c r="IPA11" s="333"/>
      <c r="IPB11" s="333"/>
      <c r="IPC11" s="333"/>
      <c r="IPD11" s="333"/>
      <c r="IPE11" s="333"/>
      <c r="IPF11" s="333"/>
      <c r="IPG11" s="333"/>
      <c r="IPH11" s="333"/>
      <c r="IPI11" s="333"/>
      <c r="IPJ11" s="333"/>
      <c r="IPK11" s="333"/>
      <c r="IPL11" s="333"/>
      <c r="IPM11" s="333"/>
      <c r="IPN11" s="333"/>
      <c r="IPO11" s="333"/>
      <c r="IPP11" s="333"/>
      <c r="IPQ11" s="333"/>
      <c r="IPR11" s="333"/>
      <c r="IPS11" s="333"/>
      <c r="IPT11" s="333"/>
      <c r="IPU11" s="333"/>
      <c r="IPV11" s="333"/>
      <c r="IPW11" s="333"/>
      <c r="IPX11" s="333"/>
      <c r="IPY11" s="333"/>
      <c r="IPZ11" s="333"/>
      <c r="IQA11" s="333"/>
      <c r="IQB11" s="333"/>
      <c r="IQC11" s="333"/>
      <c r="IQD11" s="333"/>
      <c r="IQE11" s="333"/>
      <c r="IQF11" s="333"/>
      <c r="IQG11" s="333"/>
      <c r="IQH11" s="333"/>
      <c r="IQI11" s="333"/>
      <c r="IQJ11" s="333"/>
      <c r="IQK11" s="333"/>
      <c r="IQL11" s="333"/>
      <c r="IQM11" s="333"/>
      <c r="IQN11" s="333"/>
      <c r="IQO11" s="333"/>
      <c r="IQP11" s="333"/>
      <c r="IQQ11" s="333"/>
      <c r="IQR11" s="333"/>
      <c r="IQS11" s="333"/>
      <c r="IQT11" s="333"/>
      <c r="IQU11" s="333"/>
      <c r="IQV11" s="333"/>
      <c r="IQW11" s="333"/>
      <c r="IQX11" s="333"/>
      <c r="IQY11" s="333"/>
      <c r="IQZ11" s="333"/>
      <c r="IRA11" s="333"/>
      <c r="IRB11" s="333"/>
      <c r="IRC11" s="333"/>
      <c r="IRD11" s="333"/>
      <c r="IRE11" s="333"/>
      <c r="IRF11" s="333"/>
      <c r="IRG11" s="333"/>
      <c r="IRH11" s="333"/>
      <c r="IRI11" s="333"/>
      <c r="IRJ11" s="333"/>
      <c r="IRK11" s="333"/>
      <c r="IRL11" s="333"/>
      <c r="IRM11" s="333"/>
      <c r="IRN11" s="333"/>
      <c r="IRO11" s="333"/>
      <c r="IRP11" s="333"/>
      <c r="IRQ11" s="333"/>
      <c r="IRR11" s="333"/>
      <c r="IRS11" s="333"/>
      <c r="IRT11" s="333"/>
      <c r="IRU11" s="333"/>
      <c r="IRV11" s="333"/>
      <c r="IRW11" s="333"/>
      <c r="IRX11" s="333"/>
      <c r="IRY11" s="333"/>
      <c r="IRZ11" s="333"/>
      <c r="ISA11" s="333"/>
      <c r="ISB11" s="333"/>
      <c r="ISC11" s="333"/>
      <c r="ISD11" s="333"/>
      <c r="ISE11" s="333"/>
      <c r="ISF11" s="333"/>
      <c r="ISG11" s="333"/>
      <c r="ISH11" s="333"/>
      <c r="ISI11" s="333"/>
      <c r="ISJ11" s="333"/>
      <c r="ISK11" s="333"/>
      <c r="ISL11" s="333"/>
      <c r="ISM11" s="333"/>
      <c r="ISN11" s="333"/>
      <c r="ISO11" s="333"/>
      <c r="ISP11" s="333"/>
      <c r="ISQ11" s="333"/>
      <c r="ISR11" s="333"/>
      <c r="ISS11" s="333"/>
      <c r="IST11" s="333"/>
      <c r="ISU11" s="333"/>
      <c r="ISV11" s="333"/>
      <c r="ISW11" s="333"/>
      <c r="ISX11" s="333"/>
      <c r="ISY11" s="333"/>
      <c r="ISZ11" s="333"/>
      <c r="ITA11" s="333"/>
      <c r="ITB11" s="333"/>
      <c r="ITC11" s="333"/>
      <c r="ITD11" s="333"/>
      <c r="ITE11" s="333"/>
      <c r="ITF11" s="333"/>
      <c r="ITG11" s="333"/>
      <c r="ITH11" s="333"/>
      <c r="ITI11" s="333"/>
      <c r="ITJ11" s="333"/>
      <c r="ITK11" s="333"/>
      <c r="ITL11" s="333"/>
      <c r="ITM11" s="333"/>
      <c r="ITN11" s="333"/>
      <c r="ITO11" s="333"/>
      <c r="ITP11" s="333"/>
      <c r="ITQ11" s="333"/>
      <c r="ITR11" s="333"/>
      <c r="ITS11" s="333"/>
      <c r="ITT11" s="333"/>
      <c r="ITU11" s="333"/>
      <c r="ITV11" s="333"/>
      <c r="ITW11" s="333"/>
      <c r="ITX11" s="333"/>
      <c r="ITY11" s="333"/>
      <c r="ITZ11" s="333"/>
      <c r="IUA11" s="333"/>
      <c r="IUB11" s="333"/>
      <c r="IUC11" s="333"/>
      <c r="IUD11" s="333"/>
      <c r="IUE11" s="333"/>
      <c r="IUF11" s="333"/>
      <c r="IUG11" s="333"/>
      <c r="IUH11" s="333"/>
      <c r="IUI11" s="333"/>
      <c r="IUJ11" s="333"/>
      <c r="IUK11" s="333"/>
      <c r="IUL11" s="333"/>
      <c r="IUM11" s="333"/>
      <c r="IUN11" s="333"/>
      <c r="IUO11" s="333"/>
      <c r="IUP11" s="333"/>
      <c r="IUQ11" s="333"/>
      <c r="IUR11" s="333"/>
      <c r="IUS11" s="333"/>
      <c r="IUT11" s="333"/>
      <c r="IUU11" s="333"/>
      <c r="IUV11" s="333"/>
      <c r="IUW11" s="333"/>
      <c r="IUX11" s="333"/>
      <c r="IUY11" s="333"/>
      <c r="IUZ11" s="333"/>
      <c r="IVA11" s="333"/>
      <c r="IVB11" s="333"/>
      <c r="IVC11" s="333"/>
      <c r="IVD11" s="333"/>
      <c r="IVE11" s="333"/>
      <c r="IVF11" s="333"/>
      <c r="IVG11" s="333"/>
      <c r="IVH11" s="333"/>
      <c r="IVI11" s="333"/>
      <c r="IVJ11" s="333"/>
      <c r="IVK11" s="333"/>
      <c r="IVL11" s="333"/>
      <c r="IVM11" s="333"/>
      <c r="IVN11" s="333"/>
      <c r="IVO11" s="333"/>
      <c r="IVP11" s="333"/>
      <c r="IVQ11" s="333"/>
      <c r="IVR11" s="333"/>
      <c r="IVS11" s="333"/>
      <c r="IVT11" s="333"/>
      <c r="IVU11" s="333"/>
      <c r="IVV11" s="333"/>
      <c r="IVW11" s="333"/>
      <c r="IVX11" s="333"/>
      <c r="IVY11" s="333"/>
      <c r="IVZ11" s="333"/>
      <c r="IWA11" s="333"/>
      <c r="IWB11" s="333"/>
      <c r="IWC11" s="333"/>
      <c r="IWD11" s="333"/>
      <c r="IWE11" s="333"/>
      <c r="IWF11" s="333"/>
      <c r="IWG11" s="333"/>
      <c r="IWH11" s="333"/>
      <c r="IWI11" s="333"/>
      <c r="IWJ11" s="333"/>
      <c r="IWK11" s="333"/>
      <c r="IWL11" s="333"/>
      <c r="IWM11" s="333"/>
      <c r="IWN11" s="333"/>
      <c r="IWO11" s="333"/>
      <c r="IWP11" s="333"/>
      <c r="IWQ11" s="333"/>
      <c r="IWR11" s="333"/>
      <c r="IWS11" s="333"/>
      <c r="IWT11" s="333"/>
      <c r="IWU11" s="333"/>
      <c r="IWV11" s="333"/>
      <c r="IWW11" s="333"/>
      <c r="IWX11" s="333"/>
      <c r="IWY11" s="333"/>
      <c r="IWZ11" s="333"/>
      <c r="IXA11" s="333"/>
      <c r="IXB11" s="333"/>
      <c r="IXC11" s="333"/>
      <c r="IXD11" s="333"/>
      <c r="IXE11" s="333"/>
      <c r="IXF11" s="333"/>
      <c r="IXG11" s="333"/>
      <c r="IXH11" s="333"/>
      <c r="IXI11" s="333"/>
      <c r="IXJ11" s="333"/>
      <c r="IXK11" s="333"/>
      <c r="IXL11" s="333"/>
      <c r="IXM11" s="333"/>
      <c r="IXN11" s="333"/>
      <c r="IXO11" s="333"/>
      <c r="IXP11" s="333"/>
      <c r="IXQ11" s="333"/>
      <c r="IXR11" s="333"/>
      <c r="IXS11" s="333"/>
      <c r="IXT11" s="333"/>
      <c r="IXU11" s="333"/>
      <c r="IXV11" s="333"/>
      <c r="IXW11" s="333"/>
      <c r="IXX11" s="333"/>
      <c r="IXY11" s="333"/>
      <c r="IXZ11" s="333"/>
      <c r="IYA11" s="333"/>
      <c r="IYB11" s="333"/>
      <c r="IYC11" s="333"/>
      <c r="IYD11" s="333"/>
      <c r="IYE11" s="333"/>
      <c r="IYF11" s="333"/>
      <c r="IYG11" s="333"/>
      <c r="IYH11" s="333"/>
      <c r="IYI11" s="333"/>
      <c r="IYJ11" s="333"/>
      <c r="IYK11" s="333"/>
      <c r="IYL11" s="333"/>
      <c r="IYM11" s="333"/>
      <c r="IYN11" s="333"/>
      <c r="IYO11" s="333"/>
      <c r="IYP11" s="333"/>
      <c r="IYQ11" s="333"/>
      <c r="IYR11" s="333"/>
      <c r="IYS11" s="333"/>
      <c r="IYT11" s="333"/>
      <c r="IYU11" s="333"/>
      <c r="IYV11" s="333"/>
      <c r="IYW11" s="333"/>
      <c r="IYX11" s="333"/>
      <c r="IYY11" s="333"/>
      <c r="IYZ11" s="333"/>
      <c r="IZA11" s="333"/>
      <c r="IZB11" s="333"/>
      <c r="IZC11" s="333"/>
      <c r="IZD11" s="333"/>
      <c r="IZE11" s="333"/>
      <c r="IZF11" s="333"/>
      <c r="IZG11" s="333"/>
      <c r="IZH11" s="333"/>
      <c r="IZI11" s="333"/>
      <c r="IZJ11" s="333"/>
      <c r="IZK11" s="333"/>
      <c r="IZL11" s="333"/>
      <c r="IZM11" s="333"/>
      <c r="IZN11" s="333"/>
      <c r="IZO11" s="333"/>
      <c r="IZP11" s="333"/>
      <c r="IZQ11" s="333"/>
      <c r="IZR11" s="333"/>
      <c r="IZS11" s="333"/>
      <c r="IZT11" s="333"/>
      <c r="IZU11" s="333"/>
      <c r="IZV11" s="333"/>
      <c r="IZW11" s="333"/>
      <c r="IZX11" s="333"/>
      <c r="IZY11" s="333"/>
      <c r="IZZ11" s="333"/>
      <c r="JAA11" s="333"/>
      <c r="JAB11" s="333"/>
      <c r="JAC11" s="333"/>
      <c r="JAD11" s="333"/>
      <c r="JAE11" s="333"/>
      <c r="JAF11" s="333"/>
      <c r="JAG11" s="333"/>
      <c r="JAH11" s="333"/>
      <c r="JAI11" s="333"/>
      <c r="JAJ11" s="333"/>
      <c r="JAK11" s="333"/>
      <c r="JAL11" s="333"/>
      <c r="JAM11" s="333"/>
      <c r="JAN11" s="333"/>
      <c r="JAO11" s="333"/>
      <c r="JAP11" s="333"/>
      <c r="JAQ11" s="333"/>
      <c r="JAR11" s="333"/>
      <c r="JAS11" s="333"/>
      <c r="JAT11" s="333"/>
      <c r="JAU11" s="333"/>
      <c r="JAV11" s="333"/>
      <c r="JAW11" s="333"/>
      <c r="JAX11" s="333"/>
      <c r="JAY11" s="333"/>
      <c r="JAZ11" s="333"/>
      <c r="JBA11" s="333"/>
      <c r="JBB11" s="333"/>
      <c r="JBC11" s="333"/>
      <c r="JBD11" s="333"/>
      <c r="JBE11" s="333"/>
      <c r="JBF11" s="333"/>
      <c r="JBG11" s="333"/>
      <c r="JBH11" s="333"/>
      <c r="JBI11" s="333"/>
      <c r="JBJ11" s="333"/>
      <c r="JBK11" s="333"/>
      <c r="JBL11" s="333"/>
      <c r="JBM11" s="333"/>
      <c r="JBN11" s="333"/>
      <c r="JBO11" s="333"/>
      <c r="JBP11" s="333"/>
      <c r="JBQ11" s="333"/>
      <c r="JBR11" s="333"/>
      <c r="JBS11" s="333"/>
      <c r="JBT11" s="333"/>
      <c r="JBU11" s="333"/>
      <c r="JBV11" s="333"/>
      <c r="JBW11" s="333"/>
      <c r="JBX11" s="333"/>
      <c r="JBY11" s="333"/>
      <c r="JBZ11" s="333"/>
      <c r="JCA11" s="333"/>
      <c r="JCB11" s="333"/>
      <c r="JCC11" s="333"/>
      <c r="JCD11" s="333"/>
      <c r="JCE11" s="333"/>
      <c r="JCF11" s="333"/>
      <c r="JCG11" s="333"/>
      <c r="JCH11" s="333"/>
      <c r="JCI11" s="333"/>
      <c r="JCJ11" s="333"/>
      <c r="JCK11" s="333"/>
      <c r="JCL11" s="333"/>
      <c r="JCM11" s="333"/>
      <c r="JCN11" s="333"/>
      <c r="JCO11" s="333"/>
      <c r="JCP11" s="333"/>
      <c r="JCQ11" s="333"/>
      <c r="JCR11" s="333"/>
      <c r="JCS11" s="333"/>
      <c r="JCT11" s="333"/>
      <c r="JCU11" s="333"/>
      <c r="JCV11" s="333"/>
      <c r="JCW11" s="333"/>
      <c r="JCX11" s="333"/>
      <c r="JCY11" s="333"/>
      <c r="JCZ11" s="333"/>
      <c r="JDA11" s="333"/>
      <c r="JDB11" s="333"/>
      <c r="JDC11" s="333"/>
      <c r="JDD11" s="333"/>
      <c r="JDE11" s="333"/>
      <c r="JDF11" s="333"/>
      <c r="JDG11" s="333"/>
      <c r="JDH11" s="333"/>
      <c r="JDI11" s="333"/>
      <c r="JDJ11" s="333"/>
      <c r="JDK11" s="333"/>
      <c r="JDL11" s="333"/>
      <c r="JDM11" s="333"/>
      <c r="JDN11" s="333"/>
      <c r="JDO11" s="333"/>
      <c r="JDP11" s="333"/>
      <c r="JDQ11" s="333"/>
      <c r="JDR11" s="333"/>
      <c r="JDS11" s="333"/>
      <c r="JDT11" s="333"/>
      <c r="JDU11" s="333"/>
      <c r="JDV11" s="333"/>
      <c r="JDW11" s="333"/>
      <c r="JDX11" s="333"/>
      <c r="JDY11" s="333"/>
      <c r="JDZ11" s="333"/>
      <c r="JEA11" s="333"/>
      <c r="JEB11" s="333"/>
      <c r="JEC11" s="333"/>
      <c r="JED11" s="333"/>
      <c r="JEE11" s="333"/>
      <c r="JEF11" s="333"/>
      <c r="JEG11" s="333"/>
      <c r="JEH11" s="333"/>
      <c r="JEI11" s="333"/>
      <c r="JEJ11" s="333"/>
      <c r="JEK11" s="333"/>
      <c r="JEL11" s="333"/>
      <c r="JEM11" s="333"/>
      <c r="JEN11" s="333"/>
      <c r="JEO11" s="333"/>
      <c r="JEP11" s="333"/>
      <c r="JEQ11" s="333"/>
      <c r="JER11" s="333"/>
      <c r="JES11" s="333"/>
      <c r="JET11" s="333"/>
      <c r="JEU11" s="333"/>
      <c r="JEV11" s="333"/>
      <c r="JEW11" s="333"/>
      <c r="JEX11" s="333"/>
      <c r="JEY11" s="333"/>
      <c r="JEZ11" s="333"/>
      <c r="JFA11" s="333"/>
      <c r="JFB11" s="333"/>
      <c r="JFC11" s="333"/>
      <c r="JFD11" s="333"/>
      <c r="JFE11" s="333"/>
      <c r="JFF11" s="333"/>
      <c r="JFG11" s="333"/>
      <c r="JFH11" s="333"/>
      <c r="JFI11" s="333"/>
      <c r="JFJ11" s="333"/>
      <c r="JFK11" s="333"/>
      <c r="JFL11" s="333"/>
      <c r="JFM11" s="333"/>
      <c r="JFN11" s="333"/>
      <c r="JFO11" s="333"/>
      <c r="JFP11" s="333"/>
      <c r="JFQ11" s="333"/>
      <c r="JFR11" s="333"/>
      <c r="JFS11" s="333"/>
      <c r="JFT11" s="333"/>
      <c r="JFU11" s="333"/>
      <c r="JFV11" s="333"/>
      <c r="JFW11" s="333"/>
      <c r="JFX11" s="333"/>
      <c r="JFY11" s="333"/>
      <c r="JFZ11" s="333"/>
      <c r="JGA11" s="333"/>
      <c r="JGB11" s="333"/>
      <c r="JGC11" s="333"/>
      <c r="JGD11" s="333"/>
      <c r="JGE11" s="333"/>
      <c r="JGF11" s="333"/>
      <c r="JGG11" s="333"/>
      <c r="JGH11" s="333"/>
      <c r="JGI11" s="333"/>
      <c r="JGJ11" s="333"/>
      <c r="JGK11" s="333"/>
      <c r="JGL11" s="333"/>
      <c r="JGM11" s="333"/>
      <c r="JGN11" s="333"/>
      <c r="JGO11" s="333"/>
      <c r="JGP11" s="333"/>
      <c r="JGQ11" s="333"/>
      <c r="JGR11" s="333"/>
      <c r="JGS11" s="333"/>
      <c r="JGT11" s="333"/>
      <c r="JGU11" s="333"/>
      <c r="JGV11" s="333"/>
      <c r="JGW11" s="333"/>
      <c r="JGX11" s="333"/>
      <c r="JGY11" s="333"/>
      <c r="JGZ11" s="333"/>
      <c r="JHA11" s="333"/>
      <c r="JHB11" s="333"/>
      <c r="JHC11" s="333"/>
      <c r="JHD11" s="333"/>
      <c r="JHE11" s="333"/>
      <c r="JHF11" s="333"/>
      <c r="JHG11" s="333"/>
      <c r="JHH11" s="333"/>
      <c r="JHI11" s="333"/>
      <c r="JHJ11" s="333"/>
      <c r="JHK11" s="333"/>
      <c r="JHL11" s="333"/>
      <c r="JHM11" s="333"/>
      <c r="JHN11" s="333"/>
      <c r="JHO11" s="333"/>
      <c r="JHP11" s="333"/>
      <c r="JHQ11" s="333"/>
      <c r="JHR11" s="333"/>
      <c r="JHS11" s="333"/>
      <c r="JHT11" s="333"/>
      <c r="JHU11" s="333"/>
      <c r="JHV11" s="333"/>
      <c r="JHW11" s="333"/>
      <c r="JHX11" s="333"/>
      <c r="JHY11" s="333"/>
      <c r="JHZ11" s="333"/>
      <c r="JIA11" s="333"/>
      <c r="JIB11" s="333"/>
      <c r="JIC11" s="333"/>
      <c r="JID11" s="333"/>
      <c r="JIE11" s="333"/>
      <c r="JIF11" s="333"/>
      <c r="JIG11" s="333"/>
      <c r="JIH11" s="333"/>
      <c r="JII11" s="333"/>
      <c r="JIJ11" s="333"/>
      <c r="JIK11" s="333"/>
      <c r="JIL11" s="333"/>
      <c r="JIM11" s="333"/>
      <c r="JIN11" s="333"/>
      <c r="JIO11" s="333"/>
      <c r="JIP11" s="333"/>
      <c r="JIQ11" s="333"/>
      <c r="JIR11" s="333"/>
      <c r="JIS11" s="333"/>
      <c r="JIT11" s="333"/>
      <c r="JIU11" s="333"/>
      <c r="JIV11" s="333"/>
      <c r="JIW11" s="333"/>
      <c r="JIX11" s="333"/>
      <c r="JIY11" s="333"/>
      <c r="JIZ11" s="333"/>
      <c r="JJA11" s="333"/>
      <c r="JJB11" s="333"/>
      <c r="JJC11" s="333"/>
      <c r="JJD11" s="333"/>
      <c r="JJE11" s="333"/>
      <c r="JJF11" s="333"/>
      <c r="JJG11" s="333"/>
      <c r="JJH11" s="333"/>
      <c r="JJI11" s="333"/>
      <c r="JJJ11" s="333"/>
      <c r="JJK11" s="333"/>
      <c r="JJL11" s="333"/>
      <c r="JJM11" s="333"/>
      <c r="JJN11" s="333"/>
      <c r="JJO11" s="333"/>
      <c r="JJP11" s="333"/>
      <c r="JJQ11" s="333"/>
      <c r="JJR11" s="333"/>
      <c r="JJS11" s="333"/>
      <c r="JJT11" s="333"/>
      <c r="JJU11" s="333"/>
      <c r="JJV11" s="333"/>
      <c r="JJW11" s="333"/>
      <c r="JJX11" s="333"/>
      <c r="JJY11" s="333"/>
      <c r="JJZ11" s="333"/>
      <c r="JKA11" s="333"/>
      <c r="JKB11" s="333"/>
      <c r="JKC11" s="333"/>
      <c r="JKD11" s="333"/>
      <c r="JKE11" s="333"/>
      <c r="JKF11" s="333"/>
      <c r="JKG11" s="333"/>
      <c r="JKH11" s="333"/>
      <c r="JKI11" s="333"/>
      <c r="JKJ11" s="333"/>
      <c r="JKK11" s="333"/>
      <c r="JKL11" s="333"/>
      <c r="JKM11" s="333"/>
      <c r="JKN11" s="333"/>
      <c r="JKO11" s="333"/>
      <c r="JKP11" s="333"/>
      <c r="JKQ11" s="333"/>
      <c r="JKR11" s="333"/>
      <c r="JKS11" s="333"/>
      <c r="JKT11" s="333"/>
      <c r="JKU11" s="333"/>
      <c r="JKV11" s="333"/>
      <c r="JKW11" s="333"/>
      <c r="JKX11" s="333"/>
      <c r="JKY11" s="333"/>
      <c r="JKZ11" s="333"/>
      <c r="JLA11" s="333"/>
      <c r="JLB11" s="333"/>
      <c r="JLC11" s="333"/>
      <c r="JLD11" s="333"/>
      <c r="JLE11" s="333"/>
      <c r="JLF11" s="333"/>
      <c r="JLG11" s="333"/>
      <c r="JLH11" s="333"/>
      <c r="JLI11" s="333"/>
      <c r="JLJ11" s="333"/>
      <c r="JLK11" s="333"/>
      <c r="JLL11" s="333"/>
      <c r="JLM11" s="333"/>
      <c r="JLN11" s="333"/>
      <c r="JLO11" s="333"/>
      <c r="JLP11" s="333"/>
      <c r="JLQ11" s="333"/>
      <c r="JLR11" s="333"/>
      <c r="JLS11" s="333"/>
      <c r="JLT11" s="333"/>
      <c r="JLU11" s="333"/>
      <c r="JLV11" s="333"/>
      <c r="JLW11" s="333"/>
      <c r="JLX11" s="333"/>
      <c r="JLY11" s="333"/>
      <c r="JLZ11" s="333"/>
      <c r="JMA11" s="333"/>
      <c r="JMB11" s="333"/>
      <c r="JMC11" s="333"/>
      <c r="JMD11" s="333"/>
      <c r="JME11" s="333"/>
      <c r="JMF11" s="333"/>
      <c r="JMG11" s="333"/>
      <c r="JMH11" s="333"/>
      <c r="JMI11" s="333"/>
      <c r="JMJ11" s="333"/>
      <c r="JMK11" s="333"/>
      <c r="JML11" s="333"/>
      <c r="JMM11" s="333"/>
      <c r="JMN11" s="333"/>
      <c r="JMO11" s="333"/>
      <c r="JMP11" s="333"/>
      <c r="JMQ11" s="333"/>
      <c r="JMR11" s="333"/>
      <c r="JMS11" s="333"/>
      <c r="JMT11" s="333"/>
      <c r="JMU11" s="333"/>
      <c r="JMV11" s="333"/>
      <c r="JMW11" s="333"/>
      <c r="JMX11" s="333"/>
      <c r="JMY11" s="333"/>
      <c r="JMZ11" s="333"/>
      <c r="JNA11" s="333"/>
      <c r="JNB11" s="333"/>
      <c r="JNC11" s="333"/>
      <c r="JND11" s="333"/>
      <c r="JNE11" s="333"/>
      <c r="JNF11" s="333"/>
      <c r="JNG11" s="333"/>
      <c r="JNH11" s="333"/>
      <c r="JNI11" s="333"/>
      <c r="JNJ11" s="333"/>
      <c r="JNK11" s="333"/>
      <c r="JNL11" s="333"/>
      <c r="JNM11" s="333"/>
      <c r="JNN11" s="333"/>
      <c r="JNO11" s="333"/>
      <c r="JNP11" s="333"/>
      <c r="JNQ11" s="333"/>
      <c r="JNR11" s="333"/>
      <c r="JNS11" s="333"/>
      <c r="JNT11" s="333"/>
      <c r="JNU11" s="333"/>
      <c r="JNV11" s="333"/>
      <c r="JNW11" s="333"/>
      <c r="JNX11" s="333"/>
      <c r="JNY11" s="333"/>
      <c r="JNZ11" s="333"/>
      <c r="JOA11" s="333"/>
      <c r="JOB11" s="333"/>
      <c r="JOC11" s="333"/>
      <c r="JOD11" s="333"/>
      <c r="JOE11" s="333"/>
      <c r="JOF11" s="333"/>
      <c r="JOG11" s="333"/>
      <c r="JOH11" s="333"/>
      <c r="JOI11" s="333"/>
      <c r="JOJ11" s="333"/>
      <c r="JOK11" s="333"/>
      <c r="JOL11" s="333"/>
      <c r="JOM11" s="333"/>
      <c r="JON11" s="333"/>
      <c r="JOO11" s="333"/>
      <c r="JOP11" s="333"/>
      <c r="JOQ11" s="333"/>
      <c r="JOR11" s="333"/>
      <c r="JOS11" s="333"/>
      <c r="JOT11" s="333"/>
      <c r="JOU11" s="333"/>
      <c r="JOV11" s="333"/>
      <c r="JOW11" s="333"/>
      <c r="JOX11" s="333"/>
      <c r="JOY11" s="333"/>
      <c r="JOZ11" s="333"/>
      <c r="JPA11" s="333"/>
      <c r="JPB11" s="333"/>
      <c r="JPC11" s="333"/>
      <c r="JPD11" s="333"/>
      <c r="JPE11" s="333"/>
      <c r="JPF11" s="333"/>
      <c r="JPG11" s="333"/>
      <c r="JPH11" s="333"/>
      <c r="JPI11" s="333"/>
      <c r="JPJ11" s="333"/>
      <c r="JPK11" s="333"/>
      <c r="JPL11" s="333"/>
      <c r="JPM11" s="333"/>
      <c r="JPN11" s="333"/>
      <c r="JPO11" s="333"/>
      <c r="JPP11" s="333"/>
      <c r="JPQ11" s="333"/>
      <c r="JPR11" s="333"/>
      <c r="JPS11" s="333"/>
      <c r="JPT11" s="333"/>
      <c r="JPU11" s="333"/>
      <c r="JPV11" s="333"/>
      <c r="JPW11" s="333"/>
      <c r="JPX11" s="333"/>
      <c r="JPY11" s="333"/>
      <c r="JPZ11" s="333"/>
      <c r="JQA11" s="333"/>
      <c r="JQB11" s="333"/>
      <c r="JQC11" s="333"/>
      <c r="JQD11" s="333"/>
      <c r="JQE11" s="333"/>
      <c r="JQF11" s="333"/>
      <c r="JQG11" s="333"/>
      <c r="JQH11" s="333"/>
      <c r="JQI11" s="333"/>
      <c r="JQJ11" s="333"/>
      <c r="JQK11" s="333"/>
      <c r="JQL11" s="333"/>
      <c r="JQM11" s="333"/>
      <c r="JQN11" s="333"/>
      <c r="JQO11" s="333"/>
      <c r="JQP11" s="333"/>
      <c r="JQQ11" s="333"/>
      <c r="JQR11" s="333"/>
      <c r="JQS11" s="333"/>
      <c r="JQT11" s="333"/>
      <c r="JQU11" s="333"/>
      <c r="JQV11" s="333"/>
      <c r="JQW11" s="333"/>
      <c r="JQX11" s="333"/>
      <c r="JQY11" s="333"/>
      <c r="JQZ11" s="333"/>
      <c r="JRA11" s="333"/>
      <c r="JRB11" s="333"/>
      <c r="JRC11" s="333"/>
      <c r="JRD11" s="333"/>
      <c r="JRE11" s="333"/>
      <c r="JRF11" s="333"/>
      <c r="JRG11" s="333"/>
      <c r="JRH11" s="333"/>
      <c r="JRI11" s="333"/>
      <c r="JRJ11" s="333"/>
      <c r="JRK11" s="333"/>
      <c r="JRL11" s="333"/>
      <c r="JRM11" s="333"/>
      <c r="JRN11" s="333"/>
      <c r="JRO11" s="333"/>
      <c r="JRP11" s="333"/>
      <c r="JRQ11" s="333"/>
      <c r="JRR11" s="333"/>
      <c r="JRS11" s="333"/>
      <c r="JRT11" s="333"/>
      <c r="JRU11" s="333"/>
      <c r="JRV11" s="333"/>
      <c r="JRW11" s="333"/>
      <c r="JRX11" s="333"/>
      <c r="JRY11" s="333"/>
      <c r="JRZ11" s="333"/>
      <c r="JSA11" s="333"/>
      <c r="JSB11" s="333"/>
      <c r="JSC11" s="333"/>
      <c r="JSD11" s="333"/>
      <c r="JSE11" s="333"/>
      <c r="JSF11" s="333"/>
      <c r="JSG11" s="333"/>
      <c r="JSH11" s="333"/>
      <c r="JSI11" s="333"/>
      <c r="JSJ11" s="333"/>
      <c r="JSK11" s="333"/>
      <c r="JSL11" s="333"/>
      <c r="JSM11" s="333"/>
      <c r="JSN11" s="333"/>
      <c r="JSO11" s="333"/>
      <c r="JSP11" s="333"/>
      <c r="JSQ11" s="333"/>
      <c r="JSR11" s="333"/>
      <c r="JSS11" s="333"/>
      <c r="JST11" s="333"/>
      <c r="JSU11" s="333"/>
      <c r="JSV11" s="333"/>
      <c r="JSW11" s="333"/>
      <c r="JSX11" s="333"/>
      <c r="JSY11" s="333"/>
      <c r="JSZ11" s="333"/>
      <c r="JTA11" s="333"/>
      <c r="JTB11" s="333"/>
      <c r="JTC11" s="333"/>
      <c r="JTD11" s="333"/>
      <c r="JTE11" s="333"/>
      <c r="JTF11" s="333"/>
      <c r="JTG11" s="333"/>
      <c r="JTH11" s="333"/>
      <c r="JTI11" s="333"/>
      <c r="JTJ11" s="333"/>
      <c r="JTK11" s="333"/>
      <c r="JTL11" s="333"/>
      <c r="JTM11" s="333"/>
      <c r="JTN11" s="333"/>
      <c r="JTO11" s="333"/>
      <c r="JTP11" s="333"/>
      <c r="JTQ11" s="333"/>
      <c r="JTR11" s="333"/>
      <c r="JTS11" s="333"/>
      <c r="JTT11" s="333"/>
      <c r="JTU11" s="333"/>
      <c r="JTV11" s="333"/>
      <c r="JTW11" s="333"/>
      <c r="JTX11" s="333"/>
      <c r="JTY11" s="333"/>
      <c r="JTZ11" s="333"/>
      <c r="JUA11" s="333"/>
      <c r="JUB11" s="333"/>
      <c r="JUC11" s="333"/>
      <c r="JUD11" s="333"/>
      <c r="JUE11" s="333"/>
      <c r="JUF11" s="333"/>
      <c r="JUG11" s="333"/>
      <c r="JUH11" s="333"/>
      <c r="JUI11" s="333"/>
      <c r="JUJ11" s="333"/>
      <c r="JUK11" s="333"/>
      <c r="JUL11" s="333"/>
      <c r="JUM11" s="333"/>
      <c r="JUN11" s="333"/>
      <c r="JUO11" s="333"/>
      <c r="JUP11" s="333"/>
      <c r="JUQ11" s="333"/>
      <c r="JUR11" s="333"/>
      <c r="JUS11" s="333"/>
      <c r="JUT11" s="333"/>
      <c r="JUU11" s="333"/>
      <c r="JUV11" s="333"/>
      <c r="JUW11" s="333"/>
      <c r="JUX11" s="333"/>
      <c r="JUY11" s="333"/>
      <c r="JUZ11" s="333"/>
      <c r="JVA11" s="333"/>
      <c r="JVB11" s="333"/>
      <c r="JVC11" s="333"/>
      <c r="JVD11" s="333"/>
      <c r="JVE11" s="333"/>
      <c r="JVF11" s="333"/>
      <c r="JVG11" s="333"/>
      <c r="JVH11" s="333"/>
      <c r="JVI11" s="333"/>
      <c r="JVJ11" s="333"/>
      <c r="JVK11" s="333"/>
      <c r="JVL11" s="333"/>
      <c r="JVM11" s="333"/>
      <c r="JVN11" s="333"/>
      <c r="JVO11" s="333"/>
      <c r="JVP11" s="333"/>
      <c r="JVQ11" s="333"/>
      <c r="JVR11" s="333"/>
      <c r="JVS11" s="333"/>
      <c r="JVT11" s="333"/>
      <c r="JVU11" s="333"/>
      <c r="JVV11" s="333"/>
      <c r="JVW11" s="333"/>
      <c r="JVX11" s="333"/>
      <c r="JVY11" s="333"/>
      <c r="JVZ11" s="333"/>
      <c r="JWA11" s="333"/>
      <c r="JWB11" s="333"/>
      <c r="JWC11" s="333"/>
      <c r="JWD11" s="333"/>
      <c r="JWE11" s="333"/>
      <c r="JWF11" s="333"/>
      <c r="JWG11" s="333"/>
      <c r="JWH11" s="333"/>
      <c r="JWI11" s="333"/>
      <c r="JWJ11" s="333"/>
      <c r="JWK11" s="333"/>
      <c r="JWL11" s="333"/>
      <c r="JWM11" s="333"/>
      <c r="JWN11" s="333"/>
      <c r="JWO11" s="333"/>
      <c r="JWP11" s="333"/>
      <c r="JWQ11" s="333"/>
      <c r="JWR11" s="333"/>
      <c r="JWS11" s="333"/>
      <c r="JWT11" s="333"/>
      <c r="JWU11" s="333"/>
      <c r="JWV11" s="333"/>
      <c r="JWW11" s="333"/>
      <c r="JWX11" s="333"/>
      <c r="JWY11" s="333"/>
      <c r="JWZ11" s="333"/>
      <c r="JXA11" s="333"/>
      <c r="JXB11" s="333"/>
      <c r="JXC11" s="333"/>
      <c r="JXD11" s="333"/>
      <c r="JXE11" s="333"/>
      <c r="JXF11" s="333"/>
      <c r="JXG11" s="333"/>
      <c r="JXH11" s="333"/>
      <c r="JXI11" s="333"/>
      <c r="JXJ11" s="333"/>
      <c r="JXK11" s="333"/>
      <c r="JXL11" s="333"/>
      <c r="JXM11" s="333"/>
      <c r="JXN11" s="333"/>
      <c r="JXO11" s="333"/>
      <c r="JXP11" s="333"/>
      <c r="JXQ11" s="333"/>
      <c r="JXR11" s="333"/>
      <c r="JXS11" s="333"/>
      <c r="JXT11" s="333"/>
      <c r="JXU11" s="333"/>
      <c r="JXV11" s="333"/>
      <c r="JXW11" s="333"/>
      <c r="JXX11" s="333"/>
      <c r="JXY11" s="333"/>
      <c r="JXZ11" s="333"/>
      <c r="JYA11" s="333"/>
      <c r="JYB11" s="333"/>
      <c r="JYC11" s="333"/>
      <c r="JYD11" s="333"/>
      <c r="JYE11" s="333"/>
      <c r="JYF11" s="333"/>
      <c r="JYG11" s="333"/>
      <c r="JYH11" s="333"/>
      <c r="JYI11" s="333"/>
      <c r="JYJ11" s="333"/>
      <c r="JYK11" s="333"/>
      <c r="JYL11" s="333"/>
      <c r="JYM11" s="333"/>
      <c r="JYN11" s="333"/>
      <c r="JYO11" s="333"/>
      <c r="JYP11" s="333"/>
      <c r="JYQ11" s="333"/>
      <c r="JYR11" s="333"/>
      <c r="JYS11" s="333"/>
      <c r="JYT11" s="333"/>
      <c r="JYU11" s="333"/>
      <c r="JYV11" s="333"/>
      <c r="JYW11" s="333"/>
      <c r="JYX11" s="333"/>
      <c r="JYY11" s="333"/>
      <c r="JYZ11" s="333"/>
      <c r="JZA11" s="333"/>
      <c r="JZB11" s="333"/>
      <c r="JZC11" s="333"/>
      <c r="JZD11" s="333"/>
      <c r="JZE11" s="333"/>
      <c r="JZF11" s="333"/>
      <c r="JZG11" s="333"/>
      <c r="JZH11" s="333"/>
      <c r="JZI11" s="333"/>
      <c r="JZJ11" s="333"/>
      <c r="JZK11" s="333"/>
      <c r="JZL11" s="333"/>
      <c r="JZM11" s="333"/>
      <c r="JZN11" s="333"/>
      <c r="JZO11" s="333"/>
      <c r="JZP11" s="333"/>
      <c r="JZQ11" s="333"/>
      <c r="JZR11" s="333"/>
      <c r="JZS11" s="333"/>
      <c r="JZT11" s="333"/>
      <c r="JZU11" s="333"/>
      <c r="JZV11" s="333"/>
      <c r="JZW11" s="333"/>
      <c r="JZX11" s="333"/>
      <c r="JZY11" s="333"/>
      <c r="JZZ11" s="333"/>
      <c r="KAA11" s="333"/>
      <c r="KAB11" s="333"/>
      <c r="KAC11" s="333"/>
      <c r="KAD11" s="333"/>
      <c r="KAE11" s="333"/>
      <c r="KAF11" s="333"/>
      <c r="KAG11" s="333"/>
      <c r="KAH11" s="333"/>
      <c r="KAI11" s="333"/>
      <c r="KAJ11" s="333"/>
      <c r="KAK11" s="333"/>
      <c r="KAL11" s="333"/>
      <c r="KAM11" s="333"/>
      <c r="KAN11" s="333"/>
      <c r="KAO11" s="333"/>
      <c r="KAP11" s="333"/>
      <c r="KAQ11" s="333"/>
      <c r="KAR11" s="333"/>
      <c r="KAS11" s="333"/>
      <c r="KAT11" s="333"/>
      <c r="KAU11" s="333"/>
      <c r="KAV11" s="333"/>
      <c r="KAW11" s="333"/>
      <c r="KAX11" s="333"/>
      <c r="KAY11" s="333"/>
      <c r="KAZ11" s="333"/>
      <c r="KBA11" s="333"/>
      <c r="KBB11" s="333"/>
      <c r="KBC11" s="333"/>
      <c r="KBD11" s="333"/>
      <c r="KBE11" s="333"/>
      <c r="KBF11" s="333"/>
      <c r="KBG11" s="333"/>
      <c r="KBH11" s="333"/>
      <c r="KBI11" s="333"/>
      <c r="KBJ11" s="333"/>
      <c r="KBK11" s="333"/>
      <c r="KBL11" s="333"/>
      <c r="KBM11" s="333"/>
      <c r="KBN11" s="333"/>
      <c r="KBO11" s="333"/>
      <c r="KBP11" s="333"/>
      <c r="KBQ11" s="333"/>
      <c r="KBR11" s="333"/>
      <c r="KBS11" s="333"/>
      <c r="KBT11" s="333"/>
      <c r="KBU11" s="333"/>
      <c r="KBV11" s="333"/>
      <c r="KBW11" s="333"/>
      <c r="KBX11" s="333"/>
      <c r="KBY11" s="333"/>
      <c r="KBZ11" s="333"/>
      <c r="KCA11" s="333"/>
      <c r="KCB11" s="333"/>
      <c r="KCC11" s="333"/>
      <c r="KCD11" s="333"/>
      <c r="KCE11" s="333"/>
      <c r="KCF11" s="333"/>
      <c r="KCG11" s="333"/>
      <c r="KCH11" s="333"/>
      <c r="KCI11" s="333"/>
      <c r="KCJ11" s="333"/>
      <c r="KCK11" s="333"/>
      <c r="KCL11" s="333"/>
      <c r="KCM11" s="333"/>
      <c r="KCN11" s="333"/>
      <c r="KCO11" s="333"/>
      <c r="KCP11" s="333"/>
      <c r="KCQ11" s="333"/>
      <c r="KCR11" s="333"/>
      <c r="KCS11" s="333"/>
      <c r="KCT11" s="333"/>
      <c r="KCU11" s="333"/>
      <c r="KCV11" s="333"/>
      <c r="KCW11" s="333"/>
      <c r="KCX11" s="333"/>
      <c r="KCY11" s="333"/>
      <c r="KCZ11" s="333"/>
      <c r="KDA11" s="333"/>
      <c r="KDB11" s="333"/>
      <c r="KDC11" s="333"/>
      <c r="KDD11" s="333"/>
      <c r="KDE11" s="333"/>
      <c r="KDF11" s="333"/>
      <c r="KDG11" s="333"/>
      <c r="KDH11" s="333"/>
      <c r="KDI11" s="333"/>
      <c r="KDJ11" s="333"/>
      <c r="KDK11" s="333"/>
      <c r="KDL11" s="333"/>
      <c r="KDM11" s="333"/>
      <c r="KDN11" s="333"/>
      <c r="KDO11" s="333"/>
      <c r="KDP11" s="333"/>
      <c r="KDQ11" s="333"/>
      <c r="KDR11" s="333"/>
      <c r="KDS11" s="333"/>
      <c r="KDT11" s="333"/>
      <c r="KDU11" s="333"/>
      <c r="KDV11" s="333"/>
      <c r="KDW11" s="333"/>
      <c r="KDX11" s="333"/>
      <c r="KDY11" s="333"/>
      <c r="KDZ11" s="333"/>
      <c r="KEA11" s="333"/>
      <c r="KEB11" s="333"/>
      <c r="KEC11" s="333"/>
      <c r="KED11" s="333"/>
      <c r="KEE11" s="333"/>
      <c r="KEF11" s="333"/>
      <c r="KEG11" s="333"/>
      <c r="KEH11" s="333"/>
      <c r="KEI11" s="333"/>
      <c r="KEJ11" s="333"/>
      <c r="KEK11" s="333"/>
      <c r="KEL11" s="333"/>
      <c r="KEM11" s="333"/>
      <c r="KEN11" s="333"/>
      <c r="KEO11" s="333"/>
      <c r="KEP11" s="333"/>
      <c r="KEQ11" s="333"/>
      <c r="KER11" s="333"/>
      <c r="KES11" s="333"/>
      <c r="KET11" s="333"/>
      <c r="KEU11" s="333"/>
      <c r="KEV11" s="333"/>
      <c r="KEW11" s="333"/>
      <c r="KEX11" s="333"/>
      <c r="KEY11" s="333"/>
      <c r="KEZ11" s="333"/>
      <c r="KFA11" s="333"/>
      <c r="KFB11" s="333"/>
      <c r="KFC11" s="333"/>
      <c r="KFD11" s="333"/>
      <c r="KFE11" s="333"/>
      <c r="KFF11" s="333"/>
      <c r="KFG11" s="333"/>
      <c r="KFH11" s="333"/>
      <c r="KFI11" s="333"/>
      <c r="KFJ11" s="333"/>
      <c r="KFK11" s="333"/>
      <c r="KFL11" s="333"/>
      <c r="KFM11" s="333"/>
      <c r="KFN11" s="333"/>
      <c r="KFO11" s="333"/>
      <c r="KFP11" s="333"/>
      <c r="KFQ11" s="333"/>
      <c r="KFR11" s="333"/>
      <c r="KFS11" s="333"/>
      <c r="KFT11" s="333"/>
      <c r="KFU11" s="333"/>
      <c r="KFV11" s="333"/>
      <c r="KFW11" s="333"/>
      <c r="KFX11" s="333"/>
      <c r="KFY11" s="333"/>
      <c r="KFZ11" s="333"/>
      <c r="KGA11" s="333"/>
      <c r="KGB11" s="333"/>
      <c r="KGC11" s="333"/>
      <c r="KGD11" s="333"/>
      <c r="KGE11" s="333"/>
      <c r="KGF11" s="333"/>
      <c r="KGG11" s="333"/>
      <c r="KGH11" s="333"/>
      <c r="KGI11" s="333"/>
      <c r="KGJ11" s="333"/>
      <c r="KGK11" s="333"/>
      <c r="KGL11" s="333"/>
      <c r="KGM11" s="333"/>
      <c r="KGN11" s="333"/>
      <c r="KGO11" s="333"/>
      <c r="KGP11" s="333"/>
      <c r="KGQ11" s="333"/>
      <c r="KGR11" s="333"/>
      <c r="KGS11" s="333"/>
      <c r="KGT11" s="333"/>
      <c r="KGU11" s="333"/>
      <c r="KGV11" s="333"/>
      <c r="KGW11" s="333"/>
      <c r="KGX11" s="333"/>
      <c r="KGY11" s="333"/>
      <c r="KGZ11" s="333"/>
      <c r="KHA11" s="333"/>
      <c r="KHB11" s="333"/>
      <c r="KHC11" s="333"/>
      <c r="KHD11" s="333"/>
      <c r="KHE11" s="333"/>
      <c r="KHF11" s="333"/>
      <c r="KHG11" s="333"/>
      <c r="KHH11" s="333"/>
      <c r="KHI11" s="333"/>
      <c r="KHJ11" s="333"/>
      <c r="KHK11" s="333"/>
      <c r="KHL11" s="333"/>
      <c r="KHM11" s="333"/>
      <c r="KHN11" s="333"/>
      <c r="KHO11" s="333"/>
      <c r="KHP11" s="333"/>
      <c r="KHQ11" s="333"/>
      <c r="KHR11" s="333"/>
      <c r="KHS11" s="333"/>
      <c r="KHT11" s="333"/>
      <c r="KHU11" s="333"/>
      <c r="KHV11" s="333"/>
      <c r="KHW11" s="333"/>
      <c r="KHX11" s="333"/>
      <c r="KHY11" s="333"/>
      <c r="KHZ11" s="333"/>
      <c r="KIA11" s="333"/>
      <c r="KIB11" s="333"/>
      <c r="KIC11" s="333"/>
      <c r="KID11" s="333"/>
      <c r="KIE11" s="333"/>
      <c r="KIF11" s="333"/>
      <c r="KIG11" s="333"/>
      <c r="KIH11" s="333"/>
      <c r="KII11" s="333"/>
      <c r="KIJ11" s="333"/>
      <c r="KIK11" s="333"/>
      <c r="KIL11" s="333"/>
      <c r="KIM11" s="333"/>
      <c r="KIN11" s="333"/>
      <c r="KIO11" s="333"/>
      <c r="KIP11" s="333"/>
      <c r="KIQ11" s="333"/>
      <c r="KIR11" s="333"/>
      <c r="KIS11" s="333"/>
      <c r="KIT11" s="333"/>
      <c r="KIU11" s="333"/>
      <c r="KIV11" s="333"/>
      <c r="KIW11" s="333"/>
      <c r="KIX11" s="333"/>
      <c r="KIY11" s="333"/>
      <c r="KIZ11" s="333"/>
      <c r="KJA11" s="333"/>
      <c r="KJB11" s="333"/>
      <c r="KJC11" s="333"/>
      <c r="KJD11" s="333"/>
      <c r="KJE11" s="333"/>
      <c r="KJF11" s="333"/>
      <c r="KJG11" s="333"/>
      <c r="KJH11" s="333"/>
      <c r="KJI11" s="333"/>
      <c r="KJJ11" s="333"/>
      <c r="KJK11" s="333"/>
      <c r="KJL11" s="333"/>
      <c r="KJM11" s="333"/>
      <c r="KJN11" s="333"/>
      <c r="KJO11" s="333"/>
      <c r="KJP11" s="333"/>
      <c r="KJQ11" s="333"/>
      <c r="KJR11" s="333"/>
      <c r="KJS11" s="333"/>
      <c r="KJT11" s="333"/>
      <c r="KJU11" s="333"/>
      <c r="KJV11" s="333"/>
      <c r="KJW11" s="333"/>
      <c r="KJX11" s="333"/>
      <c r="KJY11" s="333"/>
      <c r="KJZ11" s="333"/>
      <c r="KKA11" s="333"/>
      <c r="KKB11" s="333"/>
      <c r="KKC11" s="333"/>
      <c r="KKD11" s="333"/>
      <c r="KKE11" s="333"/>
      <c r="KKF11" s="333"/>
      <c r="KKG11" s="333"/>
      <c r="KKH11" s="333"/>
      <c r="KKI11" s="333"/>
      <c r="KKJ11" s="333"/>
      <c r="KKK11" s="333"/>
      <c r="KKL11" s="333"/>
      <c r="KKM11" s="333"/>
      <c r="KKN11" s="333"/>
      <c r="KKO11" s="333"/>
      <c r="KKP11" s="333"/>
      <c r="KKQ11" s="333"/>
      <c r="KKR11" s="333"/>
      <c r="KKS11" s="333"/>
      <c r="KKT11" s="333"/>
      <c r="KKU11" s="333"/>
      <c r="KKV11" s="333"/>
      <c r="KKW11" s="333"/>
      <c r="KKX11" s="333"/>
      <c r="KKY11" s="333"/>
      <c r="KKZ11" s="333"/>
      <c r="KLA11" s="333"/>
      <c r="KLB11" s="333"/>
      <c r="KLC11" s="333"/>
      <c r="KLD11" s="333"/>
      <c r="KLE11" s="333"/>
      <c r="KLF11" s="333"/>
      <c r="KLG11" s="333"/>
      <c r="KLH11" s="333"/>
      <c r="KLI11" s="333"/>
      <c r="KLJ11" s="333"/>
      <c r="KLK11" s="333"/>
      <c r="KLL11" s="333"/>
      <c r="KLM11" s="333"/>
      <c r="KLN11" s="333"/>
      <c r="KLO11" s="333"/>
      <c r="KLP11" s="333"/>
      <c r="KLQ11" s="333"/>
      <c r="KLR11" s="333"/>
      <c r="KLS11" s="333"/>
      <c r="KLT11" s="333"/>
      <c r="KLU11" s="333"/>
      <c r="KLV11" s="333"/>
      <c r="KLW11" s="333"/>
      <c r="KLX11" s="333"/>
      <c r="KLY11" s="333"/>
      <c r="KLZ11" s="333"/>
      <c r="KMA11" s="333"/>
      <c r="KMB11" s="333"/>
      <c r="KMC11" s="333"/>
      <c r="KMD11" s="333"/>
      <c r="KME11" s="333"/>
      <c r="KMF11" s="333"/>
      <c r="KMG11" s="333"/>
      <c r="KMH11" s="333"/>
      <c r="KMI11" s="333"/>
      <c r="KMJ11" s="333"/>
      <c r="KMK11" s="333"/>
      <c r="KML11" s="333"/>
      <c r="KMM11" s="333"/>
      <c r="KMN11" s="333"/>
      <c r="KMO11" s="333"/>
      <c r="KMP11" s="333"/>
      <c r="KMQ11" s="333"/>
      <c r="KMR11" s="333"/>
      <c r="KMS11" s="333"/>
      <c r="KMT11" s="333"/>
      <c r="KMU11" s="333"/>
      <c r="KMV11" s="333"/>
      <c r="KMW11" s="333"/>
      <c r="KMX11" s="333"/>
      <c r="KMY11" s="333"/>
      <c r="KMZ11" s="333"/>
      <c r="KNA11" s="333"/>
      <c r="KNB11" s="333"/>
      <c r="KNC11" s="333"/>
      <c r="KND11" s="333"/>
      <c r="KNE11" s="333"/>
      <c r="KNF11" s="333"/>
      <c r="KNG11" s="333"/>
      <c r="KNH11" s="333"/>
      <c r="KNI11" s="333"/>
      <c r="KNJ11" s="333"/>
      <c r="KNK11" s="333"/>
      <c r="KNL11" s="333"/>
      <c r="KNM11" s="333"/>
      <c r="KNN11" s="333"/>
      <c r="KNO11" s="333"/>
      <c r="KNP11" s="333"/>
      <c r="KNQ11" s="333"/>
      <c r="KNR11" s="333"/>
      <c r="KNS11" s="333"/>
      <c r="KNT11" s="333"/>
      <c r="KNU11" s="333"/>
      <c r="KNV11" s="333"/>
      <c r="KNW11" s="333"/>
      <c r="KNX11" s="333"/>
      <c r="KNY11" s="333"/>
      <c r="KNZ11" s="333"/>
      <c r="KOA11" s="333"/>
      <c r="KOB11" s="333"/>
      <c r="KOC11" s="333"/>
      <c r="KOD11" s="333"/>
      <c r="KOE11" s="333"/>
      <c r="KOF11" s="333"/>
      <c r="KOG11" s="333"/>
      <c r="KOH11" s="333"/>
      <c r="KOI11" s="333"/>
      <c r="KOJ11" s="333"/>
      <c r="KOK11" s="333"/>
      <c r="KOL11" s="333"/>
      <c r="KOM11" s="333"/>
      <c r="KON11" s="333"/>
      <c r="KOO11" s="333"/>
      <c r="KOP11" s="333"/>
      <c r="KOQ11" s="333"/>
      <c r="KOR11" s="333"/>
      <c r="KOS11" s="333"/>
      <c r="KOT11" s="333"/>
      <c r="KOU11" s="333"/>
      <c r="KOV11" s="333"/>
      <c r="KOW11" s="333"/>
      <c r="KOX11" s="333"/>
      <c r="KOY11" s="333"/>
      <c r="KOZ11" s="333"/>
      <c r="KPA11" s="333"/>
      <c r="KPB11" s="333"/>
      <c r="KPC11" s="333"/>
      <c r="KPD11" s="333"/>
      <c r="KPE11" s="333"/>
      <c r="KPF11" s="333"/>
      <c r="KPG11" s="333"/>
      <c r="KPH11" s="333"/>
      <c r="KPI11" s="333"/>
      <c r="KPJ11" s="333"/>
      <c r="KPK11" s="333"/>
      <c r="KPL11" s="333"/>
      <c r="KPM11" s="333"/>
      <c r="KPN11" s="333"/>
      <c r="KPO11" s="333"/>
      <c r="KPP11" s="333"/>
      <c r="KPQ11" s="333"/>
      <c r="KPR11" s="333"/>
      <c r="KPS11" s="333"/>
      <c r="KPT11" s="333"/>
      <c r="KPU11" s="333"/>
      <c r="KPV11" s="333"/>
      <c r="KPW11" s="333"/>
      <c r="KPX11" s="333"/>
      <c r="KPY11" s="333"/>
      <c r="KPZ11" s="333"/>
      <c r="KQA11" s="333"/>
      <c r="KQB11" s="333"/>
      <c r="KQC11" s="333"/>
      <c r="KQD11" s="333"/>
      <c r="KQE11" s="333"/>
      <c r="KQF11" s="333"/>
      <c r="KQG11" s="333"/>
      <c r="KQH11" s="333"/>
      <c r="KQI11" s="333"/>
      <c r="KQJ11" s="333"/>
      <c r="KQK11" s="333"/>
      <c r="KQL11" s="333"/>
      <c r="KQM11" s="333"/>
      <c r="KQN11" s="333"/>
      <c r="KQO11" s="333"/>
      <c r="KQP11" s="333"/>
      <c r="KQQ11" s="333"/>
      <c r="KQR11" s="333"/>
      <c r="KQS11" s="333"/>
      <c r="KQT11" s="333"/>
      <c r="KQU11" s="333"/>
      <c r="KQV11" s="333"/>
      <c r="KQW11" s="333"/>
      <c r="KQX11" s="333"/>
      <c r="KQY11" s="333"/>
      <c r="KQZ11" s="333"/>
      <c r="KRA11" s="333"/>
      <c r="KRB11" s="333"/>
      <c r="KRC11" s="333"/>
      <c r="KRD11" s="333"/>
      <c r="KRE11" s="333"/>
      <c r="KRF11" s="333"/>
      <c r="KRG11" s="333"/>
      <c r="KRH11" s="333"/>
      <c r="KRI11" s="333"/>
      <c r="KRJ11" s="333"/>
      <c r="KRK11" s="333"/>
      <c r="KRL11" s="333"/>
      <c r="KRM11" s="333"/>
      <c r="KRN11" s="333"/>
      <c r="KRO11" s="333"/>
      <c r="KRP11" s="333"/>
      <c r="KRQ11" s="333"/>
      <c r="KRR11" s="333"/>
      <c r="KRS11" s="333"/>
      <c r="KRT11" s="333"/>
      <c r="KRU11" s="333"/>
      <c r="KRV11" s="333"/>
      <c r="KRW11" s="333"/>
      <c r="KRX11" s="333"/>
      <c r="KRY11" s="333"/>
      <c r="KRZ11" s="333"/>
      <c r="KSA11" s="333"/>
      <c r="KSB11" s="333"/>
      <c r="KSC11" s="333"/>
      <c r="KSD11" s="333"/>
      <c r="KSE11" s="333"/>
      <c r="KSF11" s="333"/>
      <c r="KSG11" s="333"/>
      <c r="KSH11" s="333"/>
      <c r="KSI11" s="333"/>
      <c r="KSJ11" s="333"/>
      <c r="KSK11" s="333"/>
      <c r="KSL11" s="333"/>
      <c r="KSM11" s="333"/>
      <c r="KSN11" s="333"/>
      <c r="KSO11" s="333"/>
      <c r="KSP11" s="333"/>
      <c r="KSQ11" s="333"/>
      <c r="KSR11" s="333"/>
      <c r="KSS11" s="333"/>
      <c r="KST11" s="333"/>
      <c r="KSU11" s="333"/>
      <c r="KSV11" s="333"/>
      <c r="KSW11" s="333"/>
      <c r="KSX11" s="333"/>
      <c r="KSY11" s="333"/>
      <c r="KSZ11" s="333"/>
      <c r="KTA11" s="333"/>
      <c r="KTB11" s="333"/>
      <c r="KTC11" s="333"/>
      <c r="KTD11" s="333"/>
      <c r="KTE11" s="333"/>
      <c r="KTF11" s="333"/>
      <c r="KTG11" s="333"/>
      <c r="KTH11" s="333"/>
      <c r="KTI11" s="333"/>
      <c r="KTJ11" s="333"/>
      <c r="KTK11" s="333"/>
      <c r="KTL11" s="333"/>
      <c r="KTM11" s="333"/>
      <c r="KTN11" s="333"/>
      <c r="KTO11" s="333"/>
      <c r="KTP11" s="333"/>
      <c r="KTQ11" s="333"/>
      <c r="KTR11" s="333"/>
      <c r="KTS11" s="333"/>
      <c r="KTT11" s="333"/>
      <c r="KTU11" s="333"/>
      <c r="KTV11" s="333"/>
      <c r="KTW11" s="333"/>
      <c r="KTX11" s="333"/>
      <c r="KTY11" s="333"/>
      <c r="KTZ11" s="333"/>
      <c r="KUA11" s="333"/>
      <c r="KUB11" s="333"/>
      <c r="KUC11" s="333"/>
      <c r="KUD11" s="333"/>
      <c r="KUE11" s="333"/>
      <c r="KUF11" s="333"/>
      <c r="KUG11" s="333"/>
      <c r="KUH11" s="333"/>
      <c r="KUI11" s="333"/>
      <c r="KUJ11" s="333"/>
      <c r="KUK11" s="333"/>
      <c r="KUL11" s="333"/>
      <c r="KUM11" s="333"/>
      <c r="KUN11" s="333"/>
      <c r="KUO11" s="333"/>
      <c r="KUP11" s="333"/>
      <c r="KUQ11" s="333"/>
      <c r="KUR11" s="333"/>
      <c r="KUS11" s="333"/>
      <c r="KUT11" s="333"/>
      <c r="KUU11" s="333"/>
      <c r="KUV11" s="333"/>
      <c r="KUW11" s="333"/>
      <c r="KUX11" s="333"/>
      <c r="KUY11" s="333"/>
      <c r="KUZ11" s="333"/>
      <c r="KVA11" s="333"/>
      <c r="KVB11" s="333"/>
      <c r="KVC11" s="333"/>
      <c r="KVD11" s="333"/>
      <c r="KVE11" s="333"/>
      <c r="KVF11" s="333"/>
      <c r="KVG11" s="333"/>
      <c r="KVH11" s="333"/>
      <c r="KVI11" s="333"/>
      <c r="KVJ11" s="333"/>
      <c r="KVK11" s="333"/>
      <c r="KVL11" s="333"/>
      <c r="KVM11" s="333"/>
      <c r="KVN11" s="333"/>
      <c r="KVO11" s="333"/>
      <c r="KVP11" s="333"/>
      <c r="KVQ11" s="333"/>
      <c r="KVR11" s="333"/>
      <c r="KVS11" s="333"/>
      <c r="KVT11" s="333"/>
      <c r="KVU11" s="333"/>
      <c r="KVV11" s="333"/>
      <c r="KVW11" s="333"/>
      <c r="KVX11" s="333"/>
      <c r="KVY11" s="333"/>
      <c r="KVZ11" s="333"/>
      <c r="KWA11" s="333"/>
      <c r="KWB11" s="333"/>
      <c r="KWC11" s="333"/>
      <c r="KWD11" s="333"/>
      <c r="KWE11" s="333"/>
      <c r="KWF11" s="333"/>
      <c r="KWG11" s="333"/>
      <c r="KWH11" s="333"/>
      <c r="KWI11" s="333"/>
      <c r="KWJ11" s="333"/>
      <c r="KWK11" s="333"/>
      <c r="KWL11" s="333"/>
      <c r="KWM11" s="333"/>
      <c r="KWN11" s="333"/>
      <c r="KWO11" s="333"/>
      <c r="KWP11" s="333"/>
      <c r="KWQ11" s="333"/>
      <c r="KWR11" s="333"/>
      <c r="KWS11" s="333"/>
      <c r="KWT11" s="333"/>
      <c r="KWU11" s="333"/>
      <c r="KWV11" s="333"/>
      <c r="KWW11" s="333"/>
      <c r="KWX11" s="333"/>
      <c r="KWY11" s="333"/>
      <c r="KWZ11" s="333"/>
      <c r="KXA11" s="333"/>
      <c r="KXB11" s="333"/>
      <c r="KXC11" s="333"/>
      <c r="KXD11" s="333"/>
      <c r="KXE11" s="333"/>
      <c r="KXF11" s="333"/>
      <c r="KXG11" s="333"/>
      <c r="KXH11" s="333"/>
      <c r="KXI11" s="333"/>
      <c r="KXJ11" s="333"/>
      <c r="KXK11" s="333"/>
      <c r="KXL11" s="333"/>
      <c r="KXM11" s="333"/>
      <c r="KXN11" s="333"/>
      <c r="KXO11" s="333"/>
      <c r="KXP11" s="333"/>
      <c r="KXQ11" s="333"/>
      <c r="KXR11" s="333"/>
      <c r="KXS11" s="333"/>
      <c r="KXT11" s="333"/>
      <c r="KXU11" s="333"/>
      <c r="KXV11" s="333"/>
      <c r="KXW11" s="333"/>
      <c r="KXX11" s="333"/>
      <c r="KXY11" s="333"/>
      <c r="KXZ11" s="333"/>
      <c r="KYA11" s="333"/>
      <c r="KYB11" s="333"/>
      <c r="KYC11" s="333"/>
      <c r="KYD11" s="333"/>
      <c r="KYE11" s="333"/>
      <c r="KYF11" s="333"/>
      <c r="KYG11" s="333"/>
      <c r="KYH11" s="333"/>
      <c r="KYI11" s="333"/>
      <c r="KYJ11" s="333"/>
      <c r="KYK11" s="333"/>
      <c r="KYL11" s="333"/>
      <c r="KYM11" s="333"/>
      <c r="KYN11" s="333"/>
      <c r="KYO11" s="333"/>
      <c r="KYP11" s="333"/>
      <c r="KYQ11" s="333"/>
      <c r="KYR11" s="333"/>
      <c r="KYS11" s="333"/>
      <c r="KYT11" s="333"/>
      <c r="KYU11" s="333"/>
      <c r="KYV11" s="333"/>
      <c r="KYW11" s="333"/>
      <c r="KYX11" s="333"/>
      <c r="KYY11" s="333"/>
      <c r="KYZ11" s="333"/>
      <c r="KZA11" s="333"/>
      <c r="KZB11" s="333"/>
      <c r="KZC11" s="333"/>
      <c r="KZD11" s="333"/>
      <c r="KZE11" s="333"/>
      <c r="KZF11" s="333"/>
      <c r="KZG11" s="333"/>
      <c r="KZH11" s="333"/>
      <c r="KZI11" s="333"/>
      <c r="KZJ11" s="333"/>
      <c r="KZK11" s="333"/>
      <c r="KZL11" s="333"/>
      <c r="KZM11" s="333"/>
      <c r="KZN11" s="333"/>
      <c r="KZO11" s="333"/>
      <c r="KZP11" s="333"/>
      <c r="KZQ11" s="333"/>
      <c r="KZR11" s="333"/>
      <c r="KZS11" s="333"/>
      <c r="KZT11" s="333"/>
      <c r="KZU11" s="333"/>
      <c r="KZV11" s="333"/>
      <c r="KZW11" s="333"/>
      <c r="KZX11" s="333"/>
      <c r="KZY11" s="333"/>
      <c r="KZZ11" s="333"/>
      <c r="LAA11" s="333"/>
      <c r="LAB11" s="333"/>
      <c r="LAC11" s="333"/>
      <c r="LAD11" s="333"/>
      <c r="LAE11" s="333"/>
      <c r="LAF11" s="333"/>
      <c r="LAG11" s="333"/>
      <c r="LAH11" s="333"/>
      <c r="LAI11" s="333"/>
      <c r="LAJ11" s="333"/>
      <c r="LAK11" s="333"/>
      <c r="LAL11" s="333"/>
      <c r="LAM11" s="333"/>
      <c r="LAN11" s="333"/>
      <c r="LAO11" s="333"/>
      <c r="LAP11" s="333"/>
      <c r="LAQ11" s="333"/>
      <c r="LAR11" s="333"/>
      <c r="LAS11" s="333"/>
      <c r="LAT11" s="333"/>
      <c r="LAU11" s="333"/>
      <c r="LAV11" s="333"/>
      <c r="LAW11" s="333"/>
      <c r="LAX11" s="333"/>
      <c r="LAY11" s="333"/>
      <c r="LAZ11" s="333"/>
      <c r="LBA11" s="333"/>
      <c r="LBB11" s="333"/>
      <c r="LBC11" s="333"/>
      <c r="LBD11" s="333"/>
      <c r="LBE11" s="333"/>
      <c r="LBF11" s="333"/>
      <c r="LBG11" s="333"/>
      <c r="LBH11" s="333"/>
      <c r="LBI11" s="333"/>
      <c r="LBJ11" s="333"/>
      <c r="LBK11" s="333"/>
      <c r="LBL11" s="333"/>
      <c r="LBM11" s="333"/>
      <c r="LBN11" s="333"/>
      <c r="LBO11" s="333"/>
      <c r="LBP11" s="333"/>
      <c r="LBQ11" s="333"/>
      <c r="LBR11" s="333"/>
      <c r="LBS11" s="333"/>
      <c r="LBT11" s="333"/>
      <c r="LBU11" s="333"/>
      <c r="LBV11" s="333"/>
      <c r="LBW11" s="333"/>
      <c r="LBX11" s="333"/>
      <c r="LBY11" s="333"/>
      <c r="LBZ11" s="333"/>
      <c r="LCA11" s="333"/>
      <c r="LCB11" s="333"/>
      <c r="LCC11" s="333"/>
      <c r="LCD11" s="333"/>
      <c r="LCE11" s="333"/>
      <c r="LCF11" s="333"/>
      <c r="LCG11" s="333"/>
      <c r="LCH11" s="333"/>
      <c r="LCI11" s="333"/>
      <c r="LCJ11" s="333"/>
      <c r="LCK11" s="333"/>
      <c r="LCL11" s="333"/>
      <c r="LCM11" s="333"/>
      <c r="LCN11" s="333"/>
      <c r="LCO11" s="333"/>
      <c r="LCP11" s="333"/>
      <c r="LCQ11" s="333"/>
      <c r="LCR11" s="333"/>
      <c r="LCS11" s="333"/>
      <c r="LCT11" s="333"/>
      <c r="LCU11" s="333"/>
      <c r="LCV11" s="333"/>
      <c r="LCW11" s="333"/>
      <c r="LCX11" s="333"/>
      <c r="LCY11" s="333"/>
      <c r="LCZ11" s="333"/>
      <c r="LDA11" s="333"/>
      <c r="LDB11" s="333"/>
      <c r="LDC11" s="333"/>
      <c r="LDD11" s="333"/>
      <c r="LDE11" s="333"/>
      <c r="LDF11" s="333"/>
      <c r="LDG11" s="333"/>
      <c r="LDH11" s="333"/>
      <c r="LDI11" s="333"/>
      <c r="LDJ11" s="333"/>
      <c r="LDK11" s="333"/>
      <c r="LDL11" s="333"/>
      <c r="LDM11" s="333"/>
      <c r="LDN11" s="333"/>
      <c r="LDO11" s="333"/>
      <c r="LDP11" s="333"/>
      <c r="LDQ11" s="333"/>
      <c r="LDR11" s="333"/>
      <c r="LDS11" s="333"/>
      <c r="LDT11" s="333"/>
      <c r="LDU11" s="333"/>
      <c r="LDV11" s="333"/>
      <c r="LDW11" s="333"/>
      <c r="LDX11" s="333"/>
      <c r="LDY11" s="333"/>
      <c r="LDZ11" s="333"/>
      <c r="LEA11" s="333"/>
      <c r="LEB11" s="333"/>
      <c r="LEC11" s="333"/>
      <c r="LED11" s="333"/>
      <c r="LEE11" s="333"/>
      <c r="LEF11" s="333"/>
      <c r="LEG11" s="333"/>
      <c r="LEH11" s="333"/>
      <c r="LEI11" s="333"/>
      <c r="LEJ11" s="333"/>
      <c r="LEK11" s="333"/>
      <c r="LEL11" s="333"/>
      <c r="LEM11" s="333"/>
      <c r="LEN11" s="333"/>
      <c r="LEO11" s="333"/>
      <c r="LEP11" s="333"/>
      <c r="LEQ11" s="333"/>
      <c r="LER11" s="333"/>
      <c r="LES11" s="333"/>
      <c r="LET11" s="333"/>
      <c r="LEU11" s="333"/>
      <c r="LEV11" s="333"/>
      <c r="LEW11" s="333"/>
      <c r="LEX11" s="333"/>
      <c r="LEY11" s="333"/>
      <c r="LEZ11" s="333"/>
      <c r="LFA11" s="333"/>
      <c r="LFB11" s="333"/>
      <c r="LFC11" s="333"/>
      <c r="LFD11" s="333"/>
      <c r="LFE11" s="333"/>
      <c r="LFF11" s="333"/>
      <c r="LFG11" s="333"/>
      <c r="LFH11" s="333"/>
      <c r="LFI11" s="333"/>
      <c r="LFJ11" s="333"/>
      <c r="LFK11" s="333"/>
      <c r="LFL11" s="333"/>
      <c r="LFM11" s="333"/>
      <c r="LFN11" s="333"/>
      <c r="LFO11" s="333"/>
      <c r="LFP11" s="333"/>
      <c r="LFQ11" s="333"/>
      <c r="LFR11" s="333"/>
      <c r="LFS11" s="333"/>
      <c r="LFT11" s="333"/>
      <c r="LFU11" s="333"/>
      <c r="LFV11" s="333"/>
      <c r="LFW11" s="333"/>
      <c r="LFX11" s="333"/>
      <c r="LFY11" s="333"/>
      <c r="LFZ11" s="333"/>
      <c r="LGA11" s="333"/>
      <c r="LGB11" s="333"/>
      <c r="LGC11" s="333"/>
      <c r="LGD11" s="333"/>
      <c r="LGE11" s="333"/>
      <c r="LGF11" s="333"/>
      <c r="LGG11" s="333"/>
      <c r="LGH11" s="333"/>
      <c r="LGI11" s="333"/>
      <c r="LGJ11" s="333"/>
      <c r="LGK11" s="333"/>
      <c r="LGL11" s="333"/>
      <c r="LGM11" s="333"/>
      <c r="LGN11" s="333"/>
      <c r="LGO11" s="333"/>
      <c r="LGP11" s="333"/>
      <c r="LGQ11" s="333"/>
      <c r="LGR11" s="333"/>
      <c r="LGS11" s="333"/>
      <c r="LGT11" s="333"/>
      <c r="LGU11" s="333"/>
      <c r="LGV11" s="333"/>
      <c r="LGW11" s="333"/>
      <c r="LGX11" s="333"/>
      <c r="LGY11" s="333"/>
      <c r="LGZ11" s="333"/>
      <c r="LHA11" s="333"/>
      <c r="LHB11" s="333"/>
      <c r="LHC11" s="333"/>
      <c r="LHD11" s="333"/>
      <c r="LHE11" s="333"/>
      <c r="LHF11" s="333"/>
      <c r="LHG11" s="333"/>
      <c r="LHH11" s="333"/>
      <c r="LHI11" s="333"/>
      <c r="LHJ11" s="333"/>
      <c r="LHK11" s="333"/>
      <c r="LHL11" s="333"/>
      <c r="LHM11" s="333"/>
      <c r="LHN11" s="333"/>
      <c r="LHO11" s="333"/>
      <c r="LHP11" s="333"/>
      <c r="LHQ11" s="333"/>
      <c r="LHR11" s="333"/>
      <c r="LHS11" s="333"/>
      <c r="LHT11" s="333"/>
      <c r="LHU11" s="333"/>
      <c r="LHV11" s="333"/>
      <c r="LHW11" s="333"/>
      <c r="LHX11" s="333"/>
      <c r="LHY11" s="333"/>
      <c r="LHZ11" s="333"/>
      <c r="LIA11" s="333"/>
      <c r="LIB11" s="333"/>
      <c r="LIC11" s="333"/>
      <c r="LID11" s="333"/>
      <c r="LIE11" s="333"/>
      <c r="LIF11" s="333"/>
      <c r="LIG11" s="333"/>
      <c r="LIH11" s="333"/>
      <c r="LII11" s="333"/>
      <c r="LIJ11" s="333"/>
      <c r="LIK11" s="333"/>
      <c r="LIL11" s="333"/>
      <c r="LIM11" s="333"/>
      <c r="LIN11" s="333"/>
      <c r="LIO11" s="333"/>
      <c r="LIP11" s="333"/>
      <c r="LIQ11" s="333"/>
      <c r="LIR11" s="333"/>
      <c r="LIS11" s="333"/>
      <c r="LIT11" s="333"/>
      <c r="LIU11" s="333"/>
      <c r="LIV11" s="333"/>
      <c r="LIW11" s="333"/>
      <c r="LIX11" s="333"/>
      <c r="LIY11" s="333"/>
      <c r="LIZ11" s="333"/>
      <c r="LJA11" s="333"/>
      <c r="LJB11" s="333"/>
      <c r="LJC11" s="333"/>
      <c r="LJD11" s="333"/>
      <c r="LJE11" s="333"/>
      <c r="LJF11" s="333"/>
      <c r="LJG11" s="333"/>
      <c r="LJH11" s="333"/>
      <c r="LJI11" s="333"/>
      <c r="LJJ11" s="333"/>
      <c r="LJK11" s="333"/>
      <c r="LJL11" s="333"/>
      <c r="LJM11" s="333"/>
      <c r="LJN11" s="333"/>
      <c r="LJO11" s="333"/>
      <c r="LJP11" s="333"/>
      <c r="LJQ11" s="333"/>
      <c r="LJR11" s="333"/>
      <c r="LJS11" s="333"/>
      <c r="LJT11" s="333"/>
      <c r="LJU11" s="333"/>
      <c r="LJV11" s="333"/>
      <c r="LJW11" s="333"/>
      <c r="LJX11" s="333"/>
      <c r="LJY11" s="333"/>
      <c r="LJZ11" s="333"/>
      <c r="LKA11" s="333"/>
      <c r="LKB11" s="333"/>
      <c r="LKC11" s="333"/>
      <c r="LKD11" s="333"/>
      <c r="LKE11" s="333"/>
      <c r="LKF11" s="333"/>
      <c r="LKG11" s="333"/>
      <c r="LKH11" s="333"/>
      <c r="LKI11" s="333"/>
      <c r="LKJ11" s="333"/>
      <c r="LKK11" s="333"/>
      <c r="LKL11" s="333"/>
      <c r="LKM11" s="333"/>
      <c r="LKN11" s="333"/>
      <c r="LKO11" s="333"/>
      <c r="LKP11" s="333"/>
      <c r="LKQ11" s="333"/>
      <c r="LKR11" s="333"/>
      <c r="LKS11" s="333"/>
      <c r="LKT11" s="333"/>
      <c r="LKU11" s="333"/>
      <c r="LKV11" s="333"/>
      <c r="LKW11" s="333"/>
      <c r="LKX11" s="333"/>
      <c r="LKY11" s="333"/>
      <c r="LKZ11" s="333"/>
      <c r="LLA11" s="333"/>
      <c r="LLB11" s="333"/>
      <c r="LLC11" s="333"/>
      <c r="LLD11" s="333"/>
      <c r="LLE11" s="333"/>
      <c r="LLF11" s="333"/>
      <c r="LLG11" s="333"/>
      <c r="LLH11" s="333"/>
      <c r="LLI11" s="333"/>
      <c r="LLJ11" s="333"/>
      <c r="LLK11" s="333"/>
      <c r="LLL11" s="333"/>
      <c r="LLM11" s="333"/>
      <c r="LLN11" s="333"/>
      <c r="LLO11" s="333"/>
      <c r="LLP11" s="333"/>
      <c r="LLQ11" s="333"/>
      <c r="LLR11" s="333"/>
      <c r="LLS11" s="333"/>
      <c r="LLT11" s="333"/>
      <c r="LLU11" s="333"/>
      <c r="LLV11" s="333"/>
      <c r="LLW11" s="333"/>
      <c r="LLX11" s="333"/>
      <c r="LLY11" s="333"/>
      <c r="LLZ11" s="333"/>
      <c r="LMA11" s="333"/>
      <c r="LMB11" s="333"/>
      <c r="LMC11" s="333"/>
      <c r="LMD11" s="333"/>
      <c r="LME11" s="333"/>
      <c r="LMF11" s="333"/>
      <c r="LMG11" s="333"/>
      <c r="LMH11" s="333"/>
      <c r="LMI11" s="333"/>
      <c r="LMJ11" s="333"/>
      <c r="LMK11" s="333"/>
      <c r="LML11" s="333"/>
      <c r="LMM11" s="333"/>
      <c r="LMN11" s="333"/>
      <c r="LMO11" s="333"/>
      <c r="LMP11" s="333"/>
      <c r="LMQ11" s="333"/>
      <c r="LMR11" s="333"/>
      <c r="LMS11" s="333"/>
      <c r="LMT11" s="333"/>
      <c r="LMU11" s="333"/>
      <c r="LMV11" s="333"/>
      <c r="LMW11" s="333"/>
      <c r="LMX11" s="333"/>
      <c r="LMY11" s="333"/>
      <c r="LMZ11" s="333"/>
      <c r="LNA11" s="333"/>
      <c r="LNB11" s="333"/>
      <c r="LNC11" s="333"/>
      <c r="LND11" s="333"/>
      <c r="LNE11" s="333"/>
      <c r="LNF11" s="333"/>
      <c r="LNG11" s="333"/>
      <c r="LNH11" s="333"/>
      <c r="LNI11" s="333"/>
      <c r="LNJ11" s="333"/>
      <c r="LNK11" s="333"/>
      <c r="LNL11" s="333"/>
      <c r="LNM11" s="333"/>
      <c r="LNN11" s="333"/>
      <c r="LNO11" s="333"/>
      <c r="LNP11" s="333"/>
      <c r="LNQ11" s="333"/>
      <c r="LNR11" s="333"/>
      <c r="LNS11" s="333"/>
      <c r="LNT11" s="333"/>
      <c r="LNU11" s="333"/>
      <c r="LNV11" s="333"/>
      <c r="LNW11" s="333"/>
      <c r="LNX11" s="333"/>
      <c r="LNY11" s="333"/>
      <c r="LNZ11" s="333"/>
      <c r="LOA11" s="333"/>
      <c r="LOB11" s="333"/>
      <c r="LOC11" s="333"/>
      <c r="LOD11" s="333"/>
      <c r="LOE11" s="333"/>
      <c r="LOF11" s="333"/>
      <c r="LOG11" s="333"/>
      <c r="LOH11" s="333"/>
      <c r="LOI11" s="333"/>
      <c r="LOJ11" s="333"/>
      <c r="LOK11" s="333"/>
      <c r="LOL11" s="333"/>
      <c r="LOM11" s="333"/>
      <c r="LON11" s="333"/>
      <c r="LOO11" s="333"/>
      <c r="LOP11" s="333"/>
      <c r="LOQ11" s="333"/>
      <c r="LOR11" s="333"/>
      <c r="LOS11" s="333"/>
      <c r="LOT11" s="333"/>
      <c r="LOU11" s="333"/>
      <c r="LOV11" s="333"/>
      <c r="LOW11" s="333"/>
      <c r="LOX11" s="333"/>
      <c r="LOY11" s="333"/>
      <c r="LOZ11" s="333"/>
      <c r="LPA11" s="333"/>
      <c r="LPB11" s="333"/>
      <c r="LPC11" s="333"/>
      <c r="LPD11" s="333"/>
      <c r="LPE11" s="333"/>
      <c r="LPF11" s="333"/>
      <c r="LPG11" s="333"/>
      <c r="LPH11" s="333"/>
      <c r="LPI11" s="333"/>
      <c r="LPJ11" s="333"/>
      <c r="LPK11" s="333"/>
      <c r="LPL11" s="333"/>
      <c r="LPM11" s="333"/>
      <c r="LPN11" s="333"/>
      <c r="LPO11" s="333"/>
      <c r="LPP11" s="333"/>
      <c r="LPQ11" s="333"/>
      <c r="LPR11" s="333"/>
      <c r="LPS11" s="333"/>
      <c r="LPT11" s="333"/>
      <c r="LPU11" s="333"/>
      <c r="LPV11" s="333"/>
      <c r="LPW11" s="333"/>
      <c r="LPX11" s="333"/>
      <c r="LPY11" s="333"/>
      <c r="LPZ11" s="333"/>
      <c r="LQA11" s="333"/>
      <c r="LQB11" s="333"/>
      <c r="LQC11" s="333"/>
      <c r="LQD11" s="333"/>
      <c r="LQE11" s="333"/>
      <c r="LQF11" s="333"/>
      <c r="LQG11" s="333"/>
      <c r="LQH11" s="333"/>
      <c r="LQI11" s="333"/>
      <c r="LQJ11" s="333"/>
      <c r="LQK11" s="333"/>
      <c r="LQL11" s="333"/>
      <c r="LQM11" s="333"/>
      <c r="LQN11" s="333"/>
      <c r="LQO11" s="333"/>
      <c r="LQP11" s="333"/>
      <c r="LQQ11" s="333"/>
      <c r="LQR11" s="333"/>
      <c r="LQS11" s="333"/>
      <c r="LQT11" s="333"/>
      <c r="LQU11" s="333"/>
      <c r="LQV11" s="333"/>
      <c r="LQW11" s="333"/>
      <c r="LQX11" s="333"/>
      <c r="LQY11" s="333"/>
      <c r="LQZ11" s="333"/>
      <c r="LRA11" s="333"/>
      <c r="LRB11" s="333"/>
      <c r="LRC11" s="333"/>
      <c r="LRD11" s="333"/>
      <c r="LRE11" s="333"/>
      <c r="LRF11" s="333"/>
      <c r="LRG11" s="333"/>
      <c r="LRH11" s="333"/>
      <c r="LRI11" s="333"/>
      <c r="LRJ11" s="333"/>
      <c r="LRK11" s="333"/>
      <c r="LRL11" s="333"/>
      <c r="LRM11" s="333"/>
      <c r="LRN11" s="333"/>
      <c r="LRO11" s="333"/>
      <c r="LRP11" s="333"/>
      <c r="LRQ11" s="333"/>
      <c r="LRR11" s="333"/>
      <c r="LRS11" s="333"/>
      <c r="LRT11" s="333"/>
      <c r="LRU11" s="333"/>
      <c r="LRV11" s="333"/>
      <c r="LRW11" s="333"/>
      <c r="LRX11" s="333"/>
      <c r="LRY11" s="333"/>
      <c r="LRZ11" s="333"/>
      <c r="LSA11" s="333"/>
      <c r="LSB11" s="333"/>
      <c r="LSC11" s="333"/>
      <c r="LSD11" s="333"/>
      <c r="LSE11" s="333"/>
      <c r="LSF11" s="333"/>
      <c r="LSG11" s="333"/>
      <c r="LSH11" s="333"/>
      <c r="LSI11" s="333"/>
      <c r="LSJ11" s="333"/>
      <c r="LSK11" s="333"/>
      <c r="LSL11" s="333"/>
      <c r="LSM11" s="333"/>
      <c r="LSN11" s="333"/>
      <c r="LSO11" s="333"/>
      <c r="LSP11" s="333"/>
      <c r="LSQ11" s="333"/>
      <c r="LSR11" s="333"/>
      <c r="LSS11" s="333"/>
      <c r="LST11" s="333"/>
      <c r="LSU11" s="333"/>
      <c r="LSV11" s="333"/>
      <c r="LSW11" s="333"/>
      <c r="LSX11" s="333"/>
      <c r="LSY11" s="333"/>
      <c r="LSZ11" s="333"/>
      <c r="LTA11" s="333"/>
      <c r="LTB11" s="333"/>
      <c r="LTC11" s="333"/>
      <c r="LTD11" s="333"/>
      <c r="LTE11" s="333"/>
      <c r="LTF11" s="333"/>
      <c r="LTG11" s="333"/>
      <c r="LTH11" s="333"/>
      <c r="LTI11" s="333"/>
      <c r="LTJ11" s="333"/>
      <c r="LTK11" s="333"/>
      <c r="LTL11" s="333"/>
      <c r="LTM11" s="333"/>
      <c r="LTN11" s="333"/>
      <c r="LTO11" s="333"/>
      <c r="LTP11" s="333"/>
      <c r="LTQ11" s="333"/>
      <c r="LTR11" s="333"/>
      <c r="LTS11" s="333"/>
      <c r="LTT11" s="333"/>
      <c r="LTU11" s="333"/>
      <c r="LTV11" s="333"/>
      <c r="LTW11" s="333"/>
      <c r="LTX11" s="333"/>
      <c r="LTY11" s="333"/>
      <c r="LTZ11" s="333"/>
      <c r="LUA11" s="333"/>
      <c r="LUB11" s="333"/>
      <c r="LUC11" s="333"/>
      <c r="LUD11" s="333"/>
      <c r="LUE11" s="333"/>
      <c r="LUF11" s="333"/>
      <c r="LUG11" s="333"/>
      <c r="LUH11" s="333"/>
      <c r="LUI11" s="333"/>
      <c r="LUJ11" s="333"/>
      <c r="LUK11" s="333"/>
      <c r="LUL11" s="333"/>
      <c r="LUM11" s="333"/>
      <c r="LUN11" s="333"/>
      <c r="LUO11" s="333"/>
      <c r="LUP11" s="333"/>
      <c r="LUQ11" s="333"/>
      <c r="LUR11" s="333"/>
      <c r="LUS11" s="333"/>
      <c r="LUT11" s="333"/>
      <c r="LUU11" s="333"/>
      <c r="LUV11" s="333"/>
      <c r="LUW11" s="333"/>
      <c r="LUX11" s="333"/>
      <c r="LUY11" s="333"/>
      <c r="LUZ11" s="333"/>
      <c r="LVA11" s="333"/>
      <c r="LVB11" s="333"/>
      <c r="LVC11" s="333"/>
      <c r="LVD11" s="333"/>
      <c r="LVE11" s="333"/>
      <c r="LVF11" s="333"/>
      <c r="LVG11" s="333"/>
      <c r="LVH11" s="333"/>
      <c r="LVI11" s="333"/>
      <c r="LVJ11" s="333"/>
      <c r="LVK11" s="333"/>
      <c r="LVL11" s="333"/>
      <c r="LVM11" s="333"/>
      <c r="LVN11" s="333"/>
      <c r="LVO11" s="333"/>
      <c r="LVP11" s="333"/>
      <c r="LVQ11" s="333"/>
      <c r="LVR11" s="333"/>
      <c r="LVS11" s="333"/>
      <c r="LVT11" s="333"/>
      <c r="LVU11" s="333"/>
      <c r="LVV11" s="333"/>
      <c r="LVW11" s="333"/>
      <c r="LVX11" s="333"/>
      <c r="LVY11" s="333"/>
      <c r="LVZ11" s="333"/>
      <c r="LWA11" s="333"/>
      <c r="LWB11" s="333"/>
      <c r="LWC11" s="333"/>
      <c r="LWD11" s="333"/>
      <c r="LWE11" s="333"/>
      <c r="LWF11" s="333"/>
      <c r="LWG11" s="333"/>
      <c r="LWH11" s="333"/>
      <c r="LWI11" s="333"/>
      <c r="LWJ11" s="333"/>
      <c r="LWK11" s="333"/>
      <c r="LWL11" s="333"/>
      <c r="LWM11" s="333"/>
      <c r="LWN11" s="333"/>
      <c r="LWO11" s="333"/>
      <c r="LWP11" s="333"/>
      <c r="LWQ11" s="333"/>
      <c r="LWR11" s="333"/>
      <c r="LWS11" s="333"/>
      <c r="LWT11" s="333"/>
      <c r="LWU11" s="333"/>
      <c r="LWV11" s="333"/>
      <c r="LWW11" s="333"/>
      <c r="LWX11" s="333"/>
      <c r="LWY11" s="333"/>
      <c r="LWZ11" s="333"/>
      <c r="LXA11" s="333"/>
      <c r="LXB11" s="333"/>
      <c r="LXC11" s="333"/>
      <c r="LXD11" s="333"/>
      <c r="LXE11" s="333"/>
      <c r="LXF11" s="333"/>
      <c r="LXG11" s="333"/>
      <c r="LXH11" s="333"/>
      <c r="LXI11" s="333"/>
      <c r="LXJ11" s="333"/>
      <c r="LXK11" s="333"/>
      <c r="LXL11" s="333"/>
      <c r="LXM11" s="333"/>
      <c r="LXN11" s="333"/>
      <c r="LXO11" s="333"/>
      <c r="LXP11" s="333"/>
      <c r="LXQ11" s="333"/>
      <c r="LXR11" s="333"/>
      <c r="LXS11" s="333"/>
      <c r="LXT11" s="333"/>
      <c r="LXU11" s="333"/>
      <c r="LXV11" s="333"/>
      <c r="LXW11" s="333"/>
      <c r="LXX11" s="333"/>
      <c r="LXY11" s="333"/>
      <c r="LXZ11" s="333"/>
      <c r="LYA11" s="333"/>
      <c r="LYB11" s="333"/>
      <c r="LYC11" s="333"/>
      <c r="LYD11" s="333"/>
      <c r="LYE11" s="333"/>
      <c r="LYF11" s="333"/>
      <c r="LYG11" s="333"/>
      <c r="LYH11" s="333"/>
      <c r="LYI11" s="333"/>
      <c r="LYJ11" s="333"/>
      <c r="LYK11" s="333"/>
      <c r="LYL11" s="333"/>
      <c r="LYM11" s="333"/>
      <c r="LYN11" s="333"/>
      <c r="LYO11" s="333"/>
      <c r="LYP11" s="333"/>
      <c r="LYQ11" s="333"/>
      <c r="LYR11" s="333"/>
      <c r="LYS11" s="333"/>
      <c r="LYT11" s="333"/>
      <c r="LYU11" s="333"/>
      <c r="LYV11" s="333"/>
      <c r="LYW11" s="333"/>
      <c r="LYX11" s="333"/>
      <c r="LYY11" s="333"/>
      <c r="LYZ11" s="333"/>
      <c r="LZA11" s="333"/>
      <c r="LZB11" s="333"/>
      <c r="LZC11" s="333"/>
      <c r="LZD11" s="333"/>
      <c r="LZE11" s="333"/>
      <c r="LZF11" s="333"/>
      <c r="LZG11" s="333"/>
      <c r="LZH11" s="333"/>
      <c r="LZI11" s="333"/>
      <c r="LZJ11" s="333"/>
      <c r="LZK11" s="333"/>
      <c r="LZL11" s="333"/>
      <c r="LZM11" s="333"/>
      <c r="LZN11" s="333"/>
      <c r="LZO11" s="333"/>
      <c r="LZP11" s="333"/>
      <c r="LZQ11" s="333"/>
      <c r="LZR11" s="333"/>
      <c r="LZS11" s="333"/>
      <c r="LZT11" s="333"/>
      <c r="LZU11" s="333"/>
      <c r="LZV11" s="333"/>
      <c r="LZW11" s="333"/>
      <c r="LZX11" s="333"/>
      <c r="LZY11" s="333"/>
      <c r="LZZ11" s="333"/>
      <c r="MAA11" s="333"/>
      <c r="MAB11" s="333"/>
      <c r="MAC11" s="333"/>
      <c r="MAD11" s="333"/>
      <c r="MAE11" s="333"/>
      <c r="MAF11" s="333"/>
      <c r="MAG11" s="333"/>
      <c r="MAH11" s="333"/>
      <c r="MAI11" s="333"/>
      <c r="MAJ11" s="333"/>
      <c r="MAK11" s="333"/>
      <c r="MAL11" s="333"/>
      <c r="MAM11" s="333"/>
      <c r="MAN11" s="333"/>
      <c r="MAO11" s="333"/>
      <c r="MAP11" s="333"/>
      <c r="MAQ11" s="333"/>
      <c r="MAR11" s="333"/>
      <c r="MAS11" s="333"/>
      <c r="MAT11" s="333"/>
      <c r="MAU11" s="333"/>
      <c r="MAV11" s="333"/>
      <c r="MAW11" s="333"/>
      <c r="MAX11" s="333"/>
      <c r="MAY11" s="333"/>
      <c r="MAZ11" s="333"/>
      <c r="MBA11" s="333"/>
      <c r="MBB11" s="333"/>
      <c r="MBC11" s="333"/>
      <c r="MBD11" s="333"/>
      <c r="MBE11" s="333"/>
      <c r="MBF11" s="333"/>
      <c r="MBG11" s="333"/>
      <c r="MBH11" s="333"/>
      <c r="MBI11" s="333"/>
      <c r="MBJ11" s="333"/>
      <c r="MBK11" s="333"/>
      <c r="MBL11" s="333"/>
      <c r="MBM11" s="333"/>
      <c r="MBN11" s="333"/>
      <c r="MBO11" s="333"/>
      <c r="MBP11" s="333"/>
      <c r="MBQ11" s="333"/>
      <c r="MBR11" s="333"/>
      <c r="MBS11" s="333"/>
      <c r="MBT11" s="333"/>
      <c r="MBU11" s="333"/>
      <c r="MBV11" s="333"/>
      <c r="MBW11" s="333"/>
      <c r="MBX11" s="333"/>
      <c r="MBY11" s="333"/>
      <c r="MBZ11" s="333"/>
      <c r="MCA11" s="333"/>
      <c r="MCB11" s="333"/>
      <c r="MCC11" s="333"/>
      <c r="MCD11" s="333"/>
      <c r="MCE11" s="333"/>
      <c r="MCF11" s="333"/>
      <c r="MCG11" s="333"/>
      <c r="MCH11" s="333"/>
      <c r="MCI11" s="333"/>
      <c r="MCJ11" s="333"/>
      <c r="MCK11" s="333"/>
      <c r="MCL11" s="333"/>
      <c r="MCM11" s="333"/>
      <c r="MCN11" s="333"/>
      <c r="MCO11" s="333"/>
      <c r="MCP11" s="333"/>
      <c r="MCQ11" s="333"/>
      <c r="MCR11" s="333"/>
      <c r="MCS11" s="333"/>
      <c r="MCT11" s="333"/>
      <c r="MCU11" s="333"/>
      <c r="MCV11" s="333"/>
      <c r="MCW11" s="333"/>
      <c r="MCX11" s="333"/>
      <c r="MCY11" s="333"/>
      <c r="MCZ11" s="333"/>
      <c r="MDA11" s="333"/>
      <c r="MDB11" s="333"/>
      <c r="MDC11" s="333"/>
      <c r="MDD11" s="333"/>
      <c r="MDE11" s="333"/>
      <c r="MDF11" s="333"/>
      <c r="MDG11" s="333"/>
      <c r="MDH11" s="333"/>
      <c r="MDI11" s="333"/>
      <c r="MDJ11" s="333"/>
      <c r="MDK11" s="333"/>
      <c r="MDL11" s="333"/>
      <c r="MDM11" s="333"/>
      <c r="MDN11" s="333"/>
      <c r="MDO11" s="333"/>
      <c r="MDP11" s="333"/>
      <c r="MDQ11" s="333"/>
      <c r="MDR11" s="333"/>
      <c r="MDS11" s="333"/>
      <c r="MDT11" s="333"/>
      <c r="MDU11" s="333"/>
      <c r="MDV11" s="333"/>
      <c r="MDW11" s="333"/>
      <c r="MDX11" s="333"/>
      <c r="MDY11" s="333"/>
      <c r="MDZ11" s="333"/>
      <c r="MEA11" s="333"/>
      <c r="MEB11" s="333"/>
      <c r="MEC11" s="333"/>
      <c r="MED11" s="333"/>
      <c r="MEE11" s="333"/>
      <c r="MEF11" s="333"/>
      <c r="MEG11" s="333"/>
      <c r="MEH11" s="333"/>
      <c r="MEI11" s="333"/>
      <c r="MEJ11" s="333"/>
      <c r="MEK11" s="333"/>
      <c r="MEL11" s="333"/>
      <c r="MEM11" s="333"/>
      <c r="MEN11" s="333"/>
      <c r="MEO11" s="333"/>
      <c r="MEP11" s="333"/>
      <c r="MEQ11" s="333"/>
      <c r="MER11" s="333"/>
      <c r="MES11" s="333"/>
      <c r="MET11" s="333"/>
      <c r="MEU11" s="333"/>
      <c r="MEV11" s="333"/>
      <c r="MEW11" s="333"/>
      <c r="MEX11" s="333"/>
      <c r="MEY11" s="333"/>
      <c r="MEZ11" s="333"/>
      <c r="MFA11" s="333"/>
      <c r="MFB11" s="333"/>
      <c r="MFC11" s="333"/>
      <c r="MFD11" s="333"/>
      <c r="MFE11" s="333"/>
      <c r="MFF11" s="333"/>
      <c r="MFG11" s="333"/>
      <c r="MFH11" s="333"/>
      <c r="MFI11" s="333"/>
      <c r="MFJ11" s="333"/>
      <c r="MFK11" s="333"/>
      <c r="MFL11" s="333"/>
      <c r="MFM11" s="333"/>
      <c r="MFN11" s="333"/>
      <c r="MFO11" s="333"/>
      <c r="MFP11" s="333"/>
      <c r="MFQ11" s="333"/>
      <c r="MFR11" s="333"/>
      <c r="MFS11" s="333"/>
      <c r="MFT11" s="333"/>
      <c r="MFU11" s="333"/>
      <c r="MFV11" s="333"/>
      <c r="MFW11" s="333"/>
      <c r="MFX11" s="333"/>
      <c r="MFY11" s="333"/>
      <c r="MFZ11" s="333"/>
      <c r="MGA11" s="333"/>
      <c r="MGB11" s="333"/>
      <c r="MGC11" s="333"/>
      <c r="MGD11" s="333"/>
      <c r="MGE11" s="333"/>
      <c r="MGF11" s="333"/>
      <c r="MGG11" s="333"/>
      <c r="MGH11" s="333"/>
      <c r="MGI11" s="333"/>
      <c r="MGJ11" s="333"/>
      <c r="MGK11" s="333"/>
      <c r="MGL11" s="333"/>
      <c r="MGM11" s="333"/>
      <c r="MGN11" s="333"/>
      <c r="MGO11" s="333"/>
      <c r="MGP11" s="333"/>
      <c r="MGQ11" s="333"/>
      <c r="MGR11" s="333"/>
      <c r="MGS11" s="333"/>
      <c r="MGT11" s="333"/>
      <c r="MGU11" s="333"/>
      <c r="MGV11" s="333"/>
      <c r="MGW11" s="333"/>
      <c r="MGX11" s="333"/>
      <c r="MGY11" s="333"/>
      <c r="MGZ11" s="333"/>
      <c r="MHA11" s="333"/>
      <c r="MHB11" s="333"/>
      <c r="MHC11" s="333"/>
      <c r="MHD11" s="333"/>
      <c r="MHE11" s="333"/>
      <c r="MHF11" s="333"/>
      <c r="MHG11" s="333"/>
      <c r="MHH11" s="333"/>
      <c r="MHI11" s="333"/>
      <c r="MHJ11" s="333"/>
      <c r="MHK11" s="333"/>
      <c r="MHL11" s="333"/>
      <c r="MHM11" s="333"/>
      <c r="MHN11" s="333"/>
      <c r="MHO11" s="333"/>
      <c r="MHP11" s="333"/>
      <c r="MHQ11" s="333"/>
      <c r="MHR11" s="333"/>
      <c r="MHS11" s="333"/>
      <c r="MHT11" s="333"/>
      <c r="MHU11" s="333"/>
      <c r="MHV11" s="333"/>
      <c r="MHW11" s="333"/>
      <c r="MHX11" s="333"/>
      <c r="MHY11" s="333"/>
      <c r="MHZ11" s="333"/>
      <c r="MIA11" s="333"/>
      <c r="MIB11" s="333"/>
      <c r="MIC11" s="333"/>
      <c r="MID11" s="333"/>
      <c r="MIE11" s="333"/>
      <c r="MIF11" s="333"/>
      <c r="MIG11" s="333"/>
      <c r="MIH11" s="333"/>
      <c r="MII11" s="333"/>
      <c r="MIJ11" s="333"/>
      <c r="MIK11" s="333"/>
      <c r="MIL11" s="333"/>
      <c r="MIM11" s="333"/>
      <c r="MIN11" s="333"/>
      <c r="MIO11" s="333"/>
      <c r="MIP11" s="333"/>
      <c r="MIQ11" s="333"/>
      <c r="MIR11" s="333"/>
      <c r="MIS11" s="333"/>
      <c r="MIT11" s="333"/>
      <c r="MIU11" s="333"/>
      <c r="MIV11" s="333"/>
      <c r="MIW11" s="333"/>
      <c r="MIX11" s="333"/>
      <c r="MIY11" s="333"/>
      <c r="MIZ11" s="333"/>
      <c r="MJA11" s="333"/>
      <c r="MJB11" s="333"/>
      <c r="MJC11" s="333"/>
      <c r="MJD11" s="333"/>
      <c r="MJE11" s="333"/>
      <c r="MJF11" s="333"/>
      <c r="MJG11" s="333"/>
      <c r="MJH11" s="333"/>
      <c r="MJI11" s="333"/>
      <c r="MJJ11" s="333"/>
      <c r="MJK11" s="333"/>
      <c r="MJL11" s="333"/>
      <c r="MJM11" s="333"/>
      <c r="MJN11" s="333"/>
      <c r="MJO11" s="333"/>
      <c r="MJP11" s="333"/>
      <c r="MJQ11" s="333"/>
      <c r="MJR11" s="333"/>
      <c r="MJS11" s="333"/>
      <c r="MJT11" s="333"/>
      <c r="MJU11" s="333"/>
      <c r="MJV11" s="333"/>
      <c r="MJW11" s="333"/>
      <c r="MJX11" s="333"/>
      <c r="MJY11" s="333"/>
      <c r="MJZ11" s="333"/>
      <c r="MKA11" s="333"/>
      <c r="MKB11" s="333"/>
      <c r="MKC11" s="333"/>
      <c r="MKD11" s="333"/>
      <c r="MKE11" s="333"/>
      <c r="MKF11" s="333"/>
      <c r="MKG11" s="333"/>
      <c r="MKH11" s="333"/>
      <c r="MKI11" s="333"/>
      <c r="MKJ11" s="333"/>
      <c r="MKK11" s="333"/>
      <c r="MKL11" s="333"/>
      <c r="MKM11" s="333"/>
      <c r="MKN11" s="333"/>
      <c r="MKO11" s="333"/>
      <c r="MKP11" s="333"/>
      <c r="MKQ11" s="333"/>
      <c r="MKR11" s="333"/>
      <c r="MKS11" s="333"/>
      <c r="MKT11" s="333"/>
      <c r="MKU11" s="333"/>
      <c r="MKV11" s="333"/>
      <c r="MKW11" s="333"/>
      <c r="MKX11" s="333"/>
      <c r="MKY11" s="333"/>
      <c r="MKZ11" s="333"/>
      <c r="MLA11" s="333"/>
      <c r="MLB11" s="333"/>
      <c r="MLC11" s="333"/>
      <c r="MLD11" s="333"/>
      <c r="MLE11" s="333"/>
      <c r="MLF11" s="333"/>
      <c r="MLG11" s="333"/>
      <c r="MLH11" s="333"/>
      <c r="MLI11" s="333"/>
      <c r="MLJ11" s="333"/>
      <c r="MLK11" s="333"/>
      <c r="MLL11" s="333"/>
      <c r="MLM11" s="333"/>
      <c r="MLN11" s="333"/>
      <c r="MLO11" s="333"/>
      <c r="MLP11" s="333"/>
      <c r="MLQ11" s="333"/>
      <c r="MLR11" s="333"/>
      <c r="MLS11" s="333"/>
      <c r="MLT11" s="333"/>
      <c r="MLU11" s="333"/>
      <c r="MLV11" s="333"/>
      <c r="MLW11" s="333"/>
      <c r="MLX11" s="333"/>
      <c r="MLY11" s="333"/>
      <c r="MLZ11" s="333"/>
      <c r="MMA11" s="333"/>
      <c r="MMB11" s="333"/>
      <c r="MMC11" s="333"/>
      <c r="MMD11" s="333"/>
      <c r="MME11" s="333"/>
      <c r="MMF11" s="333"/>
      <c r="MMG11" s="333"/>
      <c r="MMH11" s="333"/>
      <c r="MMI11" s="333"/>
      <c r="MMJ11" s="333"/>
      <c r="MMK11" s="333"/>
      <c r="MML11" s="333"/>
      <c r="MMM11" s="333"/>
      <c r="MMN11" s="333"/>
      <c r="MMO11" s="333"/>
      <c r="MMP11" s="333"/>
      <c r="MMQ11" s="333"/>
      <c r="MMR11" s="333"/>
      <c r="MMS11" s="333"/>
      <c r="MMT11" s="333"/>
      <c r="MMU11" s="333"/>
      <c r="MMV11" s="333"/>
      <c r="MMW11" s="333"/>
      <c r="MMX11" s="333"/>
      <c r="MMY11" s="333"/>
      <c r="MMZ11" s="333"/>
      <c r="MNA11" s="333"/>
      <c r="MNB11" s="333"/>
      <c r="MNC11" s="333"/>
      <c r="MND11" s="333"/>
      <c r="MNE11" s="333"/>
      <c r="MNF11" s="333"/>
      <c r="MNG11" s="333"/>
      <c r="MNH11" s="333"/>
      <c r="MNI11" s="333"/>
      <c r="MNJ11" s="333"/>
      <c r="MNK11" s="333"/>
      <c r="MNL11" s="333"/>
      <c r="MNM11" s="333"/>
      <c r="MNN11" s="333"/>
      <c r="MNO11" s="333"/>
      <c r="MNP11" s="333"/>
      <c r="MNQ11" s="333"/>
      <c r="MNR11" s="333"/>
      <c r="MNS11" s="333"/>
      <c r="MNT11" s="333"/>
      <c r="MNU11" s="333"/>
      <c r="MNV11" s="333"/>
      <c r="MNW11" s="333"/>
      <c r="MNX11" s="333"/>
      <c r="MNY11" s="333"/>
      <c r="MNZ11" s="333"/>
      <c r="MOA11" s="333"/>
      <c r="MOB11" s="333"/>
      <c r="MOC11" s="333"/>
      <c r="MOD11" s="333"/>
      <c r="MOE11" s="333"/>
      <c r="MOF11" s="333"/>
      <c r="MOG11" s="333"/>
      <c r="MOH11" s="333"/>
      <c r="MOI11" s="333"/>
      <c r="MOJ11" s="333"/>
      <c r="MOK11" s="333"/>
      <c r="MOL11" s="333"/>
      <c r="MOM11" s="333"/>
      <c r="MON11" s="333"/>
      <c r="MOO11" s="333"/>
      <c r="MOP11" s="333"/>
      <c r="MOQ11" s="333"/>
      <c r="MOR11" s="333"/>
      <c r="MOS11" s="333"/>
      <c r="MOT11" s="333"/>
      <c r="MOU11" s="333"/>
      <c r="MOV11" s="333"/>
      <c r="MOW11" s="333"/>
      <c r="MOX11" s="333"/>
      <c r="MOY11" s="333"/>
      <c r="MOZ11" s="333"/>
      <c r="MPA11" s="333"/>
      <c r="MPB11" s="333"/>
      <c r="MPC11" s="333"/>
      <c r="MPD11" s="333"/>
      <c r="MPE11" s="333"/>
      <c r="MPF11" s="333"/>
      <c r="MPG11" s="333"/>
      <c r="MPH11" s="333"/>
      <c r="MPI11" s="333"/>
      <c r="MPJ11" s="333"/>
      <c r="MPK11" s="333"/>
      <c r="MPL11" s="333"/>
      <c r="MPM11" s="333"/>
      <c r="MPN11" s="333"/>
      <c r="MPO11" s="333"/>
      <c r="MPP11" s="333"/>
      <c r="MPQ11" s="333"/>
      <c r="MPR11" s="333"/>
      <c r="MPS11" s="333"/>
      <c r="MPT11" s="333"/>
      <c r="MPU11" s="333"/>
      <c r="MPV11" s="333"/>
      <c r="MPW11" s="333"/>
      <c r="MPX11" s="333"/>
      <c r="MPY11" s="333"/>
      <c r="MPZ11" s="333"/>
      <c r="MQA11" s="333"/>
      <c r="MQB11" s="333"/>
      <c r="MQC11" s="333"/>
      <c r="MQD11" s="333"/>
      <c r="MQE11" s="333"/>
      <c r="MQF11" s="333"/>
      <c r="MQG11" s="333"/>
      <c r="MQH11" s="333"/>
      <c r="MQI11" s="333"/>
      <c r="MQJ11" s="333"/>
      <c r="MQK11" s="333"/>
      <c r="MQL11" s="333"/>
      <c r="MQM11" s="333"/>
      <c r="MQN11" s="333"/>
      <c r="MQO11" s="333"/>
      <c r="MQP11" s="333"/>
      <c r="MQQ11" s="333"/>
      <c r="MQR11" s="333"/>
      <c r="MQS11" s="333"/>
      <c r="MQT11" s="333"/>
      <c r="MQU11" s="333"/>
      <c r="MQV11" s="333"/>
      <c r="MQW11" s="333"/>
      <c r="MQX11" s="333"/>
      <c r="MQY11" s="333"/>
      <c r="MQZ11" s="333"/>
      <c r="MRA11" s="333"/>
      <c r="MRB11" s="333"/>
      <c r="MRC11" s="333"/>
      <c r="MRD11" s="333"/>
      <c r="MRE11" s="333"/>
      <c r="MRF11" s="333"/>
      <c r="MRG11" s="333"/>
      <c r="MRH11" s="333"/>
      <c r="MRI11" s="333"/>
      <c r="MRJ11" s="333"/>
      <c r="MRK11" s="333"/>
      <c r="MRL11" s="333"/>
      <c r="MRM11" s="333"/>
      <c r="MRN11" s="333"/>
      <c r="MRO11" s="333"/>
      <c r="MRP11" s="333"/>
      <c r="MRQ11" s="333"/>
      <c r="MRR11" s="333"/>
      <c r="MRS11" s="333"/>
      <c r="MRT11" s="333"/>
      <c r="MRU11" s="333"/>
      <c r="MRV11" s="333"/>
      <c r="MRW11" s="333"/>
      <c r="MRX11" s="333"/>
      <c r="MRY11" s="333"/>
      <c r="MRZ11" s="333"/>
      <c r="MSA11" s="333"/>
      <c r="MSB11" s="333"/>
      <c r="MSC11" s="333"/>
      <c r="MSD11" s="333"/>
      <c r="MSE11" s="333"/>
      <c r="MSF11" s="333"/>
      <c r="MSG11" s="333"/>
      <c r="MSH11" s="333"/>
      <c r="MSI11" s="333"/>
      <c r="MSJ11" s="333"/>
      <c r="MSK11" s="333"/>
      <c r="MSL11" s="333"/>
      <c r="MSM11" s="333"/>
      <c r="MSN11" s="333"/>
      <c r="MSO11" s="333"/>
      <c r="MSP11" s="333"/>
      <c r="MSQ11" s="333"/>
      <c r="MSR11" s="333"/>
      <c r="MSS11" s="333"/>
      <c r="MST11" s="333"/>
      <c r="MSU11" s="333"/>
      <c r="MSV11" s="333"/>
      <c r="MSW11" s="333"/>
      <c r="MSX11" s="333"/>
      <c r="MSY11" s="333"/>
      <c r="MSZ11" s="333"/>
      <c r="MTA11" s="333"/>
      <c r="MTB11" s="333"/>
      <c r="MTC11" s="333"/>
      <c r="MTD11" s="333"/>
      <c r="MTE11" s="333"/>
      <c r="MTF11" s="333"/>
      <c r="MTG11" s="333"/>
      <c r="MTH11" s="333"/>
      <c r="MTI11" s="333"/>
      <c r="MTJ11" s="333"/>
      <c r="MTK11" s="333"/>
      <c r="MTL11" s="333"/>
      <c r="MTM11" s="333"/>
      <c r="MTN11" s="333"/>
      <c r="MTO11" s="333"/>
      <c r="MTP11" s="333"/>
      <c r="MTQ11" s="333"/>
      <c r="MTR11" s="333"/>
      <c r="MTS11" s="333"/>
      <c r="MTT11" s="333"/>
      <c r="MTU11" s="333"/>
      <c r="MTV11" s="333"/>
      <c r="MTW11" s="333"/>
      <c r="MTX11" s="333"/>
      <c r="MTY11" s="333"/>
      <c r="MTZ11" s="333"/>
      <c r="MUA11" s="333"/>
      <c r="MUB11" s="333"/>
      <c r="MUC11" s="333"/>
      <c r="MUD11" s="333"/>
      <c r="MUE11" s="333"/>
      <c r="MUF11" s="333"/>
      <c r="MUG11" s="333"/>
      <c r="MUH11" s="333"/>
      <c r="MUI11" s="333"/>
      <c r="MUJ11" s="333"/>
      <c r="MUK11" s="333"/>
      <c r="MUL11" s="333"/>
      <c r="MUM11" s="333"/>
      <c r="MUN11" s="333"/>
      <c r="MUO11" s="333"/>
      <c r="MUP11" s="333"/>
      <c r="MUQ11" s="333"/>
      <c r="MUR11" s="333"/>
      <c r="MUS11" s="333"/>
      <c r="MUT11" s="333"/>
      <c r="MUU11" s="333"/>
      <c r="MUV11" s="333"/>
      <c r="MUW11" s="333"/>
      <c r="MUX11" s="333"/>
      <c r="MUY11" s="333"/>
      <c r="MUZ11" s="333"/>
      <c r="MVA11" s="333"/>
      <c r="MVB11" s="333"/>
      <c r="MVC11" s="333"/>
      <c r="MVD11" s="333"/>
      <c r="MVE11" s="333"/>
      <c r="MVF11" s="333"/>
      <c r="MVG11" s="333"/>
      <c r="MVH11" s="333"/>
      <c r="MVI11" s="333"/>
      <c r="MVJ11" s="333"/>
      <c r="MVK11" s="333"/>
      <c r="MVL11" s="333"/>
      <c r="MVM11" s="333"/>
      <c r="MVN11" s="333"/>
      <c r="MVO11" s="333"/>
      <c r="MVP11" s="333"/>
      <c r="MVQ11" s="333"/>
      <c r="MVR11" s="333"/>
      <c r="MVS11" s="333"/>
      <c r="MVT11" s="333"/>
      <c r="MVU11" s="333"/>
      <c r="MVV11" s="333"/>
      <c r="MVW11" s="333"/>
      <c r="MVX11" s="333"/>
      <c r="MVY11" s="333"/>
      <c r="MVZ11" s="333"/>
      <c r="MWA11" s="333"/>
      <c r="MWB11" s="333"/>
      <c r="MWC11" s="333"/>
      <c r="MWD11" s="333"/>
      <c r="MWE11" s="333"/>
      <c r="MWF11" s="333"/>
      <c r="MWG11" s="333"/>
      <c r="MWH11" s="333"/>
      <c r="MWI11" s="333"/>
      <c r="MWJ11" s="333"/>
      <c r="MWK11" s="333"/>
      <c r="MWL11" s="333"/>
      <c r="MWM11" s="333"/>
      <c r="MWN11" s="333"/>
      <c r="MWO11" s="333"/>
      <c r="MWP11" s="333"/>
      <c r="MWQ11" s="333"/>
      <c r="MWR11" s="333"/>
      <c r="MWS11" s="333"/>
      <c r="MWT11" s="333"/>
      <c r="MWU11" s="333"/>
      <c r="MWV11" s="333"/>
      <c r="MWW11" s="333"/>
      <c r="MWX11" s="333"/>
      <c r="MWY11" s="333"/>
      <c r="MWZ11" s="333"/>
      <c r="MXA11" s="333"/>
      <c r="MXB11" s="333"/>
      <c r="MXC11" s="333"/>
      <c r="MXD11" s="333"/>
      <c r="MXE11" s="333"/>
      <c r="MXF11" s="333"/>
      <c r="MXG11" s="333"/>
      <c r="MXH11" s="333"/>
      <c r="MXI11" s="333"/>
      <c r="MXJ11" s="333"/>
      <c r="MXK11" s="333"/>
      <c r="MXL11" s="333"/>
      <c r="MXM11" s="333"/>
      <c r="MXN11" s="333"/>
      <c r="MXO11" s="333"/>
      <c r="MXP11" s="333"/>
      <c r="MXQ11" s="333"/>
      <c r="MXR11" s="333"/>
      <c r="MXS11" s="333"/>
      <c r="MXT11" s="333"/>
      <c r="MXU11" s="333"/>
      <c r="MXV11" s="333"/>
      <c r="MXW11" s="333"/>
      <c r="MXX11" s="333"/>
      <c r="MXY11" s="333"/>
      <c r="MXZ11" s="333"/>
      <c r="MYA11" s="333"/>
      <c r="MYB11" s="333"/>
      <c r="MYC11" s="333"/>
      <c r="MYD11" s="333"/>
      <c r="MYE11" s="333"/>
      <c r="MYF11" s="333"/>
      <c r="MYG11" s="333"/>
      <c r="MYH11" s="333"/>
      <c r="MYI11" s="333"/>
      <c r="MYJ11" s="333"/>
      <c r="MYK11" s="333"/>
      <c r="MYL11" s="333"/>
      <c r="MYM11" s="333"/>
      <c r="MYN11" s="333"/>
      <c r="MYO11" s="333"/>
      <c r="MYP11" s="333"/>
      <c r="MYQ11" s="333"/>
      <c r="MYR11" s="333"/>
      <c r="MYS11" s="333"/>
      <c r="MYT11" s="333"/>
      <c r="MYU11" s="333"/>
      <c r="MYV11" s="333"/>
      <c r="MYW11" s="333"/>
      <c r="MYX11" s="333"/>
      <c r="MYY11" s="333"/>
      <c r="MYZ11" s="333"/>
      <c r="MZA11" s="333"/>
      <c r="MZB11" s="333"/>
      <c r="MZC11" s="333"/>
      <c r="MZD11" s="333"/>
      <c r="MZE11" s="333"/>
      <c r="MZF11" s="333"/>
      <c r="MZG11" s="333"/>
      <c r="MZH11" s="333"/>
      <c r="MZI11" s="333"/>
      <c r="MZJ11" s="333"/>
      <c r="MZK11" s="333"/>
      <c r="MZL11" s="333"/>
      <c r="MZM11" s="333"/>
      <c r="MZN11" s="333"/>
      <c r="MZO11" s="333"/>
      <c r="MZP11" s="333"/>
      <c r="MZQ11" s="333"/>
      <c r="MZR11" s="333"/>
      <c r="MZS11" s="333"/>
      <c r="MZT11" s="333"/>
      <c r="MZU11" s="333"/>
      <c r="MZV11" s="333"/>
      <c r="MZW11" s="333"/>
      <c r="MZX11" s="333"/>
      <c r="MZY11" s="333"/>
      <c r="MZZ11" s="333"/>
      <c r="NAA11" s="333"/>
      <c r="NAB11" s="333"/>
      <c r="NAC11" s="333"/>
      <c r="NAD11" s="333"/>
      <c r="NAE11" s="333"/>
      <c r="NAF11" s="333"/>
      <c r="NAG11" s="333"/>
      <c r="NAH11" s="333"/>
      <c r="NAI11" s="333"/>
      <c r="NAJ11" s="333"/>
      <c r="NAK11" s="333"/>
      <c r="NAL11" s="333"/>
      <c r="NAM11" s="333"/>
      <c r="NAN11" s="333"/>
      <c r="NAO11" s="333"/>
      <c r="NAP11" s="333"/>
      <c r="NAQ11" s="333"/>
      <c r="NAR11" s="333"/>
      <c r="NAS11" s="333"/>
      <c r="NAT11" s="333"/>
      <c r="NAU11" s="333"/>
      <c r="NAV11" s="333"/>
      <c r="NAW11" s="333"/>
      <c r="NAX11" s="333"/>
      <c r="NAY11" s="333"/>
      <c r="NAZ11" s="333"/>
      <c r="NBA11" s="333"/>
      <c r="NBB11" s="333"/>
      <c r="NBC11" s="333"/>
      <c r="NBD11" s="333"/>
      <c r="NBE11" s="333"/>
      <c r="NBF11" s="333"/>
      <c r="NBG11" s="333"/>
      <c r="NBH11" s="333"/>
      <c r="NBI11" s="333"/>
      <c r="NBJ11" s="333"/>
      <c r="NBK11" s="333"/>
      <c r="NBL11" s="333"/>
      <c r="NBM11" s="333"/>
      <c r="NBN11" s="333"/>
      <c r="NBO11" s="333"/>
      <c r="NBP11" s="333"/>
      <c r="NBQ11" s="333"/>
      <c r="NBR11" s="333"/>
      <c r="NBS11" s="333"/>
      <c r="NBT11" s="333"/>
      <c r="NBU11" s="333"/>
      <c r="NBV11" s="333"/>
      <c r="NBW11" s="333"/>
      <c r="NBX11" s="333"/>
      <c r="NBY11" s="333"/>
      <c r="NBZ11" s="333"/>
      <c r="NCA11" s="333"/>
      <c r="NCB11" s="333"/>
      <c r="NCC11" s="333"/>
      <c r="NCD11" s="333"/>
      <c r="NCE11" s="333"/>
      <c r="NCF11" s="333"/>
      <c r="NCG11" s="333"/>
      <c r="NCH11" s="333"/>
      <c r="NCI11" s="333"/>
      <c r="NCJ11" s="333"/>
      <c r="NCK11" s="333"/>
      <c r="NCL11" s="333"/>
      <c r="NCM11" s="333"/>
      <c r="NCN11" s="333"/>
      <c r="NCO11" s="333"/>
      <c r="NCP11" s="333"/>
      <c r="NCQ11" s="333"/>
      <c r="NCR11" s="333"/>
      <c r="NCS11" s="333"/>
      <c r="NCT11" s="333"/>
      <c r="NCU11" s="333"/>
      <c r="NCV11" s="333"/>
      <c r="NCW11" s="333"/>
      <c r="NCX11" s="333"/>
      <c r="NCY11" s="333"/>
      <c r="NCZ11" s="333"/>
      <c r="NDA11" s="333"/>
      <c r="NDB11" s="333"/>
      <c r="NDC11" s="333"/>
      <c r="NDD11" s="333"/>
      <c r="NDE11" s="333"/>
      <c r="NDF11" s="333"/>
      <c r="NDG11" s="333"/>
      <c r="NDH11" s="333"/>
      <c r="NDI11" s="333"/>
      <c r="NDJ11" s="333"/>
      <c r="NDK11" s="333"/>
      <c r="NDL11" s="333"/>
      <c r="NDM11" s="333"/>
      <c r="NDN11" s="333"/>
      <c r="NDO11" s="333"/>
      <c r="NDP11" s="333"/>
      <c r="NDQ11" s="333"/>
      <c r="NDR11" s="333"/>
      <c r="NDS11" s="333"/>
      <c r="NDT11" s="333"/>
      <c r="NDU11" s="333"/>
      <c r="NDV11" s="333"/>
      <c r="NDW11" s="333"/>
      <c r="NDX11" s="333"/>
      <c r="NDY11" s="333"/>
      <c r="NDZ11" s="333"/>
      <c r="NEA11" s="333"/>
      <c r="NEB11" s="333"/>
      <c r="NEC11" s="333"/>
      <c r="NED11" s="333"/>
      <c r="NEE11" s="333"/>
      <c r="NEF11" s="333"/>
      <c r="NEG11" s="333"/>
      <c r="NEH11" s="333"/>
      <c r="NEI11" s="333"/>
      <c r="NEJ11" s="333"/>
      <c r="NEK11" s="333"/>
      <c r="NEL11" s="333"/>
      <c r="NEM11" s="333"/>
      <c r="NEN11" s="333"/>
      <c r="NEO11" s="333"/>
      <c r="NEP11" s="333"/>
      <c r="NEQ11" s="333"/>
      <c r="NER11" s="333"/>
      <c r="NES11" s="333"/>
      <c r="NET11" s="333"/>
      <c r="NEU11" s="333"/>
      <c r="NEV11" s="333"/>
      <c r="NEW11" s="333"/>
      <c r="NEX11" s="333"/>
      <c r="NEY11" s="333"/>
      <c r="NEZ11" s="333"/>
      <c r="NFA11" s="333"/>
      <c r="NFB11" s="333"/>
      <c r="NFC11" s="333"/>
      <c r="NFD11" s="333"/>
      <c r="NFE11" s="333"/>
      <c r="NFF11" s="333"/>
      <c r="NFG11" s="333"/>
      <c r="NFH11" s="333"/>
      <c r="NFI11" s="333"/>
      <c r="NFJ11" s="333"/>
      <c r="NFK11" s="333"/>
      <c r="NFL11" s="333"/>
      <c r="NFM11" s="333"/>
      <c r="NFN11" s="333"/>
      <c r="NFO11" s="333"/>
      <c r="NFP11" s="333"/>
      <c r="NFQ11" s="333"/>
      <c r="NFR11" s="333"/>
      <c r="NFS11" s="333"/>
      <c r="NFT11" s="333"/>
      <c r="NFU11" s="333"/>
      <c r="NFV11" s="333"/>
      <c r="NFW11" s="333"/>
      <c r="NFX11" s="333"/>
      <c r="NFY11" s="333"/>
      <c r="NFZ11" s="333"/>
      <c r="NGA11" s="333"/>
      <c r="NGB11" s="333"/>
      <c r="NGC11" s="333"/>
      <c r="NGD11" s="333"/>
      <c r="NGE11" s="333"/>
      <c r="NGF11" s="333"/>
      <c r="NGG11" s="333"/>
      <c r="NGH11" s="333"/>
      <c r="NGI11" s="333"/>
      <c r="NGJ11" s="333"/>
      <c r="NGK11" s="333"/>
      <c r="NGL11" s="333"/>
      <c r="NGM11" s="333"/>
      <c r="NGN11" s="333"/>
      <c r="NGO11" s="333"/>
      <c r="NGP11" s="333"/>
      <c r="NGQ11" s="333"/>
      <c r="NGR11" s="333"/>
      <c r="NGS11" s="333"/>
      <c r="NGT11" s="333"/>
      <c r="NGU11" s="333"/>
      <c r="NGV11" s="333"/>
      <c r="NGW11" s="333"/>
      <c r="NGX11" s="333"/>
      <c r="NGY11" s="333"/>
      <c r="NGZ11" s="333"/>
      <c r="NHA11" s="333"/>
      <c r="NHB11" s="333"/>
      <c r="NHC11" s="333"/>
      <c r="NHD11" s="333"/>
      <c r="NHE11" s="333"/>
      <c r="NHF11" s="333"/>
      <c r="NHG11" s="333"/>
      <c r="NHH11" s="333"/>
      <c r="NHI11" s="333"/>
      <c r="NHJ11" s="333"/>
      <c r="NHK11" s="333"/>
      <c r="NHL11" s="333"/>
      <c r="NHM11" s="333"/>
      <c r="NHN11" s="333"/>
      <c r="NHO11" s="333"/>
      <c r="NHP11" s="333"/>
      <c r="NHQ11" s="333"/>
      <c r="NHR11" s="333"/>
      <c r="NHS11" s="333"/>
      <c r="NHT11" s="333"/>
      <c r="NHU11" s="333"/>
      <c r="NHV11" s="333"/>
      <c r="NHW11" s="333"/>
      <c r="NHX11" s="333"/>
      <c r="NHY11" s="333"/>
      <c r="NHZ11" s="333"/>
      <c r="NIA11" s="333"/>
      <c r="NIB11" s="333"/>
      <c r="NIC11" s="333"/>
      <c r="NID11" s="333"/>
      <c r="NIE11" s="333"/>
      <c r="NIF11" s="333"/>
      <c r="NIG11" s="333"/>
      <c r="NIH11" s="333"/>
      <c r="NII11" s="333"/>
      <c r="NIJ11" s="333"/>
      <c r="NIK11" s="333"/>
      <c r="NIL11" s="333"/>
      <c r="NIM11" s="333"/>
      <c r="NIN11" s="333"/>
      <c r="NIO11" s="333"/>
      <c r="NIP11" s="333"/>
      <c r="NIQ11" s="333"/>
      <c r="NIR11" s="333"/>
      <c r="NIS11" s="333"/>
      <c r="NIT11" s="333"/>
      <c r="NIU11" s="333"/>
      <c r="NIV11" s="333"/>
      <c r="NIW11" s="333"/>
      <c r="NIX11" s="333"/>
      <c r="NIY11" s="333"/>
      <c r="NIZ11" s="333"/>
      <c r="NJA11" s="333"/>
      <c r="NJB11" s="333"/>
      <c r="NJC11" s="333"/>
      <c r="NJD11" s="333"/>
      <c r="NJE11" s="333"/>
      <c r="NJF11" s="333"/>
      <c r="NJG11" s="333"/>
      <c r="NJH11" s="333"/>
      <c r="NJI11" s="333"/>
      <c r="NJJ11" s="333"/>
      <c r="NJK11" s="333"/>
      <c r="NJL11" s="333"/>
      <c r="NJM11" s="333"/>
      <c r="NJN11" s="333"/>
      <c r="NJO11" s="333"/>
      <c r="NJP11" s="333"/>
      <c r="NJQ11" s="333"/>
      <c r="NJR11" s="333"/>
      <c r="NJS11" s="333"/>
      <c r="NJT11" s="333"/>
      <c r="NJU11" s="333"/>
      <c r="NJV11" s="333"/>
      <c r="NJW11" s="333"/>
      <c r="NJX11" s="333"/>
      <c r="NJY11" s="333"/>
      <c r="NJZ11" s="333"/>
      <c r="NKA11" s="333"/>
      <c r="NKB11" s="333"/>
      <c r="NKC11" s="333"/>
      <c r="NKD11" s="333"/>
      <c r="NKE11" s="333"/>
      <c r="NKF11" s="333"/>
      <c r="NKG11" s="333"/>
      <c r="NKH11" s="333"/>
      <c r="NKI11" s="333"/>
      <c r="NKJ11" s="333"/>
      <c r="NKK11" s="333"/>
      <c r="NKL11" s="333"/>
      <c r="NKM11" s="333"/>
      <c r="NKN11" s="333"/>
      <c r="NKO11" s="333"/>
      <c r="NKP11" s="333"/>
      <c r="NKQ11" s="333"/>
      <c r="NKR11" s="333"/>
      <c r="NKS11" s="333"/>
      <c r="NKT11" s="333"/>
      <c r="NKU11" s="333"/>
      <c r="NKV11" s="333"/>
      <c r="NKW11" s="333"/>
      <c r="NKX11" s="333"/>
      <c r="NKY11" s="333"/>
      <c r="NKZ11" s="333"/>
      <c r="NLA11" s="333"/>
      <c r="NLB11" s="333"/>
      <c r="NLC11" s="333"/>
      <c r="NLD11" s="333"/>
      <c r="NLE11" s="333"/>
      <c r="NLF11" s="333"/>
      <c r="NLG11" s="333"/>
      <c r="NLH11" s="333"/>
      <c r="NLI11" s="333"/>
      <c r="NLJ11" s="333"/>
      <c r="NLK11" s="333"/>
      <c r="NLL11" s="333"/>
      <c r="NLM11" s="333"/>
      <c r="NLN11" s="333"/>
      <c r="NLO11" s="333"/>
      <c r="NLP11" s="333"/>
      <c r="NLQ11" s="333"/>
      <c r="NLR11" s="333"/>
      <c r="NLS11" s="333"/>
      <c r="NLT11" s="333"/>
      <c r="NLU11" s="333"/>
      <c r="NLV11" s="333"/>
      <c r="NLW11" s="333"/>
      <c r="NLX11" s="333"/>
      <c r="NLY11" s="333"/>
      <c r="NLZ11" s="333"/>
      <c r="NMA11" s="333"/>
      <c r="NMB11" s="333"/>
      <c r="NMC11" s="333"/>
      <c r="NMD11" s="333"/>
      <c r="NME11" s="333"/>
      <c r="NMF11" s="333"/>
      <c r="NMG11" s="333"/>
      <c r="NMH11" s="333"/>
      <c r="NMI11" s="333"/>
      <c r="NMJ11" s="333"/>
      <c r="NMK11" s="333"/>
      <c r="NML11" s="333"/>
      <c r="NMM11" s="333"/>
      <c r="NMN11" s="333"/>
      <c r="NMO11" s="333"/>
      <c r="NMP11" s="333"/>
      <c r="NMQ11" s="333"/>
      <c r="NMR11" s="333"/>
      <c r="NMS11" s="333"/>
      <c r="NMT11" s="333"/>
      <c r="NMU11" s="333"/>
      <c r="NMV11" s="333"/>
      <c r="NMW11" s="333"/>
      <c r="NMX11" s="333"/>
      <c r="NMY11" s="333"/>
      <c r="NMZ11" s="333"/>
      <c r="NNA11" s="333"/>
      <c r="NNB11" s="333"/>
      <c r="NNC11" s="333"/>
      <c r="NND11" s="333"/>
      <c r="NNE11" s="333"/>
      <c r="NNF11" s="333"/>
      <c r="NNG11" s="333"/>
      <c r="NNH11" s="333"/>
      <c r="NNI11" s="333"/>
      <c r="NNJ11" s="333"/>
      <c r="NNK11" s="333"/>
      <c r="NNL11" s="333"/>
      <c r="NNM11" s="333"/>
      <c r="NNN11" s="333"/>
      <c r="NNO11" s="333"/>
      <c r="NNP11" s="333"/>
      <c r="NNQ11" s="333"/>
      <c r="NNR11" s="333"/>
      <c r="NNS11" s="333"/>
      <c r="NNT11" s="333"/>
      <c r="NNU11" s="333"/>
      <c r="NNV11" s="333"/>
      <c r="NNW11" s="333"/>
      <c r="NNX11" s="333"/>
      <c r="NNY11" s="333"/>
      <c r="NNZ11" s="333"/>
      <c r="NOA11" s="333"/>
      <c r="NOB11" s="333"/>
      <c r="NOC11" s="333"/>
      <c r="NOD11" s="333"/>
      <c r="NOE11" s="333"/>
      <c r="NOF11" s="333"/>
      <c r="NOG11" s="333"/>
      <c r="NOH11" s="333"/>
      <c r="NOI11" s="333"/>
      <c r="NOJ11" s="333"/>
      <c r="NOK11" s="333"/>
      <c r="NOL11" s="333"/>
      <c r="NOM11" s="333"/>
      <c r="NON11" s="333"/>
      <c r="NOO11" s="333"/>
      <c r="NOP11" s="333"/>
      <c r="NOQ11" s="333"/>
      <c r="NOR11" s="333"/>
      <c r="NOS11" s="333"/>
      <c r="NOT11" s="333"/>
      <c r="NOU11" s="333"/>
      <c r="NOV11" s="333"/>
      <c r="NOW11" s="333"/>
      <c r="NOX11" s="333"/>
      <c r="NOY11" s="333"/>
      <c r="NOZ11" s="333"/>
      <c r="NPA11" s="333"/>
      <c r="NPB11" s="333"/>
      <c r="NPC11" s="333"/>
      <c r="NPD11" s="333"/>
      <c r="NPE11" s="333"/>
      <c r="NPF11" s="333"/>
      <c r="NPG11" s="333"/>
      <c r="NPH11" s="333"/>
      <c r="NPI11" s="333"/>
      <c r="NPJ11" s="333"/>
      <c r="NPK11" s="333"/>
      <c r="NPL11" s="333"/>
      <c r="NPM11" s="333"/>
      <c r="NPN11" s="333"/>
      <c r="NPO11" s="333"/>
      <c r="NPP11" s="333"/>
      <c r="NPQ11" s="333"/>
      <c r="NPR11" s="333"/>
      <c r="NPS11" s="333"/>
      <c r="NPT11" s="333"/>
      <c r="NPU11" s="333"/>
      <c r="NPV11" s="333"/>
      <c r="NPW11" s="333"/>
      <c r="NPX11" s="333"/>
      <c r="NPY11" s="333"/>
      <c r="NPZ11" s="333"/>
      <c r="NQA11" s="333"/>
      <c r="NQB11" s="333"/>
      <c r="NQC11" s="333"/>
      <c r="NQD11" s="333"/>
      <c r="NQE11" s="333"/>
      <c r="NQF11" s="333"/>
      <c r="NQG11" s="333"/>
      <c r="NQH11" s="333"/>
      <c r="NQI11" s="333"/>
      <c r="NQJ11" s="333"/>
      <c r="NQK11" s="333"/>
      <c r="NQL11" s="333"/>
      <c r="NQM11" s="333"/>
      <c r="NQN11" s="333"/>
      <c r="NQO11" s="333"/>
      <c r="NQP11" s="333"/>
      <c r="NQQ11" s="333"/>
      <c r="NQR11" s="333"/>
      <c r="NQS11" s="333"/>
      <c r="NQT11" s="333"/>
      <c r="NQU11" s="333"/>
      <c r="NQV11" s="333"/>
      <c r="NQW11" s="333"/>
      <c r="NQX11" s="333"/>
      <c r="NQY11" s="333"/>
      <c r="NQZ11" s="333"/>
      <c r="NRA11" s="333"/>
      <c r="NRB11" s="333"/>
      <c r="NRC11" s="333"/>
      <c r="NRD11" s="333"/>
      <c r="NRE11" s="333"/>
      <c r="NRF11" s="333"/>
      <c r="NRG11" s="333"/>
      <c r="NRH11" s="333"/>
      <c r="NRI11" s="333"/>
      <c r="NRJ11" s="333"/>
      <c r="NRK11" s="333"/>
      <c r="NRL11" s="333"/>
      <c r="NRM11" s="333"/>
      <c r="NRN11" s="333"/>
      <c r="NRO11" s="333"/>
      <c r="NRP11" s="333"/>
      <c r="NRQ11" s="333"/>
      <c r="NRR11" s="333"/>
      <c r="NRS11" s="333"/>
      <c r="NRT11" s="333"/>
      <c r="NRU11" s="333"/>
      <c r="NRV11" s="333"/>
      <c r="NRW11" s="333"/>
      <c r="NRX11" s="333"/>
      <c r="NRY11" s="333"/>
      <c r="NRZ11" s="333"/>
      <c r="NSA11" s="333"/>
      <c r="NSB11" s="333"/>
      <c r="NSC11" s="333"/>
      <c r="NSD11" s="333"/>
      <c r="NSE11" s="333"/>
      <c r="NSF11" s="333"/>
      <c r="NSG11" s="333"/>
      <c r="NSH11" s="333"/>
      <c r="NSI11" s="333"/>
      <c r="NSJ11" s="333"/>
      <c r="NSK11" s="333"/>
      <c r="NSL11" s="333"/>
      <c r="NSM11" s="333"/>
      <c r="NSN11" s="333"/>
      <c r="NSO11" s="333"/>
      <c r="NSP11" s="333"/>
      <c r="NSQ11" s="333"/>
      <c r="NSR11" s="333"/>
      <c r="NSS11" s="333"/>
      <c r="NST11" s="333"/>
      <c r="NSU11" s="333"/>
      <c r="NSV11" s="333"/>
      <c r="NSW11" s="333"/>
      <c r="NSX11" s="333"/>
      <c r="NSY11" s="333"/>
      <c r="NSZ11" s="333"/>
      <c r="NTA11" s="333"/>
      <c r="NTB11" s="333"/>
      <c r="NTC11" s="333"/>
      <c r="NTD11" s="333"/>
      <c r="NTE11" s="333"/>
      <c r="NTF11" s="333"/>
      <c r="NTG11" s="333"/>
      <c r="NTH11" s="333"/>
      <c r="NTI11" s="333"/>
      <c r="NTJ11" s="333"/>
      <c r="NTK11" s="333"/>
      <c r="NTL11" s="333"/>
      <c r="NTM11" s="333"/>
      <c r="NTN11" s="333"/>
      <c r="NTO11" s="333"/>
      <c r="NTP11" s="333"/>
      <c r="NTQ11" s="333"/>
      <c r="NTR11" s="333"/>
      <c r="NTS11" s="333"/>
      <c r="NTT11" s="333"/>
      <c r="NTU11" s="333"/>
      <c r="NTV11" s="333"/>
      <c r="NTW11" s="333"/>
      <c r="NTX11" s="333"/>
      <c r="NTY11" s="333"/>
      <c r="NTZ11" s="333"/>
      <c r="NUA11" s="333"/>
      <c r="NUB11" s="333"/>
      <c r="NUC11" s="333"/>
      <c r="NUD11" s="333"/>
      <c r="NUE11" s="333"/>
      <c r="NUF11" s="333"/>
      <c r="NUG11" s="333"/>
      <c r="NUH11" s="333"/>
      <c r="NUI11" s="333"/>
      <c r="NUJ11" s="333"/>
      <c r="NUK11" s="333"/>
      <c r="NUL11" s="333"/>
      <c r="NUM11" s="333"/>
      <c r="NUN11" s="333"/>
      <c r="NUO11" s="333"/>
      <c r="NUP11" s="333"/>
      <c r="NUQ11" s="333"/>
      <c r="NUR11" s="333"/>
      <c r="NUS11" s="333"/>
      <c r="NUT11" s="333"/>
      <c r="NUU11" s="333"/>
      <c r="NUV11" s="333"/>
      <c r="NUW11" s="333"/>
      <c r="NUX11" s="333"/>
      <c r="NUY11" s="333"/>
      <c r="NUZ11" s="333"/>
      <c r="NVA11" s="333"/>
      <c r="NVB11" s="333"/>
      <c r="NVC11" s="333"/>
      <c r="NVD11" s="333"/>
      <c r="NVE11" s="333"/>
      <c r="NVF11" s="333"/>
      <c r="NVG11" s="333"/>
      <c r="NVH11" s="333"/>
      <c r="NVI11" s="333"/>
      <c r="NVJ11" s="333"/>
      <c r="NVK11" s="333"/>
      <c r="NVL11" s="333"/>
      <c r="NVM11" s="333"/>
      <c r="NVN11" s="333"/>
      <c r="NVO11" s="333"/>
      <c r="NVP11" s="333"/>
      <c r="NVQ11" s="333"/>
      <c r="NVR11" s="333"/>
      <c r="NVS11" s="333"/>
      <c r="NVT11" s="333"/>
      <c r="NVU11" s="333"/>
      <c r="NVV11" s="333"/>
      <c r="NVW11" s="333"/>
      <c r="NVX11" s="333"/>
      <c r="NVY11" s="333"/>
      <c r="NVZ11" s="333"/>
      <c r="NWA11" s="333"/>
      <c r="NWB11" s="333"/>
      <c r="NWC11" s="333"/>
      <c r="NWD11" s="333"/>
      <c r="NWE11" s="333"/>
      <c r="NWF11" s="333"/>
      <c r="NWG11" s="333"/>
      <c r="NWH11" s="333"/>
      <c r="NWI11" s="333"/>
      <c r="NWJ11" s="333"/>
      <c r="NWK11" s="333"/>
      <c r="NWL11" s="333"/>
      <c r="NWM11" s="333"/>
      <c r="NWN11" s="333"/>
      <c r="NWO11" s="333"/>
      <c r="NWP11" s="333"/>
      <c r="NWQ11" s="333"/>
      <c r="NWR11" s="333"/>
      <c r="NWS11" s="333"/>
      <c r="NWT11" s="333"/>
      <c r="NWU11" s="333"/>
      <c r="NWV11" s="333"/>
      <c r="NWW11" s="333"/>
      <c r="NWX11" s="333"/>
      <c r="NWY11" s="333"/>
      <c r="NWZ11" s="333"/>
      <c r="NXA11" s="333"/>
      <c r="NXB11" s="333"/>
      <c r="NXC11" s="333"/>
      <c r="NXD11" s="333"/>
      <c r="NXE11" s="333"/>
      <c r="NXF11" s="333"/>
      <c r="NXG11" s="333"/>
      <c r="NXH11" s="333"/>
      <c r="NXI11" s="333"/>
      <c r="NXJ11" s="333"/>
      <c r="NXK11" s="333"/>
      <c r="NXL11" s="333"/>
      <c r="NXM11" s="333"/>
      <c r="NXN11" s="333"/>
      <c r="NXO11" s="333"/>
      <c r="NXP11" s="333"/>
      <c r="NXQ11" s="333"/>
      <c r="NXR11" s="333"/>
      <c r="NXS11" s="333"/>
      <c r="NXT11" s="333"/>
      <c r="NXU11" s="333"/>
      <c r="NXV11" s="333"/>
      <c r="NXW11" s="333"/>
      <c r="NXX11" s="333"/>
      <c r="NXY11" s="333"/>
      <c r="NXZ11" s="333"/>
      <c r="NYA11" s="333"/>
      <c r="NYB11" s="333"/>
      <c r="NYC11" s="333"/>
      <c r="NYD11" s="333"/>
      <c r="NYE11" s="333"/>
      <c r="NYF11" s="333"/>
      <c r="NYG11" s="333"/>
      <c r="NYH11" s="333"/>
      <c r="NYI11" s="333"/>
      <c r="NYJ11" s="333"/>
      <c r="NYK11" s="333"/>
      <c r="NYL11" s="333"/>
      <c r="NYM11" s="333"/>
      <c r="NYN11" s="333"/>
      <c r="NYO11" s="333"/>
      <c r="NYP11" s="333"/>
      <c r="NYQ11" s="333"/>
      <c r="NYR11" s="333"/>
      <c r="NYS11" s="333"/>
      <c r="NYT11" s="333"/>
      <c r="NYU11" s="333"/>
      <c r="NYV11" s="333"/>
      <c r="NYW11" s="333"/>
      <c r="NYX11" s="333"/>
      <c r="NYY11" s="333"/>
      <c r="NYZ11" s="333"/>
      <c r="NZA11" s="333"/>
      <c r="NZB11" s="333"/>
      <c r="NZC11" s="333"/>
      <c r="NZD11" s="333"/>
      <c r="NZE11" s="333"/>
      <c r="NZF11" s="333"/>
      <c r="NZG11" s="333"/>
      <c r="NZH11" s="333"/>
      <c r="NZI11" s="333"/>
      <c r="NZJ11" s="333"/>
      <c r="NZK11" s="333"/>
      <c r="NZL11" s="333"/>
      <c r="NZM11" s="333"/>
      <c r="NZN11" s="333"/>
      <c r="NZO11" s="333"/>
      <c r="NZP11" s="333"/>
      <c r="NZQ11" s="333"/>
      <c r="NZR11" s="333"/>
      <c r="NZS11" s="333"/>
      <c r="NZT11" s="333"/>
      <c r="NZU11" s="333"/>
      <c r="NZV11" s="333"/>
      <c r="NZW11" s="333"/>
      <c r="NZX11" s="333"/>
      <c r="NZY11" s="333"/>
      <c r="NZZ11" s="333"/>
      <c r="OAA11" s="333"/>
      <c r="OAB11" s="333"/>
      <c r="OAC11" s="333"/>
      <c r="OAD11" s="333"/>
      <c r="OAE11" s="333"/>
      <c r="OAF11" s="333"/>
      <c r="OAG11" s="333"/>
      <c r="OAH11" s="333"/>
      <c r="OAI11" s="333"/>
      <c r="OAJ11" s="333"/>
      <c r="OAK11" s="333"/>
      <c r="OAL11" s="333"/>
      <c r="OAM11" s="333"/>
      <c r="OAN11" s="333"/>
      <c r="OAO11" s="333"/>
      <c r="OAP11" s="333"/>
      <c r="OAQ11" s="333"/>
      <c r="OAR11" s="333"/>
      <c r="OAS11" s="333"/>
      <c r="OAT11" s="333"/>
      <c r="OAU11" s="333"/>
      <c r="OAV11" s="333"/>
      <c r="OAW11" s="333"/>
      <c r="OAX11" s="333"/>
      <c r="OAY11" s="333"/>
      <c r="OAZ11" s="333"/>
      <c r="OBA11" s="333"/>
      <c r="OBB11" s="333"/>
      <c r="OBC11" s="333"/>
      <c r="OBD11" s="333"/>
      <c r="OBE11" s="333"/>
      <c r="OBF11" s="333"/>
      <c r="OBG11" s="333"/>
      <c r="OBH11" s="333"/>
      <c r="OBI11" s="333"/>
      <c r="OBJ11" s="333"/>
      <c r="OBK11" s="333"/>
      <c r="OBL11" s="333"/>
      <c r="OBM11" s="333"/>
      <c r="OBN11" s="333"/>
      <c r="OBO11" s="333"/>
      <c r="OBP11" s="333"/>
      <c r="OBQ11" s="333"/>
      <c r="OBR11" s="333"/>
      <c r="OBS11" s="333"/>
      <c r="OBT11" s="333"/>
      <c r="OBU11" s="333"/>
      <c r="OBV11" s="333"/>
      <c r="OBW11" s="333"/>
      <c r="OBX11" s="333"/>
      <c r="OBY11" s="333"/>
      <c r="OBZ11" s="333"/>
      <c r="OCA11" s="333"/>
      <c r="OCB11" s="333"/>
      <c r="OCC11" s="333"/>
      <c r="OCD11" s="333"/>
      <c r="OCE11" s="333"/>
      <c r="OCF11" s="333"/>
      <c r="OCG11" s="333"/>
      <c r="OCH11" s="333"/>
      <c r="OCI11" s="333"/>
      <c r="OCJ11" s="333"/>
      <c r="OCK11" s="333"/>
      <c r="OCL11" s="333"/>
      <c r="OCM11" s="333"/>
      <c r="OCN11" s="333"/>
      <c r="OCO11" s="333"/>
      <c r="OCP11" s="333"/>
      <c r="OCQ11" s="333"/>
      <c r="OCR11" s="333"/>
      <c r="OCS11" s="333"/>
      <c r="OCT11" s="333"/>
      <c r="OCU11" s="333"/>
      <c r="OCV11" s="333"/>
      <c r="OCW11" s="333"/>
      <c r="OCX11" s="333"/>
      <c r="OCY11" s="333"/>
      <c r="OCZ11" s="333"/>
      <c r="ODA11" s="333"/>
      <c r="ODB11" s="333"/>
      <c r="ODC11" s="333"/>
      <c r="ODD11" s="333"/>
      <c r="ODE11" s="333"/>
      <c r="ODF11" s="333"/>
      <c r="ODG11" s="333"/>
      <c r="ODH11" s="333"/>
      <c r="ODI11" s="333"/>
      <c r="ODJ11" s="333"/>
      <c r="ODK11" s="333"/>
      <c r="ODL11" s="333"/>
      <c r="ODM11" s="333"/>
      <c r="ODN11" s="333"/>
      <c r="ODO11" s="333"/>
      <c r="ODP11" s="333"/>
      <c r="ODQ11" s="333"/>
      <c r="ODR11" s="333"/>
      <c r="ODS11" s="333"/>
      <c r="ODT11" s="333"/>
      <c r="ODU11" s="333"/>
      <c r="ODV11" s="333"/>
      <c r="ODW11" s="333"/>
      <c r="ODX11" s="333"/>
      <c r="ODY11" s="333"/>
      <c r="ODZ11" s="333"/>
      <c r="OEA11" s="333"/>
      <c r="OEB11" s="333"/>
      <c r="OEC11" s="333"/>
      <c r="OED11" s="333"/>
      <c r="OEE11" s="333"/>
      <c r="OEF11" s="333"/>
      <c r="OEG11" s="333"/>
      <c r="OEH11" s="333"/>
      <c r="OEI11" s="333"/>
      <c r="OEJ11" s="333"/>
      <c r="OEK11" s="333"/>
      <c r="OEL11" s="333"/>
      <c r="OEM11" s="333"/>
      <c r="OEN11" s="333"/>
      <c r="OEO11" s="333"/>
      <c r="OEP11" s="333"/>
      <c r="OEQ11" s="333"/>
      <c r="OER11" s="333"/>
      <c r="OES11" s="333"/>
      <c r="OET11" s="333"/>
      <c r="OEU11" s="333"/>
      <c r="OEV11" s="333"/>
      <c r="OEW11" s="333"/>
      <c r="OEX11" s="333"/>
      <c r="OEY11" s="333"/>
      <c r="OEZ11" s="333"/>
      <c r="OFA11" s="333"/>
      <c r="OFB11" s="333"/>
      <c r="OFC11" s="333"/>
      <c r="OFD11" s="333"/>
      <c r="OFE11" s="333"/>
      <c r="OFF11" s="333"/>
      <c r="OFG11" s="333"/>
      <c r="OFH11" s="333"/>
      <c r="OFI11" s="333"/>
      <c r="OFJ11" s="333"/>
      <c r="OFK11" s="333"/>
      <c r="OFL11" s="333"/>
      <c r="OFM11" s="333"/>
      <c r="OFN11" s="333"/>
      <c r="OFO11" s="333"/>
      <c r="OFP11" s="333"/>
      <c r="OFQ11" s="333"/>
      <c r="OFR11" s="333"/>
      <c r="OFS11" s="333"/>
      <c r="OFT11" s="333"/>
      <c r="OFU11" s="333"/>
      <c r="OFV11" s="333"/>
      <c r="OFW11" s="333"/>
      <c r="OFX11" s="333"/>
      <c r="OFY11" s="333"/>
      <c r="OFZ11" s="333"/>
      <c r="OGA11" s="333"/>
      <c r="OGB11" s="333"/>
      <c r="OGC11" s="333"/>
      <c r="OGD11" s="333"/>
      <c r="OGE11" s="333"/>
      <c r="OGF11" s="333"/>
      <c r="OGG11" s="333"/>
      <c r="OGH11" s="333"/>
      <c r="OGI11" s="333"/>
      <c r="OGJ11" s="333"/>
      <c r="OGK11" s="333"/>
      <c r="OGL11" s="333"/>
      <c r="OGM11" s="333"/>
      <c r="OGN11" s="333"/>
      <c r="OGO11" s="333"/>
      <c r="OGP11" s="333"/>
      <c r="OGQ11" s="333"/>
      <c r="OGR11" s="333"/>
      <c r="OGS11" s="333"/>
      <c r="OGT11" s="333"/>
      <c r="OGU11" s="333"/>
      <c r="OGV11" s="333"/>
      <c r="OGW11" s="333"/>
      <c r="OGX11" s="333"/>
      <c r="OGY11" s="333"/>
      <c r="OGZ11" s="333"/>
      <c r="OHA11" s="333"/>
      <c r="OHB11" s="333"/>
      <c r="OHC11" s="333"/>
      <c r="OHD11" s="333"/>
      <c r="OHE11" s="333"/>
      <c r="OHF11" s="333"/>
      <c r="OHG11" s="333"/>
      <c r="OHH11" s="333"/>
      <c r="OHI11" s="333"/>
      <c r="OHJ11" s="333"/>
      <c r="OHK11" s="333"/>
      <c r="OHL11" s="333"/>
      <c r="OHM11" s="333"/>
      <c r="OHN11" s="333"/>
      <c r="OHO11" s="333"/>
      <c r="OHP11" s="333"/>
      <c r="OHQ11" s="333"/>
      <c r="OHR11" s="333"/>
      <c r="OHS11" s="333"/>
      <c r="OHT11" s="333"/>
      <c r="OHU11" s="333"/>
      <c r="OHV11" s="333"/>
      <c r="OHW11" s="333"/>
      <c r="OHX11" s="333"/>
      <c r="OHY11" s="333"/>
      <c r="OHZ11" s="333"/>
      <c r="OIA11" s="333"/>
      <c r="OIB11" s="333"/>
      <c r="OIC11" s="333"/>
      <c r="OID11" s="333"/>
      <c r="OIE11" s="333"/>
      <c r="OIF11" s="333"/>
      <c r="OIG11" s="333"/>
      <c r="OIH11" s="333"/>
      <c r="OII11" s="333"/>
      <c r="OIJ11" s="333"/>
      <c r="OIK11" s="333"/>
      <c r="OIL11" s="333"/>
      <c r="OIM11" s="333"/>
      <c r="OIN11" s="333"/>
      <c r="OIO11" s="333"/>
      <c r="OIP11" s="333"/>
      <c r="OIQ11" s="333"/>
      <c r="OIR11" s="333"/>
      <c r="OIS11" s="333"/>
      <c r="OIT11" s="333"/>
      <c r="OIU11" s="333"/>
      <c r="OIV11" s="333"/>
      <c r="OIW11" s="333"/>
      <c r="OIX11" s="333"/>
      <c r="OIY11" s="333"/>
      <c r="OIZ11" s="333"/>
      <c r="OJA11" s="333"/>
      <c r="OJB11" s="333"/>
      <c r="OJC11" s="333"/>
      <c r="OJD11" s="333"/>
      <c r="OJE11" s="333"/>
      <c r="OJF11" s="333"/>
      <c r="OJG11" s="333"/>
      <c r="OJH11" s="333"/>
      <c r="OJI11" s="333"/>
      <c r="OJJ11" s="333"/>
      <c r="OJK11" s="333"/>
      <c r="OJL11" s="333"/>
      <c r="OJM11" s="333"/>
      <c r="OJN11" s="333"/>
      <c r="OJO11" s="333"/>
      <c r="OJP11" s="333"/>
      <c r="OJQ11" s="333"/>
      <c r="OJR11" s="333"/>
      <c r="OJS11" s="333"/>
      <c r="OJT11" s="333"/>
      <c r="OJU11" s="333"/>
      <c r="OJV11" s="333"/>
      <c r="OJW11" s="333"/>
      <c r="OJX11" s="333"/>
      <c r="OJY11" s="333"/>
      <c r="OJZ11" s="333"/>
      <c r="OKA11" s="333"/>
      <c r="OKB11" s="333"/>
      <c r="OKC11" s="333"/>
      <c r="OKD11" s="333"/>
      <c r="OKE11" s="333"/>
      <c r="OKF11" s="333"/>
      <c r="OKG11" s="333"/>
      <c r="OKH11" s="333"/>
      <c r="OKI11" s="333"/>
      <c r="OKJ11" s="333"/>
      <c r="OKK11" s="333"/>
      <c r="OKL11" s="333"/>
      <c r="OKM11" s="333"/>
      <c r="OKN11" s="333"/>
      <c r="OKO11" s="333"/>
      <c r="OKP11" s="333"/>
      <c r="OKQ11" s="333"/>
      <c r="OKR11" s="333"/>
      <c r="OKS11" s="333"/>
      <c r="OKT11" s="333"/>
      <c r="OKU11" s="333"/>
      <c r="OKV11" s="333"/>
      <c r="OKW11" s="333"/>
      <c r="OKX11" s="333"/>
      <c r="OKY11" s="333"/>
      <c r="OKZ11" s="333"/>
      <c r="OLA11" s="333"/>
      <c r="OLB11" s="333"/>
      <c r="OLC11" s="333"/>
      <c r="OLD11" s="333"/>
      <c r="OLE11" s="333"/>
      <c r="OLF11" s="333"/>
      <c r="OLG11" s="333"/>
      <c r="OLH11" s="333"/>
      <c r="OLI11" s="333"/>
      <c r="OLJ11" s="333"/>
      <c r="OLK11" s="333"/>
      <c r="OLL11" s="333"/>
      <c r="OLM11" s="333"/>
      <c r="OLN11" s="333"/>
      <c r="OLO11" s="333"/>
      <c r="OLP11" s="333"/>
      <c r="OLQ11" s="333"/>
      <c r="OLR11" s="333"/>
      <c r="OLS11" s="333"/>
      <c r="OLT11" s="333"/>
      <c r="OLU11" s="333"/>
      <c r="OLV11" s="333"/>
      <c r="OLW11" s="333"/>
      <c r="OLX11" s="333"/>
      <c r="OLY11" s="333"/>
      <c r="OLZ11" s="333"/>
      <c r="OMA11" s="333"/>
      <c r="OMB11" s="333"/>
      <c r="OMC11" s="333"/>
      <c r="OMD11" s="333"/>
      <c r="OME11" s="333"/>
      <c r="OMF11" s="333"/>
      <c r="OMG11" s="333"/>
      <c r="OMH11" s="333"/>
      <c r="OMI11" s="333"/>
      <c r="OMJ11" s="333"/>
      <c r="OMK11" s="333"/>
      <c r="OML11" s="333"/>
      <c r="OMM11" s="333"/>
      <c r="OMN11" s="333"/>
      <c r="OMO11" s="333"/>
      <c r="OMP11" s="333"/>
      <c r="OMQ11" s="333"/>
      <c r="OMR11" s="333"/>
      <c r="OMS11" s="333"/>
      <c r="OMT11" s="333"/>
      <c r="OMU11" s="333"/>
      <c r="OMV11" s="333"/>
      <c r="OMW11" s="333"/>
      <c r="OMX11" s="333"/>
      <c r="OMY11" s="333"/>
      <c r="OMZ11" s="333"/>
      <c r="ONA11" s="333"/>
      <c r="ONB11" s="333"/>
      <c r="ONC11" s="333"/>
      <c r="OND11" s="333"/>
      <c r="ONE11" s="333"/>
      <c r="ONF11" s="333"/>
      <c r="ONG11" s="333"/>
      <c r="ONH11" s="333"/>
      <c r="ONI11" s="333"/>
      <c r="ONJ11" s="333"/>
      <c r="ONK11" s="333"/>
      <c r="ONL11" s="333"/>
      <c r="ONM11" s="333"/>
      <c r="ONN11" s="333"/>
      <c r="ONO11" s="333"/>
      <c r="ONP11" s="333"/>
      <c r="ONQ11" s="333"/>
      <c r="ONR11" s="333"/>
      <c r="ONS11" s="333"/>
      <c r="ONT11" s="333"/>
      <c r="ONU11" s="333"/>
      <c r="ONV11" s="333"/>
      <c r="ONW11" s="333"/>
      <c r="ONX11" s="333"/>
      <c r="ONY11" s="333"/>
      <c r="ONZ11" s="333"/>
      <c r="OOA11" s="333"/>
      <c r="OOB11" s="333"/>
      <c r="OOC11" s="333"/>
      <c r="OOD11" s="333"/>
      <c r="OOE11" s="333"/>
      <c r="OOF11" s="333"/>
      <c r="OOG11" s="333"/>
      <c r="OOH11" s="333"/>
      <c r="OOI11" s="333"/>
      <c r="OOJ11" s="333"/>
      <c r="OOK11" s="333"/>
      <c r="OOL11" s="333"/>
      <c r="OOM11" s="333"/>
      <c r="OON11" s="333"/>
      <c r="OOO11" s="333"/>
      <c r="OOP11" s="333"/>
      <c r="OOQ11" s="333"/>
      <c r="OOR11" s="333"/>
      <c r="OOS11" s="333"/>
      <c r="OOT11" s="333"/>
      <c r="OOU11" s="333"/>
      <c r="OOV11" s="333"/>
      <c r="OOW11" s="333"/>
      <c r="OOX11" s="333"/>
      <c r="OOY11" s="333"/>
      <c r="OOZ11" s="333"/>
      <c r="OPA11" s="333"/>
      <c r="OPB11" s="333"/>
      <c r="OPC11" s="333"/>
      <c r="OPD11" s="333"/>
      <c r="OPE11" s="333"/>
      <c r="OPF11" s="333"/>
      <c r="OPG11" s="333"/>
      <c r="OPH11" s="333"/>
      <c r="OPI11" s="333"/>
      <c r="OPJ11" s="333"/>
      <c r="OPK11" s="333"/>
      <c r="OPL11" s="333"/>
      <c r="OPM11" s="333"/>
      <c r="OPN11" s="333"/>
      <c r="OPO11" s="333"/>
      <c r="OPP11" s="333"/>
      <c r="OPQ11" s="333"/>
      <c r="OPR11" s="333"/>
      <c r="OPS11" s="333"/>
      <c r="OPT11" s="333"/>
      <c r="OPU11" s="333"/>
      <c r="OPV11" s="333"/>
      <c r="OPW11" s="333"/>
      <c r="OPX11" s="333"/>
      <c r="OPY11" s="333"/>
      <c r="OPZ11" s="333"/>
      <c r="OQA11" s="333"/>
      <c r="OQB11" s="333"/>
      <c r="OQC11" s="333"/>
      <c r="OQD11" s="333"/>
      <c r="OQE11" s="333"/>
      <c r="OQF11" s="333"/>
      <c r="OQG11" s="333"/>
      <c r="OQH11" s="333"/>
      <c r="OQI11" s="333"/>
      <c r="OQJ11" s="333"/>
      <c r="OQK11" s="333"/>
      <c r="OQL11" s="333"/>
      <c r="OQM11" s="333"/>
      <c r="OQN11" s="333"/>
      <c r="OQO11" s="333"/>
      <c r="OQP11" s="333"/>
      <c r="OQQ11" s="333"/>
      <c r="OQR11" s="333"/>
      <c r="OQS11" s="333"/>
      <c r="OQT11" s="333"/>
      <c r="OQU11" s="333"/>
      <c r="OQV11" s="333"/>
      <c r="OQW11" s="333"/>
      <c r="OQX11" s="333"/>
      <c r="OQY11" s="333"/>
      <c r="OQZ11" s="333"/>
      <c r="ORA11" s="333"/>
      <c r="ORB11" s="333"/>
      <c r="ORC11" s="333"/>
      <c r="ORD11" s="333"/>
      <c r="ORE11" s="333"/>
      <c r="ORF11" s="333"/>
      <c r="ORG11" s="333"/>
      <c r="ORH11" s="333"/>
      <c r="ORI11" s="333"/>
      <c r="ORJ11" s="333"/>
      <c r="ORK11" s="333"/>
      <c r="ORL11" s="333"/>
      <c r="ORM11" s="333"/>
      <c r="ORN11" s="333"/>
      <c r="ORO11" s="333"/>
      <c r="ORP11" s="333"/>
      <c r="ORQ11" s="333"/>
      <c r="ORR11" s="333"/>
      <c r="ORS11" s="333"/>
      <c r="ORT11" s="333"/>
      <c r="ORU11" s="333"/>
      <c r="ORV11" s="333"/>
      <c r="ORW11" s="333"/>
      <c r="ORX11" s="333"/>
      <c r="ORY11" s="333"/>
      <c r="ORZ11" s="333"/>
      <c r="OSA11" s="333"/>
      <c r="OSB11" s="333"/>
      <c r="OSC11" s="333"/>
      <c r="OSD11" s="333"/>
      <c r="OSE11" s="333"/>
      <c r="OSF11" s="333"/>
      <c r="OSG11" s="333"/>
      <c r="OSH11" s="333"/>
      <c r="OSI11" s="333"/>
      <c r="OSJ11" s="333"/>
      <c r="OSK11" s="333"/>
      <c r="OSL11" s="333"/>
      <c r="OSM11" s="333"/>
      <c r="OSN11" s="333"/>
      <c r="OSO11" s="333"/>
      <c r="OSP11" s="333"/>
      <c r="OSQ11" s="333"/>
      <c r="OSR11" s="333"/>
      <c r="OSS11" s="333"/>
      <c r="OST11" s="333"/>
      <c r="OSU11" s="333"/>
      <c r="OSV11" s="333"/>
      <c r="OSW11" s="333"/>
      <c r="OSX11" s="333"/>
      <c r="OSY11" s="333"/>
      <c r="OSZ11" s="333"/>
      <c r="OTA11" s="333"/>
      <c r="OTB11" s="333"/>
      <c r="OTC11" s="333"/>
      <c r="OTD11" s="333"/>
      <c r="OTE11" s="333"/>
      <c r="OTF11" s="333"/>
      <c r="OTG11" s="333"/>
      <c r="OTH11" s="333"/>
      <c r="OTI11" s="333"/>
      <c r="OTJ11" s="333"/>
      <c r="OTK11" s="333"/>
      <c r="OTL11" s="333"/>
      <c r="OTM11" s="333"/>
      <c r="OTN11" s="333"/>
      <c r="OTO11" s="333"/>
      <c r="OTP11" s="333"/>
      <c r="OTQ11" s="333"/>
      <c r="OTR11" s="333"/>
      <c r="OTS11" s="333"/>
      <c r="OTT11" s="333"/>
      <c r="OTU11" s="333"/>
      <c r="OTV11" s="333"/>
      <c r="OTW11" s="333"/>
      <c r="OTX11" s="333"/>
      <c r="OTY11" s="333"/>
      <c r="OTZ11" s="333"/>
      <c r="OUA11" s="333"/>
      <c r="OUB11" s="333"/>
      <c r="OUC11" s="333"/>
      <c r="OUD11" s="333"/>
      <c r="OUE11" s="333"/>
      <c r="OUF11" s="333"/>
      <c r="OUG11" s="333"/>
      <c r="OUH11" s="333"/>
      <c r="OUI11" s="333"/>
      <c r="OUJ11" s="333"/>
      <c r="OUK11" s="333"/>
      <c r="OUL11" s="333"/>
      <c r="OUM11" s="333"/>
      <c r="OUN11" s="333"/>
      <c r="OUO11" s="333"/>
      <c r="OUP11" s="333"/>
      <c r="OUQ11" s="333"/>
      <c r="OUR11" s="333"/>
      <c r="OUS11" s="333"/>
      <c r="OUT11" s="333"/>
      <c r="OUU11" s="333"/>
      <c r="OUV11" s="333"/>
      <c r="OUW11" s="333"/>
      <c r="OUX11" s="333"/>
      <c r="OUY11" s="333"/>
      <c r="OUZ11" s="333"/>
      <c r="OVA11" s="333"/>
      <c r="OVB11" s="333"/>
      <c r="OVC11" s="333"/>
      <c r="OVD11" s="333"/>
      <c r="OVE11" s="333"/>
      <c r="OVF11" s="333"/>
      <c r="OVG11" s="333"/>
      <c r="OVH11" s="333"/>
      <c r="OVI11" s="333"/>
      <c r="OVJ11" s="333"/>
      <c r="OVK11" s="333"/>
      <c r="OVL11" s="333"/>
      <c r="OVM11" s="333"/>
      <c r="OVN11" s="333"/>
      <c r="OVO11" s="333"/>
      <c r="OVP11" s="333"/>
      <c r="OVQ11" s="333"/>
      <c r="OVR11" s="333"/>
      <c r="OVS11" s="333"/>
      <c r="OVT11" s="333"/>
      <c r="OVU11" s="333"/>
      <c r="OVV11" s="333"/>
      <c r="OVW11" s="333"/>
      <c r="OVX11" s="333"/>
      <c r="OVY11" s="333"/>
      <c r="OVZ11" s="333"/>
      <c r="OWA11" s="333"/>
      <c r="OWB11" s="333"/>
      <c r="OWC11" s="333"/>
      <c r="OWD11" s="333"/>
      <c r="OWE11" s="333"/>
      <c r="OWF11" s="333"/>
      <c r="OWG11" s="333"/>
      <c r="OWH11" s="333"/>
      <c r="OWI11" s="333"/>
      <c r="OWJ11" s="333"/>
      <c r="OWK11" s="333"/>
      <c r="OWL11" s="333"/>
      <c r="OWM11" s="333"/>
      <c r="OWN11" s="333"/>
      <c r="OWO11" s="333"/>
      <c r="OWP11" s="333"/>
      <c r="OWQ11" s="333"/>
      <c r="OWR11" s="333"/>
      <c r="OWS11" s="333"/>
      <c r="OWT11" s="333"/>
      <c r="OWU11" s="333"/>
      <c r="OWV11" s="333"/>
      <c r="OWW11" s="333"/>
      <c r="OWX11" s="333"/>
      <c r="OWY11" s="333"/>
      <c r="OWZ11" s="333"/>
      <c r="OXA11" s="333"/>
      <c r="OXB11" s="333"/>
      <c r="OXC11" s="333"/>
      <c r="OXD11" s="333"/>
      <c r="OXE11" s="333"/>
      <c r="OXF11" s="333"/>
      <c r="OXG11" s="333"/>
      <c r="OXH11" s="333"/>
      <c r="OXI11" s="333"/>
      <c r="OXJ11" s="333"/>
      <c r="OXK11" s="333"/>
      <c r="OXL11" s="333"/>
      <c r="OXM11" s="333"/>
      <c r="OXN11" s="333"/>
      <c r="OXO11" s="333"/>
      <c r="OXP11" s="333"/>
      <c r="OXQ11" s="333"/>
      <c r="OXR11" s="333"/>
      <c r="OXS11" s="333"/>
      <c r="OXT11" s="333"/>
      <c r="OXU11" s="333"/>
      <c r="OXV11" s="333"/>
      <c r="OXW11" s="333"/>
      <c r="OXX11" s="333"/>
      <c r="OXY11" s="333"/>
      <c r="OXZ11" s="333"/>
      <c r="OYA11" s="333"/>
      <c r="OYB11" s="333"/>
      <c r="OYC11" s="333"/>
      <c r="OYD11" s="333"/>
      <c r="OYE11" s="333"/>
      <c r="OYF11" s="333"/>
      <c r="OYG11" s="333"/>
      <c r="OYH11" s="333"/>
      <c r="OYI11" s="333"/>
      <c r="OYJ11" s="333"/>
      <c r="OYK11" s="333"/>
      <c r="OYL11" s="333"/>
      <c r="OYM11" s="333"/>
      <c r="OYN11" s="333"/>
      <c r="OYO11" s="333"/>
      <c r="OYP11" s="333"/>
      <c r="OYQ11" s="333"/>
      <c r="OYR11" s="333"/>
      <c r="OYS11" s="333"/>
      <c r="OYT11" s="333"/>
      <c r="OYU11" s="333"/>
      <c r="OYV11" s="333"/>
      <c r="OYW11" s="333"/>
      <c r="OYX11" s="333"/>
      <c r="OYY11" s="333"/>
      <c r="OYZ11" s="333"/>
      <c r="OZA11" s="333"/>
      <c r="OZB11" s="333"/>
      <c r="OZC11" s="333"/>
      <c r="OZD11" s="333"/>
      <c r="OZE11" s="333"/>
      <c r="OZF11" s="333"/>
      <c r="OZG11" s="333"/>
      <c r="OZH11" s="333"/>
      <c r="OZI11" s="333"/>
      <c r="OZJ11" s="333"/>
      <c r="OZK11" s="333"/>
      <c r="OZL11" s="333"/>
      <c r="OZM11" s="333"/>
      <c r="OZN11" s="333"/>
      <c r="OZO11" s="333"/>
      <c r="OZP11" s="333"/>
      <c r="OZQ11" s="333"/>
      <c r="OZR11" s="333"/>
      <c r="OZS11" s="333"/>
      <c r="OZT11" s="333"/>
      <c r="OZU11" s="333"/>
      <c r="OZV11" s="333"/>
      <c r="OZW11" s="333"/>
      <c r="OZX11" s="333"/>
      <c r="OZY11" s="333"/>
      <c r="OZZ11" s="333"/>
      <c r="PAA11" s="333"/>
      <c r="PAB11" s="333"/>
      <c r="PAC11" s="333"/>
      <c r="PAD11" s="333"/>
      <c r="PAE11" s="333"/>
      <c r="PAF11" s="333"/>
      <c r="PAG11" s="333"/>
      <c r="PAH11" s="333"/>
      <c r="PAI11" s="333"/>
      <c r="PAJ11" s="333"/>
      <c r="PAK11" s="333"/>
      <c r="PAL11" s="333"/>
      <c r="PAM11" s="333"/>
      <c r="PAN11" s="333"/>
      <c r="PAO11" s="333"/>
      <c r="PAP11" s="333"/>
      <c r="PAQ11" s="333"/>
      <c r="PAR11" s="333"/>
      <c r="PAS11" s="333"/>
      <c r="PAT11" s="333"/>
      <c r="PAU11" s="333"/>
      <c r="PAV11" s="333"/>
      <c r="PAW11" s="333"/>
      <c r="PAX11" s="333"/>
      <c r="PAY11" s="333"/>
      <c r="PAZ11" s="333"/>
      <c r="PBA11" s="333"/>
      <c r="PBB11" s="333"/>
      <c r="PBC11" s="333"/>
      <c r="PBD11" s="333"/>
      <c r="PBE11" s="333"/>
      <c r="PBF11" s="333"/>
      <c r="PBG11" s="333"/>
      <c r="PBH11" s="333"/>
      <c r="PBI11" s="333"/>
      <c r="PBJ11" s="333"/>
      <c r="PBK11" s="333"/>
      <c r="PBL11" s="333"/>
      <c r="PBM11" s="333"/>
      <c r="PBN11" s="333"/>
      <c r="PBO11" s="333"/>
      <c r="PBP11" s="333"/>
      <c r="PBQ11" s="333"/>
      <c r="PBR11" s="333"/>
      <c r="PBS11" s="333"/>
      <c r="PBT11" s="333"/>
      <c r="PBU11" s="333"/>
      <c r="PBV11" s="333"/>
      <c r="PBW11" s="333"/>
      <c r="PBX11" s="333"/>
      <c r="PBY11" s="333"/>
      <c r="PBZ11" s="333"/>
      <c r="PCA11" s="333"/>
      <c r="PCB11" s="333"/>
      <c r="PCC11" s="333"/>
      <c r="PCD11" s="333"/>
      <c r="PCE11" s="333"/>
      <c r="PCF11" s="333"/>
      <c r="PCG11" s="333"/>
      <c r="PCH11" s="333"/>
      <c r="PCI11" s="333"/>
      <c r="PCJ11" s="333"/>
      <c r="PCK11" s="333"/>
      <c r="PCL11" s="333"/>
      <c r="PCM11" s="333"/>
      <c r="PCN11" s="333"/>
      <c r="PCO11" s="333"/>
      <c r="PCP11" s="333"/>
      <c r="PCQ11" s="333"/>
      <c r="PCR11" s="333"/>
      <c r="PCS11" s="333"/>
      <c r="PCT11" s="333"/>
      <c r="PCU11" s="333"/>
      <c r="PCV11" s="333"/>
      <c r="PCW11" s="333"/>
      <c r="PCX11" s="333"/>
      <c r="PCY11" s="333"/>
      <c r="PCZ11" s="333"/>
      <c r="PDA11" s="333"/>
      <c r="PDB11" s="333"/>
      <c r="PDC11" s="333"/>
      <c r="PDD11" s="333"/>
      <c r="PDE11" s="333"/>
      <c r="PDF11" s="333"/>
      <c r="PDG11" s="333"/>
      <c r="PDH11" s="333"/>
      <c r="PDI11" s="333"/>
      <c r="PDJ11" s="333"/>
      <c r="PDK11" s="333"/>
      <c r="PDL11" s="333"/>
      <c r="PDM11" s="333"/>
      <c r="PDN11" s="333"/>
      <c r="PDO11" s="333"/>
      <c r="PDP11" s="333"/>
      <c r="PDQ11" s="333"/>
      <c r="PDR11" s="333"/>
      <c r="PDS11" s="333"/>
      <c r="PDT11" s="333"/>
      <c r="PDU11" s="333"/>
      <c r="PDV11" s="333"/>
      <c r="PDW11" s="333"/>
      <c r="PDX11" s="333"/>
      <c r="PDY11" s="333"/>
      <c r="PDZ11" s="333"/>
      <c r="PEA11" s="333"/>
      <c r="PEB11" s="333"/>
      <c r="PEC11" s="333"/>
      <c r="PED11" s="333"/>
      <c r="PEE11" s="333"/>
      <c r="PEF11" s="333"/>
      <c r="PEG11" s="333"/>
      <c r="PEH11" s="333"/>
      <c r="PEI11" s="333"/>
      <c r="PEJ11" s="333"/>
      <c r="PEK11" s="333"/>
      <c r="PEL11" s="333"/>
      <c r="PEM11" s="333"/>
      <c r="PEN11" s="333"/>
      <c r="PEO11" s="333"/>
      <c r="PEP11" s="333"/>
      <c r="PEQ11" s="333"/>
      <c r="PER11" s="333"/>
      <c r="PES11" s="333"/>
      <c r="PET11" s="333"/>
      <c r="PEU11" s="333"/>
      <c r="PEV11" s="333"/>
      <c r="PEW11" s="333"/>
      <c r="PEX11" s="333"/>
      <c r="PEY11" s="333"/>
      <c r="PEZ11" s="333"/>
      <c r="PFA11" s="333"/>
      <c r="PFB11" s="333"/>
      <c r="PFC11" s="333"/>
      <c r="PFD11" s="333"/>
      <c r="PFE11" s="333"/>
      <c r="PFF11" s="333"/>
      <c r="PFG11" s="333"/>
      <c r="PFH11" s="333"/>
      <c r="PFI11" s="333"/>
      <c r="PFJ11" s="333"/>
      <c r="PFK11" s="333"/>
      <c r="PFL11" s="333"/>
      <c r="PFM11" s="333"/>
      <c r="PFN11" s="333"/>
      <c r="PFO11" s="333"/>
      <c r="PFP11" s="333"/>
      <c r="PFQ11" s="333"/>
      <c r="PFR11" s="333"/>
      <c r="PFS11" s="333"/>
      <c r="PFT11" s="333"/>
      <c r="PFU11" s="333"/>
      <c r="PFV11" s="333"/>
      <c r="PFW11" s="333"/>
      <c r="PFX11" s="333"/>
      <c r="PFY11" s="333"/>
      <c r="PFZ11" s="333"/>
      <c r="PGA11" s="333"/>
      <c r="PGB11" s="333"/>
      <c r="PGC11" s="333"/>
      <c r="PGD11" s="333"/>
      <c r="PGE11" s="333"/>
      <c r="PGF11" s="333"/>
      <c r="PGG11" s="333"/>
      <c r="PGH11" s="333"/>
      <c r="PGI11" s="333"/>
      <c r="PGJ11" s="333"/>
      <c r="PGK11" s="333"/>
      <c r="PGL11" s="333"/>
      <c r="PGM11" s="333"/>
      <c r="PGN11" s="333"/>
      <c r="PGO11" s="333"/>
      <c r="PGP11" s="333"/>
      <c r="PGQ11" s="333"/>
      <c r="PGR11" s="333"/>
      <c r="PGS11" s="333"/>
      <c r="PGT11" s="333"/>
      <c r="PGU11" s="333"/>
      <c r="PGV11" s="333"/>
      <c r="PGW11" s="333"/>
      <c r="PGX11" s="333"/>
      <c r="PGY11" s="333"/>
      <c r="PGZ11" s="333"/>
      <c r="PHA11" s="333"/>
      <c r="PHB11" s="333"/>
      <c r="PHC11" s="333"/>
      <c r="PHD11" s="333"/>
      <c r="PHE11" s="333"/>
      <c r="PHF11" s="333"/>
      <c r="PHG11" s="333"/>
      <c r="PHH11" s="333"/>
      <c r="PHI11" s="333"/>
      <c r="PHJ11" s="333"/>
      <c r="PHK11" s="333"/>
      <c r="PHL11" s="333"/>
      <c r="PHM11" s="333"/>
      <c r="PHN11" s="333"/>
      <c r="PHO11" s="333"/>
      <c r="PHP11" s="333"/>
      <c r="PHQ11" s="333"/>
      <c r="PHR11" s="333"/>
      <c r="PHS11" s="333"/>
      <c r="PHT11" s="333"/>
      <c r="PHU11" s="333"/>
      <c r="PHV11" s="333"/>
      <c r="PHW11" s="333"/>
      <c r="PHX11" s="333"/>
      <c r="PHY11" s="333"/>
      <c r="PHZ11" s="333"/>
      <c r="PIA11" s="333"/>
      <c r="PIB11" s="333"/>
      <c r="PIC11" s="333"/>
      <c r="PID11" s="333"/>
      <c r="PIE11" s="333"/>
      <c r="PIF11" s="333"/>
      <c r="PIG11" s="333"/>
      <c r="PIH11" s="333"/>
      <c r="PII11" s="333"/>
      <c r="PIJ11" s="333"/>
      <c r="PIK11" s="333"/>
      <c r="PIL11" s="333"/>
      <c r="PIM11" s="333"/>
      <c r="PIN11" s="333"/>
      <c r="PIO11" s="333"/>
      <c r="PIP11" s="333"/>
      <c r="PIQ11" s="333"/>
      <c r="PIR11" s="333"/>
      <c r="PIS11" s="333"/>
      <c r="PIT11" s="333"/>
      <c r="PIU11" s="333"/>
      <c r="PIV11" s="333"/>
      <c r="PIW11" s="333"/>
      <c r="PIX11" s="333"/>
      <c r="PIY11" s="333"/>
      <c r="PIZ11" s="333"/>
      <c r="PJA11" s="333"/>
      <c r="PJB11" s="333"/>
      <c r="PJC11" s="333"/>
      <c r="PJD11" s="333"/>
      <c r="PJE11" s="333"/>
      <c r="PJF11" s="333"/>
      <c r="PJG11" s="333"/>
      <c r="PJH11" s="333"/>
      <c r="PJI11" s="333"/>
      <c r="PJJ11" s="333"/>
      <c r="PJK11" s="333"/>
      <c r="PJL11" s="333"/>
      <c r="PJM11" s="333"/>
      <c r="PJN11" s="333"/>
      <c r="PJO11" s="333"/>
      <c r="PJP11" s="333"/>
      <c r="PJQ11" s="333"/>
      <c r="PJR11" s="333"/>
      <c r="PJS11" s="333"/>
      <c r="PJT11" s="333"/>
      <c r="PJU11" s="333"/>
      <c r="PJV11" s="333"/>
      <c r="PJW11" s="333"/>
      <c r="PJX11" s="333"/>
      <c r="PJY11" s="333"/>
      <c r="PJZ11" s="333"/>
      <c r="PKA11" s="333"/>
      <c r="PKB11" s="333"/>
      <c r="PKC11" s="333"/>
      <c r="PKD11" s="333"/>
      <c r="PKE11" s="333"/>
      <c r="PKF11" s="333"/>
      <c r="PKG11" s="333"/>
      <c r="PKH11" s="333"/>
      <c r="PKI11" s="333"/>
      <c r="PKJ11" s="333"/>
      <c r="PKK11" s="333"/>
      <c r="PKL11" s="333"/>
      <c r="PKM11" s="333"/>
      <c r="PKN11" s="333"/>
      <c r="PKO11" s="333"/>
      <c r="PKP11" s="333"/>
      <c r="PKQ11" s="333"/>
      <c r="PKR11" s="333"/>
      <c r="PKS11" s="333"/>
      <c r="PKT11" s="333"/>
      <c r="PKU11" s="333"/>
      <c r="PKV11" s="333"/>
      <c r="PKW11" s="333"/>
      <c r="PKX11" s="333"/>
      <c r="PKY11" s="333"/>
      <c r="PKZ11" s="333"/>
      <c r="PLA11" s="333"/>
      <c r="PLB11" s="333"/>
      <c r="PLC11" s="333"/>
      <c r="PLD11" s="333"/>
      <c r="PLE11" s="333"/>
      <c r="PLF11" s="333"/>
      <c r="PLG11" s="333"/>
      <c r="PLH11" s="333"/>
      <c r="PLI11" s="333"/>
      <c r="PLJ11" s="333"/>
      <c r="PLK11" s="333"/>
      <c r="PLL11" s="333"/>
      <c r="PLM11" s="333"/>
      <c r="PLN11" s="333"/>
      <c r="PLO11" s="333"/>
      <c r="PLP11" s="333"/>
      <c r="PLQ11" s="333"/>
      <c r="PLR11" s="333"/>
      <c r="PLS11" s="333"/>
      <c r="PLT11" s="333"/>
      <c r="PLU11" s="333"/>
      <c r="PLV11" s="333"/>
      <c r="PLW11" s="333"/>
      <c r="PLX11" s="333"/>
      <c r="PLY11" s="333"/>
      <c r="PLZ11" s="333"/>
      <c r="PMA11" s="333"/>
      <c r="PMB11" s="333"/>
      <c r="PMC11" s="333"/>
      <c r="PMD11" s="333"/>
      <c r="PME11" s="333"/>
      <c r="PMF11" s="333"/>
      <c r="PMG11" s="333"/>
      <c r="PMH11" s="333"/>
      <c r="PMI11" s="333"/>
      <c r="PMJ11" s="333"/>
      <c r="PMK11" s="333"/>
      <c r="PML11" s="333"/>
      <c r="PMM11" s="333"/>
      <c r="PMN11" s="333"/>
      <c r="PMO11" s="333"/>
      <c r="PMP11" s="333"/>
      <c r="PMQ11" s="333"/>
      <c r="PMR11" s="333"/>
      <c r="PMS11" s="333"/>
      <c r="PMT11" s="333"/>
      <c r="PMU11" s="333"/>
      <c r="PMV11" s="333"/>
      <c r="PMW11" s="333"/>
      <c r="PMX11" s="333"/>
      <c r="PMY11" s="333"/>
      <c r="PMZ11" s="333"/>
      <c r="PNA11" s="333"/>
      <c r="PNB11" s="333"/>
      <c r="PNC11" s="333"/>
      <c r="PND11" s="333"/>
      <c r="PNE11" s="333"/>
      <c r="PNF11" s="333"/>
      <c r="PNG11" s="333"/>
      <c r="PNH11" s="333"/>
      <c r="PNI11" s="333"/>
      <c r="PNJ11" s="333"/>
      <c r="PNK11" s="333"/>
      <c r="PNL11" s="333"/>
      <c r="PNM11" s="333"/>
      <c r="PNN11" s="333"/>
      <c r="PNO11" s="333"/>
      <c r="PNP11" s="333"/>
      <c r="PNQ11" s="333"/>
      <c r="PNR11" s="333"/>
      <c r="PNS11" s="333"/>
      <c r="PNT11" s="333"/>
      <c r="PNU11" s="333"/>
      <c r="PNV11" s="333"/>
      <c r="PNW11" s="333"/>
      <c r="PNX11" s="333"/>
      <c r="PNY11" s="333"/>
      <c r="PNZ11" s="333"/>
      <c r="POA11" s="333"/>
      <c r="POB11" s="333"/>
      <c r="POC11" s="333"/>
      <c r="POD11" s="333"/>
      <c r="POE11" s="333"/>
      <c r="POF11" s="333"/>
      <c r="POG11" s="333"/>
      <c r="POH11" s="333"/>
      <c r="POI11" s="333"/>
      <c r="POJ11" s="333"/>
      <c r="POK11" s="333"/>
      <c r="POL11" s="333"/>
      <c r="POM11" s="333"/>
      <c r="PON11" s="333"/>
      <c r="POO11" s="333"/>
      <c r="POP11" s="333"/>
      <c r="POQ11" s="333"/>
      <c r="POR11" s="333"/>
      <c r="POS11" s="333"/>
      <c r="POT11" s="333"/>
      <c r="POU11" s="333"/>
      <c r="POV11" s="333"/>
      <c r="POW11" s="333"/>
      <c r="POX11" s="333"/>
      <c r="POY11" s="333"/>
      <c r="POZ11" s="333"/>
      <c r="PPA11" s="333"/>
      <c r="PPB11" s="333"/>
      <c r="PPC11" s="333"/>
      <c r="PPD11" s="333"/>
      <c r="PPE11" s="333"/>
      <c r="PPF11" s="333"/>
      <c r="PPG11" s="333"/>
      <c r="PPH11" s="333"/>
      <c r="PPI11" s="333"/>
      <c r="PPJ11" s="333"/>
      <c r="PPK11" s="333"/>
      <c r="PPL11" s="333"/>
      <c r="PPM11" s="333"/>
      <c r="PPN11" s="333"/>
      <c r="PPO11" s="333"/>
      <c r="PPP11" s="333"/>
      <c r="PPQ11" s="333"/>
      <c r="PPR11" s="333"/>
      <c r="PPS11" s="333"/>
      <c r="PPT11" s="333"/>
      <c r="PPU11" s="333"/>
      <c r="PPV11" s="333"/>
      <c r="PPW11" s="333"/>
      <c r="PPX11" s="333"/>
      <c r="PPY11" s="333"/>
      <c r="PPZ11" s="333"/>
      <c r="PQA11" s="333"/>
      <c r="PQB11" s="333"/>
      <c r="PQC11" s="333"/>
      <c r="PQD11" s="333"/>
      <c r="PQE11" s="333"/>
      <c r="PQF11" s="333"/>
      <c r="PQG11" s="333"/>
      <c r="PQH11" s="333"/>
      <c r="PQI11" s="333"/>
      <c r="PQJ11" s="333"/>
      <c r="PQK11" s="333"/>
      <c r="PQL11" s="333"/>
      <c r="PQM11" s="333"/>
      <c r="PQN11" s="333"/>
      <c r="PQO11" s="333"/>
      <c r="PQP11" s="333"/>
      <c r="PQQ11" s="333"/>
      <c r="PQR11" s="333"/>
      <c r="PQS11" s="333"/>
      <c r="PQT11" s="333"/>
      <c r="PQU11" s="333"/>
      <c r="PQV11" s="333"/>
      <c r="PQW11" s="333"/>
      <c r="PQX11" s="333"/>
      <c r="PQY11" s="333"/>
      <c r="PQZ11" s="333"/>
      <c r="PRA11" s="333"/>
      <c r="PRB11" s="333"/>
      <c r="PRC11" s="333"/>
      <c r="PRD11" s="333"/>
      <c r="PRE11" s="333"/>
      <c r="PRF11" s="333"/>
      <c r="PRG11" s="333"/>
      <c r="PRH11" s="333"/>
      <c r="PRI11" s="333"/>
      <c r="PRJ11" s="333"/>
      <c r="PRK11" s="333"/>
      <c r="PRL11" s="333"/>
      <c r="PRM11" s="333"/>
      <c r="PRN11" s="333"/>
      <c r="PRO11" s="333"/>
      <c r="PRP11" s="333"/>
      <c r="PRQ11" s="333"/>
      <c r="PRR11" s="333"/>
      <c r="PRS11" s="333"/>
      <c r="PRT11" s="333"/>
      <c r="PRU11" s="333"/>
      <c r="PRV11" s="333"/>
      <c r="PRW11" s="333"/>
      <c r="PRX11" s="333"/>
      <c r="PRY11" s="333"/>
      <c r="PRZ11" s="333"/>
      <c r="PSA11" s="333"/>
      <c r="PSB11" s="333"/>
      <c r="PSC11" s="333"/>
      <c r="PSD11" s="333"/>
      <c r="PSE11" s="333"/>
      <c r="PSF11" s="333"/>
      <c r="PSG11" s="333"/>
      <c r="PSH11" s="333"/>
      <c r="PSI11" s="333"/>
      <c r="PSJ11" s="333"/>
      <c r="PSK11" s="333"/>
      <c r="PSL11" s="333"/>
      <c r="PSM11" s="333"/>
      <c r="PSN11" s="333"/>
      <c r="PSO11" s="333"/>
      <c r="PSP11" s="333"/>
      <c r="PSQ11" s="333"/>
      <c r="PSR11" s="333"/>
      <c r="PSS11" s="333"/>
      <c r="PST11" s="333"/>
      <c r="PSU11" s="333"/>
      <c r="PSV11" s="333"/>
      <c r="PSW11" s="333"/>
      <c r="PSX11" s="333"/>
      <c r="PSY11" s="333"/>
      <c r="PSZ11" s="333"/>
      <c r="PTA11" s="333"/>
      <c r="PTB11" s="333"/>
      <c r="PTC11" s="333"/>
      <c r="PTD11" s="333"/>
      <c r="PTE11" s="333"/>
      <c r="PTF11" s="333"/>
      <c r="PTG11" s="333"/>
      <c r="PTH11" s="333"/>
      <c r="PTI11" s="333"/>
      <c r="PTJ11" s="333"/>
      <c r="PTK11" s="333"/>
      <c r="PTL11" s="333"/>
      <c r="PTM11" s="333"/>
      <c r="PTN11" s="333"/>
      <c r="PTO11" s="333"/>
      <c r="PTP11" s="333"/>
      <c r="PTQ11" s="333"/>
      <c r="PTR11" s="333"/>
      <c r="PTS11" s="333"/>
      <c r="PTT11" s="333"/>
      <c r="PTU11" s="333"/>
      <c r="PTV11" s="333"/>
      <c r="PTW11" s="333"/>
      <c r="PTX11" s="333"/>
      <c r="PTY11" s="333"/>
      <c r="PTZ11" s="333"/>
      <c r="PUA11" s="333"/>
      <c r="PUB11" s="333"/>
      <c r="PUC11" s="333"/>
      <c r="PUD11" s="333"/>
      <c r="PUE11" s="333"/>
      <c r="PUF11" s="333"/>
      <c r="PUG11" s="333"/>
      <c r="PUH11" s="333"/>
      <c r="PUI11" s="333"/>
      <c r="PUJ11" s="333"/>
      <c r="PUK11" s="333"/>
      <c r="PUL11" s="333"/>
      <c r="PUM11" s="333"/>
      <c r="PUN11" s="333"/>
      <c r="PUO11" s="333"/>
      <c r="PUP11" s="333"/>
      <c r="PUQ11" s="333"/>
      <c r="PUR11" s="333"/>
      <c r="PUS11" s="333"/>
      <c r="PUT11" s="333"/>
      <c r="PUU11" s="333"/>
      <c r="PUV11" s="333"/>
      <c r="PUW11" s="333"/>
      <c r="PUX11" s="333"/>
      <c r="PUY11" s="333"/>
      <c r="PUZ11" s="333"/>
      <c r="PVA11" s="333"/>
      <c r="PVB11" s="333"/>
      <c r="PVC11" s="333"/>
      <c r="PVD11" s="333"/>
      <c r="PVE11" s="333"/>
      <c r="PVF11" s="333"/>
      <c r="PVG11" s="333"/>
      <c r="PVH11" s="333"/>
      <c r="PVI11" s="333"/>
      <c r="PVJ11" s="333"/>
      <c r="PVK11" s="333"/>
      <c r="PVL11" s="333"/>
      <c r="PVM11" s="333"/>
      <c r="PVN11" s="333"/>
      <c r="PVO11" s="333"/>
      <c r="PVP11" s="333"/>
      <c r="PVQ11" s="333"/>
      <c r="PVR11" s="333"/>
      <c r="PVS11" s="333"/>
      <c r="PVT11" s="333"/>
      <c r="PVU11" s="333"/>
      <c r="PVV11" s="333"/>
      <c r="PVW11" s="333"/>
      <c r="PVX11" s="333"/>
      <c r="PVY11" s="333"/>
      <c r="PVZ11" s="333"/>
      <c r="PWA11" s="333"/>
      <c r="PWB11" s="333"/>
      <c r="PWC11" s="333"/>
      <c r="PWD11" s="333"/>
      <c r="PWE11" s="333"/>
      <c r="PWF11" s="333"/>
      <c r="PWG11" s="333"/>
      <c r="PWH11" s="333"/>
      <c r="PWI11" s="333"/>
      <c r="PWJ11" s="333"/>
      <c r="PWK11" s="333"/>
      <c r="PWL11" s="333"/>
      <c r="PWM11" s="333"/>
      <c r="PWN11" s="333"/>
      <c r="PWO11" s="333"/>
      <c r="PWP11" s="333"/>
      <c r="PWQ11" s="333"/>
      <c r="PWR11" s="333"/>
      <c r="PWS11" s="333"/>
      <c r="PWT11" s="333"/>
      <c r="PWU11" s="333"/>
      <c r="PWV11" s="333"/>
      <c r="PWW11" s="333"/>
      <c r="PWX11" s="333"/>
      <c r="PWY11" s="333"/>
      <c r="PWZ11" s="333"/>
      <c r="PXA11" s="333"/>
      <c r="PXB11" s="333"/>
      <c r="PXC11" s="333"/>
      <c r="PXD11" s="333"/>
      <c r="PXE11" s="333"/>
      <c r="PXF11" s="333"/>
      <c r="PXG11" s="333"/>
      <c r="PXH11" s="333"/>
      <c r="PXI11" s="333"/>
      <c r="PXJ11" s="333"/>
      <c r="PXK11" s="333"/>
      <c r="PXL11" s="333"/>
      <c r="PXM11" s="333"/>
      <c r="PXN11" s="333"/>
      <c r="PXO11" s="333"/>
      <c r="PXP11" s="333"/>
      <c r="PXQ11" s="333"/>
      <c r="PXR11" s="333"/>
      <c r="PXS11" s="333"/>
      <c r="PXT11" s="333"/>
      <c r="PXU11" s="333"/>
      <c r="PXV11" s="333"/>
      <c r="PXW11" s="333"/>
      <c r="PXX11" s="333"/>
      <c r="PXY11" s="333"/>
      <c r="PXZ11" s="333"/>
      <c r="PYA11" s="333"/>
      <c r="PYB11" s="333"/>
      <c r="PYC11" s="333"/>
      <c r="PYD11" s="333"/>
      <c r="PYE11" s="333"/>
      <c r="PYF11" s="333"/>
      <c r="PYG11" s="333"/>
      <c r="PYH11" s="333"/>
      <c r="PYI11" s="333"/>
      <c r="PYJ11" s="333"/>
      <c r="PYK11" s="333"/>
      <c r="PYL11" s="333"/>
      <c r="PYM11" s="333"/>
      <c r="PYN11" s="333"/>
      <c r="PYO11" s="333"/>
      <c r="PYP11" s="333"/>
      <c r="PYQ11" s="333"/>
      <c r="PYR11" s="333"/>
      <c r="PYS11" s="333"/>
      <c r="PYT11" s="333"/>
      <c r="PYU11" s="333"/>
      <c r="PYV11" s="333"/>
      <c r="PYW11" s="333"/>
      <c r="PYX11" s="333"/>
      <c r="PYY11" s="333"/>
      <c r="PYZ11" s="333"/>
      <c r="PZA11" s="333"/>
      <c r="PZB11" s="333"/>
      <c r="PZC11" s="333"/>
      <c r="PZD11" s="333"/>
      <c r="PZE11" s="333"/>
      <c r="PZF11" s="333"/>
      <c r="PZG11" s="333"/>
      <c r="PZH11" s="333"/>
      <c r="PZI11" s="333"/>
      <c r="PZJ11" s="333"/>
      <c r="PZK11" s="333"/>
      <c r="PZL11" s="333"/>
      <c r="PZM11" s="333"/>
      <c r="PZN11" s="333"/>
      <c r="PZO11" s="333"/>
      <c r="PZP11" s="333"/>
      <c r="PZQ11" s="333"/>
      <c r="PZR11" s="333"/>
      <c r="PZS11" s="333"/>
      <c r="PZT11" s="333"/>
      <c r="PZU11" s="333"/>
      <c r="PZV11" s="333"/>
      <c r="PZW11" s="333"/>
      <c r="PZX11" s="333"/>
      <c r="PZY11" s="333"/>
      <c r="PZZ11" s="333"/>
      <c r="QAA11" s="333"/>
      <c r="QAB11" s="333"/>
      <c r="QAC11" s="333"/>
      <c r="QAD11" s="333"/>
      <c r="QAE11" s="333"/>
      <c r="QAF11" s="333"/>
      <c r="QAG11" s="333"/>
      <c r="QAH11" s="333"/>
      <c r="QAI11" s="333"/>
      <c r="QAJ11" s="333"/>
      <c r="QAK11" s="333"/>
      <c r="QAL11" s="333"/>
      <c r="QAM11" s="333"/>
      <c r="QAN11" s="333"/>
      <c r="QAO11" s="333"/>
      <c r="QAP11" s="333"/>
      <c r="QAQ11" s="333"/>
      <c r="QAR11" s="333"/>
      <c r="QAS11" s="333"/>
      <c r="QAT11" s="333"/>
      <c r="QAU11" s="333"/>
      <c r="QAV11" s="333"/>
      <c r="QAW11" s="333"/>
      <c r="QAX11" s="333"/>
      <c r="QAY11" s="333"/>
      <c r="QAZ11" s="333"/>
      <c r="QBA11" s="333"/>
      <c r="QBB11" s="333"/>
      <c r="QBC11" s="333"/>
      <c r="QBD11" s="333"/>
      <c r="QBE11" s="333"/>
      <c r="QBF11" s="333"/>
      <c r="QBG11" s="333"/>
      <c r="QBH11" s="333"/>
      <c r="QBI11" s="333"/>
      <c r="QBJ11" s="333"/>
      <c r="QBK11" s="333"/>
      <c r="QBL11" s="333"/>
      <c r="QBM11" s="333"/>
      <c r="QBN11" s="333"/>
      <c r="QBO11" s="333"/>
      <c r="QBP11" s="333"/>
      <c r="QBQ11" s="333"/>
      <c r="QBR11" s="333"/>
      <c r="QBS11" s="333"/>
      <c r="QBT11" s="333"/>
      <c r="QBU11" s="333"/>
      <c r="QBV11" s="333"/>
      <c r="QBW11" s="333"/>
      <c r="QBX11" s="333"/>
      <c r="QBY11" s="333"/>
      <c r="QBZ11" s="333"/>
      <c r="QCA11" s="333"/>
      <c r="QCB11" s="333"/>
      <c r="QCC11" s="333"/>
      <c r="QCD11" s="333"/>
      <c r="QCE11" s="333"/>
      <c r="QCF11" s="333"/>
      <c r="QCG11" s="333"/>
      <c r="QCH11" s="333"/>
      <c r="QCI11" s="333"/>
      <c r="QCJ11" s="333"/>
      <c r="QCK11" s="333"/>
      <c r="QCL11" s="333"/>
      <c r="QCM11" s="333"/>
      <c r="QCN11" s="333"/>
      <c r="QCO11" s="333"/>
      <c r="QCP11" s="333"/>
      <c r="QCQ11" s="333"/>
      <c r="QCR11" s="333"/>
      <c r="QCS11" s="333"/>
      <c r="QCT11" s="333"/>
      <c r="QCU11" s="333"/>
      <c r="QCV11" s="333"/>
      <c r="QCW11" s="333"/>
      <c r="QCX11" s="333"/>
      <c r="QCY11" s="333"/>
      <c r="QCZ11" s="333"/>
      <c r="QDA11" s="333"/>
      <c r="QDB11" s="333"/>
      <c r="QDC11" s="333"/>
      <c r="QDD11" s="333"/>
      <c r="QDE11" s="333"/>
      <c r="QDF11" s="333"/>
      <c r="QDG11" s="333"/>
      <c r="QDH11" s="333"/>
      <c r="QDI11" s="333"/>
      <c r="QDJ11" s="333"/>
      <c r="QDK11" s="333"/>
      <c r="QDL11" s="333"/>
      <c r="QDM11" s="333"/>
      <c r="QDN11" s="333"/>
      <c r="QDO11" s="333"/>
      <c r="QDP11" s="333"/>
      <c r="QDQ11" s="333"/>
      <c r="QDR11" s="333"/>
      <c r="QDS11" s="333"/>
      <c r="QDT11" s="333"/>
      <c r="QDU11" s="333"/>
      <c r="QDV11" s="333"/>
      <c r="QDW11" s="333"/>
      <c r="QDX11" s="333"/>
      <c r="QDY11" s="333"/>
      <c r="QDZ11" s="333"/>
      <c r="QEA11" s="333"/>
      <c r="QEB11" s="333"/>
      <c r="QEC11" s="333"/>
      <c r="QED11" s="333"/>
      <c r="QEE11" s="333"/>
      <c r="QEF11" s="333"/>
      <c r="QEG11" s="333"/>
      <c r="QEH11" s="333"/>
      <c r="QEI11" s="333"/>
      <c r="QEJ11" s="333"/>
      <c r="QEK11" s="333"/>
      <c r="QEL11" s="333"/>
      <c r="QEM11" s="333"/>
      <c r="QEN11" s="333"/>
      <c r="QEO11" s="333"/>
      <c r="QEP11" s="333"/>
      <c r="QEQ11" s="333"/>
      <c r="QER11" s="333"/>
      <c r="QES11" s="333"/>
      <c r="QET11" s="333"/>
      <c r="QEU11" s="333"/>
      <c r="QEV11" s="333"/>
      <c r="QEW11" s="333"/>
      <c r="QEX11" s="333"/>
      <c r="QEY11" s="333"/>
      <c r="QEZ11" s="333"/>
      <c r="QFA11" s="333"/>
      <c r="QFB11" s="333"/>
      <c r="QFC11" s="333"/>
      <c r="QFD11" s="333"/>
      <c r="QFE11" s="333"/>
      <c r="QFF11" s="333"/>
      <c r="QFG11" s="333"/>
      <c r="QFH11" s="333"/>
      <c r="QFI11" s="333"/>
      <c r="QFJ11" s="333"/>
      <c r="QFK11" s="333"/>
      <c r="QFL11" s="333"/>
      <c r="QFM11" s="333"/>
      <c r="QFN11" s="333"/>
      <c r="QFO11" s="333"/>
      <c r="QFP11" s="333"/>
      <c r="QFQ11" s="333"/>
      <c r="QFR11" s="333"/>
      <c r="QFS11" s="333"/>
      <c r="QFT11" s="333"/>
      <c r="QFU11" s="333"/>
      <c r="QFV11" s="333"/>
      <c r="QFW11" s="333"/>
      <c r="QFX11" s="333"/>
      <c r="QFY11" s="333"/>
      <c r="QFZ11" s="333"/>
      <c r="QGA11" s="333"/>
      <c r="QGB11" s="333"/>
      <c r="QGC11" s="333"/>
      <c r="QGD11" s="333"/>
      <c r="QGE11" s="333"/>
      <c r="QGF11" s="333"/>
      <c r="QGG11" s="333"/>
      <c r="QGH11" s="333"/>
      <c r="QGI11" s="333"/>
      <c r="QGJ11" s="333"/>
      <c r="QGK11" s="333"/>
      <c r="QGL11" s="333"/>
      <c r="QGM11" s="333"/>
      <c r="QGN11" s="333"/>
      <c r="QGO11" s="333"/>
      <c r="QGP11" s="333"/>
      <c r="QGQ11" s="333"/>
      <c r="QGR11" s="333"/>
      <c r="QGS11" s="333"/>
      <c r="QGT11" s="333"/>
      <c r="QGU11" s="333"/>
      <c r="QGV11" s="333"/>
      <c r="QGW11" s="333"/>
      <c r="QGX11" s="333"/>
      <c r="QGY11" s="333"/>
      <c r="QGZ11" s="333"/>
      <c r="QHA11" s="333"/>
      <c r="QHB11" s="333"/>
      <c r="QHC11" s="333"/>
      <c r="QHD11" s="333"/>
      <c r="QHE11" s="333"/>
      <c r="QHF11" s="333"/>
      <c r="QHG11" s="333"/>
      <c r="QHH11" s="333"/>
      <c r="QHI11" s="333"/>
      <c r="QHJ11" s="333"/>
      <c r="QHK11" s="333"/>
      <c r="QHL11" s="333"/>
      <c r="QHM11" s="333"/>
      <c r="QHN11" s="333"/>
      <c r="QHO11" s="333"/>
      <c r="QHP11" s="333"/>
      <c r="QHQ11" s="333"/>
      <c r="QHR11" s="333"/>
      <c r="QHS11" s="333"/>
      <c r="QHT11" s="333"/>
      <c r="QHU11" s="333"/>
      <c r="QHV11" s="333"/>
      <c r="QHW11" s="333"/>
      <c r="QHX11" s="333"/>
      <c r="QHY11" s="333"/>
      <c r="QHZ11" s="333"/>
      <c r="QIA11" s="333"/>
      <c r="QIB11" s="333"/>
      <c r="QIC11" s="333"/>
      <c r="QID11" s="333"/>
      <c r="QIE11" s="333"/>
      <c r="QIF11" s="333"/>
      <c r="QIG11" s="333"/>
      <c r="QIH11" s="333"/>
      <c r="QII11" s="333"/>
      <c r="QIJ11" s="333"/>
      <c r="QIK11" s="333"/>
      <c r="QIL11" s="333"/>
      <c r="QIM11" s="333"/>
      <c r="QIN11" s="333"/>
      <c r="QIO11" s="333"/>
      <c r="QIP11" s="333"/>
      <c r="QIQ11" s="333"/>
      <c r="QIR11" s="333"/>
      <c r="QIS11" s="333"/>
      <c r="QIT11" s="333"/>
      <c r="QIU11" s="333"/>
      <c r="QIV11" s="333"/>
      <c r="QIW11" s="333"/>
      <c r="QIX11" s="333"/>
      <c r="QIY11" s="333"/>
      <c r="QIZ11" s="333"/>
      <c r="QJA11" s="333"/>
      <c r="QJB11" s="333"/>
      <c r="QJC11" s="333"/>
      <c r="QJD11" s="333"/>
      <c r="QJE11" s="333"/>
      <c r="QJF11" s="333"/>
      <c r="QJG11" s="333"/>
      <c r="QJH11" s="333"/>
      <c r="QJI11" s="333"/>
      <c r="QJJ11" s="333"/>
      <c r="QJK11" s="333"/>
      <c r="QJL11" s="333"/>
      <c r="QJM11" s="333"/>
      <c r="QJN11" s="333"/>
      <c r="QJO11" s="333"/>
      <c r="QJP11" s="333"/>
      <c r="QJQ11" s="333"/>
      <c r="QJR11" s="333"/>
      <c r="QJS11" s="333"/>
      <c r="QJT11" s="333"/>
      <c r="QJU11" s="333"/>
      <c r="QJV11" s="333"/>
      <c r="QJW11" s="333"/>
      <c r="QJX11" s="333"/>
      <c r="QJY11" s="333"/>
      <c r="QJZ11" s="333"/>
      <c r="QKA11" s="333"/>
      <c r="QKB11" s="333"/>
      <c r="QKC11" s="333"/>
      <c r="QKD11" s="333"/>
      <c r="QKE11" s="333"/>
      <c r="QKF11" s="333"/>
      <c r="QKG11" s="333"/>
      <c r="QKH11" s="333"/>
      <c r="QKI11" s="333"/>
      <c r="QKJ11" s="333"/>
      <c r="QKK11" s="333"/>
      <c r="QKL11" s="333"/>
      <c r="QKM11" s="333"/>
      <c r="QKN11" s="333"/>
      <c r="QKO11" s="333"/>
      <c r="QKP11" s="333"/>
      <c r="QKQ11" s="333"/>
      <c r="QKR11" s="333"/>
      <c r="QKS11" s="333"/>
      <c r="QKT11" s="333"/>
      <c r="QKU11" s="333"/>
      <c r="QKV11" s="333"/>
      <c r="QKW11" s="333"/>
      <c r="QKX11" s="333"/>
      <c r="QKY11" s="333"/>
      <c r="QKZ11" s="333"/>
      <c r="QLA11" s="333"/>
      <c r="QLB11" s="333"/>
      <c r="QLC11" s="333"/>
      <c r="QLD11" s="333"/>
      <c r="QLE11" s="333"/>
      <c r="QLF11" s="333"/>
      <c r="QLG11" s="333"/>
      <c r="QLH11" s="333"/>
      <c r="QLI11" s="333"/>
      <c r="QLJ11" s="333"/>
      <c r="QLK11" s="333"/>
      <c r="QLL11" s="333"/>
      <c r="QLM11" s="333"/>
      <c r="QLN11" s="333"/>
      <c r="QLO11" s="333"/>
      <c r="QLP11" s="333"/>
      <c r="QLQ11" s="333"/>
      <c r="QLR11" s="333"/>
      <c r="QLS11" s="333"/>
      <c r="QLT11" s="333"/>
      <c r="QLU11" s="333"/>
      <c r="QLV11" s="333"/>
      <c r="QLW11" s="333"/>
      <c r="QLX11" s="333"/>
      <c r="QLY11" s="333"/>
      <c r="QLZ11" s="333"/>
      <c r="QMA11" s="333"/>
      <c r="QMB11" s="333"/>
      <c r="QMC11" s="333"/>
      <c r="QMD11" s="333"/>
      <c r="QME11" s="333"/>
      <c r="QMF11" s="333"/>
      <c r="QMG11" s="333"/>
      <c r="QMH11" s="333"/>
      <c r="QMI11" s="333"/>
      <c r="QMJ11" s="333"/>
      <c r="QMK11" s="333"/>
      <c r="QML11" s="333"/>
      <c r="QMM11" s="333"/>
      <c r="QMN11" s="333"/>
      <c r="QMO11" s="333"/>
      <c r="QMP11" s="333"/>
      <c r="QMQ11" s="333"/>
      <c r="QMR11" s="333"/>
      <c r="QMS11" s="333"/>
      <c r="QMT11" s="333"/>
      <c r="QMU11" s="333"/>
      <c r="QMV11" s="333"/>
      <c r="QMW11" s="333"/>
      <c r="QMX11" s="333"/>
      <c r="QMY11" s="333"/>
      <c r="QMZ11" s="333"/>
      <c r="QNA11" s="333"/>
      <c r="QNB11" s="333"/>
      <c r="QNC11" s="333"/>
      <c r="QND11" s="333"/>
      <c r="QNE11" s="333"/>
      <c r="QNF11" s="333"/>
      <c r="QNG11" s="333"/>
      <c r="QNH11" s="333"/>
      <c r="QNI11" s="333"/>
      <c r="QNJ11" s="333"/>
      <c r="QNK11" s="333"/>
      <c r="QNL11" s="333"/>
      <c r="QNM11" s="333"/>
      <c r="QNN11" s="333"/>
      <c r="QNO11" s="333"/>
      <c r="QNP11" s="333"/>
      <c r="QNQ11" s="333"/>
      <c r="QNR11" s="333"/>
      <c r="QNS11" s="333"/>
      <c r="QNT11" s="333"/>
      <c r="QNU11" s="333"/>
      <c r="QNV11" s="333"/>
      <c r="QNW11" s="333"/>
      <c r="QNX11" s="333"/>
      <c r="QNY11" s="333"/>
      <c r="QNZ11" s="333"/>
      <c r="QOA11" s="333"/>
      <c r="QOB11" s="333"/>
      <c r="QOC11" s="333"/>
      <c r="QOD11" s="333"/>
      <c r="QOE11" s="333"/>
      <c r="QOF11" s="333"/>
      <c r="QOG11" s="333"/>
      <c r="QOH11" s="333"/>
      <c r="QOI11" s="333"/>
      <c r="QOJ11" s="333"/>
      <c r="QOK11" s="333"/>
      <c r="QOL11" s="333"/>
      <c r="QOM11" s="333"/>
      <c r="QON11" s="333"/>
      <c r="QOO11" s="333"/>
      <c r="QOP11" s="333"/>
      <c r="QOQ11" s="333"/>
      <c r="QOR11" s="333"/>
      <c r="QOS11" s="333"/>
      <c r="QOT11" s="333"/>
      <c r="QOU11" s="333"/>
      <c r="QOV11" s="333"/>
      <c r="QOW11" s="333"/>
      <c r="QOX11" s="333"/>
      <c r="QOY11" s="333"/>
      <c r="QOZ11" s="333"/>
      <c r="QPA11" s="333"/>
      <c r="QPB11" s="333"/>
      <c r="QPC11" s="333"/>
      <c r="QPD11" s="333"/>
      <c r="QPE11" s="333"/>
      <c r="QPF11" s="333"/>
      <c r="QPG11" s="333"/>
      <c r="QPH11" s="333"/>
      <c r="QPI11" s="333"/>
      <c r="QPJ11" s="333"/>
      <c r="QPK11" s="333"/>
      <c r="QPL11" s="333"/>
      <c r="QPM11" s="333"/>
      <c r="QPN11" s="333"/>
      <c r="QPO11" s="333"/>
      <c r="QPP11" s="333"/>
      <c r="QPQ11" s="333"/>
      <c r="QPR11" s="333"/>
      <c r="QPS11" s="333"/>
      <c r="QPT11" s="333"/>
      <c r="QPU11" s="333"/>
      <c r="QPV11" s="333"/>
      <c r="QPW11" s="333"/>
      <c r="QPX11" s="333"/>
      <c r="QPY11" s="333"/>
      <c r="QPZ11" s="333"/>
      <c r="QQA11" s="333"/>
      <c r="QQB11" s="333"/>
      <c r="QQC11" s="333"/>
      <c r="QQD11" s="333"/>
      <c r="QQE11" s="333"/>
      <c r="QQF11" s="333"/>
      <c r="QQG11" s="333"/>
      <c r="QQH11" s="333"/>
      <c r="QQI11" s="333"/>
      <c r="QQJ11" s="333"/>
      <c r="QQK11" s="333"/>
      <c r="QQL11" s="333"/>
      <c r="QQM11" s="333"/>
      <c r="QQN11" s="333"/>
      <c r="QQO11" s="333"/>
      <c r="QQP11" s="333"/>
      <c r="QQQ11" s="333"/>
      <c r="QQR11" s="333"/>
      <c r="QQS11" s="333"/>
      <c r="QQT11" s="333"/>
      <c r="QQU11" s="333"/>
      <c r="QQV11" s="333"/>
      <c r="QQW11" s="333"/>
      <c r="QQX11" s="333"/>
      <c r="QQY11" s="333"/>
      <c r="QQZ11" s="333"/>
      <c r="QRA11" s="333"/>
      <c r="QRB11" s="333"/>
      <c r="QRC11" s="333"/>
      <c r="QRD11" s="333"/>
      <c r="QRE11" s="333"/>
      <c r="QRF11" s="333"/>
      <c r="QRG11" s="333"/>
      <c r="QRH11" s="333"/>
      <c r="QRI11" s="333"/>
      <c r="QRJ11" s="333"/>
      <c r="QRK11" s="333"/>
      <c r="QRL11" s="333"/>
      <c r="QRM11" s="333"/>
      <c r="QRN11" s="333"/>
      <c r="QRO11" s="333"/>
      <c r="QRP11" s="333"/>
      <c r="QRQ11" s="333"/>
      <c r="QRR11" s="333"/>
      <c r="QRS11" s="333"/>
      <c r="QRT11" s="333"/>
      <c r="QRU11" s="333"/>
      <c r="QRV11" s="333"/>
      <c r="QRW11" s="333"/>
      <c r="QRX11" s="333"/>
      <c r="QRY11" s="333"/>
      <c r="QRZ11" s="333"/>
      <c r="QSA11" s="333"/>
      <c r="QSB11" s="333"/>
      <c r="QSC11" s="333"/>
      <c r="QSD11" s="333"/>
      <c r="QSE11" s="333"/>
      <c r="QSF11" s="333"/>
      <c r="QSG11" s="333"/>
      <c r="QSH11" s="333"/>
      <c r="QSI11" s="333"/>
      <c r="QSJ11" s="333"/>
      <c r="QSK11" s="333"/>
      <c r="QSL11" s="333"/>
      <c r="QSM11" s="333"/>
      <c r="QSN11" s="333"/>
      <c r="QSO11" s="333"/>
      <c r="QSP11" s="333"/>
      <c r="QSQ11" s="333"/>
      <c r="QSR11" s="333"/>
      <c r="QSS11" s="333"/>
      <c r="QST11" s="333"/>
      <c r="QSU11" s="333"/>
      <c r="QSV11" s="333"/>
      <c r="QSW11" s="333"/>
      <c r="QSX11" s="333"/>
      <c r="QSY11" s="333"/>
      <c r="QSZ11" s="333"/>
      <c r="QTA11" s="333"/>
      <c r="QTB11" s="333"/>
      <c r="QTC11" s="333"/>
      <c r="QTD11" s="333"/>
      <c r="QTE11" s="333"/>
      <c r="QTF11" s="333"/>
      <c r="QTG11" s="333"/>
      <c r="QTH11" s="333"/>
      <c r="QTI11" s="333"/>
      <c r="QTJ11" s="333"/>
      <c r="QTK11" s="333"/>
      <c r="QTL11" s="333"/>
      <c r="QTM11" s="333"/>
      <c r="QTN11" s="333"/>
      <c r="QTO11" s="333"/>
      <c r="QTP11" s="333"/>
      <c r="QTQ11" s="333"/>
      <c r="QTR11" s="333"/>
      <c r="QTS11" s="333"/>
      <c r="QTT11" s="333"/>
      <c r="QTU11" s="333"/>
      <c r="QTV11" s="333"/>
      <c r="QTW11" s="333"/>
      <c r="QTX11" s="333"/>
      <c r="QTY11" s="333"/>
      <c r="QTZ11" s="333"/>
      <c r="QUA11" s="333"/>
      <c r="QUB11" s="333"/>
      <c r="QUC11" s="333"/>
      <c r="QUD11" s="333"/>
      <c r="QUE11" s="333"/>
      <c r="QUF11" s="333"/>
      <c r="QUG11" s="333"/>
      <c r="QUH11" s="333"/>
      <c r="QUI11" s="333"/>
      <c r="QUJ11" s="333"/>
      <c r="QUK11" s="333"/>
      <c r="QUL11" s="333"/>
      <c r="QUM11" s="333"/>
      <c r="QUN11" s="333"/>
      <c r="QUO11" s="333"/>
      <c r="QUP11" s="333"/>
      <c r="QUQ11" s="333"/>
      <c r="QUR11" s="333"/>
      <c r="QUS11" s="333"/>
      <c r="QUT11" s="333"/>
      <c r="QUU11" s="333"/>
      <c r="QUV11" s="333"/>
      <c r="QUW11" s="333"/>
      <c r="QUX11" s="333"/>
      <c r="QUY11" s="333"/>
      <c r="QUZ11" s="333"/>
      <c r="QVA11" s="333"/>
      <c r="QVB11" s="333"/>
      <c r="QVC11" s="333"/>
      <c r="QVD11" s="333"/>
      <c r="QVE11" s="333"/>
      <c r="QVF11" s="333"/>
      <c r="QVG11" s="333"/>
      <c r="QVH11" s="333"/>
      <c r="QVI11" s="333"/>
      <c r="QVJ11" s="333"/>
      <c r="QVK11" s="333"/>
      <c r="QVL11" s="333"/>
      <c r="QVM11" s="333"/>
      <c r="QVN11" s="333"/>
      <c r="QVO11" s="333"/>
      <c r="QVP11" s="333"/>
      <c r="QVQ11" s="333"/>
      <c r="QVR11" s="333"/>
      <c r="QVS11" s="333"/>
      <c r="QVT11" s="333"/>
      <c r="QVU11" s="333"/>
      <c r="QVV11" s="333"/>
      <c r="QVW11" s="333"/>
      <c r="QVX11" s="333"/>
      <c r="QVY11" s="333"/>
      <c r="QVZ11" s="333"/>
      <c r="QWA11" s="333"/>
      <c r="QWB11" s="333"/>
      <c r="QWC11" s="333"/>
      <c r="QWD11" s="333"/>
      <c r="QWE11" s="333"/>
      <c r="QWF11" s="333"/>
      <c r="QWG11" s="333"/>
      <c r="QWH11" s="333"/>
      <c r="QWI11" s="333"/>
      <c r="QWJ11" s="333"/>
      <c r="QWK11" s="333"/>
      <c r="QWL11" s="333"/>
      <c r="QWM11" s="333"/>
      <c r="QWN11" s="333"/>
      <c r="QWO11" s="333"/>
      <c r="QWP11" s="333"/>
      <c r="QWQ11" s="333"/>
      <c r="QWR11" s="333"/>
      <c r="QWS11" s="333"/>
      <c r="QWT11" s="333"/>
      <c r="QWU11" s="333"/>
      <c r="QWV11" s="333"/>
      <c r="QWW11" s="333"/>
      <c r="QWX11" s="333"/>
      <c r="QWY11" s="333"/>
      <c r="QWZ11" s="333"/>
      <c r="QXA11" s="333"/>
      <c r="QXB11" s="333"/>
      <c r="QXC11" s="333"/>
      <c r="QXD11" s="333"/>
      <c r="QXE11" s="333"/>
      <c r="QXF11" s="333"/>
      <c r="QXG11" s="333"/>
      <c r="QXH11" s="333"/>
      <c r="QXI11" s="333"/>
      <c r="QXJ11" s="333"/>
      <c r="QXK11" s="333"/>
      <c r="QXL11" s="333"/>
      <c r="QXM11" s="333"/>
      <c r="QXN11" s="333"/>
      <c r="QXO11" s="333"/>
      <c r="QXP11" s="333"/>
      <c r="QXQ11" s="333"/>
      <c r="QXR11" s="333"/>
      <c r="QXS11" s="333"/>
      <c r="QXT11" s="333"/>
      <c r="QXU11" s="333"/>
      <c r="QXV11" s="333"/>
      <c r="QXW11" s="333"/>
      <c r="QXX11" s="333"/>
      <c r="QXY11" s="333"/>
      <c r="QXZ11" s="333"/>
      <c r="QYA11" s="333"/>
      <c r="QYB11" s="333"/>
      <c r="QYC11" s="333"/>
      <c r="QYD11" s="333"/>
      <c r="QYE11" s="333"/>
      <c r="QYF11" s="333"/>
      <c r="QYG11" s="333"/>
      <c r="QYH11" s="333"/>
      <c r="QYI11" s="333"/>
      <c r="QYJ11" s="333"/>
      <c r="QYK11" s="333"/>
      <c r="QYL11" s="333"/>
      <c r="QYM11" s="333"/>
      <c r="QYN11" s="333"/>
      <c r="QYO11" s="333"/>
      <c r="QYP11" s="333"/>
      <c r="QYQ11" s="333"/>
      <c r="QYR11" s="333"/>
      <c r="QYS11" s="333"/>
      <c r="QYT11" s="333"/>
      <c r="QYU11" s="333"/>
      <c r="QYV11" s="333"/>
      <c r="QYW11" s="333"/>
      <c r="QYX11" s="333"/>
      <c r="QYY11" s="333"/>
      <c r="QYZ11" s="333"/>
      <c r="QZA11" s="333"/>
      <c r="QZB11" s="333"/>
      <c r="QZC11" s="333"/>
      <c r="QZD11" s="333"/>
      <c r="QZE11" s="333"/>
      <c r="QZF11" s="333"/>
      <c r="QZG11" s="333"/>
      <c r="QZH11" s="333"/>
      <c r="QZI11" s="333"/>
      <c r="QZJ11" s="333"/>
      <c r="QZK11" s="333"/>
      <c r="QZL11" s="333"/>
      <c r="QZM11" s="333"/>
      <c r="QZN11" s="333"/>
      <c r="QZO11" s="333"/>
      <c r="QZP11" s="333"/>
      <c r="QZQ11" s="333"/>
      <c r="QZR11" s="333"/>
      <c r="QZS11" s="333"/>
      <c r="QZT11" s="333"/>
      <c r="QZU11" s="333"/>
      <c r="QZV11" s="333"/>
      <c r="QZW11" s="333"/>
      <c r="QZX11" s="333"/>
      <c r="QZY11" s="333"/>
      <c r="QZZ11" s="333"/>
      <c r="RAA11" s="333"/>
      <c r="RAB11" s="333"/>
      <c r="RAC11" s="333"/>
      <c r="RAD11" s="333"/>
      <c r="RAE11" s="333"/>
      <c r="RAF11" s="333"/>
      <c r="RAG11" s="333"/>
      <c r="RAH11" s="333"/>
      <c r="RAI11" s="333"/>
      <c r="RAJ11" s="333"/>
      <c r="RAK11" s="333"/>
      <c r="RAL11" s="333"/>
      <c r="RAM11" s="333"/>
      <c r="RAN11" s="333"/>
      <c r="RAO11" s="333"/>
      <c r="RAP11" s="333"/>
      <c r="RAQ11" s="333"/>
      <c r="RAR11" s="333"/>
      <c r="RAS11" s="333"/>
      <c r="RAT11" s="333"/>
      <c r="RAU11" s="333"/>
      <c r="RAV11" s="333"/>
      <c r="RAW11" s="333"/>
      <c r="RAX11" s="333"/>
      <c r="RAY11" s="333"/>
      <c r="RAZ11" s="333"/>
      <c r="RBA11" s="333"/>
      <c r="RBB11" s="333"/>
      <c r="RBC11" s="333"/>
      <c r="RBD11" s="333"/>
      <c r="RBE11" s="333"/>
      <c r="RBF11" s="333"/>
      <c r="RBG11" s="333"/>
      <c r="RBH11" s="333"/>
      <c r="RBI11" s="333"/>
      <c r="RBJ11" s="333"/>
      <c r="RBK11" s="333"/>
      <c r="RBL11" s="333"/>
      <c r="RBM11" s="333"/>
      <c r="RBN11" s="333"/>
      <c r="RBO11" s="333"/>
      <c r="RBP11" s="333"/>
      <c r="RBQ11" s="333"/>
      <c r="RBR11" s="333"/>
      <c r="RBS11" s="333"/>
      <c r="RBT11" s="333"/>
      <c r="RBU11" s="333"/>
      <c r="RBV11" s="333"/>
      <c r="RBW11" s="333"/>
      <c r="RBX11" s="333"/>
      <c r="RBY11" s="333"/>
      <c r="RBZ11" s="333"/>
      <c r="RCA11" s="333"/>
      <c r="RCB11" s="333"/>
      <c r="RCC11" s="333"/>
      <c r="RCD11" s="333"/>
      <c r="RCE11" s="333"/>
      <c r="RCF11" s="333"/>
      <c r="RCG11" s="333"/>
      <c r="RCH11" s="333"/>
      <c r="RCI11" s="333"/>
      <c r="RCJ11" s="333"/>
      <c r="RCK11" s="333"/>
      <c r="RCL11" s="333"/>
      <c r="RCM11" s="333"/>
      <c r="RCN11" s="333"/>
      <c r="RCO11" s="333"/>
      <c r="RCP11" s="333"/>
      <c r="RCQ11" s="333"/>
      <c r="RCR11" s="333"/>
      <c r="RCS11" s="333"/>
      <c r="RCT11" s="333"/>
      <c r="RCU11" s="333"/>
      <c r="RCV11" s="333"/>
      <c r="RCW11" s="333"/>
      <c r="RCX11" s="333"/>
      <c r="RCY11" s="333"/>
      <c r="RCZ11" s="333"/>
      <c r="RDA11" s="333"/>
      <c r="RDB11" s="333"/>
      <c r="RDC11" s="333"/>
      <c r="RDD11" s="333"/>
      <c r="RDE11" s="333"/>
      <c r="RDF11" s="333"/>
      <c r="RDG11" s="333"/>
      <c r="RDH11" s="333"/>
      <c r="RDI11" s="333"/>
      <c r="RDJ11" s="333"/>
      <c r="RDK11" s="333"/>
      <c r="RDL11" s="333"/>
      <c r="RDM11" s="333"/>
      <c r="RDN11" s="333"/>
      <c r="RDO11" s="333"/>
      <c r="RDP11" s="333"/>
      <c r="RDQ11" s="333"/>
      <c r="RDR11" s="333"/>
      <c r="RDS11" s="333"/>
      <c r="RDT11" s="333"/>
      <c r="RDU11" s="333"/>
      <c r="RDV11" s="333"/>
      <c r="RDW11" s="333"/>
      <c r="RDX11" s="333"/>
      <c r="RDY11" s="333"/>
      <c r="RDZ11" s="333"/>
      <c r="REA11" s="333"/>
      <c r="REB11" s="333"/>
      <c r="REC11" s="333"/>
      <c r="RED11" s="333"/>
      <c r="REE11" s="333"/>
      <c r="REF11" s="333"/>
      <c r="REG11" s="333"/>
      <c r="REH11" s="333"/>
      <c r="REI11" s="333"/>
      <c r="REJ11" s="333"/>
      <c r="REK11" s="333"/>
      <c r="REL11" s="333"/>
      <c r="REM11" s="333"/>
      <c r="REN11" s="333"/>
      <c r="REO11" s="333"/>
      <c r="REP11" s="333"/>
      <c r="REQ11" s="333"/>
      <c r="RER11" s="333"/>
      <c r="RES11" s="333"/>
      <c r="RET11" s="333"/>
      <c r="REU11" s="333"/>
      <c r="REV11" s="333"/>
      <c r="REW11" s="333"/>
      <c r="REX11" s="333"/>
      <c r="REY11" s="333"/>
      <c r="REZ11" s="333"/>
      <c r="RFA11" s="333"/>
      <c r="RFB11" s="333"/>
      <c r="RFC11" s="333"/>
      <c r="RFD11" s="333"/>
      <c r="RFE11" s="333"/>
      <c r="RFF11" s="333"/>
      <c r="RFG11" s="333"/>
      <c r="RFH11" s="333"/>
      <c r="RFI11" s="333"/>
      <c r="RFJ11" s="333"/>
      <c r="RFK11" s="333"/>
      <c r="RFL11" s="333"/>
      <c r="RFM11" s="333"/>
      <c r="RFN11" s="333"/>
      <c r="RFO11" s="333"/>
      <c r="RFP11" s="333"/>
      <c r="RFQ11" s="333"/>
      <c r="RFR11" s="333"/>
      <c r="RFS11" s="333"/>
      <c r="RFT11" s="333"/>
      <c r="RFU11" s="333"/>
      <c r="RFV11" s="333"/>
      <c r="RFW11" s="333"/>
      <c r="RFX11" s="333"/>
      <c r="RFY11" s="333"/>
      <c r="RFZ11" s="333"/>
      <c r="RGA11" s="333"/>
      <c r="RGB11" s="333"/>
      <c r="RGC11" s="333"/>
      <c r="RGD11" s="333"/>
      <c r="RGE11" s="333"/>
      <c r="RGF11" s="333"/>
      <c r="RGG11" s="333"/>
      <c r="RGH11" s="333"/>
      <c r="RGI11" s="333"/>
      <c r="RGJ11" s="333"/>
      <c r="RGK11" s="333"/>
      <c r="RGL11" s="333"/>
      <c r="RGM11" s="333"/>
      <c r="RGN11" s="333"/>
      <c r="RGO11" s="333"/>
      <c r="RGP11" s="333"/>
      <c r="RGQ11" s="333"/>
      <c r="RGR11" s="333"/>
      <c r="RGS11" s="333"/>
      <c r="RGT11" s="333"/>
      <c r="RGU11" s="333"/>
      <c r="RGV11" s="333"/>
      <c r="RGW11" s="333"/>
      <c r="RGX11" s="333"/>
      <c r="RGY11" s="333"/>
      <c r="RGZ11" s="333"/>
      <c r="RHA11" s="333"/>
      <c r="RHB11" s="333"/>
      <c r="RHC11" s="333"/>
      <c r="RHD11" s="333"/>
      <c r="RHE11" s="333"/>
      <c r="RHF11" s="333"/>
      <c r="RHG11" s="333"/>
      <c r="RHH11" s="333"/>
      <c r="RHI11" s="333"/>
      <c r="RHJ11" s="333"/>
      <c r="RHK11" s="333"/>
      <c r="RHL11" s="333"/>
      <c r="RHM11" s="333"/>
      <c r="RHN11" s="333"/>
      <c r="RHO11" s="333"/>
      <c r="RHP11" s="333"/>
      <c r="RHQ11" s="333"/>
      <c r="RHR11" s="333"/>
      <c r="RHS11" s="333"/>
      <c r="RHT11" s="333"/>
      <c r="RHU11" s="333"/>
      <c r="RHV11" s="333"/>
      <c r="RHW11" s="333"/>
      <c r="RHX11" s="333"/>
      <c r="RHY11" s="333"/>
      <c r="RHZ11" s="333"/>
      <c r="RIA11" s="333"/>
      <c r="RIB11" s="333"/>
      <c r="RIC11" s="333"/>
      <c r="RID11" s="333"/>
      <c r="RIE11" s="333"/>
      <c r="RIF11" s="333"/>
      <c r="RIG11" s="333"/>
      <c r="RIH11" s="333"/>
      <c r="RII11" s="333"/>
      <c r="RIJ11" s="333"/>
      <c r="RIK11" s="333"/>
      <c r="RIL11" s="333"/>
      <c r="RIM11" s="333"/>
      <c r="RIN11" s="333"/>
      <c r="RIO11" s="333"/>
      <c r="RIP11" s="333"/>
      <c r="RIQ11" s="333"/>
      <c r="RIR11" s="333"/>
      <c r="RIS11" s="333"/>
      <c r="RIT11" s="333"/>
      <c r="RIU11" s="333"/>
      <c r="RIV11" s="333"/>
      <c r="RIW11" s="333"/>
      <c r="RIX11" s="333"/>
      <c r="RIY11" s="333"/>
      <c r="RIZ11" s="333"/>
      <c r="RJA11" s="333"/>
      <c r="RJB11" s="333"/>
      <c r="RJC11" s="333"/>
      <c r="RJD11" s="333"/>
      <c r="RJE11" s="333"/>
      <c r="RJF11" s="333"/>
      <c r="RJG11" s="333"/>
      <c r="RJH11" s="333"/>
      <c r="RJI11" s="333"/>
      <c r="RJJ11" s="333"/>
      <c r="RJK11" s="333"/>
      <c r="RJL11" s="333"/>
      <c r="RJM11" s="333"/>
      <c r="RJN11" s="333"/>
      <c r="RJO11" s="333"/>
      <c r="RJP11" s="333"/>
      <c r="RJQ11" s="333"/>
      <c r="RJR11" s="333"/>
      <c r="RJS11" s="333"/>
      <c r="RJT11" s="333"/>
      <c r="RJU11" s="333"/>
      <c r="RJV11" s="333"/>
      <c r="RJW11" s="333"/>
      <c r="RJX11" s="333"/>
      <c r="RJY11" s="333"/>
      <c r="RJZ11" s="333"/>
      <c r="RKA11" s="333"/>
      <c r="RKB11" s="333"/>
      <c r="RKC11" s="333"/>
      <c r="RKD11" s="333"/>
      <c r="RKE11" s="333"/>
      <c r="RKF11" s="333"/>
      <c r="RKG11" s="333"/>
      <c r="RKH11" s="333"/>
      <c r="RKI11" s="333"/>
      <c r="RKJ11" s="333"/>
      <c r="RKK11" s="333"/>
      <c r="RKL11" s="333"/>
      <c r="RKM11" s="333"/>
      <c r="RKN11" s="333"/>
      <c r="RKO11" s="333"/>
      <c r="RKP11" s="333"/>
      <c r="RKQ11" s="333"/>
      <c r="RKR11" s="333"/>
      <c r="RKS11" s="333"/>
      <c r="RKT11" s="333"/>
      <c r="RKU11" s="333"/>
      <c r="RKV11" s="333"/>
      <c r="RKW11" s="333"/>
      <c r="RKX11" s="333"/>
      <c r="RKY11" s="333"/>
      <c r="RKZ11" s="333"/>
      <c r="RLA11" s="333"/>
      <c r="RLB11" s="333"/>
      <c r="RLC11" s="333"/>
      <c r="RLD11" s="333"/>
      <c r="RLE11" s="333"/>
      <c r="RLF11" s="333"/>
      <c r="RLG11" s="333"/>
      <c r="RLH11" s="333"/>
      <c r="RLI11" s="333"/>
      <c r="RLJ11" s="333"/>
      <c r="RLK11" s="333"/>
      <c r="RLL11" s="333"/>
      <c r="RLM11" s="333"/>
      <c r="RLN11" s="333"/>
      <c r="RLO11" s="333"/>
      <c r="RLP11" s="333"/>
      <c r="RLQ11" s="333"/>
      <c r="RLR11" s="333"/>
      <c r="RLS11" s="333"/>
      <c r="RLT11" s="333"/>
      <c r="RLU11" s="333"/>
      <c r="RLV11" s="333"/>
      <c r="RLW11" s="333"/>
      <c r="RLX11" s="333"/>
      <c r="RLY11" s="333"/>
      <c r="RLZ11" s="333"/>
      <c r="RMA11" s="333"/>
      <c r="RMB11" s="333"/>
      <c r="RMC11" s="333"/>
      <c r="RMD11" s="333"/>
      <c r="RME11" s="333"/>
      <c r="RMF11" s="333"/>
      <c r="RMG11" s="333"/>
      <c r="RMH11" s="333"/>
      <c r="RMI11" s="333"/>
      <c r="RMJ11" s="333"/>
      <c r="RMK11" s="333"/>
      <c r="RML11" s="333"/>
      <c r="RMM11" s="333"/>
      <c r="RMN11" s="333"/>
      <c r="RMO11" s="333"/>
      <c r="RMP11" s="333"/>
      <c r="RMQ11" s="333"/>
      <c r="RMR11" s="333"/>
      <c r="RMS11" s="333"/>
      <c r="RMT11" s="333"/>
      <c r="RMU11" s="333"/>
      <c r="RMV11" s="333"/>
      <c r="RMW11" s="333"/>
      <c r="RMX11" s="333"/>
      <c r="RMY11" s="333"/>
      <c r="RMZ11" s="333"/>
      <c r="RNA11" s="333"/>
      <c r="RNB11" s="333"/>
      <c r="RNC11" s="333"/>
      <c r="RND11" s="333"/>
      <c r="RNE11" s="333"/>
      <c r="RNF11" s="333"/>
      <c r="RNG11" s="333"/>
      <c r="RNH11" s="333"/>
      <c r="RNI11" s="333"/>
      <c r="RNJ11" s="333"/>
      <c r="RNK11" s="333"/>
      <c r="RNL11" s="333"/>
      <c r="RNM11" s="333"/>
      <c r="RNN11" s="333"/>
      <c r="RNO11" s="333"/>
      <c r="RNP11" s="333"/>
      <c r="RNQ11" s="333"/>
      <c r="RNR11" s="333"/>
      <c r="RNS11" s="333"/>
      <c r="RNT11" s="333"/>
      <c r="RNU11" s="333"/>
      <c r="RNV11" s="333"/>
      <c r="RNW11" s="333"/>
      <c r="RNX11" s="333"/>
      <c r="RNY11" s="333"/>
      <c r="RNZ11" s="333"/>
      <c r="ROA11" s="333"/>
      <c r="ROB11" s="333"/>
      <c r="ROC11" s="333"/>
      <c r="ROD11" s="333"/>
      <c r="ROE11" s="333"/>
      <c r="ROF11" s="333"/>
      <c r="ROG11" s="333"/>
      <c r="ROH11" s="333"/>
      <c r="ROI11" s="333"/>
      <c r="ROJ11" s="333"/>
      <c r="ROK11" s="333"/>
      <c r="ROL11" s="333"/>
      <c r="ROM11" s="333"/>
      <c r="RON11" s="333"/>
      <c r="ROO11" s="333"/>
      <c r="ROP11" s="333"/>
      <c r="ROQ11" s="333"/>
      <c r="ROR11" s="333"/>
      <c r="ROS11" s="333"/>
      <c r="ROT11" s="333"/>
      <c r="ROU11" s="333"/>
      <c r="ROV11" s="333"/>
      <c r="ROW11" s="333"/>
      <c r="ROX11" s="333"/>
      <c r="ROY11" s="333"/>
      <c r="ROZ11" s="333"/>
      <c r="RPA11" s="333"/>
      <c r="RPB11" s="333"/>
      <c r="RPC11" s="333"/>
      <c r="RPD11" s="333"/>
      <c r="RPE11" s="333"/>
      <c r="RPF11" s="333"/>
      <c r="RPG11" s="333"/>
      <c r="RPH11" s="333"/>
      <c r="RPI11" s="333"/>
      <c r="RPJ11" s="333"/>
      <c r="RPK11" s="333"/>
      <c r="RPL11" s="333"/>
      <c r="RPM11" s="333"/>
      <c r="RPN11" s="333"/>
      <c r="RPO11" s="333"/>
      <c r="RPP11" s="333"/>
      <c r="RPQ11" s="333"/>
      <c r="RPR11" s="333"/>
      <c r="RPS11" s="333"/>
      <c r="RPT11" s="333"/>
      <c r="RPU11" s="333"/>
      <c r="RPV11" s="333"/>
      <c r="RPW11" s="333"/>
      <c r="RPX11" s="333"/>
      <c r="RPY11" s="333"/>
      <c r="RPZ11" s="333"/>
      <c r="RQA11" s="333"/>
      <c r="RQB11" s="333"/>
      <c r="RQC11" s="333"/>
      <c r="RQD11" s="333"/>
      <c r="RQE11" s="333"/>
      <c r="RQF11" s="333"/>
      <c r="RQG11" s="333"/>
      <c r="RQH11" s="333"/>
      <c r="RQI11" s="333"/>
      <c r="RQJ11" s="333"/>
      <c r="RQK11" s="333"/>
      <c r="RQL11" s="333"/>
      <c r="RQM11" s="333"/>
      <c r="RQN11" s="333"/>
      <c r="RQO11" s="333"/>
      <c r="RQP11" s="333"/>
      <c r="RQQ11" s="333"/>
      <c r="RQR11" s="333"/>
      <c r="RQS11" s="333"/>
      <c r="RQT11" s="333"/>
      <c r="RQU11" s="333"/>
      <c r="RQV11" s="333"/>
      <c r="RQW11" s="333"/>
      <c r="RQX11" s="333"/>
      <c r="RQY11" s="333"/>
      <c r="RQZ11" s="333"/>
      <c r="RRA11" s="333"/>
      <c r="RRB11" s="333"/>
      <c r="RRC11" s="333"/>
      <c r="RRD11" s="333"/>
      <c r="RRE11" s="333"/>
      <c r="RRF11" s="333"/>
      <c r="RRG11" s="333"/>
      <c r="RRH11" s="333"/>
      <c r="RRI11" s="333"/>
      <c r="RRJ11" s="333"/>
      <c r="RRK11" s="333"/>
      <c r="RRL11" s="333"/>
      <c r="RRM11" s="333"/>
      <c r="RRN11" s="333"/>
      <c r="RRO11" s="333"/>
      <c r="RRP11" s="333"/>
      <c r="RRQ11" s="333"/>
      <c r="RRR11" s="333"/>
      <c r="RRS11" s="333"/>
      <c r="RRT11" s="333"/>
      <c r="RRU11" s="333"/>
      <c r="RRV11" s="333"/>
      <c r="RRW11" s="333"/>
      <c r="RRX11" s="333"/>
      <c r="RRY11" s="333"/>
      <c r="RRZ11" s="333"/>
      <c r="RSA11" s="333"/>
      <c r="RSB11" s="333"/>
      <c r="RSC11" s="333"/>
      <c r="RSD11" s="333"/>
      <c r="RSE11" s="333"/>
      <c r="RSF11" s="333"/>
      <c r="RSG11" s="333"/>
      <c r="RSH11" s="333"/>
      <c r="RSI11" s="333"/>
      <c r="RSJ11" s="333"/>
      <c r="RSK11" s="333"/>
      <c r="RSL11" s="333"/>
      <c r="RSM11" s="333"/>
      <c r="RSN11" s="333"/>
      <c r="RSO11" s="333"/>
      <c r="RSP11" s="333"/>
      <c r="RSQ11" s="333"/>
      <c r="RSR11" s="333"/>
      <c r="RSS11" s="333"/>
      <c r="RST11" s="333"/>
      <c r="RSU11" s="333"/>
      <c r="RSV11" s="333"/>
      <c r="RSW11" s="333"/>
      <c r="RSX11" s="333"/>
      <c r="RSY11" s="333"/>
      <c r="RSZ11" s="333"/>
      <c r="RTA11" s="333"/>
      <c r="RTB11" s="333"/>
      <c r="RTC11" s="333"/>
      <c r="RTD11" s="333"/>
      <c r="RTE11" s="333"/>
      <c r="RTF11" s="333"/>
      <c r="RTG11" s="333"/>
      <c r="RTH11" s="333"/>
      <c r="RTI11" s="333"/>
      <c r="RTJ11" s="333"/>
      <c r="RTK11" s="333"/>
      <c r="RTL11" s="333"/>
      <c r="RTM11" s="333"/>
      <c r="RTN11" s="333"/>
      <c r="RTO11" s="333"/>
      <c r="RTP11" s="333"/>
      <c r="RTQ11" s="333"/>
      <c r="RTR11" s="333"/>
      <c r="RTS11" s="333"/>
      <c r="RTT11" s="333"/>
      <c r="RTU11" s="333"/>
      <c r="RTV11" s="333"/>
      <c r="RTW11" s="333"/>
      <c r="RTX11" s="333"/>
      <c r="RTY11" s="333"/>
      <c r="RTZ11" s="333"/>
      <c r="RUA11" s="333"/>
      <c r="RUB11" s="333"/>
      <c r="RUC11" s="333"/>
      <c r="RUD11" s="333"/>
      <c r="RUE11" s="333"/>
      <c r="RUF11" s="333"/>
      <c r="RUG11" s="333"/>
      <c r="RUH11" s="333"/>
      <c r="RUI11" s="333"/>
      <c r="RUJ11" s="333"/>
      <c r="RUK11" s="333"/>
      <c r="RUL11" s="333"/>
      <c r="RUM11" s="333"/>
      <c r="RUN11" s="333"/>
      <c r="RUO11" s="333"/>
      <c r="RUP11" s="333"/>
      <c r="RUQ11" s="333"/>
      <c r="RUR11" s="333"/>
      <c r="RUS11" s="333"/>
      <c r="RUT11" s="333"/>
      <c r="RUU11" s="333"/>
      <c r="RUV11" s="333"/>
      <c r="RUW11" s="333"/>
      <c r="RUX11" s="333"/>
      <c r="RUY11" s="333"/>
      <c r="RUZ11" s="333"/>
      <c r="RVA11" s="333"/>
      <c r="RVB11" s="333"/>
      <c r="RVC11" s="333"/>
      <c r="RVD11" s="333"/>
      <c r="RVE11" s="333"/>
      <c r="RVF11" s="333"/>
      <c r="RVG11" s="333"/>
      <c r="RVH11" s="333"/>
      <c r="RVI11" s="333"/>
      <c r="RVJ11" s="333"/>
      <c r="RVK11" s="333"/>
      <c r="RVL11" s="333"/>
      <c r="RVM11" s="333"/>
      <c r="RVN11" s="333"/>
      <c r="RVO11" s="333"/>
      <c r="RVP11" s="333"/>
      <c r="RVQ11" s="333"/>
      <c r="RVR11" s="333"/>
      <c r="RVS11" s="333"/>
      <c r="RVT11" s="333"/>
      <c r="RVU11" s="333"/>
      <c r="RVV11" s="333"/>
      <c r="RVW11" s="333"/>
      <c r="RVX11" s="333"/>
      <c r="RVY11" s="333"/>
      <c r="RVZ11" s="333"/>
      <c r="RWA11" s="333"/>
      <c r="RWB11" s="333"/>
      <c r="RWC11" s="333"/>
      <c r="RWD11" s="333"/>
      <c r="RWE11" s="333"/>
      <c r="RWF11" s="333"/>
      <c r="RWG11" s="333"/>
      <c r="RWH11" s="333"/>
      <c r="RWI11" s="333"/>
      <c r="RWJ11" s="333"/>
      <c r="RWK11" s="333"/>
      <c r="RWL11" s="333"/>
      <c r="RWM11" s="333"/>
      <c r="RWN11" s="333"/>
      <c r="RWO11" s="333"/>
      <c r="RWP11" s="333"/>
      <c r="RWQ11" s="333"/>
      <c r="RWR11" s="333"/>
      <c r="RWS11" s="333"/>
      <c r="RWT11" s="333"/>
      <c r="RWU11" s="333"/>
      <c r="RWV11" s="333"/>
      <c r="RWW11" s="333"/>
      <c r="RWX11" s="333"/>
      <c r="RWY11" s="333"/>
      <c r="RWZ11" s="333"/>
      <c r="RXA11" s="333"/>
      <c r="RXB11" s="333"/>
      <c r="RXC11" s="333"/>
      <c r="RXD11" s="333"/>
      <c r="RXE11" s="333"/>
      <c r="RXF11" s="333"/>
      <c r="RXG11" s="333"/>
      <c r="RXH11" s="333"/>
      <c r="RXI11" s="333"/>
      <c r="RXJ11" s="333"/>
      <c r="RXK11" s="333"/>
      <c r="RXL11" s="333"/>
      <c r="RXM11" s="333"/>
      <c r="RXN11" s="333"/>
      <c r="RXO11" s="333"/>
      <c r="RXP11" s="333"/>
      <c r="RXQ11" s="333"/>
      <c r="RXR11" s="333"/>
      <c r="RXS11" s="333"/>
      <c r="RXT11" s="333"/>
      <c r="RXU11" s="333"/>
      <c r="RXV11" s="333"/>
      <c r="RXW11" s="333"/>
      <c r="RXX11" s="333"/>
      <c r="RXY11" s="333"/>
      <c r="RXZ11" s="333"/>
      <c r="RYA11" s="333"/>
      <c r="RYB11" s="333"/>
      <c r="RYC11" s="333"/>
      <c r="RYD11" s="333"/>
      <c r="RYE11" s="333"/>
      <c r="RYF11" s="333"/>
      <c r="RYG11" s="333"/>
      <c r="RYH11" s="333"/>
      <c r="RYI11" s="333"/>
      <c r="RYJ11" s="333"/>
      <c r="RYK11" s="333"/>
      <c r="RYL11" s="333"/>
      <c r="RYM11" s="333"/>
      <c r="RYN11" s="333"/>
      <c r="RYO11" s="333"/>
      <c r="RYP11" s="333"/>
      <c r="RYQ11" s="333"/>
      <c r="RYR11" s="333"/>
      <c r="RYS11" s="333"/>
      <c r="RYT11" s="333"/>
      <c r="RYU11" s="333"/>
      <c r="RYV11" s="333"/>
      <c r="RYW11" s="333"/>
      <c r="RYX11" s="333"/>
      <c r="RYY11" s="333"/>
      <c r="RYZ11" s="333"/>
      <c r="RZA11" s="333"/>
      <c r="RZB11" s="333"/>
      <c r="RZC11" s="333"/>
      <c r="RZD11" s="333"/>
      <c r="RZE11" s="333"/>
      <c r="RZF11" s="333"/>
      <c r="RZG11" s="333"/>
      <c r="RZH11" s="333"/>
      <c r="RZI11" s="333"/>
      <c r="RZJ11" s="333"/>
      <c r="RZK11" s="333"/>
      <c r="RZL11" s="333"/>
      <c r="RZM11" s="333"/>
      <c r="RZN11" s="333"/>
      <c r="RZO11" s="333"/>
      <c r="RZP11" s="333"/>
      <c r="RZQ11" s="333"/>
      <c r="RZR11" s="333"/>
      <c r="RZS11" s="333"/>
      <c r="RZT11" s="333"/>
      <c r="RZU11" s="333"/>
      <c r="RZV11" s="333"/>
      <c r="RZW11" s="333"/>
      <c r="RZX11" s="333"/>
      <c r="RZY11" s="333"/>
      <c r="RZZ11" s="333"/>
      <c r="SAA11" s="333"/>
      <c r="SAB11" s="333"/>
      <c r="SAC11" s="333"/>
      <c r="SAD11" s="333"/>
      <c r="SAE11" s="333"/>
      <c r="SAF11" s="333"/>
      <c r="SAG11" s="333"/>
      <c r="SAH11" s="333"/>
      <c r="SAI11" s="333"/>
      <c r="SAJ11" s="333"/>
      <c r="SAK11" s="333"/>
      <c r="SAL11" s="333"/>
      <c r="SAM11" s="333"/>
      <c r="SAN11" s="333"/>
      <c r="SAO11" s="333"/>
      <c r="SAP11" s="333"/>
      <c r="SAQ11" s="333"/>
      <c r="SAR11" s="333"/>
      <c r="SAS11" s="333"/>
      <c r="SAT11" s="333"/>
      <c r="SAU11" s="333"/>
      <c r="SAV11" s="333"/>
      <c r="SAW11" s="333"/>
      <c r="SAX11" s="333"/>
      <c r="SAY11" s="333"/>
      <c r="SAZ11" s="333"/>
      <c r="SBA11" s="333"/>
      <c r="SBB11" s="333"/>
      <c r="SBC11" s="333"/>
      <c r="SBD11" s="333"/>
      <c r="SBE11" s="333"/>
      <c r="SBF11" s="333"/>
      <c r="SBG11" s="333"/>
      <c r="SBH11" s="333"/>
      <c r="SBI11" s="333"/>
      <c r="SBJ11" s="333"/>
      <c r="SBK11" s="333"/>
      <c r="SBL11" s="333"/>
      <c r="SBM11" s="333"/>
      <c r="SBN11" s="333"/>
      <c r="SBO11" s="333"/>
      <c r="SBP11" s="333"/>
      <c r="SBQ11" s="333"/>
      <c r="SBR11" s="333"/>
      <c r="SBS11" s="333"/>
      <c r="SBT11" s="333"/>
      <c r="SBU11" s="333"/>
      <c r="SBV11" s="333"/>
      <c r="SBW11" s="333"/>
      <c r="SBX11" s="333"/>
      <c r="SBY11" s="333"/>
      <c r="SBZ11" s="333"/>
      <c r="SCA11" s="333"/>
      <c r="SCB11" s="333"/>
      <c r="SCC11" s="333"/>
      <c r="SCD11" s="333"/>
      <c r="SCE11" s="333"/>
      <c r="SCF11" s="333"/>
      <c r="SCG11" s="333"/>
      <c r="SCH11" s="333"/>
      <c r="SCI11" s="333"/>
      <c r="SCJ11" s="333"/>
      <c r="SCK11" s="333"/>
      <c r="SCL11" s="333"/>
      <c r="SCM11" s="333"/>
      <c r="SCN11" s="333"/>
      <c r="SCO11" s="333"/>
      <c r="SCP11" s="333"/>
      <c r="SCQ11" s="333"/>
      <c r="SCR11" s="333"/>
      <c r="SCS11" s="333"/>
      <c r="SCT11" s="333"/>
      <c r="SCU11" s="333"/>
      <c r="SCV11" s="333"/>
      <c r="SCW11" s="333"/>
      <c r="SCX11" s="333"/>
      <c r="SCY11" s="333"/>
      <c r="SCZ11" s="333"/>
      <c r="SDA11" s="333"/>
      <c r="SDB11" s="333"/>
      <c r="SDC11" s="333"/>
      <c r="SDD11" s="333"/>
      <c r="SDE11" s="333"/>
      <c r="SDF11" s="333"/>
      <c r="SDG11" s="333"/>
      <c r="SDH11" s="333"/>
      <c r="SDI11" s="333"/>
      <c r="SDJ11" s="333"/>
      <c r="SDK11" s="333"/>
      <c r="SDL11" s="333"/>
      <c r="SDM11" s="333"/>
      <c r="SDN11" s="333"/>
      <c r="SDO11" s="333"/>
      <c r="SDP11" s="333"/>
      <c r="SDQ11" s="333"/>
      <c r="SDR11" s="333"/>
      <c r="SDS11" s="333"/>
      <c r="SDT11" s="333"/>
      <c r="SDU11" s="333"/>
      <c r="SDV11" s="333"/>
      <c r="SDW11" s="333"/>
      <c r="SDX11" s="333"/>
      <c r="SDY11" s="333"/>
      <c r="SDZ11" s="333"/>
      <c r="SEA11" s="333"/>
      <c r="SEB11" s="333"/>
      <c r="SEC11" s="333"/>
      <c r="SED11" s="333"/>
      <c r="SEE11" s="333"/>
      <c r="SEF11" s="333"/>
      <c r="SEG11" s="333"/>
      <c r="SEH11" s="333"/>
      <c r="SEI11" s="333"/>
      <c r="SEJ11" s="333"/>
      <c r="SEK11" s="333"/>
      <c r="SEL11" s="333"/>
      <c r="SEM11" s="333"/>
      <c r="SEN11" s="333"/>
      <c r="SEO11" s="333"/>
      <c r="SEP11" s="333"/>
      <c r="SEQ11" s="333"/>
      <c r="SER11" s="333"/>
      <c r="SES11" s="333"/>
      <c r="SET11" s="333"/>
      <c r="SEU11" s="333"/>
      <c r="SEV11" s="333"/>
      <c r="SEW11" s="333"/>
      <c r="SEX11" s="333"/>
      <c r="SEY11" s="333"/>
      <c r="SEZ11" s="333"/>
      <c r="SFA11" s="333"/>
      <c r="SFB11" s="333"/>
      <c r="SFC11" s="333"/>
      <c r="SFD11" s="333"/>
      <c r="SFE11" s="333"/>
      <c r="SFF11" s="333"/>
      <c r="SFG11" s="333"/>
      <c r="SFH11" s="333"/>
      <c r="SFI11" s="333"/>
      <c r="SFJ11" s="333"/>
      <c r="SFK11" s="333"/>
      <c r="SFL11" s="333"/>
      <c r="SFM11" s="333"/>
      <c r="SFN11" s="333"/>
      <c r="SFO11" s="333"/>
      <c r="SFP11" s="333"/>
      <c r="SFQ11" s="333"/>
      <c r="SFR11" s="333"/>
      <c r="SFS11" s="333"/>
      <c r="SFT11" s="333"/>
      <c r="SFU11" s="333"/>
      <c r="SFV11" s="333"/>
      <c r="SFW11" s="333"/>
      <c r="SFX11" s="333"/>
      <c r="SFY11" s="333"/>
      <c r="SFZ11" s="333"/>
      <c r="SGA11" s="333"/>
      <c r="SGB11" s="333"/>
      <c r="SGC11" s="333"/>
      <c r="SGD11" s="333"/>
      <c r="SGE11" s="333"/>
      <c r="SGF11" s="333"/>
      <c r="SGG11" s="333"/>
      <c r="SGH11" s="333"/>
      <c r="SGI11" s="333"/>
      <c r="SGJ11" s="333"/>
      <c r="SGK11" s="333"/>
      <c r="SGL11" s="333"/>
      <c r="SGM11" s="333"/>
      <c r="SGN11" s="333"/>
      <c r="SGO11" s="333"/>
      <c r="SGP11" s="333"/>
      <c r="SGQ11" s="333"/>
      <c r="SGR11" s="333"/>
      <c r="SGS11" s="333"/>
      <c r="SGT11" s="333"/>
      <c r="SGU11" s="333"/>
      <c r="SGV11" s="333"/>
      <c r="SGW11" s="333"/>
      <c r="SGX11" s="333"/>
      <c r="SGY11" s="333"/>
      <c r="SGZ11" s="333"/>
      <c r="SHA11" s="333"/>
      <c r="SHB11" s="333"/>
      <c r="SHC11" s="333"/>
      <c r="SHD11" s="333"/>
      <c r="SHE11" s="333"/>
      <c r="SHF11" s="333"/>
      <c r="SHG11" s="333"/>
      <c r="SHH11" s="333"/>
      <c r="SHI11" s="333"/>
      <c r="SHJ11" s="333"/>
      <c r="SHK11" s="333"/>
      <c r="SHL11" s="333"/>
      <c r="SHM11" s="333"/>
      <c r="SHN11" s="333"/>
      <c r="SHO11" s="333"/>
      <c r="SHP11" s="333"/>
      <c r="SHQ11" s="333"/>
      <c r="SHR11" s="333"/>
      <c r="SHS11" s="333"/>
      <c r="SHT11" s="333"/>
      <c r="SHU11" s="333"/>
      <c r="SHV11" s="333"/>
      <c r="SHW11" s="333"/>
      <c r="SHX11" s="333"/>
      <c r="SHY11" s="333"/>
      <c r="SHZ11" s="333"/>
      <c r="SIA11" s="333"/>
      <c r="SIB11" s="333"/>
      <c r="SIC11" s="333"/>
      <c r="SID11" s="333"/>
      <c r="SIE11" s="333"/>
      <c r="SIF11" s="333"/>
      <c r="SIG11" s="333"/>
      <c r="SIH11" s="333"/>
      <c r="SII11" s="333"/>
      <c r="SIJ11" s="333"/>
      <c r="SIK11" s="333"/>
      <c r="SIL11" s="333"/>
      <c r="SIM11" s="333"/>
      <c r="SIN11" s="333"/>
      <c r="SIO11" s="333"/>
      <c r="SIP11" s="333"/>
      <c r="SIQ11" s="333"/>
      <c r="SIR11" s="333"/>
      <c r="SIS11" s="333"/>
      <c r="SIT11" s="333"/>
      <c r="SIU11" s="333"/>
      <c r="SIV11" s="333"/>
      <c r="SIW11" s="333"/>
      <c r="SIX11" s="333"/>
      <c r="SIY11" s="333"/>
      <c r="SIZ11" s="333"/>
      <c r="SJA11" s="333"/>
      <c r="SJB11" s="333"/>
      <c r="SJC11" s="333"/>
      <c r="SJD11" s="333"/>
      <c r="SJE11" s="333"/>
      <c r="SJF11" s="333"/>
      <c r="SJG11" s="333"/>
      <c r="SJH11" s="333"/>
      <c r="SJI11" s="333"/>
      <c r="SJJ11" s="333"/>
      <c r="SJK11" s="333"/>
      <c r="SJL11" s="333"/>
      <c r="SJM11" s="333"/>
      <c r="SJN11" s="333"/>
      <c r="SJO11" s="333"/>
      <c r="SJP11" s="333"/>
      <c r="SJQ11" s="333"/>
      <c r="SJR11" s="333"/>
      <c r="SJS11" s="333"/>
      <c r="SJT11" s="333"/>
      <c r="SJU11" s="333"/>
      <c r="SJV11" s="333"/>
      <c r="SJW11" s="333"/>
      <c r="SJX11" s="333"/>
      <c r="SJY11" s="333"/>
      <c r="SJZ11" s="333"/>
      <c r="SKA11" s="333"/>
      <c r="SKB11" s="333"/>
      <c r="SKC11" s="333"/>
      <c r="SKD11" s="333"/>
      <c r="SKE11" s="333"/>
      <c r="SKF11" s="333"/>
      <c r="SKG11" s="333"/>
      <c r="SKH11" s="333"/>
      <c r="SKI11" s="333"/>
      <c r="SKJ11" s="333"/>
      <c r="SKK11" s="333"/>
      <c r="SKL11" s="333"/>
      <c r="SKM11" s="333"/>
      <c r="SKN11" s="333"/>
      <c r="SKO11" s="333"/>
      <c r="SKP11" s="333"/>
      <c r="SKQ11" s="333"/>
      <c r="SKR11" s="333"/>
      <c r="SKS11" s="333"/>
      <c r="SKT11" s="333"/>
      <c r="SKU11" s="333"/>
      <c r="SKV11" s="333"/>
      <c r="SKW11" s="333"/>
      <c r="SKX11" s="333"/>
      <c r="SKY11" s="333"/>
      <c r="SKZ11" s="333"/>
      <c r="SLA11" s="333"/>
      <c r="SLB11" s="333"/>
      <c r="SLC11" s="333"/>
      <c r="SLD11" s="333"/>
      <c r="SLE11" s="333"/>
      <c r="SLF11" s="333"/>
      <c r="SLG11" s="333"/>
      <c r="SLH11" s="333"/>
      <c r="SLI11" s="333"/>
      <c r="SLJ11" s="333"/>
      <c r="SLK11" s="333"/>
      <c r="SLL11" s="333"/>
      <c r="SLM11" s="333"/>
      <c r="SLN11" s="333"/>
      <c r="SLO11" s="333"/>
      <c r="SLP11" s="333"/>
      <c r="SLQ11" s="333"/>
      <c r="SLR11" s="333"/>
      <c r="SLS11" s="333"/>
      <c r="SLT11" s="333"/>
      <c r="SLU11" s="333"/>
      <c r="SLV11" s="333"/>
      <c r="SLW11" s="333"/>
      <c r="SLX11" s="333"/>
      <c r="SLY11" s="333"/>
      <c r="SLZ11" s="333"/>
      <c r="SMA11" s="333"/>
      <c r="SMB11" s="333"/>
      <c r="SMC11" s="333"/>
      <c r="SMD11" s="333"/>
      <c r="SME11" s="333"/>
      <c r="SMF11" s="333"/>
      <c r="SMG11" s="333"/>
      <c r="SMH11" s="333"/>
      <c r="SMI11" s="333"/>
      <c r="SMJ11" s="333"/>
      <c r="SMK11" s="333"/>
      <c r="SML11" s="333"/>
      <c r="SMM11" s="333"/>
      <c r="SMN11" s="333"/>
      <c r="SMO11" s="333"/>
      <c r="SMP11" s="333"/>
      <c r="SMQ11" s="333"/>
      <c r="SMR11" s="333"/>
      <c r="SMS11" s="333"/>
      <c r="SMT11" s="333"/>
      <c r="SMU11" s="333"/>
      <c r="SMV11" s="333"/>
      <c r="SMW11" s="333"/>
      <c r="SMX11" s="333"/>
      <c r="SMY11" s="333"/>
      <c r="SMZ11" s="333"/>
      <c r="SNA11" s="333"/>
      <c r="SNB11" s="333"/>
      <c r="SNC11" s="333"/>
      <c r="SND11" s="333"/>
      <c r="SNE11" s="333"/>
      <c r="SNF11" s="333"/>
      <c r="SNG11" s="333"/>
      <c r="SNH11" s="333"/>
      <c r="SNI11" s="333"/>
      <c r="SNJ11" s="333"/>
      <c r="SNK11" s="333"/>
      <c r="SNL11" s="333"/>
      <c r="SNM11" s="333"/>
      <c r="SNN11" s="333"/>
      <c r="SNO11" s="333"/>
      <c r="SNP11" s="333"/>
      <c r="SNQ11" s="333"/>
      <c r="SNR11" s="333"/>
      <c r="SNS11" s="333"/>
      <c r="SNT11" s="333"/>
      <c r="SNU11" s="333"/>
      <c r="SNV11" s="333"/>
      <c r="SNW11" s="333"/>
      <c r="SNX11" s="333"/>
      <c r="SNY11" s="333"/>
      <c r="SNZ11" s="333"/>
      <c r="SOA11" s="333"/>
      <c r="SOB11" s="333"/>
      <c r="SOC11" s="333"/>
      <c r="SOD11" s="333"/>
      <c r="SOE11" s="333"/>
      <c r="SOF11" s="333"/>
      <c r="SOG11" s="333"/>
      <c r="SOH11" s="333"/>
      <c r="SOI11" s="333"/>
      <c r="SOJ11" s="333"/>
      <c r="SOK11" s="333"/>
      <c r="SOL11" s="333"/>
      <c r="SOM11" s="333"/>
      <c r="SON11" s="333"/>
      <c r="SOO11" s="333"/>
      <c r="SOP11" s="333"/>
      <c r="SOQ11" s="333"/>
      <c r="SOR11" s="333"/>
      <c r="SOS11" s="333"/>
      <c r="SOT11" s="333"/>
      <c r="SOU11" s="333"/>
      <c r="SOV11" s="333"/>
      <c r="SOW11" s="333"/>
      <c r="SOX11" s="333"/>
      <c r="SOY11" s="333"/>
      <c r="SOZ11" s="333"/>
      <c r="SPA11" s="333"/>
      <c r="SPB11" s="333"/>
      <c r="SPC11" s="333"/>
      <c r="SPD11" s="333"/>
      <c r="SPE11" s="333"/>
      <c r="SPF11" s="333"/>
      <c r="SPG11" s="333"/>
      <c r="SPH11" s="333"/>
      <c r="SPI11" s="333"/>
      <c r="SPJ11" s="333"/>
      <c r="SPK11" s="333"/>
      <c r="SPL11" s="333"/>
      <c r="SPM11" s="333"/>
      <c r="SPN11" s="333"/>
      <c r="SPO11" s="333"/>
      <c r="SPP11" s="333"/>
      <c r="SPQ11" s="333"/>
      <c r="SPR11" s="333"/>
      <c r="SPS11" s="333"/>
      <c r="SPT11" s="333"/>
      <c r="SPU11" s="333"/>
      <c r="SPV11" s="333"/>
      <c r="SPW11" s="333"/>
      <c r="SPX11" s="333"/>
      <c r="SPY11" s="333"/>
      <c r="SPZ11" s="333"/>
      <c r="SQA11" s="333"/>
      <c r="SQB11" s="333"/>
      <c r="SQC11" s="333"/>
      <c r="SQD11" s="333"/>
      <c r="SQE11" s="333"/>
      <c r="SQF11" s="333"/>
      <c r="SQG11" s="333"/>
      <c r="SQH11" s="333"/>
      <c r="SQI11" s="333"/>
      <c r="SQJ11" s="333"/>
      <c r="SQK11" s="333"/>
      <c r="SQL11" s="333"/>
      <c r="SQM11" s="333"/>
      <c r="SQN11" s="333"/>
      <c r="SQO11" s="333"/>
      <c r="SQP11" s="333"/>
      <c r="SQQ11" s="333"/>
      <c r="SQR11" s="333"/>
      <c r="SQS11" s="333"/>
      <c r="SQT11" s="333"/>
      <c r="SQU11" s="333"/>
      <c r="SQV11" s="333"/>
      <c r="SQW11" s="333"/>
      <c r="SQX11" s="333"/>
      <c r="SQY11" s="333"/>
      <c r="SQZ11" s="333"/>
      <c r="SRA11" s="333"/>
      <c r="SRB11" s="333"/>
      <c r="SRC11" s="333"/>
      <c r="SRD11" s="333"/>
      <c r="SRE11" s="333"/>
      <c r="SRF11" s="333"/>
      <c r="SRG11" s="333"/>
      <c r="SRH11" s="333"/>
      <c r="SRI11" s="333"/>
      <c r="SRJ11" s="333"/>
      <c r="SRK11" s="333"/>
      <c r="SRL11" s="333"/>
      <c r="SRM11" s="333"/>
      <c r="SRN11" s="333"/>
      <c r="SRO11" s="333"/>
      <c r="SRP11" s="333"/>
      <c r="SRQ11" s="333"/>
      <c r="SRR11" s="333"/>
      <c r="SRS11" s="333"/>
      <c r="SRT11" s="333"/>
      <c r="SRU11" s="333"/>
      <c r="SRV11" s="333"/>
      <c r="SRW11" s="333"/>
      <c r="SRX11" s="333"/>
      <c r="SRY11" s="333"/>
      <c r="SRZ11" s="333"/>
      <c r="SSA11" s="333"/>
      <c r="SSB11" s="333"/>
      <c r="SSC11" s="333"/>
      <c r="SSD11" s="333"/>
      <c r="SSE11" s="333"/>
      <c r="SSF11" s="333"/>
      <c r="SSG11" s="333"/>
      <c r="SSH11" s="333"/>
      <c r="SSI11" s="333"/>
      <c r="SSJ11" s="333"/>
      <c r="SSK11" s="333"/>
      <c r="SSL11" s="333"/>
      <c r="SSM11" s="333"/>
      <c r="SSN11" s="333"/>
      <c r="SSO11" s="333"/>
      <c r="SSP11" s="333"/>
      <c r="SSQ11" s="333"/>
      <c r="SSR11" s="333"/>
      <c r="SSS11" s="333"/>
      <c r="SST11" s="333"/>
      <c r="SSU11" s="333"/>
      <c r="SSV11" s="333"/>
      <c r="SSW11" s="333"/>
      <c r="SSX11" s="333"/>
      <c r="SSY11" s="333"/>
      <c r="SSZ11" s="333"/>
      <c r="STA11" s="333"/>
      <c r="STB11" s="333"/>
      <c r="STC11" s="333"/>
      <c r="STD11" s="333"/>
      <c r="STE11" s="333"/>
      <c r="STF11" s="333"/>
      <c r="STG11" s="333"/>
      <c r="STH11" s="333"/>
      <c r="STI11" s="333"/>
      <c r="STJ11" s="333"/>
      <c r="STK11" s="333"/>
      <c r="STL11" s="333"/>
      <c r="STM11" s="333"/>
      <c r="STN11" s="333"/>
      <c r="STO11" s="333"/>
      <c r="STP11" s="333"/>
      <c r="STQ11" s="333"/>
      <c r="STR11" s="333"/>
      <c r="STS11" s="333"/>
      <c r="STT11" s="333"/>
      <c r="STU11" s="333"/>
      <c r="STV11" s="333"/>
      <c r="STW11" s="333"/>
      <c r="STX11" s="333"/>
      <c r="STY11" s="333"/>
      <c r="STZ11" s="333"/>
      <c r="SUA11" s="333"/>
      <c r="SUB11" s="333"/>
      <c r="SUC11" s="333"/>
      <c r="SUD11" s="333"/>
      <c r="SUE11" s="333"/>
      <c r="SUF11" s="333"/>
      <c r="SUG11" s="333"/>
      <c r="SUH11" s="333"/>
      <c r="SUI11" s="333"/>
      <c r="SUJ11" s="333"/>
      <c r="SUK11" s="333"/>
      <c r="SUL11" s="333"/>
      <c r="SUM11" s="333"/>
      <c r="SUN11" s="333"/>
      <c r="SUO11" s="333"/>
      <c r="SUP11" s="333"/>
      <c r="SUQ11" s="333"/>
      <c r="SUR11" s="333"/>
      <c r="SUS11" s="333"/>
      <c r="SUT11" s="333"/>
      <c r="SUU11" s="333"/>
      <c r="SUV11" s="333"/>
      <c r="SUW11" s="333"/>
      <c r="SUX11" s="333"/>
      <c r="SUY11" s="333"/>
      <c r="SUZ11" s="333"/>
      <c r="SVA11" s="333"/>
      <c r="SVB11" s="333"/>
      <c r="SVC11" s="333"/>
      <c r="SVD11" s="333"/>
      <c r="SVE11" s="333"/>
      <c r="SVF11" s="333"/>
      <c r="SVG11" s="333"/>
      <c r="SVH11" s="333"/>
      <c r="SVI11" s="333"/>
      <c r="SVJ11" s="333"/>
      <c r="SVK11" s="333"/>
      <c r="SVL11" s="333"/>
      <c r="SVM11" s="333"/>
      <c r="SVN11" s="333"/>
      <c r="SVO11" s="333"/>
      <c r="SVP11" s="333"/>
      <c r="SVQ11" s="333"/>
      <c r="SVR11" s="333"/>
      <c r="SVS11" s="333"/>
      <c r="SVT11" s="333"/>
      <c r="SVU11" s="333"/>
      <c r="SVV11" s="333"/>
      <c r="SVW11" s="333"/>
      <c r="SVX11" s="333"/>
      <c r="SVY11" s="333"/>
      <c r="SVZ11" s="333"/>
      <c r="SWA11" s="333"/>
      <c r="SWB11" s="333"/>
      <c r="SWC11" s="333"/>
      <c r="SWD11" s="333"/>
      <c r="SWE11" s="333"/>
      <c r="SWF11" s="333"/>
      <c r="SWG11" s="333"/>
      <c r="SWH11" s="333"/>
      <c r="SWI11" s="333"/>
      <c r="SWJ11" s="333"/>
      <c r="SWK11" s="333"/>
      <c r="SWL11" s="333"/>
      <c r="SWM11" s="333"/>
      <c r="SWN11" s="333"/>
      <c r="SWO11" s="333"/>
      <c r="SWP11" s="333"/>
      <c r="SWQ11" s="333"/>
      <c r="SWR11" s="333"/>
      <c r="SWS11" s="333"/>
      <c r="SWT11" s="333"/>
      <c r="SWU11" s="333"/>
      <c r="SWV11" s="333"/>
      <c r="SWW11" s="333"/>
      <c r="SWX11" s="333"/>
      <c r="SWY11" s="333"/>
      <c r="SWZ11" s="333"/>
      <c r="SXA11" s="333"/>
      <c r="SXB11" s="333"/>
      <c r="SXC11" s="333"/>
      <c r="SXD11" s="333"/>
      <c r="SXE11" s="333"/>
      <c r="SXF11" s="333"/>
      <c r="SXG11" s="333"/>
      <c r="SXH11" s="333"/>
      <c r="SXI11" s="333"/>
      <c r="SXJ11" s="333"/>
      <c r="SXK11" s="333"/>
      <c r="SXL11" s="333"/>
      <c r="SXM11" s="333"/>
      <c r="SXN11" s="333"/>
      <c r="SXO11" s="333"/>
      <c r="SXP11" s="333"/>
      <c r="SXQ11" s="333"/>
      <c r="SXR11" s="333"/>
      <c r="SXS11" s="333"/>
      <c r="SXT11" s="333"/>
      <c r="SXU11" s="333"/>
      <c r="SXV11" s="333"/>
      <c r="SXW11" s="333"/>
      <c r="SXX11" s="333"/>
      <c r="SXY11" s="333"/>
      <c r="SXZ11" s="333"/>
      <c r="SYA11" s="333"/>
      <c r="SYB11" s="333"/>
      <c r="SYC11" s="333"/>
      <c r="SYD11" s="333"/>
      <c r="SYE11" s="333"/>
      <c r="SYF11" s="333"/>
      <c r="SYG11" s="333"/>
      <c r="SYH11" s="333"/>
      <c r="SYI11" s="333"/>
      <c r="SYJ11" s="333"/>
      <c r="SYK11" s="333"/>
      <c r="SYL11" s="333"/>
      <c r="SYM11" s="333"/>
      <c r="SYN11" s="333"/>
      <c r="SYO11" s="333"/>
      <c r="SYP11" s="333"/>
      <c r="SYQ11" s="333"/>
      <c r="SYR11" s="333"/>
      <c r="SYS11" s="333"/>
      <c r="SYT11" s="333"/>
      <c r="SYU11" s="333"/>
      <c r="SYV11" s="333"/>
      <c r="SYW11" s="333"/>
      <c r="SYX11" s="333"/>
      <c r="SYY11" s="333"/>
      <c r="SYZ11" s="333"/>
      <c r="SZA11" s="333"/>
      <c r="SZB11" s="333"/>
      <c r="SZC11" s="333"/>
      <c r="SZD11" s="333"/>
      <c r="SZE11" s="333"/>
      <c r="SZF11" s="333"/>
      <c r="SZG11" s="333"/>
      <c r="SZH11" s="333"/>
      <c r="SZI11" s="333"/>
      <c r="SZJ11" s="333"/>
      <c r="SZK11" s="333"/>
      <c r="SZL11" s="333"/>
      <c r="SZM11" s="333"/>
      <c r="SZN11" s="333"/>
      <c r="SZO11" s="333"/>
      <c r="SZP11" s="333"/>
      <c r="SZQ11" s="333"/>
      <c r="SZR11" s="333"/>
      <c r="SZS11" s="333"/>
      <c r="SZT11" s="333"/>
      <c r="SZU11" s="333"/>
      <c r="SZV11" s="333"/>
      <c r="SZW11" s="333"/>
      <c r="SZX11" s="333"/>
      <c r="SZY11" s="333"/>
      <c r="SZZ11" s="333"/>
      <c r="TAA11" s="333"/>
      <c r="TAB11" s="333"/>
      <c r="TAC11" s="333"/>
      <c r="TAD11" s="333"/>
      <c r="TAE11" s="333"/>
      <c r="TAF11" s="333"/>
      <c r="TAG11" s="333"/>
      <c r="TAH11" s="333"/>
      <c r="TAI11" s="333"/>
      <c r="TAJ11" s="333"/>
      <c r="TAK11" s="333"/>
      <c r="TAL11" s="333"/>
      <c r="TAM11" s="333"/>
      <c r="TAN11" s="333"/>
      <c r="TAO11" s="333"/>
      <c r="TAP11" s="333"/>
      <c r="TAQ11" s="333"/>
      <c r="TAR11" s="333"/>
      <c r="TAS11" s="333"/>
      <c r="TAT11" s="333"/>
      <c r="TAU11" s="333"/>
      <c r="TAV11" s="333"/>
      <c r="TAW11" s="333"/>
      <c r="TAX11" s="333"/>
      <c r="TAY11" s="333"/>
      <c r="TAZ11" s="333"/>
      <c r="TBA11" s="333"/>
      <c r="TBB11" s="333"/>
      <c r="TBC11" s="333"/>
      <c r="TBD11" s="333"/>
      <c r="TBE11" s="333"/>
      <c r="TBF11" s="333"/>
      <c r="TBG11" s="333"/>
      <c r="TBH11" s="333"/>
      <c r="TBI11" s="333"/>
      <c r="TBJ11" s="333"/>
      <c r="TBK11" s="333"/>
      <c r="TBL11" s="333"/>
      <c r="TBM11" s="333"/>
      <c r="TBN11" s="333"/>
      <c r="TBO11" s="333"/>
      <c r="TBP11" s="333"/>
      <c r="TBQ11" s="333"/>
      <c r="TBR11" s="333"/>
      <c r="TBS11" s="333"/>
      <c r="TBT11" s="333"/>
      <c r="TBU11" s="333"/>
      <c r="TBV11" s="333"/>
      <c r="TBW11" s="333"/>
      <c r="TBX11" s="333"/>
      <c r="TBY11" s="333"/>
      <c r="TBZ11" s="333"/>
      <c r="TCA11" s="333"/>
      <c r="TCB11" s="333"/>
      <c r="TCC11" s="333"/>
      <c r="TCD11" s="333"/>
      <c r="TCE11" s="333"/>
      <c r="TCF11" s="333"/>
      <c r="TCG11" s="333"/>
      <c r="TCH11" s="333"/>
      <c r="TCI11" s="333"/>
      <c r="TCJ11" s="333"/>
      <c r="TCK11" s="333"/>
      <c r="TCL11" s="333"/>
      <c r="TCM11" s="333"/>
      <c r="TCN11" s="333"/>
      <c r="TCO11" s="333"/>
      <c r="TCP11" s="333"/>
      <c r="TCQ11" s="333"/>
      <c r="TCR11" s="333"/>
      <c r="TCS11" s="333"/>
      <c r="TCT11" s="333"/>
      <c r="TCU11" s="333"/>
      <c r="TCV11" s="333"/>
      <c r="TCW11" s="333"/>
      <c r="TCX11" s="333"/>
      <c r="TCY11" s="333"/>
      <c r="TCZ11" s="333"/>
      <c r="TDA11" s="333"/>
      <c r="TDB11" s="333"/>
      <c r="TDC11" s="333"/>
      <c r="TDD11" s="333"/>
      <c r="TDE11" s="333"/>
      <c r="TDF11" s="333"/>
      <c r="TDG11" s="333"/>
      <c r="TDH11" s="333"/>
      <c r="TDI11" s="333"/>
      <c r="TDJ11" s="333"/>
      <c r="TDK11" s="333"/>
      <c r="TDL11" s="333"/>
      <c r="TDM11" s="333"/>
      <c r="TDN11" s="333"/>
      <c r="TDO11" s="333"/>
      <c r="TDP11" s="333"/>
      <c r="TDQ11" s="333"/>
      <c r="TDR11" s="333"/>
      <c r="TDS11" s="333"/>
      <c r="TDT11" s="333"/>
      <c r="TDU11" s="333"/>
      <c r="TDV11" s="333"/>
      <c r="TDW11" s="333"/>
      <c r="TDX11" s="333"/>
      <c r="TDY11" s="333"/>
      <c r="TDZ11" s="333"/>
      <c r="TEA11" s="333"/>
      <c r="TEB11" s="333"/>
      <c r="TEC11" s="333"/>
      <c r="TED11" s="333"/>
      <c r="TEE11" s="333"/>
      <c r="TEF11" s="333"/>
      <c r="TEG11" s="333"/>
      <c r="TEH11" s="333"/>
      <c r="TEI11" s="333"/>
      <c r="TEJ11" s="333"/>
      <c r="TEK11" s="333"/>
      <c r="TEL11" s="333"/>
      <c r="TEM11" s="333"/>
      <c r="TEN11" s="333"/>
      <c r="TEO11" s="333"/>
      <c r="TEP11" s="333"/>
      <c r="TEQ11" s="333"/>
      <c r="TER11" s="333"/>
      <c r="TES11" s="333"/>
      <c r="TET11" s="333"/>
      <c r="TEU11" s="333"/>
      <c r="TEV11" s="333"/>
      <c r="TEW11" s="333"/>
      <c r="TEX11" s="333"/>
      <c r="TEY11" s="333"/>
      <c r="TEZ11" s="333"/>
      <c r="TFA11" s="333"/>
      <c r="TFB11" s="333"/>
      <c r="TFC11" s="333"/>
      <c r="TFD11" s="333"/>
      <c r="TFE11" s="333"/>
      <c r="TFF11" s="333"/>
      <c r="TFG11" s="333"/>
      <c r="TFH11" s="333"/>
      <c r="TFI11" s="333"/>
      <c r="TFJ11" s="333"/>
      <c r="TFK11" s="333"/>
      <c r="TFL11" s="333"/>
      <c r="TFM11" s="333"/>
      <c r="TFN11" s="333"/>
      <c r="TFO11" s="333"/>
      <c r="TFP11" s="333"/>
      <c r="TFQ11" s="333"/>
      <c r="TFR11" s="333"/>
      <c r="TFS11" s="333"/>
      <c r="TFT11" s="333"/>
      <c r="TFU11" s="333"/>
      <c r="TFV11" s="333"/>
      <c r="TFW11" s="333"/>
      <c r="TFX11" s="333"/>
      <c r="TFY11" s="333"/>
      <c r="TFZ11" s="333"/>
      <c r="TGA11" s="333"/>
      <c r="TGB11" s="333"/>
      <c r="TGC11" s="333"/>
      <c r="TGD11" s="333"/>
      <c r="TGE11" s="333"/>
      <c r="TGF11" s="333"/>
      <c r="TGG11" s="333"/>
      <c r="TGH11" s="333"/>
      <c r="TGI11" s="333"/>
      <c r="TGJ11" s="333"/>
      <c r="TGK11" s="333"/>
      <c r="TGL11" s="333"/>
      <c r="TGM11" s="333"/>
      <c r="TGN11" s="333"/>
      <c r="TGO11" s="333"/>
      <c r="TGP11" s="333"/>
      <c r="TGQ11" s="333"/>
      <c r="TGR11" s="333"/>
      <c r="TGS11" s="333"/>
      <c r="TGT11" s="333"/>
      <c r="TGU11" s="333"/>
      <c r="TGV11" s="333"/>
      <c r="TGW11" s="333"/>
      <c r="TGX11" s="333"/>
      <c r="TGY11" s="333"/>
      <c r="TGZ11" s="333"/>
      <c r="THA11" s="333"/>
      <c r="THB11" s="333"/>
      <c r="THC11" s="333"/>
      <c r="THD11" s="333"/>
      <c r="THE11" s="333"/>
      <c r="THF11" s="333"/>
      <c r="THG11" s="333"/>
      <c r="THH11" s="333"/>
      <c r="THI11" s="333"/>
      <c r="THJ11" s="333"/>
      <c r="THK11" s="333"/>
      <c r="THL11" s="333"/>
      <c r="THM11" s="333"/>
      <c r="THN11" s="333"/>
      <c r="THO11" s="333"/>
      <c r="THP11" s="333"/>
      <c r="THQ11" s="333"/>
      <c r="THR11" s="333"/>
      <c r="THS11" s="333"/>
      <c r="THT11" s="333"/>
      <c r="THU11" s="333"/>
      <c r="THV11" s="333"/>
      <c r="THW11" s="333"/>
      <c r="THX11" s="333"/>
      <c r="THY11" s="333"/>
      <c r="THZ11" s="333"/>
      <c r="TIA11" s="333"/>
      <c r="TIB11" s="333"/>
      <c r="TIC11" s="333"/>
      <c r="TID11" s="333"/>
      <c r="TIE11" s="333"/>
      <c r="TIF11" s="333"/>
      <c r="TIG11" s="333"/>
      <c r="TIH11" s="333"/>
      <c r="TII11" s="333"/>
      <c r="TIJ11" s="333"/>
      <c r="TIK11" s="333"/>
      <c r="TIL11" s="333"/>
      <c r="TIM11" s="333"/>
      <c r="TIN11" s="333"/>
      <c r="TIO11" s="333"/>
      <c r="TIP11" s="333"/>
      <c r="TIQ11" s="333"/>
      <c r="TIR11" s="333"/>
      <c r="TIS11" s="333"/>
      <c r="TIT11" s="333"/>
      <c r="TIU11" s="333"/>
      <c r="TIV11" s="333"/>
      <c r="TIW11" s="333"/>
      <c r="TIX11" s="333"/>
      <c r="TIY11" s="333"/>
      <c r="TIZ11" s="333"/>
      <c r="TJA11" s="333"/>
      <c r="TJB11" s="333"/>
      <c r="TJC11" s="333"/>
      <c r="TJD11" s="333"/>
      <c r="TJE11" s="333"/>
      <c r="TJF11" s="333"/>
      <c r="TJG11" s="333"/>
      <c r="TJH11" s="333"/>
      <c r="TJI11" s="333"/>
      <c r="TJJ11" s="333"/>
      <c r="TJK11" s="333"/>
      <c r="TJL11" s="333"/>
      <c r="TJM11" s="333"/>
      <c r="TJN11" s="333"/>
      <c r="TJO11" s="333"/>
      <c r="TJP11" s="333"/>
      <c r="TJQ11" s="333"/>
      <c r="TJR11" s="333"/>
      <c r="TJS11" s="333"/>
      <c r="TJT11" s="333"/>
      <c r="TJU11" s="333"/>
      <c r="TJV11" s="333"/>
      <c r="TJW11" s="333"/>
      <c r="TJX11" s="333"/>
      <c r="TJY11" s="333"/>
      <c r="TJZ11" s="333"/>
      <c r="TKA11" s="333"/>
      <c r="TKB11" s="333"/>
      <c r="TKC11" s="333"/>
      <c r="TKD11" s="333"/>
      <c r="TKE11" s="333"/>
      <c r="TKF11" s="333"/>
      <c r="TKG11" s="333"/>
      <c r="TKH11" s="333"/>
      <c r="TKI11" s="333"/>
      <c r="TKJ11" s="333"/>
      <c r="TKK11" s="333"/>
      <c r="TKL11" s="333"/>
      <c r="TKM11" s="333"/>
      <c r="TKN11" s="333"/>
      <c r="TKO11" s="333"/>
      <c r="TKP11" s="333"/>
      <c r="TKQ11" s="333"/>
      <c r="TKR11" s="333"/>
      <c r="TKS11" s="333"/>
      <c r="TKT11" s="333"/>
      <c r="TKU11" s="333"/>
      <c r="TKV11" s="333"/>
      <c r="TKW11" s="333"/>
      <c r="TKX11" s="333"/>
      <c r="TKY11" s="333"/>
      <c r="TKZ11" s="333"/>
      <c r="TLA11" s="333"/>
      <c r="TLB11" s="333"/>
      <c r="TLC11" s="333"/>
      <c r="TLD11" s="333"/>
      <c r="TLE11" s="333"/>
      <c r="TLF11" s="333"/>
      <c r="TLG11" s="333"/>
      <c r="TLH11" s="333"/>
      <c r="TLI11" s="333"/>
      <c r="TLJ11" s="333"/>
      <c r="TLK11" s="333"/>
      <c r="TLL11" s="333"/>
      <c r="TLM11" s="333"/>
      <c r="TLN11" s="333"/>
      <c r="TLO11" s="333"/>
      <c r="TLP11" s="333"/>
      <c r="TLQ11" s="333"/>
      <c r="TLR11" s="333"/>
      <c r="TLS11" s="333"/>
      <c r="TLT11" s="333"/>
      <c r="TLU11" s="333"/>
      <c r="TLV11" s="333"/>
      <c r="TLW11" s="333"/>
      <c r="TLX11" s="333"/>
      <c r="TLY11" s="333"/>
      <c r="TLZ11" s="333"/>
      <c r="TMA11" s="333"/>
      <c r="TMB11" s="333"/>
      <c r="TMC11" s="333"/>
      <c r="TMD11" s="333"/>
      <c r="TME11" s="333"/>
      <c r="TMF11" s="333"/>
      <c r="TMG11" s="333"/>
      <c r="TMH11" s="333"/>
      <c r="TMI11" s="333"/>
      <c r="TMJ11" s="333"/>
      <c r="TMK11" s="333"/>
      <c r="TML11" s="333"/>
      <c r="TMM11" s="333"/>
      <c r="TMN11" s="333"/>
      <c r="TMO11" s="333"/>
      <c r="TMP11" s="333"/>
      <c r="TMQ11" s="333"/>
      <c r="TMR11" s="333"/>
      <c r="TMS11" s="333"/>
      <c r="TMT11" s="333"/>
      <c r="TMU11" s="333"/>
      <c r="TMV11" s="333"/>
      <c r="TMW11" s="333"/>
      <c r="TMX11" s="333"/>
      <c r="TMY11" s="333"/>
      <c r="TMZ11" s="333"/>
      <c r="TNA11" s="333"/>
      <c r="TNB11" s="333"/>
      <c r="TNC11" s="333"/>
      <c r="TND11" s="333"/>
      <c r="TNE11" s="333"/>
      <c r="TNF11" s="333"/>
      <c r="TNG11" s="333"/>
      <c r="TNH11" s="333"/>
      <c r="TNI11" s="333"/>
      <c r="TNJ11" s="333"/>
      <c r="TNK11" s="333"/>
      <c r="TNL11" s="333"/>
      <c r="TNM11" s="333"/>
      <c r="TNN11" s="333"/>
      <c r="TNO11" s="333"/>
      <c r="TNP11" s="333"/>
      <c r="TNQ11" s="333"/>
      <c r="TNR11" s="333"/>
      <c r="TNS11" s="333"/>
      <c r="TNT11" s="333"/>
      <c r="TNU11" s="333"/>
      <c r="TNV11" s="333"/>
      <c r="TNW11" s="333"/>
      <c r="TNX11" s="333"/>
      <c r="TNY11" s="333"/>
      <c r="TNZ11" s="333"/>
      <c r="TOA11" s="333"/>
      <c r="TOB11" s="333"/>
      <c r="TOC11" s="333"/>
      <c r="TOD11" s="333"/>
      <c r="TOE11" s="333"/>
      <c r="TOF11" s="333"/>
      <c r="TOG11" s="333"/>
      <c r="TOH11" s="333"/>
      <c r="TOI11" s="333"/>
      <c r="TOJ11" s="333"/>
      <c r="TOK11" s="333"/>
      <c r="TOL11" s="333"/>
      <c r="TOM11" s="333"/>
      <c r="TON11" s="333"/>
      <c r="TOO11" s="333"/>
      <c r="TOP11" s="333"/>
      <c r="TOQ11" s="333"/>
      <c r="TOR11" s="333"/>
      <c r="TOS11" s="333"/>
      <c r="TOT11" s="333"/>
      <c r="TOU11" s="333"/>
      <c r="TOV11" s="333"/>
      <c r="TOW11" s="333"/>
      <c r="TOX11" s="333"/>
      <c r="TOY11" s="333"/>
      <c r="TOZ11" s="333"/>
      <c r="TPA11" s="333"/>
      <c r="TPB11" s="333"/>
      <c r="TPC11" s="333"/>
      <c r="TPD11" s="333"/>
      <c r="TPE11" s="333"/>
      <c r="TPF11" s="333"/>
      <c r="TPG11" s="333"/>
      <c r="TPH11" s="333"/>
      <c r="TPI11" s="333"/>
      <c r="TPJ11" s="333"/>
      <c r="TPK11" s="333"/>
      <c r="TPL11" s="333"/>
      <c r="TPM11" s="333"/>
      <c r="TPN11" s="333"/>
      <c r="TPO11" s="333"/>
      <c r="TPP11" s="333"/>
      <c r="TPQ11" s="333"/>
      <c r="TPR11" s="333"/>
      <c r="TPS11" s="333"/>
      <c r="TPT11" s="333"/>
      <c r="TPU11" s="333"/>
      <c r="TPV11" s="333"/>
      <c r="TPW11" s="333"/>
      <c r="TPX11" s="333"/>
      <c r="TPY11" s="333"/>
      <c r="TPZ11" s="333"/>
      <c r="TQA11" s="333"/>
      <c r="TQB11" s="333"/>
      <c r="TQC11" s="333"/>
      <c r="TQD11" s="333"/>
      <c r="TQE11" s="333"/>
      <c r="TQF11" s="333"/>
      <c r="TQG11" s="333"/>
      <c r="TQH11" s="333"/>
      <c r="TQI11" s="333"/>
      <c r="TQJ11" s="333"/>
      <c r="TQK11" s="333"/>
      <c r="TQL11" s="333"/>
      <c r="TQM11" s="333"/>
      <c r="TQN11" s="333"/>
      <c r="TQO11" s="333"/>
      <c r="TQP11" s="333"/>
      <c r="TQQ11" s="333"/>
      <c r="TQR11" s="333"/>
      <c r="TQS11" s="333"/>
      <c r="TQT11" s="333"/>
      <c r="TQU11" s="333"/>
      <c r="TQV11" s="333"/>
      <c r="TQW11" s="333"/>
      <c r="TQX11" s="333"/>
      <c r="TQY11" s="333"/>
      <c r="TQZ11" s="333"/>
      <c r="TRA11" s="333"/>
      <c r="TRB11" s="333"/>
      <c r="TRC11" s="333"/>
      <c r="TRD11" s="333"/>
      <c r="TRE11" s="333"/>
      <c r="TRF11" s="333"/>
      <c r="TRG11" s="333"/>
      <c r="TRH11" s="333"/>
      <c r="TRI11" s="333"/>
      <c r="TRJ11" s="333"/>
      <c r="TRK11" s="333"/>
      <c r="TRL11" s="333"/>
      <c r="TRM11" s="333"/>
      <c r="TRN11" s="333"/>
      <c r="TRO11" s="333"/>
      <c r="TRP11" s="333"/>
      <c r="TRQ11" s="333"/>
      <c r="TRR11" s="333"/>
      <c r="TRS11" s="333"/>
      <c r="TRT11" s="333"/>
      <c r="TRU11" s="333"/>
      <c r="TRV11" s="333"/>
      <c r="TRW11" s="333"/>
      <c r="TRX11" s="333"/>
      <c r="TRY11" s="333"/>
      <c r="TRZ11" s="333"/>
      <c r="TSA11" s="333"/>
      <c r="TSB11" s="333"/>
      <c r="TSC11" s="333"/>
      <c r="TSD11" s="333"/>
      <c r="TSE11" s="333"/>
      <c r="TSF11" s="333"/>
      <c r="TSG11" s="333"/>
      <c r="TSH11" s="333"/>
      <c r="TSI11" s="333"/>
      <c r="TSJ11" s="333"/>
      <c r="TSK11" s="333"/>
      <c r="TSL11" s="333"/>
      <c r="TSM11" s="333"/>
      <c r="TSN11" s="333"/>
      <c r="TSO11" s="333"/>
      <c r="TSP11" s="333"/>
      <c r="TSQ11" s="333"/>
      <c r="TSR11" s="333"/>
      <c r="TSS11" s="333"/>
      <c r="TST11" s="333"/>
      <c r="TSU11" s="333"/>
      <c r="TSV11" s="333"/>
      <c r="TSW11" s="333"/>
      <c r="TSX11" s="333"/>
      <c r="TSY11" s="333"/>
      <c r="TSZ11" s="333"/>
      <c r="TTA11" s="333"/>
      <c r="TTB11" s="333"/>
      <c r="TTC11" s="333"/>
      <c r="TTD11" s="333"/>
      <c r="TTE11" s="333"/>
      <c r="TTF11" s="333"/>
      <c r="TTG11" s="333"/>
      <c r="TTH11" s="333"/>
      <c r="TTI11" s="333"/>
      <c r="TTJ11" s="333"/>
      <c r="TTK11" s="333"/>
      <c r="TTL11" s="333"/>
      <c r="TTM11" s="333"/>
      <c r="TTN11" s="333"/>
      <c r="TTO11" s="333"/>
      <c r="TTP11" s="333"/>
      <c r="TTQ11" s="333"/>
      <c r="TTR11" s="333"/>
      <c r="TTS11" s="333"/>
      <c r="TTT11" s="333"/>
      <c r="TTU11" s="333"/>
      <c r="TTV11" s="333"/>
      <c r="TTW11" s="333"/>
      <c r="TTX11" s="333"/>
      <c r="TTY11" s="333"/>
      <c r="TTZ11" s="333"/>
      <c r="TUA11" s="333"/>
      <c r="TUB11" s="333"/>
      <c r="TUC11" s="333"/>
      <c r="TUD11" s="333"/>
      <c r="TUE11" s="333"/>
      <c r="TUF11" s="333"/>
      <c r="TUG11" s="333"/>
      <c r="TUH11" s="333"/>
      <c r="TUI11" s="333"/>
      <c r="TUJ11" s="333"/>
      <c r="TUK11" s="333"/>
      <c r="TUL11" s="333"/>
      <c r="TUM11" s="333"/>
      <c r="TUN11" s="333"/>
      <c r="TUO11" s="333"/>
      <c r="TUP11" s="333"/>
      <c r="TUQ11" s="333"/>
      <c r="TUR11" s="333"/>
      <c r="TUS11" s="333"/>
      <c r="TUT11" s="333"/>
      <c r="TUU11" s="333"/>
      <c r="TUV11" s="333"/>
      <c r="TUW11" s="333"/>
      <c r="TUX11" s="333"/>
      <c r="TUY11" s="333"/>
      <c r="TUZ11" s="333"/>
      <c r="TVA11" s="333"/>
      <c r="TVB11" s="333"/>
      <c r="TVC11" s="333"/>
      <c r="TVD11" s="333"/>
      <c r="TVE11" s="333"/>
      <c r="TVF11" s="333"/>
      <c r="TVG11" s="333"/>
      <c r="TVH11" s="333"/>
      <c r="TVI11" s="333"/>
      <c r="TVJ11" s="333"/>
      <c r="TVK11" s="333"/>
      <c r="TVL11" s="333"/>
      <c r="TVM11" s="333"/>
      <c r="TVN11" s="333"/>
      <c r="TVO11" s="333"/>
      <c r="TVP11" s="333"/>
      <c r="TVQ11" s="333"/>
      <c r="TVR11" s="333"/>
      <c r="TVS11" s="333"/>
      <c r="TVT11" s="333"/>
      <c r="TVU11" s="333"/>
      <c r="TVV11" s="333"/>
      <c r="TVW11" s="333"/>
      <c r="TVX11" s="333"/>
      <c r="TVY11" s="333"/>
      <c r="TVZ11" s="333"/>
      <c r="TWA11" s="333"/>
      <c r="TWB11" s="333"/>
      <c r="TWC11" s="333"/>
      <c r="TWD11" s="333"/>
      <c r="TWE11" s="333"/>
      <c r="TWF11" s="333"/>
      <c r="TWG11" s="333"/>
      <c r="TWH11" s="333"/>
      <c r="TWI11" s="333"/>
      <c r="TWJ11" s="333"/>
      <c r="TWK11" s="333"/>
      <c r="TWL11" s="333"/>
      <c r="TWM11" s="333"/>
      <c r="TWN11" s="333"/>
      <c r="TWO11" s="333"/>
      <c r="TWP11" s="333"/>
      <c r="TWQ11" s="333"/>
      <c r="TWR11" s="333"/>
      <c r="TWS11" s="333"/>
      <c r="TWT11" s="333"/>
      <c r="TWU11" s="333"/>
      <c r="TWV11" s="333"/>
      <c r="TWW11" s="333"/>
      <c r="TWX11" s="333"/>
      <c r="TWY11" s="333"/>
      <c r="TWZ11" s="333"/>
      <c r="TXA11" s="333"/>
      <c r="TXB11" s="333"/>
      <c r="TXC11" s="333"/>
      <c r="TXD11" s="333"/>
      <c r="TXE11" s="333"/>
      <c r="TXF11" s="333"/>
      <c r="TXG11" s="333"/>
      <c r="TXH11" s="333"/>
      <c r="TXI11" s="333"/>
      <c r="TXJ11" s="333"/>
      <c r="TXK11" s="333"/>
      <c r="TXL11" s="333"/>
      <c r="TXM11" s="333"/>
      <c r="TXN11" s="333"/>
      <c r="TXO11" s="333"/>
      <c r="TXP11" s="333"/>
      <c r="TXQ11" s="333"/>
      <c r="TXR11" s="333"/>
      <c r="TXS11" s="333"/>
      <c r="TXT11" s="333"/>
      <c r="TXU11" s="333"/>
      <c r="TXV11" s="333"/>
      <c r="TXW11" s="333"/>
      <c r="TXX11" s="333"/>
      <c r="TXY11" s="333"/>
      <c r="TXZ11" s="333"/>
      <c r="TYA11" s="333"/>
      <c r="TYB11" s="333"/>
      <c r="TYC11" s="333"/>
      <c r="TYD11" s="333"/>
      <c r="TYE11" s="333"/>
      <c r="TYF11" s="333"/>
      <c r="TYG11" s="333"/>
      <c r="TYH11" s="333"/>
      <c r="TYI11" s="333"/>
      <c r="TYJ11" s="333"/>
      <c r="TYK11" s="333"/>
      <c r="TYL11" s="333"/>
      <c r="TYM11" s="333"/>
      <c r="TYN11" s="333"/>
      <c r="TYO11" s="333"/>
      <c r="TYP11" s="333"/>
      <c r="TYQ11" s="333"/>
      <c r="TYR11" s="333"/>
      <c r="TYS11" s="333"/>
      <c r="TYT11" s="333"/>
      <c r="TYU11" s="333"/>
      <c r="TYV11" s="333"/>
      <c r="TYW11" s="333"/>
      <c r="TYX11" s="333"/>
      <c r="TYY11" s="333"/>
      <c r="TYZ11" s="333"/>
      <c r="TZA11" s="333"/>
      <c r="TZB11" s="333"/>
      <c r="TZC11" s="333"/>
      <c r="TZD11" s="333"/>
      <c r="TZE11" s="333"/>
      <c r="TZF11" s="333"/>
      <c r="TZG11" s="333"/>
      <c r="TZH11" s="333"/>
      <c r="TZI11" s="333"/>
      <c r="TZJ11" s="333"/>
      <c r="TZK11" s="333"/>
      <c r="TZL11" s="333"/>
      <c r="TZM11" s="333"/>
      <c r="TZN11" s="333"/>
      <c r="TZO11" s="333"/>
      <c r="TZP11" s="333"/>
      <c r="TZQ11" s="333"/>
      <c r="TZR11" s="333"/>
      <c r="TZS11" s="333"/>
      <c r="TZT11" s="333"/>
      <c r="TZU11" s="333"/>
      <c r="TZV11" s="333"/>
      <c r="TZW11" s="333"/>
      <c r="TZX11" s="333"/>
      <c r="TZY11" s="333"/>
      <c r="TZZ11" s="333"/>
      <c r="UAA11" s="333"/>
      <c r="UAB11" s="333"/>
      <c r="UAC11" s="333"/>
      <c r="UAD11" s="333"/>
      <c r="UAE11" s="333"/>
      <c r="UAF11" s="333"/>
      <c r="UAG11" s="333"/>
      <c r="UAH11" s="333"/>
      <c r="UAI11" s="333"/>
      <c r="UAJ11" s="333"/>
      <c r="UAK11" s="333"/>
      <c r="UAL11" s="333"/>
      <c r="UAM11" s="333"/>
      <c r="UAN11" s="333"/>
      <c r="UAO11" s="333"/>
      <c r="UAP11" s="333"/>
      <c r="UAQ11" s="333"/>
      <c r="UAR11" s="333"/>
      <c r="UAS11" s="333"/>
      <c r="UAT11" s="333"/>
      <c r="UAU11" s="333"/>
      <c r="UAV11" s="333"/>
      <c r="UAW11" s="333"/>
      <c r="UAX11" s="333"/>
      <c r="UAY11" s="333"/>
      <c r="UAZ11" s="333"/>
      <c r="UBA11" s="333"/>
      <c r="UBB11" s="333"/>
      <c r="UBC11" s="333"/>
      <c r="UBD11" s="333"/>
      <c r="UBE11" s="333"/>
      <c r="UBF11" s="333"/>
      <c r="UBG11" s="333"/>
      <c r="UBH11" s="333"/>
      <c r="UBI11" s="333"/>
      <c r="UBJ11" s="333"/>
      <c r="UBK11" s="333"/>
      <c r="UBL11" s="333"/>
      <c r="UBM11" s="333"/>
      <c r="UBN11" s="333"/>
      <c r="UBO11" s="333"/>
      <c r="UBP11" s="333"/>
      <c r="UBQ11" s="333"/>
      <c r="UBR11" s="333"/>
      <c r="UBS11" s="333"/>
      <c r="UBT11" s="333"/>
      <c r="UBU11" s="333"/>
      <c r="UBV11" s="333"/>
      <c r="UBW11" s="333"/>
      <c r="UBX11" s="333"/>
      <c r="UBY11" s="333"/>
      <c r="UBZ11" s="333"/>
      <c r="UCA11" s="333"/>
      <c r="UCB11" s="333"/>
      <c r="UCC11" s="333"/>
      <c r="UCD11" s="333"/>
      <c r="UCE11" s="333"/>
      <c r="UCF11" s="333"/>
      <c r="UCG11" s="333"/>
      <c r="UCH11" s="333"/>
      <c r="UCI11" s="333"/>
      <c r="UCJ11" s="333"/>
      <c r="UCK11" s="333"/>
      <c r="UCL11" s="333"/>
      <c r="UCM11" s="333"/>
      <c r="UCN11" s="333"/>
      <c r="UCO11" s="333"/>
      <c r="UCP11" s="333"/>
      <c r="UCQ11" s="333"/>
      <c r="UCR11" s="333"/>
      <c r="UCS11" s="333"/>
      <c r="UCT11" s="333"/>
      <c r="UCU11" s="333"/>
      <c r="UCV11" s="333"/>
      <c r="UCW11" s="333"/>
      <c r="UCX11" s="333"/>
      <c r="UCY11" s="333"/>
      <c r="UCZ11" s="333"/>
      <c r="UDA11" s="333"/>
      <c r="UDB11" s="333"/>
      <c r="UDC11" s="333"/>
      <c r="UDD11" s="333"/>
      <c r="UDE11" s="333"/>
      <c r="UDF11" s="333"/>
      <c r="UDG11" s="333"/>
      <c r="UDH11" s="333"/>
      <c r="UDI11" s="333"/>
      <c r="UDJ11" s="333"/>
      <c r="UDK11" s="333"/>
      <c r="UDL11" s="333"/>
      <c r="UDM11" s="333"/>
      <c r="UDN11" s="333"/>
      <c r="UDO11" s="333"/>
      <c r="UDP11" s="333"/>
      <c r="UDQ11" s="333"/>
      <c r="UDR11" s="333"/>
      <c r="UDS11" s="333"/>
      <c r="UDT11" s="333"/>
      <c r="UDU11" s="333"/>
      <c r="UDV11" s="333"/>
      <c r="UDW11" s="333"/>
      <c r="UDX11" s="333"/>
      <c r="UDY11" s="333"/>
      <c r="UDZ11" s="333"/>
      <c r="UEA11" s="333"/>
      <c r="UEB11" s="333"/>
      <c r="UEC11" s="333"/>
      <c r="UED11" s="333"/>
      <c r="UEE11" s="333"/>
      <c r="UEF11" s="333"/>
      <c r="UEG11" s="333"/>
      <c r="UEH11" s="333"/>
      <c r="UEI11" s="333"/>
      <c r="UEJ11" s="333"/>
      <c r="UEK11" s="333"/>
      <c r="UEL11" s="333"/>
      <c r="UEM11" s="333"/>
      <c r="UEN11" s="333"/>
      <c r="UEO11" s="333"/>
      <c r="UEP11" s="333"/>
      <c r="UEQ11" s="333"/>
      <c r="UER11" s="333"/>
      <c r="UES11" s="333"/>
      <c r="UET11" s="333"/>
      <c r="UEU11" s="333"/>
      <c r="UEV11" s="333"/>
      <c r="UEW11" s="333"/>
      <c r="UEX11" s="333"/>
      <c r="UEY11" s="333"/>
      <c r="UEZ11" s="333"/>
      <c r="UFA11" s="333"/>
      <c r="UFB11" s="333"/>
      <c r="UFC11" s="333"/>
      <c r="UFD11" s="333"/>
      <c r="UFE11" s="333"/>
      <c r="UFF11" s="333"/>
      <c r="UFG11" s="333"/>
      <c r="UFH11" s="333"/>
      <c r="UFI11" s="333"/>
      <c r="UFJ11" s="333"/>
      <c r="UFK11" s="333"/>
      <c r="UFL11" s="333"/>
      <c r="UFM11" s="333"/>
      <c r="UFN11" s="333"/>
      <c r="UFO11" s="333"/>
      <c r="UFP11" s="333"/>
      <c r="UFQ11" s="333"/>
      <c r="UFR11" s="333"/>
      <c r="UFS11" s="333"/>
      <c r="UFT11" s="333"/>
      <c r="UFU11" s="333"/>
      <c r="UFV11" s="333"/>
      <c r="UFW11" s="333"/>
      <c r="UFX11" s="333"/>
      <c r="UFY11" s="333"/>
      <c r="UFZ11" s="333"/>
      <c r="UGA11" s="333"/>
      <c r="UGB11" s="333"/>
      <c r="UGC11" s="333"/>
      <c r="UGD11" s="333"/>
      <c r="UGE11" s="333"/>
      <c r="UGF11" s="333"/>
      <c r="UGG11" s="333"/>
      <c r="UGH11" s="333"/>
      <c r="UGI11" s="333"/>
      <c r="UGJ11" s="333"/>
      <c r="UGK11" s="333"/>
      <c r="UGL11" s="333"/>
      <c r="UGM11" s="333"/>
      <c r="UGN11" s="333"/>
      <c r="UGO11" s="333"/>
      <c r="UGP11" s="333"/>
      <c r="UGQ11" s="333"/>
      <c r="UGR11" s="333"/>
      <c r="UGS11" s="333"/>
      <c r="UGT11" s="333"/>
      <c r="UGU11" s="333"/>
      <c r="UGV11" s="333"/>
      <c r="UGW11" s="333"/>
      <c r="UGX11" s="333"/>
      <c r="UGY11" s="333"/>
      <c r="UGZ11" s="333"/>
      <c r="UHA11" s="333"/>
      <c r="UHB11" s="333"/>
      <c r="UHC11" s="333"/>
      <c r="UHD11" s="333"/>
      <c r="UHE11" s="333"/>
      <c r="UHF11" s="333"/>
      <c r="UHG11" s="333"/>
      <c r="UHH11" s="333"/>
      <c r="UHI11" s="333"/>
      <c r="UHJ11" s="333"/>
      <c r="UHK11" s="333"/>
      <c r="UHL11" s="333"/>
      <c r="UHM11" s="333"/>
      <c r="UHN11" s="333"/>
      <c r="UHO11" s="333"/>
      <c r="UHP11" s="333"/>
      <c r="UHQ11" s="333"/>
      <c r="UHR11" s="333"/>
      <c r="UHS11" s="333"/>
      <c r="UHT11" s="333"/>
      <c r="UHU11" s="333"/>
      <c r="UHV11" s="333"/>
      <c r="UHW11" s="333"/>
      <c r="UHX11" s="333"/>
      <c r="UHY11" s="333"/>
      <c r="UHZ11" s="333"/>
      <c r="UIA11" s="333"/>
      <c r="UIB11" s="333"/>
      <c r="UIC11" s="333"/>
      <c r="UID11" s="333"/>
      <c r="UIE11" s="333"/>
      <c r="UIF11" s="333"/>
      <c r="UIG11" s="333"/>
      <c r="UIH11" s="333"/>
      <c r="UII11" s="333"/>
      <c r="UIJ11" s="333"/>
      <c r="UIK11" s="333"/>
      <c r="UIL11" s="333"/>
      <c r="UIM11" s="333"/>
      <c r="UIN11" s="333"/>
      <c r="UIO11" s="333"/>
      <c r="UIP11" s="333"/>
      <c r="UIQ11" s="333"/>
      <c r="UIR11" s="333"/>
      <c r="UIS11" s="333"/>
      <c r="UIT11" s="333"/>
      <c r="UIU11" s="333"/>
      <c r="UIV11" s="333"/>
      <c r="UIW11" s="333"/>
      <c r="UIX11" s="333"/>
      <c r="UIY11" s="333"/>
      <c r="UIZ11" s="333"/>
      <c r="UJA11" s="333"/>
      <c r="UJB11" s="333"/>
      <c r="UJC11" s="333"/>
      <c r="UJD11" s="333"/>
      <c r="UJE11" s="333"/>
      <c r="UJF11" s="333"/>
      <c r="UJG11" s="333"/>
      <c r="UJH11" s="333"/>
      <c r="UJI11" s="333"/>
      <c r="UJJ11" s="333"/>
      <c r="UJK11" s="333"/>
      <c r="UJL11" s="333"/>
      <c r="UJM11" s="333"/>
      <c r="UJN11" s="333"/>
      <c r="UJO11" s="333"/>
      <c r="UJP11" s="333"/>
      <c r="UJQ11" s="333"/>
      <c r="UJR11" s="333"/>
      <c r="UJS11" s="333"/>
      <c r="UJT11" s="333"/>
      <c r="UJU11" s="333"/>
      <c r="UJV11" s="333"/>
      <c r="UJW11" s="333"/>
      <c r="UJX11" s="333"/>
      <c r="UJY11" s="333"/>
      <c r="UJZ11" s="333"/>
      <c r="UKA11" s="333"/>
      <c r="UKB11" s="333"/>
      <c r="UKC11" s="333"/>
      <c r="UKD11" s="333"/>
      <c r="UKE11" s="333"/>
      <c r="UKF11" s="333"/>
      <c r="UKG11" s="333"/>
      <c r="UKH11" s="333"/>
      <c r="UKI11" s="333"/>
      <c r="UKJ11" s="333"/>
      <c r="UKK11" s="333"/>
      <c r="UKL11" s="333"/>
      <c r="UKM11" s="333"/>
      <c r="UKN11" s="333"/>
      <c r="UKO11" s="333"/>
      <c r="UKP11" s="333"/>
      <c r="UKQ11" s="333"/>
      <c r="UKR11" s="333"/>
      <c r="UKS11" s="333"/>
      <c r="UKT11" s="333"/>
      <c r="UKU11" s="333"/>
      <c r="UKV11" s="333"/>
      <c r="UKW11" s="333"/>
      <c r="UKX11" s="333"/>
      <c r="UKY11" s="333"/>
      <c r="UKZ11" s="333"/>
      <c r="ULA11" s="333"/>
      <c r="ULB11" s="333"/>
      <c r="ULC11" s="333"/>
      <c r="ULD11" s="333"/>
      <c r="ULE11" s="333"/>
      <c r="ULF11" s="333"/>
      <c r="ULG11" s="333"/>
      <c r="ULH11" s="333"/>
      <c r="ULI11" s="333"/>
      <c r="ULJ11" s="333"/>
      <c r="ULK11" s="333"/>
      <c r="ULL11" s="333"/>
      <c r="ULM11" s="333"/>
      <c r="ULN11" s="333"/>
      <c r="ULO11" s="333"/>
      <c r="ULP11" s="333"/>
      <c r="ULQ11" s="333"/>
      <c r="ULR11" s="333"/>
      <c r="ULS11" s="333"/>
      <c r="ULT11" s="333"/>
      <c r="ULU11" s="333"/>
      <c r="ULV11" s="333"/>
      <c r="ULW11" s="333"/>
      <c r="ULX11" s="333"/>
      <c r="ULY11" s="333"/>
      <c r="ULZ11" s="333"/>
      <c r="UMA11" s="333"/>
      <c r="UMB11" s="333"/>
      <c r="UMC11" s="333"/>
      <c r="UMD11" s="333"/>
      <c r="UME11" s="333"/>
      <c r="UMF11" s="333"/>
      <c r="UMG11" s="333"/>
      <c r="UMH11" s="333"/>
      <c r="UMI11" s="333"/>
      <c r="UMJ11" s="333"/>
      <c r="UMK11" s="333"/>
      <c r="UML11" s="333"/>
      <c r="UMM11" s="333"/>
      <c r="UMN11" s="333"/>
      <c r="UMO11" s="333"/>
      <c r="UMP11" s="333"/>
      <c r="UMQ11" s="333"/>
      <c r="UMR11" s="333"/>
      <c r="UMS11" s="333"/>
      <c r="UMT11" s="333"/>
      <c r="UMU11" s="333"/>
      <c r="UMV11" s="333"/>
      <c r="UMW11" s="333"/>
      <c r="UMX11" s="333"/>
      <c r="UMY11" s="333"/>
      <c r="UMZ11" s="333"/>
      <c r="UNA11" s="333"/>
      <c r="UNB11" s="333"/>
      <c r="UNC11" s="333"/>
      <c r="UND11" s="333"/>
      <c r="UNE11" s="333"/>
      <c r="UNF11" s="333"/>
      <c r="UNG11" s="333"/>
      <c r="UNH11" s="333"/>
      <c r="UNI11" s="333"/>
      <c r="UNJ11" s="333"/>
      <c r="UNK11" s="333"/>
      <c r="UNL11" s="333"/>
      <c r="UNM11" s="333"/>
      <c r="UNN11" s="333"/>
      <c r="UNO11" s="333"/>
      <c r="UNP11" s="333"/>
      <c r="UNQ11" s="333"/>
      <c r="UNR11" s="333"/>
      <c r="UNS11" s="333"/>
      <c r="UNT11" s="333"/>
      <c r="UNU11" s="333"/>
      <c r="UNV11" s="333"/>
      <c r="UNW11" s="333"/>
      <c r="UNX11" s="333"/>
      <c r="UNY11" s="333"/>
      <c r="UNZ11" s="333"/>
      <c r="UOA11" s="333"/>
      <c r="UOB11" s="333"/>
      <c r="UOC11" s="333"/>
      <c r="UOD11" s="333"/>
      <c r="UOE11" s="333"/>
      <c r="UOF11" s="333"/>
      <c r="UOG11" s="333"/>
      <c r="UOH11" s="333"/>
      <c r="UOI11" s="333"/>
      <c r="UOJ11" s="333"/>
      <c r="UOK11" s="333"/>
      <c r="UOL11" s="333"/>
      <c r="UOM11" s="333"/>
      <c r="UON11" s="333"/>
      <c r="UOO11" s="333"/>
      <c r="UOP11" s="333"/>
      <c r="UOQ11" s="333"/>
      <c r="UOR11" s="333"/>
      <c r="UOS11" s="333"/>
      <c r="UOT11" s="333"/>
      <c r="UOU11" s="333"/>
      <c r="UOV11" s="333"/>
      <c r="UOW11" s="333"/>
      <c r="UOX11" s="333"/>
      <c r="UOY11" s="333"/>
      <c r="UOZ11" s="333"/>
      <c r="UPA11" s="333"/>
      <c r="UPB11" s="333"/>
      <c r="UPC11" s="333"/>
      <c r="UPD11" s="333"/>
      <c r="UPE11" s="333"/>
      <c r="UPF11" s="333"/>
      <c r="UPG11" s="333"/>
      <c r="UPH11" s="333"/>
      <c r="UPI11" s="333"/>
      <c r="UPJ11" s="333"/>
      <c r="UPK11" s="333"/>
      <c r="UPL11" s="333"/>
      <c r="UPM11" s="333"/>
      <c r="UPN11" s="333"/>
      <c r="UPO11" s="333"/>
      <c r="UPP11" s="333"/>
      <c r="UPQ11" s="333"/>
      <c r="UPR11" s="333"/>
      <c r="UPS11" s="333"/>
      <c r="UPT11" s="333"/>
      <c r="UPU11" s="333"/>
      <c r="UPV11" s="333"/>
      <c r="UPW11" s="333"/>
      <c r="UPX11" s="333"/>
      <c r="UPY11" s="333"/>
      <c r="UPZ11" s="333"/>
      <c r="UQA11" s="333"/>
      <c r="UQB11" s="333"/>
      <c r="UQC11" s="333"/>
      <c r="UQD11" s="333"/>
      <c r="UQE11" s="333"/>
      <c r="UQF11" s="333"/>
      <c r="UQG11" s="333"/>
      <c r="UQH11" s="333"/>
      <c r="UQI11" s="333"/>
      <c r="UQJ11" s="333"/>
      <c r="UQK11" s="333"/>
      <c r="UQL11" s="333"/>
      <c r="UQM11" s="333"/>
      <c r="UQN11" s="333"/>
      <c r="UQO11" s="333"/>
      <c r="UQP11" s="333"/>
      <c r="UQQ11" s="333"/>
      <c r="UQR11" s="333"/>
      <c r="UQS11" s="333"/>
      <c r="UQT11" s="333"/>
      <c r="UQU11" s="333"/>
      <c r="UQV11" s="333"/>
      <c r="UQW11" s="333"/>
      <c r="UQX11" s="333"/>
      <c r="UQY11" s="333"/>
      <c r="UQZ11" s="333"/>
      <c r="URA11" s="333"/>
      <c r="URB11" s="333"/>
      <c r="URC11" s="333"/>
      <c r="URD11" s="333"/>
      <c r="URE11" s="333"/>
      <c r="URF11" s="333"/>
      <c r="URG11" s="333"/>
      <c r="URH11" s="333"/>
      <c r="URI11" s="333"/>
      <c r="URJ11" s="333"/>
      <c r="URK11" s="333"/>
      <c r="URL11" s="333"/>
      <c r="URM11" s="333"/>
      <c r="URN11" s="333"/>
      <c r="URO11" s="333"/>
      <c r="URP11" s="333"/>
      <c r="URQ11" s="333"/>
      <c r="URR11" s="333"/>
      <c r="URS11" s="333"/>
      <c r="URT11" s="333"/>
      <c r="URU11" s="333"/>
      <c r="URV11" s="333"/>
      <c r="URW11" s="333"/>
      <c r="URX11" s="333"/>
      <c r="URY11" s="333"/>
      <c r="URZ11" s="333"/>
      <c r="USA11" s="333"/>
      <c r="USB11" s="333"/>
      <c r="USC11" s="333"/>
      <c r="USD11" s="333"/>
      <c r="USE11" s="333"/>
      <c r="USF11" s="333"/>
      <c r="USG11" s="333"/>
      <c r="USH11" s="333"/>
      <c r="USI11" s="333"/>
      <c r="USJ11" s="333"/>
      <c r="USK11" s="333"/>
      <c r="USL11" s="333"/>
      <c r="USM11" s="333"/>
      <c r="USN11" s="333"/>
      <c r="USO11" s="333"/>
      <c r="USP11" s="333"/>
      <c r="USQ11" s="333"/>
      <c r="USR11" s="333"/>
      <c r="USS11" s="333"/>
      <c r="UST11" s="333"/>
      <c r="USU11" s="333"/>
      <c r="USV11" s="333"/>
      <c r="USW11" s="333"/>
      <c r="USX11" s="333"/>
      <c r="USY11" s="333"/>
      <c r="USZ11" s="333"/>
      <c r="UTA11" s="333"/>
      <c r="UTB11" s="333"/>
      <c r="UTC11" s="333"/>
      <c r="UTD11" s="333"/>
      <c r="UTE11" s="333"/>
      <c r="UTF11" s="333"/>
      <c r="UTG11" s="333"/>
      <c r="UTH11" s="333"/>
      <c r="UTI11" s="333"/>
      <c r="UTJ11" s="333"/>
      <c r="UTK11" s="333"/>
      <c r="UTL11" s="333"/>
      <c r="UTM11" s="333"/>
      <c r="UTN11" s="333"/>
      <c r="UTO11" s="333"/>
      <c r="UTP11" s="333"/>
      <c r="UTQ11" s="333"/>
      <c r="UTR11" s="333"/>
      <c r="UTS11" s="333"/>
      <c r="UTT11" s="333"/>
      <c r="UTU11" s="333"/>
      <c r="UTV11" s="333"/>
      <c r="UTW11" s="333"/>
      <c r="UTX11" s="333"/>
      <c r="UTY11" s="333"/>
      <c r="UTZ11" s="333"/>
      <c r="UUA11" s="333"/>
      <c r="UUB11" s="333"/>
      <c r="UUC11" s="333"/>
      <c r="UUD11" s="333"/>
      <c r="UUE11" s="333"/>
      <c r="UUF11" s="333"/>
      <c r="UUG11" s="333"/>
      <c r="UUH11" s="333"/>
      <c r="UUI11" s="333"/>
      <c r="UUJ11" s="333"/>
      <c r="UUK11" s="333"/>
      <c r="UUL11" s="333"/>
      <c r="UUM11" s="333"/>
      <c r="UUN11" s="333"/>
      <c r="UUO11" s="333"/>
      <c r="UUP11" s="333"/>
      <c r="UUQ11" s="333"/>
      <c r="UUR11" s="333"/>
      <c r="UUS11" s="333"/>
      <c r="UUT11" s="333"/>
      <c r="UUU11" s="333"/>
      <c r="UUV11" s="333"/>
      <c r="UUW11" s="333"/>
      <c r="UUX11" s="333"/>
      <c r="UUY11" s="333"/>
      <c r="UUZ11" s="333"/>
      <c r="UVA11" s="333"/>
      <c r="UVB11" s="333"/>
      <c r="UVC11" s="333"/>
      <c r="UVD11" s="333"/>
      <c r="UVE11" s="333"/>
      <c r="UVF11" s="333"/>
      <c r="UVG11" s="333"/>
      <c r="UVH11" s="333"/>
      <c r="UVI11" s="333"/>
      <c r="UVJ11" s="333"/>
      <c r="UVK11" s="333"/>
      <c r="UVL11" s="333"/>
      <c r="UVM11" s="333"/>
      <c r="UVN11" s="333"/>
      <c r="UVO11" s="333"/>
      <c r="UVP11" s="333"/>
      <c r="UVQ11" s="333"/>
      <c r="UVR11" s="333"/>
      <c r="UVS11" s="333"/>
      <c r="UVT11" s="333"/>
      <c r="UVU11" s="333"/>
      <c r="UVV11" s="333"/>
      <c r="UVW11" s="333"/>
      <c r="UVX11" s="333"/>
      <c r="UVY11" s="333"/>
      <c r="UVZ11" s="333"/>
      <c r="UWA11" s="333"/>
      <c r="UWB11" s="333"/>
      <c r="UWC11" s="333"/>
      <c r="UWD11" s="333"/>
      <c r="UWE11" s="333"/>
      <c r="UWF11" s="333"/>
      <c r="UWG11" s="333"/>
      <c r="UWH11" s="333"/>
      <c r="UWI11" s="333"/>
      <c r="UWJ11" s="333"/>
      <c r="UWK11" s="333"/>
      <c r="UWL11" s="333"/>
      <c r="UWM11" s="333"/>
      <c r="UWN11" s="333"/>
      <c r="UWO11" s="333"/>
      <c r="UWP11" s="333"/>
      <c r="UWQ11" s="333"/>
      <c r="UWR11" s="333"/>
      <c r="UWS11" s="333"/>
      <c r="UWT11" s="333"/>
      <c r="UWU11" s="333"/>
      <c r="UWV11" s="333"/>
      <c r="UWW11" s="333"/>
      <c r="UWX11" s="333"/>
      <c r="UWY11" s="333"/>
      <c r="UWZ11" s="333"/>
      <c r="UXA11" s="333"/>
      <c r="UXB11" s="333"/>
      <c r="UXC11" s="333"/>
      <c r="UXD11" s="333"/>
      <c r="UXE11" s="333"/>
      <c r="UXF11" s="333"/>
      <c r="UXG11" s="333"/>
      <c r="UXH11" s="333"/>
      <c r="UXI11" s="333"/>
      <c r="UXJ11" s="333"/>
      <c r="UXK11" s="333"/>
      <c r="UXL11" s="333"/>
      <c r="UXM11" s="333"/>
      <c r="UXN11" s="333"/>
      <c r="UXO11" s="333"/>
      <c r="UXP11" s="333"/>
      <c r="UXQ11" s="333"/>
      <c r="UXR11" s="333"/>
      <c r="UXS11" s="333"/>
      <c r="UXT11" s="333"/>
      <c r="UXU11" s="333"/>
      <c r="UXV11" s="333"/>
      <c r="UXW11" s="333"/>
      <c r="UXX11" s="333"/>
      <c r="UXY11" s="333"/>
      <c r="UXZ11" s="333"/>
      <c r="UYA11" s="333"/>
      <c r="UYB11" s="333"/>
      <c r="UYC11" s="333"/>
      <c r="UYD11" s="333"/>
      <c r="UYE11" s="333"/>
      <c r="UYF11" s="333"/>
      <c r="UYG11" s="333"/>
      <c r="UYH11" s="333"/>
      <c r="UYI11" s="333"/>
      <c r="UYJ11" s="333"/>
      <c r="UYK11" s="333"/>
      <c r="UYL11" s="333"/>
      <c r="UYM11" s="333"/>
      <c r="UYN11" s="333"/>
      <c r="UYO11" s="333"/>
      <c r="UYP11" s="333"/>
      <c r="UYQ11" s="333"/>
      <c r="UYR11" s="333"/>
      <c r="UYS11" s="333"/>
      <c r="UYT11" s="333"/>
      <c r="UYU11" s="333"/>
      <c r="UYV11" s="333"/>
      <c r="UYW11" s="333"/>
      <c r="UYX11" s="333"/>
      <c r="UYY11" s="333"/>
      <c r="UYZ11" s="333"/>
      <c r="UZA11" s="333"/>
      <c r="UZB11" s="333"/>
      <c r="UZC11" s="333"/>
      <c r="UZD11" s="333"/>
      <c r="UZE11" s="333"/>
      <c r="UZF11" s="333"/>
      <c r="UZG11" s="333"/>
      <c r="UZH11" s="333"/>
      <c r="UZI11" s="333"/>
      <c r="UZJ11" s="333"/>
      <c r="UZK11" s="333"/>
      <c r="UZL11" s="333"/>
      <c r="UZM11" s="333"/>
      <c r="UZN11" s="333"/>
      <c r="UZO11" s="333"/>
      <c r="UZP11" s="333"/>
      <c r="UZQ11" s="333"/>
      <c r="UZR11" s="333"/>
      <c r="UZS11" s="333"/>
      <c r="UZT11" s="333"/>
      <c r="UZU11" s="333"/>
      <c r="UZV11" s="333"/>
      <c r="UZW11" s="333"/>
      <c r="UZX11" s="333"/>
      <c r="UZY11" s="333"/>
      <c r="UZZ11" s="333"/>
      <c r="VAA11" s="333"/>
      <c r="VAB11" s="333"/>
      <c r="VAC11" s="333"/>
      <c r="VAD11" s="333"/>
      <c r="VAE11" s="333"/>
      <c r="VAF11" s="333"/>
      <c r="VAG11" s="333"/>
      <c r="VAH11" s="333"/>
      <c r="VAI11" s="333"/>
      <c r="VAJ11" s="333"/>
      <c r="VAK11" s="333"/>
      <c r="VAL11" s="333"/>
      <c r="VAM11" s="333"/>
      <c r="VAN11" s="333"/>
      <c r="VAO11" s="333"/>
      <c r="VAP11" s="333"/>
      <c r="VAQ11" s="333"/>
      <c r="VAR11" s="333"/>
      <c r="VAS11" s="333"/>
      <c r="VAT11" s="333"/>
      <c r="VAU11" s="333"/>
      <c r="VAV11" s="333"/>
      <c r="VAW11" s="333"/>
      <c r="VAX11" s="333"/>
      <c r="VAY11" s="333"/>
      <c r="VAZ11" s="333"/>
      <c r="VBA11" s="333"/>
      <c r="VBB11" s="333"/>
      <c r="VBC11" s="333"/>
      <c r="VBD11" s="333"/>
      <c r="VBE11" s="333"/>
      <c r="VBF11" s="333"/>
      <c r="VBG11" s="333"/>
      <c r="VBH11" s="333"/>
      <c r="VBI11" s="333"/>
      <c r="VBJ11" s="333"/>
      <c r="VBK11" s="333"/>
      <c r="VBL11" s="333"/>
      <c r="VBM11" s="333"/>
      <c r="VBN11" s="333"/>
      <c r="VBO11" s="333"/>
      <c r="VBP11" s="333"/>
      <c r="VBQ11" s="333"/>
      <c r="VBR11" s="333"/>
      <c r="VBS11" s="333"/>
      <c r="VBT11" s="333"/>
      <c r="VBU11" s="333"/>
      <c r="VBV11" s="333"/>
      <c r="VBW11" s="333"/>
      <c r="VBX11" s="333"/>
      <c r="VBY11" s="333"/>
      <c r="VBZ11" s="333"/>
      <c r="VCA11" s="333"/>
      <c r="VCB11" s="333"/>
      <c r="VCC11" s="333"/>
      <c r="VCD11" s="333"/>
      <c r="VCE11" s="333"/>
      <c r="VCF11" s="333"/>
      <c r="VCG11" s="333"/>
      <c r="VCH11" s="333"/>
      <c r="VCI11" s="333"/>
      <c r="VCJ11" s="333"/>
      <c r="VCK11" s="333"/>
      <c r="VCL11" s="333"/>
      <c r="VCM11" s="333"/>
      <c r="VCN11" s="333"/>
      <c r="VCO11" s="333"/>
      <c r="VCP11" s="333"/>
      <c r="VCQ11" s="333"/>
      <c r="VCR11" s="333"/>
      <c r="VCS11" s="333"/>
      <c r="VCT11" s="333"/>
      <c r="VCU11" s="333"/>
      <c r="VCV11" s="333"/>
      <c r="VCW11" s="333"/>
      <c r="VCX11" s="333"/>
      <c r="VCY11" s="333"/>
      <c r="VCZ11" s="333"/>
      <c r="VDA11" s="333"/>
      <c r="VDB11" s="333"/>
      <c r="VDC11" s="333"/>
      <c r="VDD11" s="333"/>
      <c r="VDE11" s="333"/>
      <c r="VDF11" s="333"/>
      <c r="VDG11" s="333"/>
      <c r="VDH11" s="333"/>
      <c r="VDI11" s="333"/>
      <c r="VDJ11" s="333"/>
      <c r="VDK11" s="333"/>
      <c r="VDL11" s="333"/>
      <c r="VDM11" s="333"/>
      <c r="VDN11" s="333"/>
      <c r="VDO11" s="333"/>
      <c r="VDP11" s="333"/>
      <c r="VDQ11" s="333"/>
      <c r="VDR11" s="333"/>
      <c r="VDS11" s="333"/>
      <c r="VDT11" s="333"/>
      <c r="VDU11" s="333"/>
      <c r="VDV11" s="333"/>
      <c r="VDW11" s="333"/>
      <c r="VDX11" s="333"/>
      <c r="VDY11" s="333"/>
      <c r="VDZ11" s="333"/>
      <c r="VEA11" s="333"/>
      <c r="VEB11" s="333"/>
      <c r="VEC11" s="333"/>
      <c r="VED11" s="333"/>
      <c r="VEE11" s="333"/>
      <c r="VEF11" s="333"/>
      <c r="VEG11" s="333"/>
      <c r="VEH11" s="333"/>
      <c r="VEI11" s="333"/>
      <c r="VEJ11" s="333"/>
      <c r="VEK11" s="333"/>
      <c r="VEL11" s="333"/>
      <c r="VEM11" s="333"/>
      <c r="VEN11" s="333"/>
      <c r="VEO11" s="333"/>
      <c r="VEP11" s="333"/>
      <c r="VEQ11" s="333"/>
      <c r="VER11" s="333"/>
      <c r="VES11" s="333"/>
      <c r="VET11" s="333"/>
      <c r="VEU11" s="333"/>
      <c r="VEV11" s="333"/>
      <c r="VEW11" s="333"/>
      <c r="VEX11" s="333"/>
      <c r="VEY11" s="333"/>
      <c r="VEZ11" s="333"/>
      <c r="VFA11" s="333"/>
      <c r="VFB11" s="333"/>
      <c r="VFC11" s="333"/>
      <c r="VFD11" s="333"/>
      <c r="VFE11" s="333"/>
      <c r="VFF11" s="333"/>
      <c r="VFG11" s="333"/>
      <c r="VFH11" s="333"/>
      <c r="VFI11" s="333"/>
      <c r="VFJ11" s="333"/>
      <c r="VFK11" s="333"/>
      <c r="VFL11" s="333"/>
      <c r="VFM11" s="333"/>
      <c r="VFN11" s="333"/>
      <c r="VFO11" s="333"/>
      <c r="VFP11" s="333"/>
      <c r="VFQ11" s="333"/>
      <c r="VFR11" s="333"/>
      <c r="VFS11" s="333"/>
      <c r="VFT11" s="333"/>
      <c r="VFU11" s="333"/>
      <c r="VFV11" s="333"/>
      <c r="VFW11" s="333"/>
      <c r="VFX11" s="333"/>
      <c r="VFY11" s="333"/>
      <c r="VFZ11" s="333"/>
      <c r="VGA11" s="333"/>
      <c r="VGB11" s="333"/>
      <c r="VGC11" s="333"/>
      <c r="VGD11" s="333"/>
      <c r="VGE11" s="333"/>
      <c r="VGF11" s="333"/>
      <c r="VGG11" s="333"/>
      <c r="VGH11" s="333"/>
      <c r="VGI11" s="333"/>
      <c r="VGJ11" s="333"/>
      <c r="VGK11" s="333"/>
      <c r="VGL11" s="333"/>
      <c r="VGM11" s="333"/>
      <c r="VGN11" s="333"/>
      <c r="VGO11" s="333"/>
      <c r="VGP11" s="333"/>
      <c r="VGQ11" s="333"/>
      <c r="VGR11" s="333"/>
      <c r="VGS11" s="333"/>
      <c r="VGT11" s="333"/>
      <c r="VGU11" s="333"/>
      <c r="VGV11" s="333"/>
      <c r="VGW11" s="333"/>
      <c r="VGX11" s="333"/>
      <c r="VGY11" s="333"/>
      <c r="VGZ11" s="333"/>
      <c r="VHA11" s="333"/>
      <c r="VHB11" s="333"/>
      <c r="VHC11" s="333"/>
      <c r="VHD11" s="333"/>
      <c r="VHE11" s="333"/>
      <c r="VHF11" s="333"/>
      <c r="VHG11" s="333"/>
      <c r="VHH11" s="333"/>
      <c r="VHI11" s="333"/>
      <c r="VHJ11" s="333"/>
      <c r="VHK11" s="333"/>
      <c r="VHL11" s="333"/>
      <c r="VHM11" s="333"/>
      <c r="VHN11" s="333"/>
      <c r="VHO11" s="333"/>
      <c r="VHP11" s="333"/>
      <c r="VHQ11" s="333"/>
      <c r="VHR11" s="333"/>
      <c r="VHS11" s="333"/>
      <c r="VHT11" s="333"/>
      <c r="VHU11" s="333"/>
      <c r="VHV11" s="333"/>
      <c r="VHW11" s="333"/>
      <c r="VHX11" s="333"/>
      <c r="VHY11" s="333"/>
      <c r="VHZ11" s="333"/>
      <c r="VIA11" s="333"/>
      <c r="VIB11" s="333"/>
      <c r="VIC11" s="333"/>
      <c r="VID11" s="333"/>
      <c r="VIE11" s="333"/>
      <c r="VIF11" s="333"/>
      <c r="VIG11" s="333"/>
      <c r="VIH11" s="333"/>
      <c r="VII11" s="333"/>
      <c r="VIJ11" s="333"/>
      <c r="VIK11" s="333"/>
      <c r="VIL11" s="333"/>
      <c r="VIM11" s="333"/>
      <c r="VIN11" s="333"/>
      <c r="VIO11" s="333"/>
      <c r="VIP11" s="333"/>
      <c r="VIQ11" s="333"/>
      <c r="VIR11" s="333"/>
      <c r="VIS11" s="333"/>
      <c r="VIT11" s="333"/>
      <c r="VIU11" s="333"/>
      <c r="VIV11" s="333"/>
      <c r="VIW11" s="333"/>
      <c r="VIX11" s="333"/>
      <c r="VIY11" s="333"/>
      <c r="VIZ11" s="333"/>
      <c r="VJA11" s="333"/>
      <c r="VJB11" s="333"/>
      <c r="VJC11" s="333"/>
      <c r="VJD11" s="333"/>
      <c r="VJE11" s="333"/>
      <c r="VJF11" s="333"/>
      <c r="VJG11" s="333"/>
      <c r="VJH11" s="333"/>
      <c r="VJI11" s="333"/>
      <c r="VJJ11" s="333"/>
      <c r="VJK11" s="333"/>
      <c r="VJL11" s="333"/>
      <c r="VJM11" s="333"/>
      <c r="VJN11" s="333"/>
      <c r="VJO11" s="333"/>
      <c r="VJP11" s="333"/>
      <c r="VJQ11" s="333"/>
      <c r="VJR11" s="333"/>
      <c r="VJS11" s="333"/>
      <c r="VJT11" s="333"/>
      <c r="VJU11" s="333"/>
      <c r="VJV11" s="333"/>
      <c r="VJW11" s="333"/>
      <c r="VJX11" s="333"/>
      <c r="VJY11" s="333"/>
      <c r="VJZ11" s="333"/>
      <c r="VKA11" s="333"/>
      <c r="VKB11" s="333"/>
      <c r="VKC11" s="333"/>
      <c r="VKD11" s="333"/>
      <c r="VKE11" s="333"/>
      <c r="VKF11" s="333"/>
      <c r="VKG11" s="333"/>
      <c r="VKH11" s="333"/>
      <c r="VKI11" s="333"/>
      <c r="VKJ11" s="333"/>
      <c r="VKK11" s="333"/>
      <c r="VKL11" s="333"/>
      <c r="VKM11" s="333"/>
      <c r="VKN11" s="333"/>
      <c r="VKO11" s="333"/>
      <c r="VKP11" s="333"/>
      <c r="VKQ11" s="333"/>
      <c r="VKR11" s="333"/>
      <c r="VKS11" s="333"/>
      <c r="VKT11" s="333"/>
      <c r="VKU11" s="333"/>
      <c r="VKV11" s="333"/>
      <c r="VKW11" s="333"/>
      <c r="VKX11" s="333"/>
      <c r="VKY11" s="333"/>
      <c r="VKZ11" s="333"/>
      <c r="VLA11" s="333"/>
      <c r="VLB11" s="333"/>
      <c r="VLC11" s="333"/>
      <c r="VLD11" s="333"/>
      <c r="VLE11" s="333"/>
      <c r="VLF11" s="333"/>
      <c r="VLG11" s="333"/>
      <c r="VLH11" s="333"/>
      <c r="VLI11" s="333"/>
      <c r="VLJ11" s="333"/>
      <c r="VLK11" s="333"/>
      <c r="VLL11" s="333"/>
      <c r="VLM11" s="333"/>
      <c r="VLN11" s="333"/>
      <c r="VLO11" s="333"/>
      <c r="VLP11" s="333"/>
      <c r="VLQ11" s="333"/>
      <c r="VLR11" s="333"/>
      <c r="VLS11" s="333"/>
      <c r="VLT11" s="333"/>
      <c r="VLU11" s="333"/>
      <c r="VLV11" s="333"/>
      <c r="VLW11" s="333"/>
      <c r="VLX11" s="333"/>
      <c r="VLY11" s="333"/>
      <c r="VLZ11" s="333"/>
      <c r="VMA11" s="333"/>
      <c r="VMB11" s="333"/>
      <c r="VMC11" s="333"/>
      <c r="VMD11" s="333"/>
      <c r="VME11" s="333"/>
      <c r="VMF11" s="333"/>
      <c r="VMG11" s="333"/>
      <c r="VMH11" s="333"/>
      <c r="VMI11" s="333"/>
      <c r="VMJ11" s="333"/>
      <c r="VMK11" s="333"/>
      <c r="VML11" s="333"/>
      <c r="VMM11" s="333"/>
      <c r="VMN11" s="333"/>
      <c r="VMO11" s="333"/>
      <c r="VMP11" s="333"/>
      <c r="VMQ11" s="333"/>
      <c r="VMR11" s="333"/>
      <c r="VMS11" s="333"/>
      <c r="VMT11" s="333"/>
      <c r="VMU11" s="333"/>
      <c r="VMV11" s="333"/>
      <c r="VMW11" s="333"/>
      <c r="VMX11" s="333"/>
      <c r="VMY11" s="333"/>
      <c r="VMZ11" s="333"/>
      <c r="VNA11" s="333"/>
      <c r="VNB11" s="333"/>
      <c r="VNC11" s="333"/>
      <c r="VND11" s="333"/>
      <c r="VNE11" s="333"/>
      <c r="VNF11" s="333"/>
      <c r="VNG11" s="333"/>
      <c r="VNH11" s="333"/>
      <c r="VNI11" s="333"/>
      <c r="VNJ11" s="333"/>
      <c r="VNK11" s="333"/>
      <c r="VNL11" s="333"/>
      <c r="VNM11" s="333"/>
      <c r="VNN11" s="333"/>
      <c r="VNO11" s="333"/>
      <c r="VNP11" s="333"/>
      <c r="VNQ11" s="333"/>
      <c r="VNR11" s="333"/>
      <c r="VNS11" s="333"/>
      <c r="VNT11" s="333"/>
      <c r="VNU11" s="333"/>
      <c r="VNV11" s="333"/>
      <c r="VNW11" s="333"/>
      <c r="VNX11" s="333"/>
      <c r="VNY11" s="333"/>
      <c r="VNZ11" s="333"/>
      <c r="VOA11" s="333"/>
      <c r="VOB11" s="333"/>
      <c r="VOC11" s="333"/>
      <c r="VOD11" s="333"/>
      <c r="VOE11" s="333"/>
      <c r="VOF11" s="333"/>
      <c r="VOG11" s="333"/>
      <c r="VOH11" s="333"/>
      <c r="VOI11" s="333"/>
      <c r="VOJ11" s="333"/>
      <c r="VOK11" s="333"/>
      <c r="VOL11" s="333"/>
      <c r="VOM11" s="333"/>
      <c r="VON11" s="333"/>
      <c r="VOO11" s="333"/>
      <c r="VOP11" s="333"/>
      <c r="VOQ11" s="333"/>
      <c r="VOR11" s="333"/>
      <c r="VOS11" s="333"/>
      <c r="VOT11" s="333"/>
      <c r="VOU11" s="333"/>
      <c r="VOV11" s="333"/>
      <c r="VOW11" s="333"/>
      <c r="VOX11" s="333"/>
      <c r="VOY11" s="333"/>
      <c r="VOZ11" s="333"/>
      <c r="VPA11" s="333"/>
      <c r="VPB11" s="333"/>
      <c r="VPC11" s="333"/>
      <c r="VPD11" s="333"/>
      <c r="VPE11" s="333"/>
      <c r="VPF11" s="333"/>
      <c r="VPG11" s="333"/>
      <c r="VPH11" s="333"/>
      <c r="VPI11" s="333"/>
      <c r="VPJ11" s="333"/>
      <c r="VPK11" s="333"/>
      <c r="VPL11" s="333"/>
      <c r="VPM11" s="333"/>
      <c r="VPN11" s="333"/>
      <c r="VPO11" s="333"/>
      <c r="VPP11" s="333"/>
      <c r="VPQ11" s="333"/>
      <c r="VPR11" s="333"/>
      <c r="VPS11" s="333"/>
      <c r="VPT11" s="333"/>
      <c r="VPU11" s="333"/>
      <c r="VPV11" s="333"/>
      <c r="VPW11" s="333"/>
      <c r="VPX11" s="333"/>
      <c r="VPY11" s="333"/>
      <c r="VPZ11" s="333"/>
      <c r="VQA11" s="333"/>
      <c r="VQB11" s="333"/>
      <c r="VQC11" s="333"/>
      <c r="VQD11" s="333"/>
      <c r="VQE11" s="333"/>
      <c r="VQF11" s="333"/>
      <c r="VQG11" s="333"/>
      <c r="VQH11" s="333"/>
      <c r="VQI11" s="333"/>
      <c r="VQJ11" s="333"/>
      <c r="VQK11" s="333"/>
      <c r="VQL11" s="333"/>
      <c r="VQM11" s="333"/>
      <c r="VQN11" s="333"/>
      <c r="VQO11" s="333"/>
      <c r="VQP11" s="333"/>
      <c r="VQQ11" s="333"/>
      <c r="VQR11" s="333"/>
      <c r="VQS11" s="333"/>
      <c r="VQT11" s="333"/>
      <c r="VQU11" s="333"/>
      <c r="VQV11" s="333"/>
      <c r="VQW11" s="333"/>
      <c r="VQX11" s="333"/>
      <c r="VQY11" s="333"/>
      <c r="VQZ11" s="333"/>
      <c r="VRA11" s="333"/>
      <c r="VRB11" s="333"/>
      <c r="VRC11" s="333"/>
      <c r="VRD11" s="333"/>
      <c r="VRE11" s="333"/>
      <c r="VRF11" s="333"/>
      <c r="VRG11" s="333"/>
      <c r="VRH11" s="333"/>
      <c r="VRI11" s="333"/>
      <c r="VRJ11" s="333"/>
      <c r="VRK11" s="333"/>
      <c r="VRL11" s="333"/>
      <c r="VRM11" s="333"/>
      <c r="VRN11" s="333"/>
      <c r="VRO11" s="333"/>
      <c r="VRP11" s="333"/>
      <c r="VRQ11" s="333"/>
      <c r="VRR11" s="333"/>
      <c r="VRS11" s="333"/>
      <c r="VRT11" s="333"/>
      <c r="VRU11" s="333"/>
      <c r="VRV11" s="333"/>
      <c r="VRW11" s="333"/>
      <c r="VRX11" s="333"/>
      <c r="VRY11" s="333"/>
      <c r="VRZ11" s="333"/>
      <c r="VSA11" s="333"/>
      <c r="VSB11" s="333"/>
      <c r="VSC11" s="333"/>
      <c r="VSD11" s="333"/>
      <c r="VSE11" s="333"/>
      <c r="VSF11" s="333"/>
      <c r="VSG11" s="333"/>
      <c r="VSH11" s="333"/>
      <c r="VSI11" s="333"/>
      <c r="VSJ11" s="333"/>
      <c r="VSK11" s="333"/>
      <c r="VSL11" s="333"/>
      <c r="VSM11" s="333"/>
      <c r="VSN11" s="333"/>
      <c r="VSO11" s="333"/>
      <c r="VSP11" s="333"/>
      <c r="VSQ11" s="333"/>
      <c r="VSR11" s="333"/>
      <c r="VSS11" s="333"/>
      <c r="VST11" s="333"/>
      <c r="VSU11" s="333"/>
      <c r="VSV11" s="333"/>
      <c r="VSW11" s="333"/>
      <c r="VSX11" s="333"/>
      <c r="VSY11" s="333"/>
      <c r="VSZ11" s="333"/>
      <c r="VTA11" s="333"/>
      <c r="VTB11" s="333"/>
      <c r="VTC11" s="333"/>
      <c r="VTD11" s="333"/>
      <c r="VTE11" s="333"/>
      <c r="VTF11" s="333"/>
      <c r="VTG11" s="333"/>
      <c r="VTH11" s="333"/>
      <c r="VTI11" s="333"/>
      <c r="VTJ11" s="333"/>
      <c r="VTK11" s="333"/>
      <c r="VTL11" s="333"/>
      <c r="VTM11" s="333"/>
      <c r="VTN11" s="333"/>
      <c r="VTO11" s="333"/>
      <c r="VTP11" s="333"/>
      <c r="VTQ11" s="333"/>
      <c r="VTR11" s="333"/>
      <c r="VTS11" s="333"/>
      <c r="VTT11" s="333"/>
      <c r="VTU11" s="333"/>
      <c r="VTV11" s="333"/>
      <c r="VTW11" s="333"/>
      <c r="VTX11" s="333"/>
      <c r="VTY11" s="333"/>
      <c r="VTZ11" s="333"/>
      <c r="VUA11" s="333"/>
      <c r="VUB11" s="333"/>
      <c r="VUC11" s="333"/>
      <c r="VUD11" s="333"/>
      <c r="VUE11" s="333"/>
      <c r="VUF11" s="333"/>
      <c r="VUG11" s="333"/>
      <c r="VUH11" s="333"/>
      <c r="VUI11" s="333"/>
      <c r="VUJ11" s="333"/>
      <c r="VUK11" s="333"/>
      <c r="VUL11" s="333"/>
      <c r="VUM11" s="333"/>
      <c r="VUN11" s="333"/>
      <c r="VUO11" s="333"/>
      <c r="VUP11" s="333"/>
      <c r="VUQ11" s="333"/>
      <c r="VUR11" s="333"/>
      <c r="VUS11" s="333"/>
      <c r="VUT11" s="333"/>
      <c r="VUU11" s="333"/>
      <c r="VUV11" s="333"/>
      <c r="VUW11" s="333"/>
      <c r="VUX11" s="333"/>
      <c r="VUY11" s="333"/>
      <c r="VUZ11" s="333"/>
      <c r="VVA11" s="333"/>
      <c r="VVB11" s="333"/>
      <c r="VVC11" s="333"/>
      <c r="VVD11" s="333"/>
      <c r="VVE11" s="333"/>
      <c r="VVF11" s="333"/>
      <c r="VVG11" s="333"/>
      <c r="VVH11" s="333"/>
      <c r="VVI11" s="333"/>
      <c r="VVJ11" s="333"/>
      <c r="VVK11" s="333"/>
      <c r="VVL11" s="333"/>
      <c r="VVM11" s="333"/>
      <c r="VVN11" s="333"/>
      <c r="VVO11" s="333"/>
      <c r="VVP11" s="333"/>
      <c r="VVQ11" s="333"/>
      <c r="VVR11" s="333"/>
      <c r="VVS11" s="333"/>
      <c r="VVT11" s="333"/>
      <c r="VVU11" s="333"/>
      <c r="VVV11" s="333"/>
      <c r="VVW11" s="333"/>
      <c r="VVX11" s="333"/>
      <c r="VVY11" s="333"/>
      <c r="VVZ11" s="333"/>
      <c r="VWA11" s="333"/>
      <c r="VWB11" s="333"/>
      <c r="VWC11" s="333"/>
      <c r="VWD11" s="333"/>
      <c r="VWE11" s="333"/>
      <c r="VWF11" s="333"/>
      <c r="VWG11" s="333"/>
      <c r="VWH11" s="333"/>
      <c r="VWI11" s="333"/>
      <c r="VWJ11" s="333"/>
      <c r="VWK11" s="333"/>
      <c r="VWL11" s="333"/>
      <c r="VWM11" s="333"/>
      <c r="VWN11" s="333"/>
      <c r="VWO11" s="333"/>
      <c r="VWP11" s="333"/>
      <c r="VWQ11" s="333"/>
      <c r="VWR11" s="333"/>
      <c r="VWS11" s="333"/>
      <c r="VWT11" s="333"/>
      <c r="VWU11" s="333"/>
      <c r="VWV11" s="333"/>
      <c r="VWW11" s="333"/>
      <c r="VWX11" s="333"/>
      <c r="VWY11" s="333"/>
      <c r="VWZ11" s="333"/>
      <c r="VXA11" s="333"/>
      <c r="VXB11" s="333"/>
      <c r="VXC11" s="333"/>
      <c r="VXD11" s="333"/>
      <c r="VXE11" s="333"/>
      <c r="VXF11" s="333"/>
      <c r="VXG11" s="333"/>
      <c r="VXH11" s="333"/>
      <c r="VXI11" s="333"/>
      <c r="VXJ11" s="333"/>
      <c r="VXK11" s="333"/>
      <c r="VXL11" s="333"/>
      <c r="VXM11" s="333"/>
      <c r="VXN11" s="333"/>
      <c r="VXO11" s="333"/>
      <c r="VXP11" s="333"/>
      <c r="VXQ11" s="333"/>
      <c r="VXR11" s="333"/>
      <c r="VXS11" s="333"/>
      <c r="VXT11" s="333"/>
      <c r="VXU11" s="333"/>
      <c r="VXV11" s="333"/>
      <c r="VXW11" s="333"/>
      <c r="VXX11" s="333"/>
      <c r="VXY11" s="333"/>
      <c r="VXZ11" s="333"/>
      <c r="VYA11" s="333"/>
      <c r="VYB11" s="333"/>
      <c r="VYC11" s="333"/>
      <c r="VYD11" s="333"/>
      <c r="VYE11" s="333"/>
      <c r="VYF11" s="333"/>
      <c r="VYG11" s="333"/>
      <c r="VYH11" s="333"/>
      <c r="VYI11" s="333"/>
      <c r="VYJ11" s="333"/>
      <c r="VYK11" s="333"/>
      <c r="VYL11" s="333"/>
      <c r="VYM11" s="333"/>
      <c r="VYN11" s="333"/>
      <c r="VYO11" s="333"/>
      <c r="VYP11" s="333"/>
      <c r="VYQ11" s="333"/>
      <c r="VYR11" s="333"/>
      <c r="VYS11" s="333"/>
      <c r="VYT11" s="333"/>
      <c r="VYU11" s="333"/>
      <c r="VYV11" s="333"/>
      <c r="VYW11" s="333"/>
      <c r="VYX11" s="333"/>
      <c r="VYY11" s="333"/>
      <c r="VYZ11" s="333"/>
      <c r="VZA11" s="333"/>
      <c r="VZB11" s="333"/>
      <c r="VZC11" s="333"/>
      <c r="VZD11" s="333"/>
      <c r="VZE11" s="333"/>
      <c r="VZF11" s="333"/>
      <c r="VZG11" s="333"/>
      <c r="VZH11" s="333"/>
      <c r="VZI11" s="333"/>
      <c r="VZJ11" s="333"/>
      <c r="VZK11" s="333"/>
      <c r="VZL11" s="333"/>
      <c r="VZM11" s="333"/>
      <c r="VZN11" s="333"/>
      <c r="VZO11" s="333"/>
      <c r="VZP11" s="333"/>
      <c r="VZQ11" s="333"/>
      <c r="VZR11" s="333"/>
      <c r="VZS11" s="333"/>
      <c r="VZT11" s="333"/>
      <c r="VZU11" s="333"/>
      <c r="VZV11" s="333"/>
      <c r="VZW11" s="333"/>
      <c r="VZX11" s="333"/>
      <c r="VZY11" s="333"/>
      <c r="VZZ11" s="333"/>
      <c r="WAA11" s="333"/>
      <c r="WAB11" s="333"/>
      <c r="WAC11" s="333"/>
      <c r="WAD11" s="333"/>
      <c r="WAE11" s="333"/>
      <c r="WAF11" s="333"/>
      <c r="WAG11" s="333"/>
      <c r="WAH11" s="333"/>
      <c r="WAI11" s="333"/>
      <c r="WAJ11" s="333"/>
      <c r="WAK11" s="333"/>
      <c r="WAL11" s="333"/>
      <c r="WAM11" s="333"/>
      <c r="WAN11" s="333"/>
      <c r="WAO11" s="333"/>
      <c r="WAP11" s="333"/>
      <c r="WAQ11" s="333"/>
      <c r="WAR11" s="333"/>
      <c r="WAS11" s="333"/>
      <c r="WAT11" s="333"/>
      <c r="WAU11" s="333"/>
      <c r="WAV11" s="333"/>
      <c r="WAW11" s="333"/>
      <c r="WAX11" s="333"/>
      <c r="WAY11" s="333"/>
      <c r="WAZ11" s="333"/>
      <c r="WBA11" s="333"/>
      <c r="WBB11" s="333"/>
      <c r="WBC11" s="333"/>
      <c r="WBD11" s="333"/>
      <c r="WBE11" s="333"/>
      <c r="WBF11" s="333"/>
      <c r="WBG11" s="333"/>
      <c r="WBH11" s="333"/>
      <c r="WBI11" s="333"/>
      <c r="WBJ11" s="333"/>
      <c r="WBK11" s="333"/>
      <c r="WBL11" s="333"/>
      <c r="WBM11" s="333"/>
      <c r="WBN11" s="333"/>
      <c r="WBO11" s="333"/>
      <c r="WBP11" s="333"/>
      <c r="WBQ11" s="333"/>
      <c r="WBR11" s="333"/>
      <c r="WBS11" s="333"/>
      <c r="WBT11" s="333"/>
      <c r="WBU11" s="333"/>
      <c r="WBV11" s="333"/>
      <c r="WBW11" s="333"/>
      <c r="WBX11" s="333"/>
      <c r="WBY11" s="333"/>
      <c r="WBZ11" s="333"/>
      <c r="WCA11" s="333"/>
      <c r="WCB11" s="333"/>
      <c r="WCC11" s="333"/>
      <c r="WCD11" s="333"/>
      <c r="WCE11" s="333"/>
      <c r="WCF11" s="333"/>
      <c r="WCG11" s="333"/>
      <c r="WCH11" s="333"/>
      <c r="WCI11" s="333"/>
      <c r="WCJ11" s="333"/>
      <c r="WCK11" s="333"/>
      <c r="WCL11" s="333"/>
      <c r="WCM11" s="333"/>
      <c r="WCN11" s="333"/>
      <c r="WCO11" s="333"/>
      <c r="WCP11" s="333"/>
      <c r="WCQ11" s="333"/>
      <c r="WCR11" s="333"/>
      <c r="WCS11" s="333"/>
      <c r="WCT11" s="333"/>
      <c r="WCU11" s="333"/>
      <c r="WCV11" s="333"/>
      <c r="WCW11" s="333"/>
      <c r="WCX11" s="333"/>
      <c r="WCY11" s="333"/>
      <c r="WCZ11" s="333"/>
      <c r="WDA11" s="333"/>
      <c r="WDB11" s="333"/>
      <c r="WDC11" s="333"/>
      <c r="WDD11" s="333"/>
      <c r="WDE11" s="333"/>
      <c r="WDF11" s="333"/>
      <c r="WDG11" s="333"/>
      <c r="WDH11" s="333"/>
      <c r="WDI11" s="333"/>
      <c r="WDJ11" s="333"/>
      <c r="WDK11" s="333"/>
      <c r="WDL11" s="333"/>
      <c r="WDM11" s="333"/>
      <c r="WDN11" s="333"/>
      <c r="WDO11" s="333"/>
      <c r="WDP11" s="333"/>
      <c r="WDQ11" s="333"/>
      <c r="WDR11" s="333"/>
      <c r="WDS11" s="333"/>
      <c r="WDT11" s="333"/>
      <c r="WDU11" s="333"/>
      <c r="WDV11" s="333"/>
      <c r="WDW11" s="333"/>
      <c r="WDX11" s="333"/>
      <c r="WDY11" s="333"/>
      <c r="WDZ11" s="333"/>
      <c r="WEA11" s="333"/>
      <c r="WEB11" s="333"/>
      <c r="WEC11" s="333"/>
      <c r="WED11" s="333"/>
      <c r="WEE11" s="333"/>
      <c r="WEF11" s="333"/>
      <c r="WEG11" s="333"/>
      <c r="WEH11" s="333"/>
      <c r="WEI11" s="333"/>
      <c r="WEJ11" s="333"/>
      <c r="WEK11" s="333"/>
      <c r="WEL11" s="333"/>
      <c r="WEM11" s="333"/>
      <c r="WEN11" s="333"/>
      <c r="WEO11" s="333"/>
      <c r="WEP11" s="333"/>
      <c r="WEQ11" s="333"/>
      <c r="WER11" s="333"/>
      <c r="WES11" s="333"/>
      <c r="WET11" s="333"/>
      <c r="WEU11" s="333"/>
      <c r="WEV11" s="333"/>
      <c r="WEW11" s="333"/>
      <c r="WEX11" s="333"/>
      <c r="WEY11" s="333"/>
      <c r="WEZ11" s="333"/>
      <c r="WFA11" s="333"/>
      <c r="WFB11" s="333"/>
      <c r="WFC11" s="333"/>
      <c r="WFD11" s="333"/>
      <c r="WFE11" s="333"/>
      <c r="WFF11" s="333"/>
      <c r="WFG11" s="333"/>
      <c r="WFH11" s="333"/>
      <c r="WFI11" s="333"/>
      <c r="WFJ11" s="333"/>
      <c r="WFK11" s="333"/>
      <c r="WFL11" s="333"/>
      <c r="WFM11" s="333"/>
      <c r="WFN11" s="333"/>
      <c r="WFO11" s="333"/>
      <c r="WFP11" s="333"/>
      <c r="WFQ11" s="333"/>
      <c r="WFR11" s="333"/>
      <c r="WFS11" s="333"/>
      <c r="WFT11" s="333"/>
      <c r="WFU11" s="333"/>
      <c r="WFV11" s="333"/>
      <c r="WFW11" s="333"/>
      <c r="WFX11" s="333"/>
      <c r="WFY11" s="333"/>
      <c r="WFZ11" s="333"/>
      <c r="WGA11" s="333"/>
      <c r="WGB11" s="333"/>
      <c r="WGC11" s="333"/>
      <c r="WGD11" s="333"/>
      <c r="WGE11" s="333"/>
      <c r="WGF11" s="333"/>
      <c r="WGG11" s="333"/>
      <c r="WGH11" s="333"/>
      <c r="WGI11" s="333"/>
      <c r="WGJ11" s="333"/>
      <c r="WGK11" s="333"/>
      <c r="WGL11" s="333"/>
      <c r="WGM11" s="333"/>
      <c r="WGN11" s="333"/>
      <c r="WGO11" s="333"/>
      <c r="WGP11" s="333"/>
      <c r="WGQ11" s="333"/>
      <c r="WGR11" s="333"/>
      <c r="WGS11" s="333"/>
      <c r="WGT11" s="333"/>
      <c r="WGU11" s="333"/>
      <c r="WGV11" s="333"/>
      <c r="WGW11" s="333"/>
      <c r="WGX11" s="333"/>
      <c r="WGY11" s="333"/>
      <c r="WGZ11" s="333"/>
      <c r="WHA11" s="333"/>
      <c r="WHB11" s="333"/>
      <c r="WHC11" s="333"/>
      <c r="WHD11" s="333"/>
      <c r="WHE11" s="333"/>
      <c r="WHF11" s="333"/>
      <c r="WHG11" s="333"/>
      <c r="WHH11" s="333"/>
      <c r="WHI11" s="333"/>
      <c r="WHJ11" s="333"/>
      <c r="WHK11" s="333"/>
      <c r="WHL11" s="333"/>
      <c r="WHM11" s="333"/>
      <c r="WHN11" s="333"/>
      <c r="WHO11" s="333"/>
      <c r="WHP11" s="333"/>
      <c r="WHQ11" s="333"/>
      <c r="WHR11" s="333"/>
      <c r="WHS11" s="333"/>
      <c r="WHT11" s="333"/>
      <c r="WHU11" s="333"/>
      <c r="WHV11" s="333"/>
      <c r="WHW11" s="333"/>
      <c r="WHX11" s="333"/>
      <c r="WHY11" s="333"/>
      <c r="WHZ11" s="333"/>
      <c r="WIA11" s="333"/>
      <c r="WIB11" s="333"/>
      <c r="WIC11" s="333"/>
      <c r="WID11" s="333"/>
      <c r="WIE11" s="333"/>
      <c r="WIF11" s="333"/>
      <c r="WIG11" s="333"/>
      <c r="WIH11" s="333"/>
      <c r="WII11" s="333"/>
      <c r="WIJ11" s="333"/>
      <c r="WIK11" s="333"/>
      <c r="WIL11" s="333"/>
      <c r="WIM11" s="333"/>
      <c r="WIN11" s="333"/>
      <c r="WIO11" s="333"/>
      <c r="WIP11" s="333"/>
      <c r="WIQ11" s="333"/>
      <c r="WIR11" s="333"/>
      <c r="WIS11" s="333"/>
      <c r="WIT11" s="333"/>
      <c r="WIU11" s="333"/>
      <c r="WIV11" s="333"/>
      <c r="WIW11" s="333"/>
      <c r="WIX11" s="333"/>
      <c r="WIY11" s="333"/>
      <c r="WIZ11" s="333"/>
      <c r="WJA11" s="333"/>
      <c r="WJB11" s="333"/>
      <c r="WJC11" s="333"/>
      <c r="WJD11" s="333"/>
      <c r="WJE11" s="333"/>
      <c r="WJF11" s="333"/>
      <c r="WJG11" s="333"/>
      <c r="WJH11" s="333"/>
      <c r="WJI11" s="333"/>
      <c r="WJJ11" s="333"/>
      <c r="WJK11" s="333"/>
      <c r="WJL11" s="333"/>
      <c r="WJM11" s="333"/>
      <c r="WJN11" s="333"/>
      <c r="WJO11" s="333"/>
      <c r="WJP11" s="333"/>
      <c r="WJQ11" s="333"/>
      <c r="WJR11" s="333"/>
      <c r="WJS11" s="333"/>
      <c r="WJT11" s="333"/>
      <c r="WJU11" s="333"/>
      <c r="WJV11" s="333"/>
      <c r="WJW11" s="333"/>
      <c r="WJX11" s="333"/>
      <c r="WJY11" s="333"/>
      <c r="WJZ11" s="333"/>
      <c r="WKA11" s="333"/>
      <c r="WKB11" s="333"/>
      <c r="WKC11" s="333"/>
      <c r="WKD11" s="333"/>
      <c r="WKE11" s="333"/>
      <c r="WKF11" s="333"/>
      <c r="WKG11" s="333"/>
      <c r="WKH11" s="333"/>
      <c r="WKI11" s="333"/>
      <c r="WKJ11" s="333"/>
      <c r="WKK11" s="333"/>
      <c r="WKL11" s="333"/>
      <c r="WKM11" s="333"/>
      <c r="WKN11" s="333"/>
      <c r="WKO11" s="333"/>
      <c r="WKP11" s="333"/>
      <c r="WKQ11" s="333"/>
      <c r="WKR11" s="333"/>
      <c r="WKS11" s="333"/>
      <c r="WKT11" s="333"/>
      <c r="WKU11" s="333"/>
      <c r="WKV11" s="333"/>
      <c r="WKW11" s="333"/>
      <c r="WKX11" s="333"/>
      <c r="WKY11" s="333"/>
      <c r="WKZ11" s="333"/>
      <c r="WLA11" s="333"/>
      <c r="WLB11" s="333"/>
      <c r="WLC11" s="333"/>
      <c r="WLD11" s="333"/>
      <c r="WLE11" s="333"/>
      <c r="WLF11" s="333"/>
      <c r="WLG11" s="333"/>
      <c r="WLH11" s="333"/>
      <c r="WLI11" s="333"/>
      <c r="WLJ11" s="333"/>
      <c r="WLK11" s="333"/>
      <c r="WLL11" s="333"/>
      <c r="WLM11" s="333"/>
      <c r="WLN11" s="333"/>
      <c r="WLO11" s="333"/>
      <c r="WLP11" s="333"/>
      <c r="WLQ11" s="333"/>
      <c r="WLR11" s="333"/>
      <c r="WLS11" s="333"/>
      <c r="WLT11" s="333"/>
      <c r="WLU11" s="333"/>
      <c r="WLV11" s="333"/>
      <c r="WLW11" s="333"/>
      <c r="WLX11" s="333"/>
      <c r="WLY11" s="333"/>
      <c r="WLZ11" s="333"/>
      <c r="WMA11" s="333"/>
      <c r="WMB11" s="333"/>
      <c r="WMC11" s="333"/>
      <c r="WMD11" s="333"/>
      <c r="WME11" s="333"/>
      <c r="WMF11" s="333"/>
      <c r="WMG11" s="333"/>
      <c r="WMH11" s="333"/>
      <c r="WMI11" s="333"/>
      <c r="WMJ11" s="333"/>
      <c r="WMK11" s="333"/>
      <c r="WML11" s="333"/>
      <c r="WMM11" s="333"/>
      <c r="WMN11" s="333"/>
      <c r="WMO11" s="333"/>
      <c r="WMP11" s="333"/>
      <c r="WMQ11" s="333"/>
      <c r="WMR11" s="333"/>
      <c r="WMS11" s="333"/>
      <c r="WMT11" s="333"/>
      <c r="WMU11" s="333"/>
      <c r="WMV11" s="333"/>
      <c r="WMW11" s="333"/>
      <c r="WMX11" s="333"/>
      <c r="WMY11" s="333"/>
      <c r="WMZ11" s="333"/>
      <c r="WNA11" s="333"/>
      <c r="WNB11" s="333"/>
      <c r="WNC11" s="333"/>
      <c r="WND11" s="333"/>
      <c r="WNE11" s="333"/>
      <c r="WNF11" s="333"/>
      <c r="WNG11" s="333"/>
      <c r="WNH11" s="333"/>
      <c r="WNI11" s="333"/>
      <c r="WNJ11" s="333"/>
      <c r="WNK11" s="333"/>
      <c r="WNL11" s="333"/>
      <c r="WNM11" s="333"/>
      <c r="WNN11" s="333"/>
      <c r="WNO11" s="333"/>
      <c r="WNP11" s="333"/>
      <c r="WNQ11" s="333"/>
      <c r="WNR11" s="333"/>
      <c r="WNS11" s="333"/>
      <c r="WNT11" s="333"/>
      <c r="WNU11" s="333"/>
      <c r="WNV11" s="333"/>
      <c r="WNW11" s="333"/>
      <c r="WNX11" s="333"/>
      <c r="WNY11" s="333"/>
      <c r="WNZ11" s="333"/>
      <c r="WOA11" s="333"/>
      <c r="WOB11" s="333"/>
      <c r="WOC11" s="333"/>
      <c r="WOD11" s="333"/>
      <c r="WOE11" s="333"/>
      <c r="WOF11" s="333"/>
      <c r="WOG11" s="333"/>
      <c r="WOH11" s="333"/>
      <c r="WOI11" s="333"/>
      <c r="WOJ11" s="333"/>
      <c r="WOK11" s="333"/>
      <c r="WOL11" s="333"/>
      <c r="WOM11" s="333"/>
      <c r="WON11" s="333"/>
      <c r="WOO11" s="333"/>
      <c r="WOP11" s="333"/>
      <c r="WOQ11" s="333"/>
      <c r="WOR11" s="333"/>
      <c r="WOS11" s="333"/>
      <c r="WOT11" s="333"/>
      <c r="WOU11" s="333"/>
      <c r="WOV11" s="333"/>
      <c r="WOW11" s="333"/>
      <c r="WOX11" s="333"/>
      <c r="WOY11" s="333"/>
      <c r="WOZ11" s="333"/>
      <c r="WPA11" s="333"/>
      <c r="WPB11" s="333"/>
      <c r="WPC11" s="333"/>
      <c r="WPD11" s="333"/>
      <c r="WPE11" s="333"/>
      <c r="WPF11" s="333"/>
      <c r="WPG11" s="333"/>
      <c r="WPH11" s="333"/>
      <c r="WPI11" s="333"/>
      <c r="WPJ11" s="333"/>
      <c r="WPK11" s="333"/>
      <c r="WPL11" s="333"/>
      <c r="WPM11" s="333"/>
      <c r="WPN11" s="333"/>
      <c r="WPO11" s="333"/>
      <c r="WPP11" s="333"/>
      <c r="WPQ11" s="333"/>
      <c r="WPR11" s="333"/>
      <c r="WPS11" s="333"/>
      <c r="WPT11" s="333"/>
      <c r="WPU11" s="333"/>
      <c r="WPV11" s="333"/>
      <c r="WPW11" s="333"/>
      <c r="WPX11" s="333"/>
      <c r="WPY11" s="333"/>
      <c r="WPZ11" s="333"/>
      <c r="WQA11" s="333"/>
      <c r="WQB11" s="333"/>
      <c r="WQC11" s="333"/>
      <c r="WQD11" s="333"/>
      <c r="WQE11" s="333"/>
      <c r="WQF11" s="333"/>
      <c r="WQG11" s="333"/>
      <c r="WQH11" s="333"/>
      <c r="WQI11" s="333"/>
      <c r="WQJ11" s="333"/>
      <c r="WQK11" s="333"/>
      <c r="WQL11" s="333"/>
      <c r="WQM11" s="333"/>
      <c r="WQN11" s="333"/>
      <c r="WQO11" s="333"/>
      <c r="WQP11" s="333"/>
      <c r="WQQ11" s="333"/>
      <c r="WQR11" s="333"/>
      <c r="WQS11" s="333"/>
      <c r="WQT11" s="333"/>
      <c r="WQU11" s="333"/>
      <c r="WQV11" s="333"/>
      <c r="WQW11" s="333"/>
      <c r="WQX11" s="333"/>
      <c r="WQY11" s="333"/>
      <c r="WQZ11" s="333"/>
      <c r="WRA11" s="333"/>
      <c r="WRB11" s="333"/>
      <c r="WRC11" s="333"/>
      <c r="WRD11" s="333"/>
      <c r="WRE11" s="333"/>
      <c r="WRF11" s="333"/>
      <c r="WRG11" s="333"/>
      <c r="WRH11" s="333"/>
      <c r="WRI11" s="333"/>
      <c r="WRJ11" s="333"/>
      <c r="WRK11" s="333"/>
      <c r="WRL11" s="333"/>
      <c r="WRM11" s="333"/>
      <c r="WRN11" s="333"/>
      <c r="WRO11" s="333"/>
      <c r="WRP11" s="333"/>
      <c r="WRQ11" s="333"/>
      <c r="WRR11" s="333"/>
      <c r="WRS11" s="333"/>
      <c r="WRT11" s="333"/>
      <c r="WRU11" s="333"/>
      <c r="WRV11" s="333"/>
      <c r="WRW11" s="333"/>
      <c r="WRX11" s="333"/>
      <c r="WRY11" s="333"/>
      <c r="WRZ11" s="333"/>
      <c r="WSA11" s="333"/>
      <c r="WSB11" s="333"/>
      <c r="WSC11" s="333"/>
      <c r="WSD11" s="333"/>
      <c r="WSE11" s="333"/>
      <c r="WSF11" s="333"/>
      <c r="WSG11" s="333"/>
      <c r="WSH11" s="333"/>
      <c r="WSI11" s="333"/>
      <c r="WSJ11" s="333"/>
      <c r="WSK11" s="333"/>
      <c r="WSL11" s="333"/>
      <c r="WSM11" s="333"/>
      <c r="WSN11" s="333"/>
      <c r="WSO11" s="333"/>
      <c r="WSP11" s="333"/>
      <c r="WSQ11" s="333"/>
      <c r="WSR11" s="333"/>
      <c r="WSS11" s="333"/>
      <c r="WST11" s="333"/>
      <c r="WSU11" s="333"/>
      <c r="WSV11" s="333"/>
      <c r="WSW11" s="333"/>
      <c r="WSX11" s="333"/>
      <c r="WSY11" s="333"/>
      <c r="WSZ11" s="333"/>
      <c r="WTA11" s="333"/>
      <c r="WTB11" s="333"/>
      <c r="WTC11" s="333"/>
      <c r="WTD11" s="333"/>
      <c r="WTE11" s="333"/>
      <c r="WTF11" s="333"/>
      <c r="WTG11" s="333"/>
      <c r="WTH11" s="333"/>
      <c r="WTI11" s="333"/>
      <c r="WTJ11" s="333"/>
      <c r="WTK11" s="333"/>
      <c r="WTL11" s="333"/>
      <c r="WTM11" s="333"/>
      <c r="WTN11" s="333"/>
      <c r="WTO11" s="333"/>
      <c r="WTP11" s="333"/>
      <c r="WTQ11" s="333"/>
      <c r="WTR11" s="333"/>
      <c r="WTS11" s="333"/>
      <c r="WTT11" s="333"/>
      <c r="WTU11" s="333"/>
      <c r="WTV11" s="333"/>
      <c r="WTW11" s="333"/>
      <c r="WTX11" s="333"/>
      <c r="WTY11" s="333"/>
      <c r="WTZ11" s="333"/>
      <c r="WUA11" s="333"/>
      <c r="WUB11" s="333"/>
      <c r="WUC11" s="333"/>
      <c r="WUD11" s="333"/>
      <c r="WUE11" s="333"/>
      <c r="WUF11" s="333"/>
      <c r="WUG11" s="333"/>
      <c r="WUH11" s="333"/>
      <c r="WUI11" s="333"/>
      <c r="WUJ11" s="333"/>
      <c r="WUK11" s="333"/>
      <c r="WUL11" s="333"/>
      <c r="WUM11" s="333"/>
      <c r="WUN11" s="333"/>
      <c r="WUO11" s="333"/>
      <c r="WUP11" s="333"/>
      <c r="WUQ11" s="333"/>
      <c r="WUR11" s="333"/>
      <c r="WUS11" s="333"/>
      <c r="WUT11" s="333"/>
      <c r="WUU11" s="333"/>
      <c r="WUV11" s="333"/>
      <c r="WUW11" s="333"/>
      <c r="WUX11" s="333"/>
      <c r="WUY11" s="333"/>
      <c r="WUZ11" s="333"/>
      <c r="WVA11" s="333"/>
      <c r="WVB11" s="333"/>
      <c r="WVC11" s="333"/>
      <c r="WVD11" s="333"/>
      <c r="WVE11" s="333"/>
      <c r="WVF11" s="333"/>
      <c r="WVG11" s="333"/>
      <c r="WVH11" s="333"/>
      <c r="WVI11" s="333"/>
      <c r="WVJ11" s="333"/>
      <c r="WVK11" s="333"/>
      <c r="WVL11" s="333"/>
      <c r="WVM11" s="333"/>
      <c r="WVN11" s="333"/>
      <c r="WVO11" s="333"/>
      <c r="WVP11" s="333"/>
      <c r="WVQ11" s="333"/>
      <c r="WVR11" s="333"/>
      <c r="WVS11" s="333"/>
      <c r="WVT11" s="333"/>
      <c r="WVU11" s="333"/>
      <c r="WVV11" s="333"/>
      <c r="WVW11" s="333"/>
      <c r="WVX11" s="333"/>
      <c r="WVY11" s="333"/>
      <c r="WVZ11" s="333"/>
      <c r="WWA11" s="333"/>
      <c r="WWB11" s="333"/>
      <c r="WWC11" s="333"/>
      <c r="WWD11" s="333"/>
      <c r="WWE11" s="333"/>
      <c r="WWF11" s="333"/>
      <c r="WWG11" s="333"/>
      <c r="WWH11" s="333"/>
      <c r="WWI11" s="333"/>
      <c r="WWJ11" s="333"/>
      <c r="WWK11" s="333"/>
      <c r="WWL11" s="333"/>
      <c r="WWM11" s="333"/>
      <c r="WWN11" s="333"/>
      <c r="WWO11" s="333"/>
      <c r="WWP11" s="333"/>
      <c r="WWQ11" s="333"/>
      <c r="WWR11" s="333"/>
      <c r="WWS11" s="333"/>
      <c r="WWT11" s="333"/>
      <c r="WWU11" s="333"/>
      <c r="WWV11" s="333"/>
      <c r="WWW11" s="333"/>
      <c r="WWX11" s="333"/>
      <c r="WWY11" s="333"/>
      <c r="WWZ11" s="333"/>
      <c r="WXA11" s="333"/>
      <c r="WXB11" s="333"/>
      <c r="WXC11" s="333"/>
      <c r="WXD11" s="333"/>
      <c r="WXE11" s="333"/>
      <c r="WXF11" s="333"/>
      <c r="WXG11" s="333"/>
      <c r="WXH11" s="333"/>
      <c r="WXI11" s="333"/>
      <c r="WXJ11" s="333"/>
      <c r="WXK11" s="333"/>
      <c r="WXL11" s="333"/>
      <c r="WXM11" s="333"/>
      <c r="WXN11" s="333"/>
      <c r="WXO11" s="333"/>
      <c r="WXP11" s="333"/>
      <c r="WXQ11" s="333"/>
      <c r="WXR11" s="333"/>
      <c r="WXS11" s="333"/>
      <c r="WXT11" s="333"/>
      <c r="WXU11" s="333"/>
      <c r="WXV11" s="333"/>
      <c r="WXW11" s="333"/>
      <c r="WXX11" s="333"/>
      <c r="WXY11" s="333"/>
      <c r="WXZ11" s="333"/>
      <c r="WYA11" s="333"/>
      <c r="WYB11" s="333"/>
      <c r="WYC11" s="333"/>
      <c r="WYD11" s="333"/>
      <c r="WYE11" s="333"/>
      <c r="WYF11" s="333"/>
      <c r="WYG11" s="333"/>
      <c r="WYH11" s="333"/>
      <c r="WYI11" s="333"/>
      <c r="WYJ11" s="333"/>
      <c r="WYK11" s="333"/>
      <c r="WYL11" s="333"/>
      <c r="WYM11" s="333"/>
      <c r="WYN11" s="333"/>
      <c r="WYO11" s="333"/>
      <c r="WYP11" s="333"/>
      <c r="WYQ11" s="333"/>
      <c r="WYR11" s="333"/>
      <c r="WYS11" s="333"/>
      <c r="WYT11" s="333"/>
      <c r="WYU11" s="333"/>
      <c r="WYV11" s="333"/>
      <c r="WYW11" s="333"/>
      <c r="WYX11" s="333"/>
      <c r="WYY11" s="333"/>
      <c r="WYZ11" s="333"/>
      <c r="WZA11" s="333"/>
      <c r="WZB11" s="333"/>
      <c r="WZC11" s="333"/>
      <c r="WZD11" s="333"/>
      <c r="WZE11" s="333"/>
      <c r="WZF11" s="333"/>
      <c r="WZG11" s="333"/>
      <c r="WZH11" s="333"/>
      <c r="WZI11" s="333"/>
      <c r="WZJ11" s="333"/>
      <c r="WZK11" s="333"/>
      <c r="WZL11" s="333"/>
      <c r="WZM11" s="333"/>
      <c r="WZN11" s="333"/>
      <c r="WZO11" s="333"/>
      <c r="WZP11" s="333"/>
      <c r="WZQ11" s="333"/>
      <c r="WZR11" s="333"/>
      <c r="WZS11" s="333"/>
      <c r="WZT11" s="333"/>
      <c r="WZU11" s="333"/>
      <c r="WZV11" s="333"/>
      <c r="WZW11" s="333"/>
      <c r="WZX11" s="333"/>
      <c r="WZY11" s="333"/>
      <c r="WZZ11" s="333"/>
      <c r="XAA11" s="333"/>
      <c r="XAB11" s="333"/>
      <c r="XAC11" s="333"/>
      <c r="XAD11" s="333"/>
      <c r="XAE11" s="333"/>
      <c r="XAF11" s="333"/>
      <c r="XAG11" s="333"/>
      <c r="XAH11" s="333"/>
      <c r="XAI11" s="333"/>
      <c r="XAJ11" s="333"/>
      <c r="XAK11" s="333"/>
      <c r="XAL11" s="333"/>
      <c r="XAM11" s="333"/>
      <c r="XAN11" s="333"/>
      <c r="XAO11" s="333"/>
      <c r="XAP11" s="333"/>
      <c r="XAQ11" s="333"/>
      <c r="XAR11" s="333"/>
      <c r="XAS11" s="333"/>
      <c r="XAT11" s="333"/>
      <c r="XAU11" s="333"/>
      <c r="XAV11" s="333"/>
      <c r="XAW11" s="333"/>
      <c r="XAX11" s="333"/>
      <c r="XAY11" s="333"/>
      <c r="XAZ11" s="333"/>
      <c r="XBA11" s="333"/>
      <c r="XBB11" s="333"/>
      <c r="XBC11" s="333"/>
      <c r="XBD11" s="333"/>
      <c r="XBE11" s="333"/>
      <c r="XBF11" s="333"/>
      <c r="XBG11" s="333"/>
      <c r="XBH11" s="333"/>
      <c r="XBI11" s="333"/>
      <c r="XBJ11" s="333"/>
      <c r="XBK11" s="333"/>
      <c r="XBL11" s="333"/>
      <c r="XBM11" s="333"/>
      <c r="XBN11" s="333"/>
      <c r="XBO11" s="333"/>
      <c r="XBP11" s="333"/>
      <c r="XBQ11" s="333"/>
      <c r="XBR11" s="333"/>
      <c r="XBS11" s="333"/>
      <c r="XBT11" s="333"/>
      <c r="XBU11" s="333"/>
      <c r="XBV11" s="333"/>
      <c r="XBW11" s="333"/>
      <c r="XBX11" s="333"/>
      <c r="XBY11" s="333"/>
      <c r="XBZ11" s="333"/>
      <c r="XCA11" s="333"/>
      <c r="XCB11" s="333"/>
      <c r="XCC11" s="333"/>
      <c r="XCD11" s="333"/>
      <c r="XCE11" s="333"/>
      <c r="XCF11" s="333"/>
      <c r="XCG11" s="333"/>
      <c r="XCH11" s="333"/>
      <c r="XCI11" s="333"/>
      <c r="XCJ11" s="333"/>
      <c r="XCK11" s="333"/>
      <c r="XCL11" s="333"/>
      <c r="XCM11" s="333"/>
      <c r="XCN11" s="333"/>
      <c r="XCO11" s="333"/>
      <c r="XCP11" s="333"/>
      <c r="XCQ11" s="333"/>
      <c r="XCR11" s="333"/>
      <c r="XCS11" s="333"/>
      <c r="XCT11" s="333"/>
      <c r="XCU11" s="333"/>
      <c r="XCV11" s="333"/>
      <c r="XCW11" s="333"/>
      <c r="XCX11" s="333"/>
      <c r="XCY11" s="333"/>
      <c r="XCZ11" s="333"/>
      <c r="XDA11" s="333"/>
      <c r="XDB11" s="333"/>
      <c r="XDC11" s="333"/>
      <c r="XDD11" s="333"/>
      <c r="XDE11" s="333"/>
      <c r="XDF11" s="333"/>
      <c r="XDG11" s="333"/>
      <c r="XDH11" s="333"/>
      <c r="XDI11" s="333"/>
      <c r="XDJ11" s="333"/>
      <c r="XDK11" s="333"/>
      <c r="XDL11" s="333"/>
      <c r="XDM11" s="333"/>
      <c r="XDN11" s="333"/>
      <c r="XDO11" s="333"/>
      <c r="XDP11" s="333"/>
      <c r="XDQ11" s="333"/>
      <c r="XDR11" s="333"/>
      <c r="XDS11" s="333"/>
      <c r="XDT11" s="333"/>
      <c r="XDU11" s="333"/>
      <c r="XDV11" s="333"/>
      <c r="XDW11" s="333"/>
      <c r="XDX11" s="333"/>
      <c r="XDY11" s="333"/>
      <c r="XDZ11" s="333"/>
      <c r="XEA11" s="333"/>
      <c r="XEB11" s="333"/>
      <c r="XEC11" s="333"/>
      <c r="XED11" s="333"/>
      <c r="XEE11" s="333"/>
      <c r="XEF11" s="333"/>
      <c r="XEG11" s="333"/>
      <c r="XEH11" s="333"/>
      <c r="XEI11" s="333"/>
      <c r="XEJ11" s="333"/>
      <c r="XEK11" s="333"/>
      <c r="XEL11" s="333"/>
      <c r="XEM11" s="333"/>
      <c r="XEN11" s="333"/>
      <c r="XEO11" s="333"/>
      <c r="XEP11" s="333"/>
      <c r="XEQ11" s="333"/>
      <c r="XER11" s="333"/>
      <c r="XES11" s="333"/>
      <c r="XET11" s="333"/>
      <c r="XEU11" s="333"/>
      <c r="XEV11" s="333"/>
      <c r="XEW11" s="333"/>
      <c r="XEX11" s="333"/>
      <c r="XEY11" s="333"/>
      <c r="XEZ11" s="333"/>
      <c r="XFA11" s="333"/>
      <c r="XFB11" s="333"/>
      <c r="XFC11" s="333"/>
      <c r="XFD11" s="333"/>
    </row>
    <row r="12" spans="1:16384" x14ac:dyDescent="0.35">
      <c r="A12" t="s">
        <v>162</v>
      </c>
      <c r="C12" s="690">
        <f>Medicaid!J27</f>
        <v>173.80378963221915</v>
      </c>
      <c r="D12" s="690">
        <f>Medicaid!K27</f>
        <v>175.40362665175678</v>
      </c>
      <c r="E12" s="690">
        <f>Medicaid!L27</f>
        <v>177.17467919317869</v>
      </c>
      <c r="F12" s="690">
        <f>Medicaid!M27</f>
        <v>178.96361407354857</v>
      </c>
      <c r="G12" s="690">
        <f>Medicaid!N27</f>
        <v>180.77061185105913</v>
      </c>
      <c r="H12" s="690">
        <f>Medicaid!O27</f>
        <v>240.95130335728811</v>
      </c>
      <c r="I12" s="690">
        <f>Medicaid!P27</f>
        <v>243.39615354330357</v>
      </c>
      <c r="J12" s="690">
        <f>Medicaid!Q27</f>
        <v>245.86581078513808</v>
      </c>
      <c r="K12" s="690">
        <f>Medicaid!R27</f>
        <v>248.36052679147383</v>
      </c>
      <c r="L12" s="690">
        <f>Medicaid!S27</f>
        <v>250.88055582499453</v>
      </c>
      <c r="M12" s="690">
        <f>Medicaid!T27</f>
        <v>252.35132365610309</v>
      </c>
      <c r="N12" s="690">
        <f>Medicaid!U27</f>
        <v>253.83071374972974</v>
      </c>
    </row>
    <row r="13" spans="1:16384" x14ac:dyDescent="0.35">
      <c r="A13" t="s">
        <v>693</v>
      </c>
      <c r="C13" s="690">
        <f>Medicare!N10</f>
        <v>870.26053036139251</v>
      </c>
      <c r="D13" s="690">
        <f>Medicare!O10</f>
        <v>848.421060722785</v>
      </c>
      <c r="E13" s="690">
        <f>Medicare!P10</f>
        <v>876.78753764624946</v>
      </c>
      <c r="F13" s="690">
        <f>Medicare!Q10</f>
        <v>893.15401456971381</v>
      </c>
      <c r="G13" s="690">
        <f>Medicare!R10</f>
        <v>921.52049149317827</v>
      </c>
      <c r="H13" s="690">
        <f>Medicare!S10</f>
        <v>949.88696841664273</v>
      </c>
      <c r="I13" s="690">
        <f>Medicare!T10</f>
        <v>968.739604970507</v>
      </c>
      <c r="J13" s="690">
        <f>Medicare!U10</f>
        <v>987.59224152437139</v>
      </c>
      <c r="K13" s="690">
        <f>Medicare!V10</f>
        <v>1006.4448780782358</v>
      </c>
      <c r="L13" s="690">
        <f>Medicare!W10</f>
        <v>1025.2975146321</v>
      </c>
      <c r="M13" s="690">
        <f>Medicare!X10</f>
        <v>1032.7123359504942</v>
      </c>
      <c r="N13" s="690">
        <f>Medicare!Y10</f>
        <v>1040.1271572688884</v>
      </c>
    </row>
    <row r="14" spans="1:16384" s="588" customFormat="1" x14ac:dyDescent="0.35">
      <c r="A14" s="588" t="s">
        <v>690</v>
      </c>
      <c r="C14" s="690"/>
      <c r="D14" s="690"/>
      <c r="E14" s="690"/>
      <c r="F14" s="690"/>
      <c r="G14" s="690"/>
      <c r="H14" s="690"/>
      <c r="I14" s="690"/>
      <c r="J14" s="690"/>
      <c r="K14" s="690"/>
      <c r="L14" s="690"/>
      <c r="M14" s="690"/>
      <c r="N14" s="690"/>
    </row>
    <row r="15" spans="1:16384" s="588" customFormat="1" x14ac:dyDescent="0.35">
      <c r="A15" s="588" t="s">
        <v>637</v>
      </c>
      <c r="C15" s="690">
        <f>'Rebate Checks'!J11</f>
        <v>0</v>
      </c>
      <c r="D15" s="690">
        <f>'Rebate Checks'!K11</f>
        <v>0</v>
      </c>
      <c r="E15" s="690">
        <f>'Rebate Checks'!L11</f>
        <v>0</v>
      </c>
      <c r="F15" s="690">
        <f>'Rebate Checks'!M11</f>
        <v>0</v>
      </c>
      <c r="G15" s="690">
        <f>'Rebate Checks'!N11</f>
        <v>0</v>
      </c>
      <c r="H15" s="690">
        <f>'Rebate Checks'!O11</f>
        <v>0</v>
      </c>
      <c r="I15" s="690">
        <f>'Rebate Checks'!P11</f>
        <v>0</v>
      </c>
      <c r="J15" s="690">
        <f>'Rebate Checks'!Q11</f>
        <v>0</v>
      </c>
      <c r="K15" s="690">
        <f>'Rebate Checks'!R11</f>
        <v>0</v>
      </c>
      <c r="L15" s="690">
        <f>'Rebate Checks'!S11</f>
        <v>0</v>
      </c>
      <c r="M15" s="690">
        <f>'Rebate Checks'!T11</f>
        <v>0</v>
      </c>
      <c r="N15" s="690">
        <f>'Rebate Checks'!U11</f>
        <v>0</v>
      </c>
    </row>
    <row r="16" spans="1:16384" x14ac:dyDescent="0.35">
      <c r="A16" t="s">
        <v>638</v>
      </c>
      <c r="C16" s="690">
        <f>'Rebate Checks'!J10</f>
        <v>228.1641176</v>
      </c>
      <c r="D16" s="690">
        <f>'Rebate Checks'!K10</f>
        <v>0</v>
      </c>
      <c r="E16" s="690">
        <f>'Rebate Checks'!L10</f>
        <v>0</v>
      </c>
      <c r="F16" s="690">
        <f>'Rebate Checks'!M10</f>
        <v>0</v>
      </c>
      <c r="G16" s="690">
        <f>'Rebate Checks'!N10</f>
        <v>0</v>
      </c>
      <c r="H16" s="690">
        <f>'Rebate Checks'!O10</f>
        <v>0</v>
      </c>
      <c r="I16" s="690">
        <f>'Rebate Checks'!P10</f>
        <v>0</v>
      </c>
      <c r="J16" s="690">
        <f>'Rebate Checks'!Q10</f>
        <v>0</v>
      </c>
      <c r="K16" s="690">
        <f>'Rebate Checks'!R10</f>
        <v>0</v>
      </c>
      <c r="L16" s="690">
        <f>'Rebate Checks'!S10</f>
        <v>0</v>
      </c>
      <c r="M16" s="690">
        <f>'Rebate Checks'!T10</f>
        <v>0</v>
      </c>
      <c r="N16" s="690">
        <f>'Rebate Checks'!U10</f>
        <v>0</v>
      </c>
    </row>
    <row r="17" spans="1:14" x14ac:dyDescent="0.35">
      <c r="A17" t="s">
        <v>634</v>
      </c>
      <c r="C17" s="690">
        <f>'Social Benefits'!N16</f>
        <v>1670.0376538100136</v>
      </c>
      <c r="D17" s="690">
        <f>'Social Benefits'!O16</f>
        <v>1569.6517663541226</v>
      </c>
      <c r="E17" s="690">
        <f>'Social Benefits'!P16</f>
        <v>1597.1593564682619</v>
      </c>
      <c r="F17" s="690">
        <f>'Social Benefits'!Q16</f>
        <v>1617.1039095710344</v>
      </c>
      <c r="G17" s="690">
        <f>'Social Benefits'!R16</f>
        <v>1632.3284786117702</v>
      </c>
      <c r="H17" s="690">
        <f>'Social Benefits'!S16</f>
        <v>1640.4905641708949</v>
      </c>
      <c r="I17" s="690">
        <f>'Social Benefits'!T16</f>
        <v>1666.0657833158782</v>
      </c>
      <c r="J17" s="690">
        <f>'Social Benefits'!U16</f>
        <v>1685.4579044676505</v>
      </c>
      <c r="K17" s="690">
        <f>'Social Benefits'!V16</f>
        <v>1700.4854966026389</v>
      </c>
      <c r="L17" s="690">
        <f>'Social Benefits'!W16</f>
        <v>1710.4952432890814</v>
      </c>
      <c r="M17" s="690">
        <f>'Social Benefits'!X16</f>
        <v>1720.6439968845959</v>
      </c>
      <c r="N17" s="690">
        <f>'Social Benefits'!Y16</f>
        <v>1731.4301231442776</v>
      </c>
    </row>
    <row r="18" spans="1:14" x14ac:dyDescent="0.35">
      <c r="A18" t="s">
        <v>635</v>
      </c>
      <c r="C18" s="690">
        <f>'Social Benefits'!N22</f>
        <v>94.665999999999997</v>
      </c>
      <c r="D18" s="690">
        <f>'Social Benefits'!O22</f>
        <v>94.665999999999997</v>
      </c>
      <c r="E18" s="690">
        <f>'Social Benefits'!P22</f>
        <v>39.542000000000002</v>
      </c>
      <c r="F18" s="690">
        <f>'Social Benefits'!Q22</f>
        <v>39.542000000000002</v>
      </c>
      <c r="G18" s="690">
        <f>'Social Benefits'!R22</f>
        <v>39.542000000000002</v>
      </c>
      <c r="H18" s="690">
        <f>'Social Benefits'!S22</f>
        <v>39.542000000000002</v>
      </c>
      <c r="I18" s="690">
        <f>'Social Benefits'!T22</f>
        <v>9.6189999999999998</v>
      </c>
      <c r="J18" s="690">
        <f>'Social Benefits'!U22</f>
        <v>9.6189999999999998</v>
      </c>
      <c r="K18" s="690">
        <f>'Social Benefits'!V22</f>
        <v>9.6189999999999998</v>
      </c>
      <c r="L18" s="690">
        <f>'Social Benefits'!W22</f>
        <v>9.6189999999999998</v>
      </c>
      <c r="M18" s="690">
        <f>'Social Benefits'!X22</f>
        <v>1.238</v>
      </c>
      <c r="N18" s="690">
        <f>'Social Benefits'!Y22</f>
        <v>1.238</v>
      </c>
    </row>
    <row r="19" spans="1:14" x14ac:dyDescent="0.35">
      <c r="A19" t="s">
        <v>636</v>
      </c>
      <c r="C19" s="690">
        <f>'Social Benefits'!N23</f>
        <v>53.271999999999998</v>
      </c>
      <c r="D19" s="690">
        <f>'Social Benefits'!O23</f>
        <v>53.271999999999998</v>
      </c>
      <c r="E19" s="690">
        <f>'Social Benefits'!P23</f>
        <v>98.978999999999999</v>
      </c>
      <c r="F19" s="690">
        <f>'Social Benefits'!Q23</f>
        <v>98.978999999999999</v>
      </c>
      <c r="G19" s="690">
        <f>'Social Benefits'!R23</f>
        <v>98.978999999999999</v>
      </c>
      <c r="H19" s="690">
        <f>'Social Benefits'!S23</f>
        <v>98.978999999999999</v>
      </c>
      <c r="I19" s="690">
        <f>'Social Benefits'!T23</f>
        <v>2.1160000000000001</v>
      </c>
      <c r="J19" s="690">
        <f>'Social Benefits'!U23</f>
        <v>2.1160000000000001</v>
      </c>
      <c r="K19" s="690">
        <f>'Social Benefits'!V23</f>
        <v>2.1160000000000001</v>
      </c>
      <c r="L19" s="690">
        <f>'Social Benefits'!W23</f>
        <v>2.1160000000000001</v>
      </c>
      <c r="M19" s="690">
        <f>'Social Benefits'!X23</f>
        <v>2.1789999999999998</v>
      </c>
      <c r="N19" s="690">
        <f>'Social Benefits'!Y23</f>
        <v>2.1789999999999998</v>
      </c>
    </row>
    <row r="20" spans="1:14" x14ac:dyDescent="0.35">
      <c r="A20" t="s">
        <v>0</v>
      </c>
      <c r="C20" s="593"/>
      <c r="D20" s="593"/>
      <c r="E20" s="593"/>
      <c r="F20" s="593"/>
      <c r="G20" s="593"/>
      <c r="H20" s="593"/>
      <c r="I20" s="593"/>
      <c r="J20" s="593"/>
      <c r="K20" s="593"/>
      <c r="L20" s="593"/>
      <c r="M20" s="593"/>
      <c r="N20" s="593"/>
    </row>
  </sheetData>
  <phoneticPr fontId="53"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73"/>
  <sheetViews>
    <sheetView zoomScale="80" workbookViewId="0">
      <pane xSplit="198" ySplit="1" topLeftCell="GQ65" activePane="bottomRight" state="frozen"/>
      <selection pane="topRight" activeCell="GP1" sqref="GP1"/>
      <selection pane="bottomLeft" activeCell="A2" sqref="A2"/>
      <selection pane="bottomRight" activeCell="B77" sqref="B77"/>
    </sheetView>
  </sheetViews>
  <sheetFormatPr defaultRowHeight="14.5" x14ac:dyDescent="0.35"/>
  <cols>
    <col min="1" max="1" width="14.90625" style="588" customWidth="1"/>
    <col min="2" max="2" width="25.08984375" customWidth="1"/>
    <col min="3" max="7" width="10.08984375" customWidth="1"/>
    <col min="8" max="8" width="10.90625" customWidth="1"/>
    <col min="9" max="9" width="13.54296875" customWidth="1"/>
    <col min="10" max="13" width="10.08984375" customWidth="1"/>
    <col min="14" max="37" width="8.7265625" customWidth="1"/>
    <col min="38" max="38" width="10.08984375" customWidth="1"/>
    <col min="39" max="194" width="8.7265625" customWidth="1"/>
    <col min="195" max="197" width="10.08984375" customWidth="1"/>
    <col min="198" max="198" width="13" customWidth="1"/>
    <col min="199" max="199" width="10.90625" customWidth="1"/>
    <col min="200" max="200" width="13.6328125" customWidth="1"/>
    <col min="201" max="201" width="11.90625" customWidth="1"/>
    <col min="202" max="207" width="10.08984375" bestFit="1" customWidth="1"/>
  </cols>
  <sheetData>
    <row r="1" spans="2:207" s="52" customFormat="1" x14ac:dyDescent="0.35">
      <c r="B1" s="2" t="s">
        <v>60</v>
      </c>
      <c r="C1" s="110">
        <v>25658</v>
      </c>
      <c r="D1" s="110">
        <v>25749</v>
      </c>
      <c r="E1" s="110">
        <v>25841</v>
      </c>
      <c r="F1" s="110">
        <v>25933</v>
      </c>
      <c r="G1" s="110">
        <v>26023</v>
      </c>
      <c r="H1" s="110">
        <v>26114</v>
      </c>
      <c r="I1" s="110">
        <v>26206</v>
      </c>
      <c r="J1" s="110">
        <v>26298</v>
      </c>
      <c r="K1" s="110">
        <v>26389</v>
      </c>
      <c r="L1" s="110">
        <v>26480</v>
      </c>
      <c r="M1" s="110">
        <v>26572</v>
      </c>
      <c r="N1" s="110">
        <v>26664</v>
      </c>
      <c r="O1" s="110">
        <v>26754</v>
      </c>
      <c r="P1" s="110">
        <v>26845</v>
      </c>
      <c r="Q1" s="110">
        <v>26937</v>
      </c>
      <c r="R1" s="110">
        <v>27029</v>
      </c>
      <c r="S1" s="110">
        <v>27119</v>
      </c>
      <c r="T1" s="110">
        <v>27210</v>
      </c>
      <c r="U1" s="110">
        <v>27302</v>
      </c>
      <c r="V1" s="110">
        <v>27394</v>
      </c>
      <c r="W1" s="110">
        <v>27484</v>
      </c>
      <c r="X1" s="110">
        <v>27575</v>
      </c>
      <c r="Y1" s="110">
        <v>27667</v>
      </c>
      <c r="Z1" s="110">
        <v>27759</v>
      </c>
      <c r="AA1" s="110">
        <v>27850</v>
      </c>
      <c r="AB1" s="110">
        <v>27941</v>
      </c>
      <c r="AC1" s="110">
        <v>28033</v>
      </c>
      <c r="AD1" s="110">
        <v>28125</v>
      </c>
      <c r="AE1" s="110">
        <v>28215</v>
      </c>
      <c r="AF1" s="110">
        <v>28306</v>
      </c>
      <c r="AG1" s="110">
        <v>28398</v>
      </c>
      <c r="AH1" s="110">
        <v>28490</v>
      </c>
      <c r="AI1" s="110">
        <v>28580</v>
      </c>
      <c r="AJ1" s="110">
        <v>28671</v>
      </c>
      <c r="AK1" s="110">
        <v>28763</v>
      </c>
      <c r="AL1" s="110">
        <v>28855</v>
      </c>
      <c r="AM1" s="110">
        <v>28945</v>
      </c>
      <c r="AN1" s="110">
        <v>29036</v>
      </c>
      <c r="AO1" s="110">
        <v>29128</v>
      </c>
      <c r="AP1" s="110">
        <v>29220</v>
      </c>
      <c r="AQ1" s="110">
        <v>29311</v>
      </c>
      <c r="AR1" s="110">
        <v>29402</v>
      </c>
      <c r="AS1" s="110">
        <v>29494</v>
      </c>
      <c r="AT1" s="110">
        <v>29586</v>
      </c>
      <c r="AU1" s="110">
        <v>29676</v>
      </c>
      <c r="AV1" s="110">
        <v>29767</v>
      </c>
      <c r="AW1" s="110">
        <v>29859</v>
      </c>
      <c r="AX1" s="110">
        <v>29951</v>
      </c>
      <c r="AY1" s="110">
        <v>30041</v>
      </c>
      <c r="AZ1" s="110">
        <v>30132</v>
      </c>
      <c r="BA1" s="110">
        <v>30224</v>
      </c>
      <c r="BB1" s="110">
        <v>30316</v>
      </c>
      <c r="BC1" s="110">
        <v>30406</v>
      </c>
      <c r="BD1" s="110">
        <v>30497</v>
      </c>
      <c r="BE1" s="110">
        <v>30589</v>
      </c>
      <c r="BF1" s="110">
        <v>30681</v>
      </c>
      <c r="BG1" s="110">
        <v>30772</v>
      </c>
      <c r="BH1" s="110">
        <v>30863</v>
      </c>
      <c r="BI1" s="110">
        <v>30955</v>
      </c>
      <c r="BJ1" s="110">
        <v>31047</v>
      </c>
      <c r="BK1" s="110">
        <v>31137</v>
      </c>
      <c r="BL1" s="110">
        <v>31228</v>
      </c>
      <c r="BM1" s="110">
        <v>31320</v>
      </c>
      <c r="BN1" s="110">
        <v>31412</v>
      </c>
      <c r="BO1" s="110">
        <v>31502</v>
      </c>
      <c r="BP1" s="110">
        <v>31593</v>
      </c>
      <c r="BQ1" s="110">
        <v>31685</v>
      </c>
      <c r="BR1" s="110">
        <v>31777</v>
      </c>
      <c r="BS1" s="110">
        <v>31867</v>
      </c>
      <c r="BT1" s="110">
        <v>31958</v>
      </c>
      <c r="BU1" s="110">
        <v>32050</v>
      </c>
      <c r="BV1" s="110">
        <v>32142</v>
      </c>
      <c r="BW1" s="110">
        <v>32233</v>
      </c>
      <c r="BX1" s="110">
        <v>32324</v>
      </c>
      <c r="BY1" s="110">
        <v>32416</v>
      </c>
      <c r="BZ1" s="110">
        <v>32508</v>
      </c>
      <c r="CA1" s="110">
        <v>32598</v>
      </c>
      <c r="CB1" s="110">
        <v>32689</v>
      </c>
      <c r="CC1" s="110">
        <v>32781</v>
      </c>
      <c r="CD1" s="110">
        <v>32873</v>
      </c>
      <c r="CE1" s="110">
        <v>32963</v>
      </c>
      <c r="CF1" s="110">
        <v>33054</v>
      </c>
      <c r="CG1" s="110">
        <v>33146</v>
      </c>
      <c r="CH1" s="110">
        <v>33238</v>
      </c>
      <c r="CI1" s="110">
        <v>33328</v>
      </c>
      <c r="CJ1" s="110">
        <v>33419</v>
      </c>
      <c r="CK1" s="110">
        <v>33511</v>
      </c>
      <c r="CL1" s="110">
        <v>33603</v>
      </c>
      <c r="CM1" s="110">
        <v>33694</v>
      </c>
      <c r="CN1" s="110">
        <v>33785</v>
      </c>
      <c r="CO1" s="110">
        <v>33877</v>
      </c>
      <c r="CP1" s="110">
        <v>33969</v>
      </c>
      <c r="CQ1" s="110">
        <v>34059</v>
      </c>
      <c r="CR1" s="110">
        <v>34150</v>
      </c>
      <c r="CS1" s="110">
        <v>34242</v>
      </c>
      <c r="CT1" s="110">
        <v>34334</v>
      </c>
      <c r="CU1" s="110">
        <v>34424</v>
      </c>
      <c r="CV1" s="110">
        <v>34515</v>
      </c>
      <c r="CW1" s="110">
        <v>34607</v>
      </c>
      <c r="CX1" s="110">
        <v>34699</v>
      </c>
      <c r="CY1" s="110">
        <v>34789</v>
      </c>
      <c r="CZ1" s="110">
        <v>34880</v>
      </c>
      <c r="DA1" s="110">
        <v>34972</v>
      </c>
      <c r="DB1" s="110">
        <v>35064</v>
      </c>
      <c r="DC1" s="110">
        <v>35155</v>
      </c>
      <c r="DD1" s="110">
        <v>35246</v>
      </c>
      <c r="DE1" s="110">
        <v>35338</v>
      </c>
      <c r="DF1" s="110">
        <v>35430</v>
      </c>
      <c r="DG1" s="110">
        <v>35520</v>
      </c>
      <c r="DH1" s="110">
        <v>35611</v>
      </c>
      <c r="DI1" s="110">
        <v>35703</v>
      </c>
      <c r="DJ1" s="110">
        <v>35795</v>
      </c>
      <c r="DK1" s="110">
        <v>35885</v>
      </c>
      <c r="DL1" s="110">
        <v>35976</v>
      </c>
      <c r="DM1" s="110">
        <v>36068</v>
      </c>
      <c r="DN1" s="110">
        <v>36160</v>
      </c>
      <c r="DO1" s="110">
        <v>36250</v>
      </c>
      <c r="DP1" s="110">
        <v>36341</v>
      </c>
      <c r="DQ1" s="110">
        <v>36433</v>
      </c>
      <c r="DR1" s="110">
        <v>36525</v>
      </c>
      <c r="DS1" s="110">
        <v>36616</v>
      </c>
      <c r="DT1" s="110">
        <v>36707</v>
      </c>
      <c r="DU1" s="110">
        <v>36799</v>
      </c>
      <c r="DV1" s="110">
        <v>36891</v>
      </c>
      <c r="DW1" s="110">
        <v>36981</v>
      </c>
      <c r="DX1" s="110">
        <v>37072</v>
      </c>
      <c r="DY1" s="110">
        <v>37164</v>
      </c>
      <c r="DZ1" s="110">
        <v>37256</v>
      </c>
      <c r="EA1" s="110">
        <v>37346</v>
      </c>
      <c r="EB1" s="110">
        <v>37437</v>
      </c>
      <c r="EC1" s="110">
        <v>37529</v>
      </c>
      <c r="ED1" s="110">
        <v>37621</v>
      </c>
      <c r="EE1" s="110">
        <v>37711</v>
      </c>
      <c r="EF1" s="110">
        <v>37802</v>
      </c>
      <c r="EG1" s="110">
        <v>37894</v>
      </c>
      <c r="EH1" s="110">
        <v>37986</v>
      </c>
      <c r="EI1" s="110">
        <v>38077</v>
      </c>
      <c r="EJ1" s="110">
        <v>38168</v>
      </c>
      <c r="EK1" s="110">
        <v>38260</v>
      </c>
      <c r="EL1" s="110">
        <v>38352</v>
      </c>
      <c r="EM1" s="110">
        <v>38442</v>
      </c>
      <c r="EN1" s="110">
        <v>38533</v>
      </c>
      <c r="EO1" s="110">
        <v>38625</v>
      </c>
      <c r="EP1" s="110">
        <v>38717</v>
      </c>
      <c r="EQ1" s="110">
        <v>38807</v>
      </c>
      <c r="ER1" s="110">
        <v>38898</v>
      </c>
      <c r="ES1" s="110">
        <v>38990</v>
      </c>
      <c r="ET1" s="110">
        <v>39082</v>
      </c>
      <c r="EU1" s="110">
        <v>39172</v>
      </c>
      <c r="EV1" s="110">
        <v>39263</v>
      </c>
      <c r="EW1" s="110">
        <v>39355</v>
      </c>
      <c r="EX1" s="110">
        <v>39447</v>
      </c>
      <c r="EY1" s="110">
        <v>39538</v>
      </c>
      <c r="EZ1" s="110">
        <v>39629</v>
      </c>
      <c r="FA1" s="110">
        <v>39721</v>
      </c>
      <c r="FB1" s="110">
        <v>39813</v>
      </c>
      <c r="FC1" s="110">
        <v>39903</v>
      </c>
      <c r="FD1" s="110">
        <v>39994</v>
      </c>
      <c r="FE1" s="110">
        <v>40086</v>
      </c>
      <c r="FF1" s="110">
        <v>40178</v>
      </c>
      <c r="FG1" s="110">
        <v>40268</v>
      </c>
      <c r="FH1" s="110">
        <v>40359</v>
      </c>
      <c r="FI1" s="110">
        <v>40451</v>
      </c>
      <c r="FJ1" s="110">
        <v>40543</v>
      </c>
      <c r="FK1" s="110">
        <v>40633</v>
      </c>
      <c r="FL1" s="110">
        <v>40724</v>
      </c>
      <c r="FM1" s="110">
        <v>40816</v>
      </c>
      <c r="FN1" s="110">
        <v>40908</v>
      </c>
      <c r="FO1" s="110">
        <v>40999</v>
      </c>
      <c r="FP1" s="110">
        <v>41090</v>
      </c>
      <c r="FQ1" s="110">
        <v>41182</v>
      </c>
      <c r="FR1" s="110">
        <v>41274</v>
      </c>
      <c r="FS1" s="110">
        <v>41364</v>
      </c>
      <c r="FT1" s="110">
        <v>41455</v>
      </c>
      <c r="FU1" s="110">
        <v>41547</v>
      </c>
      <c r="FV1" s="110">
        <v>41639</v>
      </c>
      <c r="FW1" s="110">
        <v>41729</v>
      </c>
      <c r="FX1" s="110">
        <v>41820</v>
      </c>
      <c r="FY1" s="110">
        <v>41912</v>
      </c>
      <c r="FZ1" s="110">
        <v>42004</v>
      </c>
      <c r="GA1" s="110">
        <v>42094</v>
      </c>
      <c r="GB1" s="110">
        <v>42185</v>
      </c>
      <c r="GC1" s="110">
        <v>42277</v>
      </c>
      <c r="GD1" s="110">
        <v>42369</v>
      </c>
      <c r="GE1" s="110">
        <v>42460</v>
      </c>
      <c r="GF1" s="110">
        <v>42551</v>
      </c>
      <c r="GG1" s="110">
        <v>42643</v>
      </c>
      <c r="GH1" s="110">
        <v>42735</v>
      </c>
      <c r="GI1" s="110">
        <v>42825</v>
      </c>
      <c r="GJ1" s="110">
        <v>42916</v>
      </c>
      <c r="GK1" s="110">
        <v>43008</v>
      </c>
      <c r="GL1" s="110">
        <v>43100</v>
      </c>
      <c r="GM1" s="110">
        <v>43190</v>
      </c>
      <c r="GN1" s="110">
        <v>43281</v>
      </c>
      <c r="GO1" s="110">
        <v>43373</v>
      </c>
      <c r="GP1" s="110">
        <v>43465</v>
      </c>
      <c r="GQ1" s="110">
        <v>43555</v>
      </c>
      <c r="GR1" s="110">
        <v>43646</v>
      </c>
      <c r="GS1" s="110">
        <v>43738</v>
      </c>
      <c r="GT1" s="110">
        <v>43830</v>
      </c>
      <c r="GU1" s="110">
        <v>43921</v>
      </c>
      <c r="GV1" s="110">
        <v>44012</v>
      </c>
      <c r="GW1" s="110">
        <v>44104</v>
      </c>
      <c r="GX1" s="110">
        <v>44196</v>
      </c>
      <c r="GY1" s="110">
        <v>44286</v>
      </c>
    </row>
    <row r="2" spans="2:207" x14ac:dyDescent="0.35">
      <c r="B2" s="2" t="s">
        <v>281</v>
      </c>
      <c r="C2" s="42">
        <v>1051.2</v>
      </c>
      <c r="D2" s="42">
        <v>1067.4000000000001</v>
      </c>
      <c r="E2" s="42">
        <v>1086.0999999999999</v>
      </c>
      <c r="F2" s="42">
        <v>1088.5999999999999</v>
      </c>
      <c r="G2" s="42">
        <v>1135.2</v>
      </c>
      <c r="H2" s="42">
        <v>1156.3</v>
      </c>
      <c r="I2" s="42">
        <v>1177.7</v>
      </c>
      <c r="J2" s="42">
        <v>1190.3</v>
      </c>
      <c r="K2" s="42">
        <v>1230.5999999999999</v>
      </c>
      <c r="L2" s="42">
        <v>1266.4000000000001</v>
      </c>
      <c r="M2" s="42">
        <v>1290.5999999999999</v>
      </c>
      <c r="N2" s="42">
        <v>1328.9</v>
      </c>
      <c r="O2" s="42">
        <v>1377.5</v>
      </c>
      <c r="P2" s="42">
        <v>1413.9</v>
      </c>
      <c r="Q2" s="42">
        <v>1433.8</v>
      </c>
      <c r="R2" s="42">
        <v>1476.3</v>
      </c>
      <c r="S2" s="42">
        <v>1491.2</v>
      </c>
      <c r="T2" s="42">
        <v>1530.1</v>
      </c>
      <c r="U2" s="42">
        <v>1560</v>
      </c>
      <c r="V2" s="42">
        <v>1599.7</v>
      </c>
      <c r="W2" s="42">
        <v>1616.1</v>
      </c>
      <c r="X2" s="42">
        <v>1651.9</v>
      </c>
      <c r="Y2" s="42">
        <v>1709.8</v>
      </c>
      <c r="Z2" s="42">
        <v>1761.8</v>
      </c>
      <c r="AA2" s="42">
        <v>1820.5</v>
      </c>
      <c r="AB2" s="42">
        <v>1852.3</v>
      </c>
      <c r="AC2" s="42">
        <v>1886.6</v>
      </c>
      <c r="AD2" s="42">
        <v>1934.3</v>
      </c>
      <c r="AE2" s="42">
        <v>1988.6</v>
      </c>
      <c r="AF2" s="42">
        <v>2055.9</v>
      </c>
      <c r="AG2" s="42">
        <v>2118.5</v>
      </c>
      <c r="AH2" s="42">
        <v>2164.3000000000002</v>
      </c>
      <c r="AI2" s="42">
        <v>2202.8000000000002</v>
      </c>
      <c r="AJ2" s="42">
        <v>2331.6</v>
      </c>
      <c r="AK2" s="42">
        <v>2395.1</v>
      </c>
      <c r="AL2" s="42">
        <v>2476.9</v>
      </c>
      <c r="AM2" s="42">
        <v>2526.6</v>
      </c>
      <c r="AN2" s="42">
        <v>2591.1999999999998</v>
      </c>
      <c r="AO2" s="42">
        <v>2667.6</v>
      </c>
      <c r="AP2" s="42">
        <v>2723.9</v>
      </c>
      <c r="AQ2" s="42">
        <v>2789.8</v>
      </c>
      <c r="AR2" s="42">
        <v>2797.4</v>
      </c>
      <c r="AS2" s="42">
        <v>2856.5</v>
      </c>
      <c r="AT2" s="42">
        <v>2985.6</v>
      </c>
      <c r="AU2" s="42">
        <v>3124.2</v>
      </c>
      <c r="AV2" s="42">
        <v>3162.5</v>
      </c>
      <c r="AW2" s="42">
        <v>3260.6</v>
      </c>
      <c r="AX2" s="42">
        <v>3280.8</v>
      </c>
      <c r="AY2" s="42">
        <v>3274.3</v>
      </c>
      <c r="AZ2" s="42">
        <v>3332</v>
      </c>
      <c r="BA2" s="42">
        <v>3366.3</v>
      </c>
      <c r="BB2" s="42">
        <v>3402.6</v>
      </c>
      <c r="BC2" s="42">
        <v>3473.4</v>
      </c>
      <c r="BD2" s="42">
        <v>3578.8</v>
      </c>
      <c r="BE2" s="42">
        <v>3689.2</v>
      </c>
      <c r="BF2" s="42">
        <v>3794.7</v>
      </c>
      <c r="BG2" s="42">
        <v>3908.1</v>
      </c>
      <c r="BH2" s="42">
        <v>4009.6</v>
      </c>
      <c r="BI2" s="42">
        <v>4084.3</v>
      </c>
      <c r="BJ2" s="42">
        <v>4148.6000000000004</v>
      </c>
      <c r="BK2" s="42">
        <v>4230.2</v>
      </c>
      <c r="BL2" s="42">
        <v>4294.8999999999996</v>
      </c>
      <c r="BM2" s="42">
        <v>4386.8</v>
      </c>
      <c r="BN2" s="42">
        <v>4444.1000000000004</v>
      </c>
      <c r="BO2" s="42">
        <v>4507.8999999999996</v>
      </c>
      <c r="BP2" s="42">
        <v>4545.3</v>
      </c>
      <c r="BQ2" s="42">
        <v>4607.7</v>
      </c>
      <c r="BR2" s="42">
        <v>4657.6000000000004</v>
      </c>
      <c r="BS2" s="42">
        <v>4722.2</v>
      </c>
      <c r="BT2" s="42">
        <v>4806.2</v>
      </c>
      <c r="BU2" s="42">
        <v>4884.6000000000004</v>
      </c>
      <c r="BV2" s="42">
        <v>5008</v>
      </c>
      <c r="BW2" s="42">
        <v>5073.3999999999996</v>
      </c>
      <c r="BX2" s="42">
        <v>5190</v>
      </c>
      <c r="BY2" s="42">
        <v>5282.8</v>
      </c>
      <c r="BZ2" s="42">
        <v>5399.5</v>
      </c>
      <c r="CA2" s="42">
        <v>5511.3</v>
      </c>
      <c r="CB2" s="42">
        <v>5612.5</v>
      </c>
      <c r="CC2" s="42">
        <v>5695.4</v>
      </c>
      <c r="CD2" s="42">
        <v>5747.2</v>
      </c>
      <c r="CE2" s="42">
        <v>5872.7</v>
      </c>
      <c r="CF2" s="42">
        <v>5960</v>
      </c>
      <c r="CG2" s="42">
        <v>6015.1</v>
      </c>
      <c r="CH2" s="42">
        <v>6004.7</v>
      </c>
      <c r="CI2" s="42">
        <v>6035.2</v>
      </c>
      <c r="CJ2" s="42">
        <v>6126.9</v>
      </c>
      <c r="CK2" s="42">
        <v>6205.9</v>
      </c>
      <c r="CL2" s="42">
        <v>6264.5</v>
      </c>
      <c r="CM2" s="42">
        <v>6363.1</v>
      </c>
      <c r="CN2" s="42">
        <v>6470.8</v>
      </c>
      <c r="CO2" s="42">
        <v>6566.6</v>
      </c>
      <c r="CP2" s="42">
        <v>6680.8</v>
      </c>
      <c r="CQ2" s="42">
        <v>6729.5</v>
      </c>
      <c r="CR2" s="42">
        <v>6808.9</v>
      </c>
      <c r="CS2" s="42">
        <v>6882.1</v>
      </c>
      <c r="CT2" s="42">
        <v>7013.7</v>
      </c>
      <c r="CU2" s="42">
        <v>7115.7</v>
      </c>
      <c r="CV2" s="42">
        <v>7246.9</v>
      </c>
      <c r="CW2" s="42">
        <v>7331.1</v>
      </c>
      <c r="CX2" s="42">
        <v>7455.3</v>
      </c>
      <c r="CY2" s="42">
        <v>7522.3</v>
      </c>
      <c r="CZ2" s="42">
        <v>7581</v>
      </c>
      <c r="DA2" s="42">
        <v>7683.1</v>
      </c>
      <c r="DB2" s="42">
        <v>7772.6</v>
      </c>
      <c r="DC2" s="42">
        <v>7868.5</v>
      </c>
      <c r="DD2" s="42">
        <v>8032.8</v>
      </c>
      <c r="DE2" s="42">
        <v>8131.4</v>
      </c>
      <c r="DF2" s="42">
        <v>8259.7999999999993</v>
      </c>
      <c r="DG2" s="42">
        <v>8362.7000000000007</v>
      </c>
      <c r="DH2" s="42">
        <v>8518.7999999999993</v>
      </c>
      <c r="DI2" s="42">
        <v>8662.7999999999993</v>
      </c>
      <c r="DJ2" s="42">
        <v>8765.9</v>
      </c>
      <c r="DK2" s="42">
        <v>8866.5</v>
      </c>
      <c r="DL2" s="42">
        <v>8969.7000000000007</v>
      </c>
      <c r="DM2" s="42">
        <v>9121.1</v>
      </c>
      <c r="DN2" s="42">
        <v>9294</v>
      </c>
      <c r="DO2" s="42">
        <v>9417.2999999999993</v>
      </c>
      <c r="DP2" s="42">
        <v>9524.2000000000007</v>
      </c>
      <c r="DQ2" s="42">
        <v>9681.9</v>
      </c>
      <c r="DR2" s="42">
        <v>9899.4</v>
      </c>
      <c r="DS2" s="42">
        <v>10002.9</v>
      </c>
      <c r="DT2" s="42">
        <v>10247.700000000001</v>
      </c>
      <c r="DU2" s="42">
        <v>10319.799999999999</v>
      </c>
      <c r="DV2" s="42">
        <v>10439</v>
      </c>
      <c r="DW2" s="42">
        <v>10472.9</v>
      </c>
      <c r="DX2" s="42">
        <v>10597.8</v>
      </c>
      <c r="DY2" s="42">
        <v>10596.3</v>
      </c>
      <c r="DZ2" s="42">
        <v>10660.3</v>
      </c>
      <c r="EA2" s="42">
        <v>10789</v>
      </c>
      <c r="EB2" s="42">
        <v>10893.2</v>
      </c>
      <c r="EC2" s="42">
        <v>10992.1</v>
      </c>
      <c r="ED2" s="42">
        <v>11071.5</v>
      </c>
      <c r="EE2" s="42">
        <v>11183.5</v>
      </c>
      <c r="EF2" s="42">
        <v>11312.9</v>
      </c>
      <c r="EG2" s="42">
        <v>11567.3</v>
      </c>
      <c r="EH2" s="42">
        <v>11769.3</v>
      </c>
      <c r="EI2" s="42">
        <v>11920.2</v>
      </c>
      <c r="EJ2" s="42">
        <v>12109</v>
      </c>
      <c r="EK2" s="42">
        <v>12303.3</v>
      </c>
      <c r="EL2" s="42">
        <v>12522.4</v>
      </c>
      <c r="EM2" s="42">
        <v>12761.3</v>
      </c>
      <c r="EN2" s="42">
        <v>12910</v>
      </c>
      <c r="EO2" s="42">
        <v>13142.9</v>
      </c>
      <c r="EP2" s="42">
        <v>13332.3</v>
      </c>
      <c r="EQ2" s="42">
        <v>13603.9</v>
      </c>
      <c r="ER2" s="42">
        <v>13749.8</v>
      </c>
      <c r="ES2" s="42">
        <v>13867.5</v>
      </c>
      <c r="ET2" s="42">
        <v>14037.2</v>
      </c>
      <c r="EU2" s="42">
        <v>14208.6</v>
      </c>
      <c r="EV2" s="42">
        <v>14382.4</v>
      </c>
      <c r="EW2" s="42">
        <v>14535</v>
      </c>
      <c r="EX2" s="42">
        <v>14681.5</v>
      </c>
      <c r="EY2" s="42">
        <v>14651</v>
      </c>
      <c r="EZ2" s="42">
        <v>14805.6</v>
      </c>
      <c r="FA2" s="42">
        <v>14835.2</v>
      </c>
      <c r="FB2" s="42">
        <v>14559.5</v>
      </c>
      <c r="FC2" s="42">
        <v>14394.5</v>
      </c>
      <c r="FD2" s="42">
        <v>14352.9</v>
      </c>
      <c r="FE2" s="42">
        <v>14420.3</v>
      </c>
      <c r="FF2" s="42">
        <v>14628</v>
      </c>
      <c r="FG2" s="42">
        <v>14721.4</v>
      </c>
      <c r="FH2" s="42">
        <v>14926.1</v>
      </c>
      <c r="FI2" s="42">
        <v>15079.9</v>
      </c>
      <c r="FJ2" s="42">
        <v>15240.8</v>
      </c>
      <c r="FK2" s="42">
        <v>15285.8</v>
      </c>
      <c r="FL2" s="42">
        <v>15496.2</v>
      </c>
      <c r="FM2" s="42">
        <v>15591.9</v>
      </c>
      <c r="FN2" s="42">
        <v>15796.5</v>
      </c>
      <c r="FO2" s="42">
        <v>16019.8</v>
      </c>
      <c r="FP2" s="42">
        <v>16152.3</v>
      </c>
      <c r="FQ2" s="42">
        <v>16257.2</v>
      </c>
      <c r="FR2" s="42">
        <v>16358.9</v>
      </c>
      <c r="FS2" s="42">
        <v>16569.599999999999</v>
      </c>
      <c r="FT2" s="42">
        <v>16637.900000000001</v>
      </c>
      <c r="FU2" s="42">
        <v>16848.7</v>
      </c>
      <c r="FV2" s="42">
        <v>17083.099999999999</v>
      </c>
      <c r="FW2" s="42">
        <v>17104.599999999999</v>
      </c>
      <c r="FX2" s="42">
        <v>17432.900000000001</v>
      </c>
      <c r="FY2" s="42">
        <v>17721.7</v>
      </c>
      <c r="FZ2" s="42">
        <v>17849.900000000001</v>
      </c>
      <c r="GA2" s="42">
        <v>18003.400000000001</v>
      </c>
      <c r="GB2" s="42">
        <v>18223.599999999999</v>
      </c>
      <c r="GC2" s="42">
        <v>18347.400000000001</v>
      </c>
      <c r="GD2" s="42">
        <v>18378.8</v>
      </c>
      <c r="GE2" s="42">
        <v>18470.2</v>
      </c>
      <c r="GF2" s="42">
        <v>18656.2</v>
      </c>
      <c r="GG2" s="42">
        <v>18821.400000000001</v>
      </c>
      <c r="GH2" s="42">
        <v>19032.599999999999</v>
      </c>
      <c r="GI2" s="42">
        <v>19237.400000000001</v>
      </c>
      <c r="GJ2" s="42">
        <v>19379.2</v>
      </c>
      <c r="GK2" s="42">
        <v>19617.3</v>
      </c>
      <c r="GL2" s="42">
        <v>19938</v>
      </c>
      <c r="GM2" s="42">
        <v>20242.2</v>
      </c>
      <c r="GN2" s="42">
        <v>20552.7</v>
      </c>
      <c r="GO2" s="42">
        <v>20742.7</v>
      </c>
      <c r="GP2" s="42">
        <v>20909.900000000001</v>
      </c>
      <c r="GQ2" s="42">
        <v>21115.3</v>
      </c>
      <c r="GR2" s="42">
        <v>21329.9</v>
      </c>
      <c r="GS2" s="42">
        <v>21540.3</v>
      </c>
      <c r="GT2" s="42">
        <v>21747.4</v>
      </c>
      <c r="GU2" s="42">
        <v>21561.1</v>
      </c>
      <c r="GV2" s="42">
        <v>19520.099999999999</v>
      </c>
      <c r="GW2" s="42">
        <v>21170.3</v>
      </c>
      <c r="GX2" s="42">
        <v>21494.7</v>
      </c>
      <c r="GY2" s="42">
        <v>22061</v>
      </c>
    </row>
    <row r="3" spans="2:207" x14ac:dyDescent="0.35">
      <c r="B3" s="2" t="s">
        <v>282</v>
      </c>
      <c r="C3" s="42">
        <v>4936.6000000000004</v>
      </c>
      <c r="D3" s="42">
        <v>4943.6000000000004</v>
      </c>
      <c r="E3" s="42">
        <v>4989.2</v>
      </c>
      <c r="F3" s="42">
        <v>4935.7</v>
      </c>
      <c r="G3" s="42">
        <v>5069.7</v>
      </c>
      <c r="H3" s="42">
        <v>5097.2</v>
      </c>
      <c r="I3" s="42">
        <v>5139.1000000000004</v>
      </c>
      <c r="J3" s="42">
        <v>5151.2</v>
      </c>
      <c r="K3" s="42">
        <v>5246</v>
      </c>
      <c r="L3" s="42">
        <v>5365</v>
      </c>
      <c r="M3" s="42">
        <v>5415.7</v>
      </c>
      <c r="N3" s="42">
        <v>5506.4</v>
      </c>
      <c r="O3" s="42">
        <v>5642.7</v>
      </c>
      <c r="P3" s="42">
        <v>5704.1</v>
      </c>
      <c r="Q3" s="42">
        <v>5674.1</v>
      </c>
      <c r="R3" s="42">
        <v>5728</v>
      </c>
      <c r="S3" s="42">
        <v>5678.7</v>
      </c>
      <c r="T3" s="42">
        <v>5692.2</v>
      </c>
      <c r="U3" s="42">
        <v>5638.4</v>
      </c>
      <c r="V3" s="42">
        <v>5616.5</v>
      </c>
      <c r="W3" s="42">
        <v>5548.2</v>
      </c>
      <c r="X3" s="42">
        <v>5587.8</v>
      </c>
      <c r="Y3" s="42">
        <v>5683.4</v>
      </c>
      <c r="Z3" s="42">
        <v>5760</v>
      </c>
      <c r="AA3" s="42">
        <v>5889.5</v>
      </c>
      <c r="AB3" s="42">
        <v>5932.7</v>
      </c>
      <c r="AC3" s="42">
        <v>5965.3</v>
      </c>
      <c r="AD3" s="42">
        <v>6008.5</v>
      </c>
      <c r="AE3" s="42">
        <v>6079.5</v>
      </c>
      <c r="AF3" s="42">
        <v>6197.7</v>
      </c>
      <c r="AG3" s="42">
        <v>6309.5</v>
      </c>
      <c r="AH3" s="42">
        <v>6309.7</v>
      </c>
      <c r="AI3" s="42">
        <v>6329.8</v>
      </c>
      <c r="AJ3" s="42">
        <v>6574.4</v>
      </c>
      <c r="AK3" s="42">
        <v>6640.5</v>
      </c>
      <c r="AL3" s="42">
        <v>6729.8</v>
      </c>
      <c r="AM3" s="42">
        <v>6741.9</v>
      </c>
      <c r="AN3" s="42">
        <v>6749.1</v>
      </c>
      <c r="AO3" s="42">
        <v>6799.2</v>
      </c>
      <c r="AP3" s="42">
        <v>6816.2</v>
      </c>
      <c r="AQ3" s="42">
        <v>6837.6</v>
      </c>
      <c r="AR3" s="42">
        <v>6696.8</v>
      </c>
      <c r="AS3" s="42">
        <v>6688.8</v>
      </c>
      <c r="AT3" s="42">
        <v>6813.5</v>
      </c>
      <c r="AU3" s="42">
        <v>6947</v>
      </c>
      <c r="AV3" s="42">
        <v>6895.6</v>
      </c>
      <c r="AW3" s="42">
        <v>6978.1</v>
      </c>
      <c r="AX3" s="42">
        <v>6902.1</v>
      </c>
      <c r="AY3" s="42">
        <v>6794.9</v>
      </c>
      <c r="AZ3" s="42">
        <v>6825.9</v>
      </c>
      <c r="BA3" s="42">
        <v>6799.8</v>
      </c>
      <c r="BB3" s="42">
        <v>6802.5</v>
      </c>
      <c r="BC3" s="42">
        <v>6892.1</v>
      </c>
      <c r="BD3" s="42">
        <v>7049</v>
      </c>
      <c r="BE3" s="42">
        <v>7189.9</v>
      </c>
      <c r="BF3" s="42">
        <v>7339.9</v>
      </c>
      <c r="BG3" s="42">
        <v>7483.4</v>
      </c>
      <c r="BH3" s="42">
        <v>7612.7</v>
      </c>
      <c r="BI3" s="42">
        <v>7686.1</v>
      </c>
      <c r="BJ3" s="42">
        <v>7749.2</v>
      </c>
      <c r="BK3" s="42">
        <v>7824.2</v>
      </c>
      <c r="BL3" s="42">
        <v>7893.1</v>
      </c>
      <c r="BM3" s="42">
        <v>8013.7</v>
      </c>
      <c r="BN3" s="42">
        <v>8073.2</v>
      </c>
      <c r="BO3" s="42">
        <v>8148.6</v>
      </c>
      <c r="BP3" s="42">
        <v>8185.3</v>
      </c>
      <c r="BQ3" s="42">
        <v>8263.6</v>
      </c>
      <c r="BR3" s="42">
        <v>8308</v>
      </c>
      <c r="BS3" s="42">
        <v>8369.9</v>
      </c>
      <c r="BT3" s="42">
        <v>8460.2000000000007</v>
      </c>
      <c r="BU3" s="42">
        <v>8533.6</v>
      </c>
      <c r="BV3" s="42">
        <v>8680.2000000000007</v>
      </c>
      <c r="BW3" s="42">
        <v>8725</v>
      </c>
      <c r="BX3" s="42">
        <v>8839.6</v>
      </c>
      <c r="BY3" s="42">
        <v>8891.4</v>
      </c>
      <c r="BZ3" s="42">
        <v>9009.9</v>
      </c>
      <c r="CA3" s="42">
        <v>9101.5</v>
      </c>
      <c r="CB3" s="42">
        <v>9171</v>
      </c>
      <c r="CC3" s="42">
        <v>9238.9</v>
      </c>
      <c r="CD3" s="42">
        <v>9257.1</v>
      </c>
      <c r="CE3" s="42">
        <v>9358.2999999999993</v>
      </c>
      <c r="CF3" s="42">
        <v>9392.2999999999993</v>
      </c>
      <c r="CG3" s="42">
        <v>9398.5</v>
      </c>
      <c r="CH3" s="42">
        <v>9312.9</v>
      </c>
      <c r="CI3" s="42">
        <v>9269.4</v>
      </c>
      <c r="CJ3" s="42">
        <v>9341.6</v>
      </c>
      <c r="CK3" s="42">
        <v>9388.7999999999993</v>
      </c>
      <c r="CL3" s="42">
        <v>9421.6</v>
      </c>
      <c r="CM3" s="42">
        <v>9534.2999999999993</v>
      </c>
      <c r="CN3" s="42">
        <v>9637.7000000000007</v>
      </c>
      <c r="CO3" s="42">
        <v>9733</v>
      </c>
      <c r="CP3" s="42">
        <v>9834.5</v>
      </c>
      <c r="CQ3" s="42">
        <v>9851</v>
      </c>
      <c r="CR3" s="42">
        <v>9908.2999999999993</v>
      </c>
      <c r="CS3" s="42">
        <v>9955.6</v>
      </c>
      <c r="CT3" s="42">
        <v>10091</v>
      </c>
      <c r="CU3" s="42">
        <v>10189</v>
      </c>
      <c r="CV3" s="42">
        <v>10327</v>
      </c>
      <c r="CW3" s="42">
        <v>10387.4</v>
      </c>
      <c r="CX3" s="42">
        <v>10506.4</v>
      </c>
      <c r="CY3" s="42">
        <v>10543.6</v>
      </c>
      <c r="CZ3" s="42">
        <v>10575.1</v>
      </c>
      <c r="DA3" s="42">
        <v>10665.1</v>
      </c>
      <c r="DB3" s="42">
        <v>10737.5</v>
      </c>
      <c r="DC3" s="42">
        <v>10817.9</v>
      </c>
      <c r="DD3" s="42">
        <v>10998.3</v>
      </c>
      <c r="DE3" s="42">
        <v>11097</v>
      </c>
      <c r="DF3" s="42">
        <v>11212.2</v>
      </c>
      <c r="DG3" s="42">
        <v>11284.6</v>
      </c>
      <c r="DH3" s="42">
        <v>11472.1</v>
      </c>
      <c r="DI3" s="42">
        <v>11615.6</v>
      </c>
      <c r="DJ3" s="42">
        <v>11715.4</v>
      </c>
      <c r="DK3" s="42">
        <v>11832.5</v>
      </c>
      <c r="DL3" s="42">
        <v>11942</v>
      </c>
      <c r="DM3" s="42">
        <v>12091.6</v>
      </c>
      <c r="DN3" s="42">
        <v>12287</v>
      </c>
      <c r="DO3" s="42">
        <v>12403.3</v>
      </c>
      <c r="DP3" s="42">
        <v>12498.7</v>
      </c>
      <c r="DQ3" s="42">
        <v>12662.4</v>
      </c>
      <c r="DR3" s="42">
        <v>12877.6</v>
      </c>
      <c r="DS3" s="42">
        <v>12924.2</v>
      </c>
      <c r="DT3" s="42">
        <v>13160.8</v>
      </c>
      <c r="DU3" s="42">
        <v>13178.4</v>
      </c>
      <c r="DV3" s="42">
        <v>13260.5</v>
      </c>
      <c r="DW3" s="42">
        <v>13222.7</v>
      </c>
      <c r="DX3" s="42">
        <v>13300</v>
      </c>
      <c r="DY3" s="42">
        <v>13244.8</v>
      </c>
      <c r="DZ3" s="42">
        <v>13280.9</v>
      </c>
      <c r="EA3" s="42">
        <v>13397</v>
      </c>
      <c r="EB3" s="42">
        <v>13478.2</v>
      </c>
      <c r="EC3" s="42">
        <v>13538.1</v>
      </c>
      <c r="ED3" s="42">
        <v>13559</v>
      </c>
      <c r="EE3" s="42">
        <v>13634.3</v>
      </c>
      <c r="EF3" s="42">
        <v>13751.5</v>
      </c>
      <c r="EG3" s="42">
        <v>13985.1</v>
      </c>
      <c r="EH3" s="42">
        <v>14145.6</v>
      </c>
      <c r="EI3" s="42">
        <v>14221.1</v>
      </c>
      <c r="EJ3" s="42">
        <v>14329.5</v>
      </c>
      <c r="EK3" s="42">
        <v>14465</v>
      </c>
      <c r="EL3" s="42">
        <v>14609.9</v>
      </c>
      <c r="EM3" s="42">
        <v>14771.6</v>
      </c>
      <c r="EN3" s="42">
        <v>14839.8</v>
      </c>
      <c r="EO3" s="42">
        <v>14972.1</v>
      </c>
      <c r="EP3" s="42">
        <v>15066.6</v>
      </c>
      <c r="EQ3" s="42">
        <v>15267</v>
      </c>
      <c r="ER3" s="42">
        <v>15302.7</v>
      </c>
      <c r="ES3" s="42">
        <v>15326.4</v>
      </c>
      <c r="ET3" s="42">
        <v>15456.9</v>
      </c>
      <c r="EU3" s="42">
        <v>15493.3</v>
      </c>
      <c r="EV3" s="42">
        <v>15582.1</v>
      </c>
      <c r="EW3" s="42">
        <v>15666.7</v>
      </c>
      <c r="EX3" s="42">
        <v>15762</v>
      </c>
      <c r="EY3" s="42">
        <v>15671.4</v>
      </c>
      <c r="EZ3" s="42">
        <v>15752.3</v>
      </c>
      <c r="FA3" s="42">
        <v>15667</v>
      </c>
      <c r="FB3" s="42">
        <v>15328</v>
      </c>
      <c r="FC3" s="42">
        <v>15155.9</v>
      </c>
      <c r="FD3" s="42">
        <v>15134.1</v>
      </c>
      <c r="FE3" s="42">
        <v>15189.2</v>
      </c>
      <c r="FF3" s="42">
        <v>15356.1</v>
      </c>
      <c r="FG3" s="42">
        <v>15415.1</v>
      </c>
      <c r="FH3" s="42">
        <v>15557.3</v>
      </c>
      <c r="FI3" s="42">
        <v>15672</v>
      </c>
      <c r="FJ3" s="42">
        <v>15750.6</v>
      </c>
      <c r="FK3" s="42">
        <v>15712.8</v>
      </c>
      <c r="FL3" s="42">
        <v>15825.1</v>
      </c>
      <c r="FM3" s="42">
        <v>15820.7</v>
      </c>
      <c r="FN3" s="42">
        <v>16004.1</v>
      </c>
      <c r="FO3" s="42">
        <v>16129.4</v>
      </c>
      <c r="FP3" s="42">
        <v>16198.8</v>
      </c>
      <c r="FQ3" s="42">
        <v>16220.7</v>
      </c>
      <c r="FR3" s="42">
        <v>16239.1</v>
      </c>
      <c r="FS3" s="42">
        <v>16383</v>
      </c>
      <c r="FT3" s="42">
        <v>16403.2</v>
      </c>
      <c r="FU3" s="42">
        <v>16531.7</v>
      </c>
      <c r="FV3" s="42">
        <v>16663.599999999999</v>
      </c>
      <c r="FW3" s="42">
        <v>16616.5</v>
      </c>
      <c r="FX3" s="42">
        <v>16841.5</v>
      </c>
      <c r="FY3" s="42">
        <v>17047.099999999999</v>
      </c>
      <c r="FZ3" s="42">
        <v>17143</v>
      </c>
      <c r="GA3" s="42">
        <v>17305.8</v>
      </c>
      <c r="GB3" s="42">
        <v>17422.8</v>
      </c>
      <c r="GC3" s="42">
        <v>17486</v>
      </c>
      <c r="GD3" s="42">
        <v>17514.099999999999</v>
      </c>
      <c r="GE3" s="42">
        <v>17613.3</v>
      </c>
      <c r="GF3" s="42">
        <v>17668.2</v>
      </c>
      <c r="GG3" s="42">
        <v>17764.400000000001</v>
      </c>
      <c r="GH3" s="42">
        <v>17876.2</v>
      </c>
      <c r="GI3" s="42">
        <v>17977.3</v>
      </c>
      <c r="GJ3" s="42">
        <v>18054.099999999999</v>
      </c>
      <c r="GK3" s="42">
        <v>18185.599999999999</v>
      </c>
      <c r="GL3" s="42">
        <v>18359.400000000001</v>
      </c>
      <c r="GM3" s="42">
        <v>18530.5</v>
      </c>
      <c r="GN3" s="42">
        <v>18654.400000000001</v>
      </c>
      <c r="GO3" s="42">
        <v>18752.400000000001</v>
      </c>
      <c r="GP3" s="42">
        <v>18813.900000000001</v>
      </c>
      <c r="GQ3" s="42">
        <v>18950.3</v>
      </c>
      <c r="GR3" s="42">
        <v>19020.599999999999</v>
      </c>
      <c r="GS3" s="42">
        <v>19141.7</v>
      </c>
      <c r="GT3" s="42">
        <v>19254</v>
      </c>
      <c r="GU3" s="42">
        <v>19010.8</v>
      </c>
      <c r="GV3" s="42">
        <v>17302.5</v>
      </c>
      <c r="GW3" s="42">
        <v>18596.5</v>
      </c>
      <c r="GX3" s="42">
        <v>18794.400000000001</v>
      </c>
      <c r="GY3" s="42">
        <v>19088.099999999999</v>
      </c>
    </row>
    <row r="4" spans="2:207" x14ac:dyDescent="0.35">
      <c r="B4" s="2" t="s">
        <v>283</v>
      </c>
      <c r="C4" s="42">
        <v>21.286000000000001</v>
      </c>
      <c r="D4" s="42">
        <v>21.593</v>
      </c>
      <c r="E4" s="42">
        <v>21.77</v>
      </c>
      <c r="F4" s="42">
        <v>22.055</v>
      </c>
      <c r="G4" s="42">
        <v>22.388999999999999</v>
      </c>
      <c r="H4" s="42">
        <v>22.689</v>
      </c>
      <c r="I4" s="42">
        <v>22.917000000000002</v>
      </c>
      <c r="J4" s="42">
        <v>23.106999999999999</v>
      </c>
      <c r="K4" s="42">
        <v>23.478000000000002</v>
      </c>
      <c r="L4" s="42">
        <v>23.620999999999999</v>
      </c>
      <c r="M4" s="42">
        <v>23.835000000000001</v>
      </c>
      <c r="N4" s="42">
        <v>24.105</v>
      </c>
      <c r="O4" s="42">
        <v>24.411999999999999</v>
      </c>
      <c r="P4" s="42">
        <v>24.815999999999999</v>
      </c>
      <c r="Q4" s="42">
        <v>25.29</v>
      </c>
      <c r="R4" s="42">
        <v>25.728000000000002</v>
      </c>
      <c r="S4" s="42">
        <v>26.248999999999999</v>
      </c>
      <c r="T4" s="42">
        <v>26.832000000000001</v>
      </c>
      <c r="U4" s="42">
        <v>27.658999999999999</v>
      </c>
      <c r="V4" s="42">
        <v>28.498000000000001</v>
      </c>
      <c r="W4" s="42">
        <v>29.141999999999999</v>
      </c>
      <c r="X4" s="42">
        <v>29.565000000000001</v>
      </c>
      <c r="Y4" s="42">
        <v>30.087</v>
      </c>
      <c r="Z4" s="42">
        <v>30.59</v>
      </c>
      <c r="AA4" s="42">
        <v>30.925000000000001</v>
      </c>
      <c r="AB4" s="42">
        <v>31.233000000000001</v>
      </c>
      <c r="AC4" s="42">
        <v>31.632000000000001</v>
      </c>
      <c r="AD4" s="42">
        <v>32.168999999999997</v>
      </c>
      <c r="AE4" s="42">
        <v>32.689</v>
      </c>
      <c r="AF4" s="42">
        <v>33.204999999999998</v>
      </c>
      <c r="AG4" s="42">
        <v>33.661999999999999</v>
      </c>
      <c r="AH4" s="42">
        <v>34.225000000000001</v>
      </c>
      <c r="AI4" s="42">
        <v>34.786000000000001</v>
      </c>
      <c r="AJ4" s="42">
        <v>35.479999999999997</v>
      </c>
      <c r="AK4" s="42">
        <v>36.106000000000002</v>
      </c>
      <c r="AL4" s="42">
        <v>36.819000000000003</v>
      </c>
      <c r="AM4" s="42">
        <v>37.506999999999998</v>
      </c>
      <c r="AN4" s="42">
        <v>38.412999999999997</v>
      </c>
      <c r="AO4" s="42">
        <v>39.215000000000003</v>
      </c>
      <c r="AP4" s="42">
        <v>39.93</v>
      </c>
      <c r="AQ4" s="42">
        <v>40.804000000000002</v>
      </c>
      <c r="AR4" s="42">
        <v>41.771000000000001</v>
      </c>
      <c r="AS4" s="42">
        <v>42.703000000000003</v>
      </c>
      <c r="AT4" s="42">
        <v>43.835000000000001</v>
      </c>
      <c r="AU4" s="42">
        <v>44.997</v>
      </c>
      <c r="AV4" s="42">
        <v>45.841999999999999</v>
      </c>
      <c r="AW4" s="42">
        <v>46.732999999999997</v>
      </c>
      <c r="AX4" s="42">
        <v>47.505000000000003</v>
      </c>
      <c r="AY4" s="42">
        <v>48.186</v>
      </c>
      <c r="AZ4" s="42">
        <v>48.826000000000001</v>
      </c>
      <c r="BA4" s="42">
        <v>49.503999999999998</v>
      </c>
      <c r="BB4" s="42">
        <v>50.005000000000003</v>
      </c>
      <c r="BC4" s="42">
        <v>50.404000000000003</v>
      </c>
      <c r="BD4" s="42">
        <v>50.777999999999999</v>
      </c>
      <c r="BE4" s="42">
        <v>51.317999999999998</v>
      </c>
      <c r="BF4" s="42">
        <v>51.701999999999998</v>
      </c>
      <c r="BG4" s="42">
        <v>52.212000000000003</v>
      </c>
      <c r="BH4" s="42">
        <v>52.680999999999997</v>
      </c>
      <c r="BI4" s="42">
        <v>53.156999999999996</v>
      </c>
      <c r="BJ4" s="42">
        <v>53.527999999999999</v>
      </c>
      <c r="BK4" s="42">
        <v>54.076000000000001</v>
      </c>
      <c r="BL4" s="42">
        <v>54.396000000000001</v>
      </c>
      <c r="BM4" s="42">
        <v>54.756999999999998</v>
      </c>
      <c r="BN4" s="42">
        <v>55.042000000000002</v>
      </c>
      <c r="BO4" s="42">
        <v>55.313000000000002</v>
      </c>
      <c r="BP4" s="42">
        <v>55.506999999999998</v>
      </c>
      <c r="BQ4" s="42">
        <v>55.771000000000001</v>
      </c>
      <c r="BR4" s="42">
        <v>56.101999999999997</v>
      </c>
      <c r="BS4" s="42">
        <v>56.427</v>
      </c>
      <c r="BT4" s="42">
        <v>56.81</v>
      </c>
      <c r="BU4" s="42">
        <v>57.247999999999998</v>
      </c>
      <c r="BV4" s="42">
        <v>57.677999999999997</v>
      </c>
      <c r="BW4" s="42">
        <v>58.124000000000002</v>
      </c>
      <c r="BX4" s="42">
        <v>58.704000000000001</v>
      </c>
      <c r="BY4" s="42">
        <v>59.423000000000002</v>
      </c>
      <c r="BZ4" s="42">
        <v>59.97</v>
      </c>
      <c r="CA4" s="42">
        <v>60.546999999999997</v>
      </c>
      <c r="CB4" s="42">
        <v>61.201999999999998</v>
      </c>
      <c r="CC4" s="42">
        <v>61.655999999999999</v>
      </c>
      <c r="CD4" s="42">
        <v>62.076999999999998</v>
      </c>
      <c r="CE4" s="42">
        <v>62.753</v>
      </c>
      <c r="CF4" s="42">
        <v>63.454999999999998</v>
      </c>
      <c r="CG4" s="42">
        <v>64.004000000000005</v>
      </c>
      <c r="CH4" s="42">
        <v>64.492999999999995</v>
      </c>
      <c r="CI4" s="42">
        <v>65.12</v>
      </c>
      <c r="CJ4" s="42">
        <v>65.588999999999999</v>
      </c>
      <c r="CK4" s="42">
        <v>66.091999999999999</v>
      </c>
      <c r="CL4" s="42">
        <v>66.475999999999999</v>
      </c>
      <c r="CM4" s="42">
        <v>66.742999999999995</v>
      </c>
      <c r="CN4" s="42">
        <v>67.141000000000005</v>
      </c>
      <c r="CO4" s="42">
        <v>67.462000000000003</v>
      </c>
      <c r="CP4" s="42">
        <v>67.936999999999998</v>
      </c>
      <c r="CQ4" s="42">
        <v>68.340999999999994</v>
      </c>
      <c r="CR4" s="42">
        <v>68.744</v>
      </c>
      <c r="CS4" s="42">
        <v>69.088999999999999</v>
      </c>
      <c r="CT4" s="42">
        <v>69.495000000000005</v>
      </c>
      <c r="CU4" s="42">
        <v>69.850999999999999</v>
      </c>
      <c r="CV4" s="42">
        <v>70.183999999999997</v>
      </c>
      <c r="CW4" s="42">
        <v>70.558000000000007</v>
      </c>
      <c r="CX4" s="42">
        <v>70.951999999999998</v>
      </c>
      <c r="CY4" s="42">
        <v>71.355999999999995</v>
      </c>
      <c r="CZ4" s="42">
        <v>71.706000000000003</v>
      </c>
      <c r="DA4" s="42">
        <v>72.027000000000001</v>
      </c>
      <c r="DB4" s="42">
        <v>72.367000000000004</v>
      </c>
      <c r="DC4" s="42">
        <v>72.7</v>
      </c>
      <c r="DD4" s="42">
        <v>72.997</v>
      </c>
      <c r="DE4" s="42">
        <v>73.352000000000004</v>
      </c>
      <c r="DF4" s="42">
        <v>73.662000000000006</v>
      </c>
      <c r="DG4" s="42">
        <v>73.992000000000004</v>
      </c>
      <c r="DH4" s="42">
        <v>74.361000000000004</v>
      </c>
      <c r="DI4" s="42">
        <v>74.581000000000003</v>
      </c>
      <c r="DJ4" s="42">
        <v>74.847999999999999</v>
      </c>
      <c r="DK4" s="42">
        <v>74.924000000000007</v>
      </c>
      <c r="DL4" s="42">
        <v>75.119</v>
      </c>
      <c r="DM4" s="42">
        <v>75.41</v>
      </c>
      <c r="DN4" s="42">
        <v>75.613</v>
      </c>
      <c r="DO4" s="42">
        <v>75.858999999999995</v>
      </c>
      <c r="DP4" s="42">
        <v>76.19</v>
      </c>
      <c r="DQ4" s="42">
        <v>76.471999999999994</v>
      </c>
      <c r="DR4" s="42">
        <v>76.863</v>
      </c>
      <c r="DS4" s="42">
        <v>77.388999999999996</v>
      </c>
      <c r="DT4" s="42">
        <v>77.840999999999994</v>
      </c>
      <c r="DU4" s="42">
        <v>78.314999999999998</v>
      </c>
      <c r="DV4" s="42">
        <v>78.728999999999999</v>
      </c>
      <c r="DW4" s="42">
        <v>79.231999999999999</v>
      </c>
      <c r="DX4" s="42">
        <v>79.760000000000005</v>
      </c>
      <c r="DY4" s="42">
        <v>80.010000000000005</v>
      </c>
      <c r="DZ4" s="42">
        <v>80.284000000000006</v>
      </c>
      <c r="EA4" s="42">
        <v>80.503</v>
      </c>
      <c r="EB4" s="42">
        <v>80.831999999999994</v>
      </c>
      <c r="EC4" s="42">
        <v>81.177000000000007</v>
      </c>
      <c r="ED4" s="42">
        <v>81.643000000000001</v>
      </c>
      <c r="EE4" s="42">
        <v>82.046999999999997</v>
      </c>
      <c r="EF4" s="42">
        <v>82.287000000000006</v>
      </c>
      <c r="EG4" s="42">
        <v>82.738</v>
      </c>
      <c r="EH4" s="42">
        <v>83.195999999999998</v>
      </c>
      <c r="EI4" s="42">
        <v>83.823999999999998</v>
      </c>
      <c r="EJ4" s="42">
        <v>84.515000000000001</v>
      </c>
      <c r="EK4" s="42">
        <v>85.06</v>
      </c>
      <c r="EL4" s="42">
        <v>85.713999999999999</v>
      </c>
      <c r="EM4" s="42">
        <v>86.367999999999995</v>
      </c>
      <c r="EN4" s="42">
        <v>86.977000000000004</v>
      </c>
      <c r="EO4" s="42">
        <v>87.793999999999997</v>
      </c>
      <c r="EP4" s="42">
        <v>88.489000000000004</v>
      </c>
      <c r="EQ4" s="42">
        <v>89.100999999999999</v>
      </c>
      <c r="ER4" s="42">
        <v>89.844999999999999</v>
      </c>
      <c r="ES4" s="42">
        <v>90.504999999999995</v>
      </c>
      <c r="ET4" s="42">
        <v>90.844999999999999</v>
      </c>
      <c r="EU4" s="42">
        <v>91.777000000000001</v>
      </c>
      <c r="EV4" s="42">
        <v>92.338999999999999</v>
      </c>
      <c r="EW4" s="42">
        <v>92.724999999999994</v>
      </c>
      <c r="EX4" s="42">
        <v>93.15</v>
      </c>
      <c r="EY4" s="42">
        <v>93.569000000000003</v>
      </c>
      <c r="EZ4" s="42">
        <v>93.935000000000002</v>
      </c>
      <c r="FA4" s="42">
        <v>94.653999999999996</v>
      </c>
      <c r="FB4" s="42">
        <v>94.896000000000001</v>
      </c>
      <c r="FC4" s="42">
        <v>94.959000000000003</v>
      </c>
      <c r="FD4" s="42">
        <v>94.855999999999995</v>
      </c>
      <c r="FE4" s="42">
        <v>94.912000000000006</v>
      </c>
      <c r="FF4" s="42">
        <v>95.269000000000005</v>
      </c>
      <c r="FG4" s="42">
        <v>95.491</v>
      </c>
      <c r="FH4" s="42">
        <v>95.912000000000006</v>
      </c>
      <c r="FI4" s="42">
        <v>96.251000000000005</v>
      </c>
      <c r="FJ4" s="42">
        <v>96.781000000000006</v>
      </c>
      <c r="FK4" s="42">
        <v>97.275999999999996</v>
      </c>
      <c r="FL4" s="42">
        <v>97.974999999999994</v>
      </c>
      <c r="FM4" s="42">
        <v>98.519000000000005</v>
      </c>
      <c r="FN4" s="42">
        <v>98.676000000000002</v>
      </c>
      <c r="FO4" s="42">
        <v>99.284000000000006</v>
      </c>
      <c r="FP4" s="42">
        <v>99.688999999999993</v>
      </c>
      <c r="FQ4" s="42">
        <v>100.29900000000001</v>
      </c>
      <c r="FR4" s="42">
        <v>100.72799999999999</v>
      </c>
      <c r="FS4" s="42">
        <v>101.123</v>
      </c>
      <c r="FT4" s="42">
        <v>101.431</v>
      </c>
      <c r="FU4" s="42">
        <v>101.985</v>
      </c>
      <c r="FV4" s="42">
        <v>102.551</v>
      </c>
      <c r="FW4" s="42">
        <v>102.96</v>
      </c>
      <c r="FX4" s="42">
        <v>103.539</v>
      </c>
      <c r="FY4" s="42">
        <v>104.01</v>
      </c>
      <c r="FZ4" s="42">
        <v>104.078</v>
      </c>
      <c r="GA4" s="42">
        <v>104.054</v>
      </c>
      <c r="GB4" s="42">
        <v>104.64700000000001</v>
      </c>
      <c r="GC4" s="42">
        <v>104.92</v>
      </c>
      <c r="GD4" s="42">
        <v>104.935</v>
      </c>
      <c r="GE4" s="42">
        <v>104.902</v>
      </c>
      <c r="GF4" s="42">
        <v>105.595</v>
      </c>
      <c r="GG4" s="42">
        <v>105.941</v>
      </c>
      <c r="GH4" s="42">
        <v>106.506</v>
      </c>
      <c r="GI4" s="42">
        <v>107.03100000000001</v>
      </c>
      <c r="GJ4" s="42">
        <v>107.36799999999999</v>
      </c>
      <c r="GK4" s="42">
        <v>107.968</v>
      </c>
      <c r="GL4" s="42">
        <v>108.637</v>
      </c>
      <c r="GM4" s="42">
        <v>109.292</v>
      </c>
      <c r="GN4" s="42">
        <v>110.16500000000001</v>
      </c>
      <c r="GO4" s="42">
        <v>110.67100000000001</v>
      </c>
      <c r="GP4" s="42">
        <v>111.15900000000001</v>
      </c>
      <c r="GQ4" s="42">
        <v>111.497</v>
      </c>
      <c r="GR4" s="42">
        <v>112.181</v>
      </c>
      <c r="GS4" s="42">
        <v>112.602</v>
      </c>
      <c r="GT4" s="42">
        <v>112.989</v>
      </c>
      <c r="GU4" s="42">
        <v>113.38</v>
      </c>
      <c r="GV4" s="42">
        <v>112.86</v>
      </c>
      <c r="GW4" s="42">
        <v>113.83799999999999</v>
      </c>
      <c r="GX4" s="42">
        <v>114.41500000000001</v>
      </c>
      <c r="GY4" s="42">
        <v>115.613</v>
      </c>
    </row>
    <row r="5" spans="2:207" x14ac:dyDescent="0.35">
      <c r="B5" s="2" t="s">
        <v>284</v>
      </c>
      <c r="C5" s="42">
        <v>631.70000000000005</v>
      </c>
      <c r="D5" s="42">
        <v>641.6</v>
      </c>
      <c r="E5" s="42">
        <v>653.5</v>
      </c>
      <c r="F5" s="42">
        <v>660.2</v>
      </c>
      <c r="G5" s="42">
        <v>679.2</v>
      </c>
      <c r="H5" s="42">
        <v>693.2</v>
      </c>
      <c r="I5" s="42">
        <v>705.6</v>
      </c>
      <c r="J5" s="42">
        <v>721.7</v>
      </c>
      <c r="K5" s="42">
        <v>738.9</v>
      </c>
      <c r="L5" s="42">
        <v>757.4</v>
      </c>
      <c r="M5" s="42">
        <v>775.8</v>
      </c>
      <c r="N5" s="42">
        <v>800.5</v>
      </c>
      <c r="O5" s="42">
        <v>825</v>
      </c>
      <c r="P5" s="42">
        <v>840.5</v>
      </c>
      <c r="Q5" s="42">
        <v>858.9</v>
      </c>
      <c r="R5" s="42">
        <v>873.9</v>
      </c>
      <c r="S5" s="42">
        <v>891.9</v>
      </c>
      <c r="T5" s="42">
        <v>920.4</v>
      </c>
      <c r="U5" s="42">
        <v>949.3</v>
      </c>
      <c r="V5" s="42">
        <v>959.1</v>
      </c>
      <c r="W5" s="42">
        <v>985.2</v>
      </c>
      <c r="X5" s="42">
        <v>1013.6</v>
      </c>
      <c r="Y5" s="42">
        <v>1047.2</v>
      </c>
      <c r="Z5" s="42">
        <v>1076.2</v>
      </c>
      <c r="AA5" s="42">
        <v>1109.9000000000001</v>
      </c>
      <c r="AB5" s="42">
        <v>1129.5</v>
      </c>
      <c r="AC5" s="42">
        <v>1158.8</v>
      </c>
      <c r="AD5" s="42">
        <v>1192.4000000000001</v>
      </c>
      <c r="AE5" s="42">
        <v>1228.2</v>
      </c>
      <c r="AF5" s="42">
        <v>1256</v>
      </c>
      <c r="AG5" s="42">
        <v>1286.9000000000001</v>
      </c>
      <c r="AH5" s="42">
        <v>1324.8</v>
      </c>
      <c r="AI5" s="42">
        <v>1354.1</v>
      </c>
      <c r="AJ5" s="42">
        <v>1411.4</v>
      </c>
      <c r="AK5" s="42">
        <v>1442.2</v>
      </c>
      <c r="AL5" s="42">
        <v>1481.4</v>
      </c>
      <c r="AM5" s="42">
        <v>1517.1</v>
      </c>
      <c r="AN5" s="42">
        <v>1557.6</v>
      </c>
      <c r="AO5" s="42">
        <v>1611.9</v>
      </c>
      <c r="AP5" s="42">
        <v>1655</v>
      </c>
      <c r="AQ5" s="42">
        <v>1702.3</v>
      </c>
      <c r="AR5" s="42">
        <v>1704.7</v>
      </c>
      <c r="AS5" s="42">
        <v>1763.8</v>
      </c>
      <c r="AT5" s="42">
        <v>1831.9</v>
      </c>
      <c r="AU5" s="42">
        <v>1885.7</v>
      </c>
      <c r="AV5" s="42">
        <v>1917.5</v>
      </c>
      <c r="AW5" s="42">
        <v>1958.1</v>
      </c>
      <c r="AX5" s="42">
        <v>1974.4</v>
      </c>
      <c r="AY5" s="42">
        <v>2014.2</v>
      </c>
      <c r="AZ5" s="42">
        <v>2039.6</v>
      </c>
      <c r="BA5" s="42">
        <v>2085.6999999999998</v>
      </c>
      <c r="BB5" s="42">
        <v>2145.6</v>
      </c>
      <c r="BC5" s="42">
        <v>2184.6</v>
      </c>
      <c r="BD5" s="42">
        <v>2249.4</v>
      </c>
      <c r="BE5" s="42">
        <v>2319.9</v>
      </c>
      <c r="BF5" s="42">
        <v>2372.5</v>
      </c>
      <c r="BG5" s="42">
        <v>2418.1999999999998</v>
      </c>
      <c r="BH5" s="42">
        <v>2475.9</v>
      </c>
      <c r="BI5" s="42">
        <v>2513.5</v>
      </c>
      <c r="BJ5" s="42">
        <v>2561.8000000000002</v>
      </c>
      <c r="BK5" s="42">
        <v>2636</v>
      </c>
      <c r="BL5" s="42">
        <v>2681.8</v>
      </c>
      <c r="BM5" s="42">
        <v>2754.1</v>
      </c>
      <c r="BN5" s="42">
        <v>2779.4</v>
      </c>
      <c r="BO5" s="42">
        <v>2823.6</v>
      </c>
      <c r="BP5" s="42">
        <v>2851.5</v>
      </c>
      <c r="BQ5" s="42">
        <v>2917.2</v>
      </c>
      <c r="BR5" s="42">
        <v>2952.8</v>
      </c>
      <c r="BS5" s="42">
        <v>2983.5</v>
      </c>
      <c r="BT5" s="42">
        <v>3053.3</v>
      </c>
      <c r="BU5" s="42">
        <v>3117.4</v>
      </c>
      <c r="BV5" s="42">
        <v>3150.9</v>
      </c>
      <c r="BW5" s="42">
        <v>3231.9</v>
      </c>
      <c r="BX5" s="42">
        <v>3291.7</v>
      </c>
      <c r="BY5" s="42">
        <v>3361.9</v>
      </c>
      <c r="BZ5" s="42">
        <v>3434.5</v>
      </c>
      <c r="CA5" s="42">
        <v>3490.2</v>
      </c>
      <c r="CB5" s="42">
        <v>3553.8</v>
      </c>
      <c r="CC5" s="42">
        <v>3609.4</v>
      </c>
      <c r="CD5" s="42">
        <v>3653.7</v>
      </c>
      <c r="CE5" s="42">
        <v>3737.9</v>
      </c>
      <c r="CF5" s="42">
        <v>3783.4</v>
      </c>
      <c r="CG5" s="42">
        <v>3846.7</v>
      </c>
      <c r="CH5" s="42">
        <v>3867.9</v>
      </c>
      <c r="CI5" s="42">
        <v>3873.6</v>
      </c>
      <c r="CJ5" s="42">
        <v>3926.9</v>
      </c>
      <c r="CK5" s="42">
        <v>3973.3</v>
      </c>
      <c r="CL5" s="42">
        <v>4000</v>
      </c>
      <c r="CM5" s="42">
        <v>4100.3999999999996</v>
      </c>
      <c r="CN5" s="42">
        <v>4155.7</v>
      </c>
      <c r="CO5" s="42">
        <v>4227</v>
      </c>
      <c r="CP5" s="42">
        <v>4307.2</v>
      </c>
      <c r="CQ5" s="42">
        <v>4349.5</v>
      </c>
      <c r="CR5" s="42">
        <v>4418.6000000000004</v>
      </c>
      <c r="CS5" s="42">
        <v>4487.2</v>
      </c>
      <c r="CT5" s="42">
        <v>4552.7</v>
      </c>
      <c r="CU5" s="42">
        <v>4621.2</v>
      </c>
      <c r="CV5" s="42">
        <v>4683.2</v>
      </c>
      <c r="CW5" s="42">
        <v>4752.8</v>
      </c>
      <c r="CX5" s="42">
        <v>4826.7</v>
      </c>
      <c r="CY5" s="42">
        <v>4862.3999999999996</v>
      </c>
      <c r="CZ5" s="42">
        <v>4933.6000000000004</v>
      </c>
      <c r="DA5" s="42">
        <v>4998.7</v>
      </c>
      <c r="DB5" s="42">
        <v>5055.7</v>
      </c>
      <c r="DC5" s="42">
        <v>5130.6000000000004</v>
      </c>
      <c r="DD5" s="42">
        <v>5220.5</v>
      </c>
      <c r="DE5" s="42">
        <v>5274.5</v>
      </c>
      <c r="DF5" s="42">
        <v>5352.8</v>
      </c>
      <c r="DG5" s="42">
        <v>5433.1</v>
      </c>
      <c r="DH5" s="42">
        <v>5471.3</v>
      </c>
      <c r="DI5" s="42">
        <v>5579.2</v>
      </c>
      <c r="DJ5" s="42">
        <v>5663.6</v>
      </c>
      <c r="DK5" s="42">
        <v>5721.3</v>
      </c>
      <c r="DL5" s="42">
        <v>5832.6</v>
      </c>
      <c r="DM5" s="42">
        <v>5926.8</v>
      </c>
      <c r="DN5" s="42">
        <v>6028.2</v>
      </c>
      <c r="DO5" s="42">
        <v>6102.5</v>
      </c>
      <c r="DP5" s="42">
        <v>6225.3</v>
      </c>
      <c r="DQ5" s="42">
        <v>6328.9</v>
      </c>
      <c r="DR5" s="42">
        <v>6459.6</v>
      </c>
      <c r="DS5" s="42">
        <v>6613.6</v>
      </c>
      <c r="DT5" s="42">
        <v>6707.5</v>
      </c>
      <c r="DU5" s="42">
        <v>6815.4</v>
      </c>
      <c r="DV5" s="42">
        <v>6912.1</v>
      </c>
      <c r="DW5" s="42">
        <v>6986.9</v>
      </c>
      <c r="DX5" s="42">
        <v>7036.3</v>
      </c>
      <c r="DY5" s="42">
        <v>7064.7</v>
      </c>
      <c r="DZ5" s="42">
        <v>7174.7</v>
      </c>
      <c r="EA5" s="42">
        <v>7209.9</v>
      </c>
      <c r="EB5" s="42">
        <v>7302.1</v>
      </c>
      <c r="EC5" s="42">
        <v>7390.9</v>
      </c>
      <c r="ED5" s="42">
        <v>7467.7</v>
      </c>
      <c r="EE5" s="42">
        <v>7555.8</v>
      </c>
      <c r="EF5" s="42">
        <v>7642.6</v>
      </c>
      <c r="EG5" s="42">
        <v>7802.6</v>
      </c>
      <c r="EH5" s="42">
        <v>7891.5</v>
      </c>
      <c r="EI5" s="42">
        <v>8027.7</v>
      </c>
      <c r="EJ5" s="42">
        <v>8133</v>
      </c>
      <c r="EK5" s="42">
        <v>8264.2999999999993</v>
      </c>
      <c r="EL5" s="42">
        <v>8425.6</v>
      </c>
      <c r="EM5" s="42">
        <v>8523</v>
      </c>
      <c r="EN5" s="42">
        <v>8671.4</v>
      </c>
      <c r="EO5" s="42">
        <v>8849.2000000000007</v>
      </c>
      <c r="EP5" s="42">
        <v>8944.9</v>
      </c>
      <c r="EQ5" s="42">
        <v>9090.7000000000007</v>
      </c>
      <c r="ER5" s="42">
        <v>9210.2000000000007</v>
      </c>
      <c r="ES5" s="42">
        <v>9333</v>
      </c>
      <c r="ET5" s="42">
        <v>9407.5</v>
      </c>
      <c r="EU5" s="42">
        <v>9549.4</v>
      </c>
      <c r="EV5" s="42">
        <v>9644.7000000000007</v>
      </c>
      <c r="EW5" s="42">
        <v>9753.7999999999993</v>
      </c>
      <c r="EX5" s="42">
        <v>9877.7999999999993</v>
      </c>
      <c r="EY5" s="42">
        <v>9934.2999999999993</v>
      </c>
      <c r="EZ5" s="42">
        <v>10052.799999999999</v>
      </c>
      <c r="FA5" s="42">
        <v>10081</v>
      </c>
      <c r="FB5" s="42">
        <v>9837.2999999999993</v>
      </c>
      <c r="FC5" s="42">
        <v>9756.1</v>
      </c>
      <c r="FD5" s="42">
        <v>9760.2000000000007</v>
      </c>
      <c r="FE5" s="42">
        <v>9895.4</v>
      </c>
      <c r="FF5" s="42">
        <v>9957.1</v>
      </c>
      <c r="FG5" s="42">
        <v>10040.5</v>
      </c>
      <c r="FH5" s="42">
        <v>10131.799999999999</v>
      </c>
      <c r="FI5" s="42">
        <v>10220.6</v>
      </c>
      <c r="FJ5" s="42">
        <v>10350.5</v>
      </c>
      <c r="FK5" s="42">
        <v>10485.4</v>
      </c>
      <c r="FL5" s="42">
        <v>10612.1</v>
      </c>
      <c r="FM5" s="42">
        <v>10705.4</v>
      </c>
      <c r="FN5" s="42">
        <v>10761.6</v>
      </c>
      <c r="FO5" s="42">
        <v>10922.4</v>
      </c>
      <c r="FP5" s="42">
        <v>10964.9</v>
      </c>
      <c r="FQ5" s="42">
        <v>11014.2</v>
      </c>
      <c r="FR5" s="42">
        <v>11125.7</v>
      </c>
      <c r="FS5" s="42">
        <v>11223.2</v>
      </c>
      <c r="FT5" s="42">
        <v>11239.6</v>
      </c>
      <c r="FU5" s="42">
        <v>11330.9</v>
      </c>
      <c r="FV5" s="42">
        <v>11475.1</v>
      </c>
      <c r="FW5" s="42">
        <v>11574.2</v>
      </c>
      <c r="FX5" s="42">
        <v>11756.9</v>
      </c>
      <c r="FY5" s="42">
        <v>11915.4</v>
      </c>
      <c r="FZ5" s="42">
        <v>12044.5</v>
      </c>
      <c r="GA5" s="42">
        <v>12099.1</v>
      </c>
      <c r="GB5" s="42">
        <v>12255.5</v>
      </c>
      <c r="GC5" s="42">
        <v>12389.3</v>
      </c>
      <c r="GD5" s="42">
        <v>12446</v>
      </c>
      <c r="GE5" s="42">
        <v>12551.6</v>
      </c>
      <c r="GF5" s="42">
        <v>12707.5</v>
      </c>
      <c r="GG5" s="42">
        <v>12841.2</v>
      </c>
      <c r="GH5" s="42">
        <v>12979.5</v>
      </c>
      <c r="GI5" s="42">
        <v>13153.2</v>
      </c>
      <c r="GJ5" s="42">
        <v>13241.3</v>
      </c>
      <c r="GK5" s="42">
        <v>13370.9</v>
      </c>
      <c r="GL5" s="42">
        <v>13596</v>
      </c>
      <c r="GM5" s="42">
        <v>13755.5</v>
      </c>
      <c r="GN5" s="42">
        <v>13939.9</v>
      </c>
      <c r="GO5" s="42">
        <v>14086.3</v>
      </c>
      <c r="GP5" s="42">
        <v>14191.4</v>
      </c>
      <c r="GQ5" s="42">
        <v>14276.6</v>
      </c>
      <c r="GR5" s="42">
        <v>14497.3</v>
      </c>
      <c r="GS5" s="42">
        <v>14645.3</v>
      </c>
      <c r="GT5" s="42">
        <v>14759.2</v>
      </c>
      <c r="GU5" s="42">
        <v>14545.5</v>
      </c>
      <c r="GV5" s="42">
        <v>13097.3</v>
      </c>
      <c r="GW5" s="42">
        <v>14401.5</v>
      </c>
      <c r="GX5" s="42">
        <v>14537</v>
      </c>
      <c r="GY5" s="42">
        <v>15069.2</v>
      </c>
    </row>
    <row r="6" spans="2:207" x14ac:dyDescent="0.35">
      <c r="B6" s="2" t="s">
        <v>285</v>
      </c>
      <c r="C6" s="42">
        <v>3065.1</v>
      </c>
      <c r="D6" s="42">
        <v>3079</v>
      </c>
      <c r="E6" s="42">
        <v>3106</v>
      </c>
      <c r="F6" s="42">
        <v>3097.5</v>
      </c>
      <c r="G6" s="42">
        <v>3157</v>
      </c>
      <c r="H6" s="42">
        <v>3186</v>
      </c>
      <c r="I6" s="42">
        <v>3211.4</v>
      </c>
      <c r="J6" s="42">
        <v>3264.7</v>
      </c>
      <c r="K6" s="42">
        <v>3307.8</v>
      </c>
      <c r="L6" s="42">
        <v>3370.7</v>
      </c>
      <c r="M6" s="42">
        <v>3422.7</v>
      </c>
      <c r="N6" s="42">
        <v>3503</v>
      </c>
      <c r="O6" s="42">
        <v>3567</v>
      </c>
      <c r="P6" s="42">
        <v>3565.3</v>
      </c>
      <c r="Q6" s="42">
        <v>3577.9</v>
      </c>
      <c r="R6" s="42">
        <v>3567.2</v>
      </c>
      <c r="S6" s="42">
        <v>3535.3</v>
      </c>
      <c r="T6" s="42">
        <v>3548</v>
      </c>
      <c r="U6" s="42">
        <v>3563.3</v>
      </c>
      <c r="V6" s="42">
        <v>3511.2</v>
      </c>
      <c r="W6" s="42">
        <v>3540.6</v>
      </c>
      <c r="X6" s="42">
        <v>3598.9</v>
      </c>
      <c r="Y6" s="42">
        <v>3650</v>
      </c>
      <c r="Z6" s="42">
        <v>3689.3</v>
      </c>
      <c r="AA6" s="42">
        <v>3763</v>
      </c>
      <c r="AB6" s="42">
        <v>3797.7</v>
      </c>
      <c r="AC6" s="42">
        <v>3837.7</v>
      </c>
      <c r="AD6" s="42">
        <v>3887.4</v>
      </c>
      <c r="AE6" s="42">
        <v>3933.3</v>
      </c>
      <c r="AF6" s="42">
        <v>3954.6</v>
      </c>
      <c r="AG6" s="42">
        <v>3992</v>
      </c>
      <c r="AH6" s="42">
        <v>4052</v>
      </c>
      <c r="AI6" s="42">
        <v>4074.8</v>
      </c>
      <c r="AJ6" s="42">
        <v>4161.8999999999996</v>
      </c>
      <c r="AK6" s="42">
        <v>4179.3999999999996</v>
      </c>
      <c r="AL6" s="42">
        <v>4213.1000000000004</v>
      </c>
      <c r="AM6" s="42">
        <v>4234.8999999999996</v>
      </c>
      <c r="AN6" s="42">
        <v>4232.2</v>
      </c>
      <c r="AO6" s="42">
        <v>4273.3</v>
      </c>
      <c r="AP6" s="42">
        <v>4284</v>
      </c>
      <c r="AQ6" s="42">
        <v>4277.8999999999996</v>
      </c>
      <c r="AR6" s="42">
        <v>4181.5</v>
      </c>
      <c r="AS6" s="42">
        <v>4227.3999999999996</v>
      </c>
      <c r="AT6" s="42">
        <v>4284.5</v>
      </c>
      <c r="AU6" s="42">
        <v>4298.8</v>
      </c>
      <c r="AV6" s="42">
        <v>4299.2</v>
      </c>
      <c r="AW6" s="42">
        <v>4319</v>
      </c>
      <c r="AX6" s="42">
        <v>4289.5</v>
      </c>
      <c r="AY6" s="42">
        <v>4321.1000000000004</v>
      </c>
      <c r="AZ6" s="42">
        <v>4334.3</v>
      </c>
      <c r="BA6" s="42">
        <v>4363.3</v>
      </c>
      <c r="BB6" s="42">
        <v>4439.7</v>
      </c>
      <c r="BC6" s="42">
        <v>4483.6000000000004</v>
      </c>
      <c r="BD6" s="42">
        <v>4574.8999999999996</v>
      </c>
      <c r="BE6" s="42">
        <v>4657</v>
      </c>
      <c r="BF6" s="42">
        <v>4731.2</v>
      </c>
      <c r="BG6" s="42">
        <v>4770.5</v>
      </c>
      <c r="BH6" s="42">
        <v>4837.3</v>
      </c>
      <c r="BI6" s="42">
        <v>4873.2</v>
      </c>
      <c r="BJ6" s="42">
        <v>4936.3</v>
      </c>
      <c r="BK6" s="42">
        <v>5020.2</v>
      </c>
      <c r="BL6" s="42">
        <v>5066.3</v>
      </c>
      <c r="BM6" s="42">
        <v>5162.5</v>
      </c>
      <c r="BN6" s="42">
        <v>5173.6000000000004</v>
      </c>
      <c r="BO6" s="42">
        <v>5218.8999999999996</v>
      </c>
      <c r="BP6" s="42">
        <v>5275.7</v>
      </c>
      <c r="BQ6" s="42">
        <v>5369</v>
      </c>
      <c r="BR6" s="42">
        <v>5402</v>
      </c>
      <c r="BS6" s="42">
        <v>5407.4</v>
      </c>
      <c r="BT6" s="42">
        <v>5481.2</v>
      </c>
      <c r="BU6" s="42">
        <v>5543.7</v>
      </c>
      <c r="BV6" s="42">
        <v>5555.5</v>
      </c>
      <c r="BW6" s="42">
        <v>5653.6</v>
      </c>
      <c r="BX6" s="42">
        <v>5695.3</v>
      </c>
      <c r="BY6" s="42">
        <v>5745.9</v>
      </c>
      <c r="BZ6" s="42">
        <v>5811.3</v>
      </c>
      <c r="CA6" s="42">
        <v>5838.2</v>
      </c>
      <c r="CB6" s="42">
        <v>5865.5</v>
      </c>
      <c r="CC6" s="42">
        <v>5922.3</v>
      </c>
      <c r="CD6" s="42">
        <v>5948</v>
      </c>
      <c r="CE6" s="42">
        <v>5998.1</v>
      </c>
      <c r="CF6" s="42">
        <v>6016.3</v>
      </c>
      <c r="CG6" s="42">
        <v>6040.2</v>
      </c>
      <c r="CH6" s="42">
        <v>5994.2</v>
      </c>
      <c r="CI6" s="42">
        <v>5971.7</v>
      </c>
      <c r="CJ6" s="42">
        <v>6021.2</v>
      </c>
      <c r="CK6" s="42">
        <v>6051.2</v>
      </c>
      <c r="CL6" s="42">
        <v>6048.2</v>
      </c>
      <c r="CM6" s="42">
        <v>6161.4</v>
      </c>
      <c r="CN6" s="42">
        <v>6203.2</v>
      </c>
      <c r="CO6" s="42">
        <v>6269.7</v>
      </c>
      <c r="CP6" s="42">
        <v>6344.4</v>
      </c>
      <c r="CQ6" s="42">
        <v>6368.8</v>
      </c>
      <c r="CR6" s="42">
        <v>6426.7</v>
      </c>
      <c r="CS6" s="42">
        <v>6498.2</v>
      </c>
      <c r="CT6" s="42">
        <v>6555.3</v>
      </c>
      <c r="CU6" s="42">
        <v>6630.3</v>
      </c>
      <c r="CV6" s="42">
        <v>6681.8</v>
      </c>
      <c r="CW6" s="42">
        <v>6732.8</v>
      </c>
      <c r="CX6" s="42">
        <v>6805.6</v>
      </c>
      <c r="CY6" s="42">
        <v>6822.5</v>
      </c>
      <c r="CZ6" s="42">
        <v>6882.3</v>
      </c>
      <c r="DA6" s="42">
        <v>6944.7</v>
      </c>
      <c r="DB6" s="42">
        <v>6993.1</v>
      </c>
      <c r="DC6" s="42">
        <v>7057.6</v>
      </c>
      <c r="DD6" s="42">
        <v>7133.6</v>
      </c>
      <c r="DE6" s="42">
        <v>7176.8</v>
      </c>
      <c r="DF6" s="42">
        <v>7233.9</v>
      </c>
      <c r="DG6" s="42">
        <v>7310.2</v>
      </c>
      <c r="DH6" s="42">
        <v>7343.1</v>
      </c>
      <c r="DI6" s="42">
        <v>7468.2</v>
      </c>
      <c r="DJ6" s="42">
        <v>7557.4</v>
      </c>
      <c r="DK6" s="42">
        <v>7633.9</v>
      </c>
      <c r="DL6" s="42">
        <v>7768.3</v>
      </c>
      <c r="DM6" s="42">
        <v>7869.6</v>
      </c>
      <c r="DN6" s="42">
        <v>7983.3</v>
      </c>
      <c r="DO6" s="42">
        <v>8060.8</v>
      </c>
      <c r="DP6" s="42">
        <v>8178.3</v>
      </c>
      <c r="DQ6" s="42">
        <v>8270.6</v>
      </c>
      <c r="DR6" s="42">
        <v>8391.7999999999993</v>
      </c>
      <c r="DS6" s="42">
        <v>8520.7000000000007</v>
      </c>
      <c r="DT6" s="42">
        <v>8603</v>
      </c>
      <c r="DU6" s="42">
        <v>8687.5</v>
      </c>
      <c r="DV6" s="42">
        <v>8762.2000000000007</v>
      </c>
      <c r="DW6" s="42">
        <v>8797.2999999999993</v>
      </c>
      <c r="DX6" s="42">
        <v>8818.1</v>
      </c>
      <c r="DY6" s="42">
        <v>8848.2999999999993</v>
      </c>
      <c r="DZ6" s="42">
        <v>8980.6</v>
      </c>
      <c r="EA6" s="42">
        <v>9008.1</v>
      </c>
      <c r="EB6" s="42">
        <v>9054.2999999999993</v>
      </c>
      <c r="EC6" s="42">
        <v>9119.9</v>
      </c>
      <c r="ED6" s="42">
        <v>9172.4</v>
      </c>
      <c r="EE6" s="42">
        <v>9215.5</v>
      </c>
      <c r="EF6" s="42">
        <v>9319</v>
      </c>
      <c r="EG6" s="42">
        <v>9455.7000000000007</v>
      </c>
      <c r="EH6" s="42">
        <v>9519.7999999999993</v>
      </c>
      <c r="EI6" s="42">
        <v>9604.5</v>
      </c>
      <c r="EJ6" s="42">
        <v>9664.2999999999993</v>
      </c>
      <c r="EK6" s="42">
        <v>9771.1</v>
      </c>
      <c r="EL6" s="42">
        <v>9877.4</v>
      </c>
      <c r="EM6" s="42">
        <v>9935</v>
      </c>
      <c r="EN6" s="42">
        <v>10047.799999999999</v>
      </c>
      <c r="EO6" s="42">
        <v>10145.299999999999</v>
      </c>
      <c r="EP6" s="42">
        <v>10175.4</v>
      </c>
      <c r="EQ6" s="42">
        <v>10288.9</v>
      </c>
      <c r="ER6" s="42">
        <v>10341</v>
      </c>
      <c r="ES6" s="42">
        <v>10403.799999999999</v>
      </c>
      <c r="ET6" s="42">
        <v>10504.5</v>
      </c>
      <c r="EU6" s="42">
        <v>10563.3</v>
      </c>
      <c r="EV6" s="42">
        <v>10582.8</v>
      </c>
      <c r="EW6" s="42">
        <v>10642.5</v>
      </c>
      <c r="EX6" s="42">
        <v>10672.8</v>
      </c>
      <c r="EY6" s="42">
        <v>10644.4</v>
      </c>
      <c r="EZ6" s="42">
        <v>10661.7</v>
      </c>
      <c r="FA6" s="42">
        <v>10581.9</v>
      </c>
      <c r="FB6" s="42">
        <v>10483.4</v>
      </c>
      <c r="FC6" s="42">
        <v>10459.700000000001</v>
      </c>
      <c r="FD6" s="42">
        <v>10417.299999999999</v>
      </c>
      <c r="FE6" s="42">
        <v>10489.2</v>
      </c>
      <c r="FF6" s="42">
        <v>10473.6</v>
      </c>
      <c r="FG6" s="42">
        <v>10525.4</v>
      </c>
      <c r="FH6" s="42">
        <v>10609.1</v>
      </c>
      <c r="FI6" s="42">
        <v>10683.3</v>
      </c>
      <c r="FJ6" s="42">
        <v>10754</v>
      </c>
      <c r="FK6" s="42">
        <v>10799.7</v>
      </c>
      <c r="FL6" s="42">
        <v>10823.7</v>
      </c>
      <c r="FM6" s="42">
        <v>10866</v>
      </c>
      <c r="FN6" s="42">
        <v>10885.9</v>
      </c>
      <c r="FO6" s="42">
        <v>10973.3</v>
      </c>
      <c r="FP6" s="42">
        <v>10989.6</v>
      </c>
      <c r="FQ6" s="42">
        <v>11007.5</v>
      </c>
      <c r="FR6" s="42">
        <v>11056.9</v>
      </c>
      <c r="FS6" s="42">
        <v>11114.2</v>
      </c>
      <c r="FT6" s="42">
        <v>11122.2</v>
      </c>
      <c r="FU6" s="42">
        <v>11167.4</v>
      </c>
      <c r="FV6" s="42">
        <v>11263.6</v>
      </c>
      <c r="FW6" s="42">
        <v>11308</v>
      </c>
      <c r="FX6" s="42">
        <v>11431.8</v>
      </c>
      <c r="FY6" s="42">
        <v>11554.8</v>
      </c>
      <c r="FZ6" s="42">
        <v>11695</v>
      </c>
      <c r="GA6" s="42">
        <v>11798.3</v>
      </c>
      <c r="GB6" s="42">
        <v>11892.3</v>
      </c>
      <c r="GC6" s="42">
        <v>11991.2</v>
      </c>
      <c r="GD6" s="42">
        <v>12055.4</v>
      </c>
      <c r="GE6" s="42">
        <v>12148.1</v>
      </c>
      <c r="GF6" s="42">
        <v>12225.8</v>
      </c>
      <c r="GG6" s="42">
        <v>12304.5</v>
      </c>
      <c r="GH6" s="42">
        <v>12380</v>
      </c>
      <c r="GI6" s="42">
        <v>12477.3</v>
      </c>
      <c r="GJ6" s="42">
        <v>12533.1</v>
      </c>
      <c r="GK6" s="42">
        <v>12604.5</v>
      </c>
      <c r="GL6" s="42">
        <v>12733.7</v>
      </c>
      <c r="GM6" s="42">
        <v>12798.1</v>
      </c>
      <c r="GN6" s="42">
        <v>12898.1</v>
      </c>
      <c r="GO6" s="42">
        <v>12983</v>
      </c>
      <c r="GP6" s="42">
        <v>13033.4</v>
      </c>
      <c r="GQ6" s="42">
        <v>13093.2</v>
      </c>
      <c r="GR6" s="42">
        <v>13212.8</v>
      </c>
      <c r="GS6" s="42">
        <v>13301.3</v>
      </c>
      <c r="GT6" s="42">
        <v>13353.7</v>
      </c>
      <c r="GU6" s="42">
        <v>13118.4</v>
      </c>
      <c r="GV6" s="42">
        <v>11860.3</v>
      </c>
      <c r="GW6" s="42">
        <v>12924.7</v>
      </c>
      <c r="GX6" s="42">
        <v>12999.1</v>
      </c>
      <c r="GY6" s="42">
        <v>13352.2</v>
      </c>
    </row>
    <row r="7" spans="2:207" x14ac:dyDescent="0.35">
      <c r="B7" s="2" t="s">
        <v>286</v>
      </c>
      <c r="C7" s="42">
        <v>20.61</v>
      </c>
      <c r="D7" s="42">
        <v>20.838000000000001</v>
      </c>
      <c r="E7" s="42">
        <v>21.041</v>
      </c>
      <c r="F7" s="42">
        <v>21.314</v>
      </c>
      <c r="G7" s="42">
        <v>21.515999999999998</v>
      </c>
      <c r="H7" s="42">
        <v>21.760999999999999</v>
      </c>
      <c r="I7" s="42">
        <v>21.975000000000001</v>
      </c>
      <c r="J7" s="42">
        <v>22.111000000000001</v>
      </c>
      <c r="K7" s="42">
        <v>22.344000000000001</v>
      </c>
      <c r="L7" s="42">
        <v>22.472999999999999</v>
      </c>
      <c r="M7" s="42">
        <v>22.670999999999999</v>
      </c>
      <c r="N7" s="42">
        <v>22.855</v>
      </c>
      <c r="O7" s="42">
        <v>23.131</v>
      </c>
      <c r="P7" s="42">
        <v>23.576000000000001</v>
      </c>
      <c r="Q7" s="42">
        <v>24.004999999999999</v>
      </c>
      <c r="R7" s="42">
        <v>24.495999999999999</v>
      </c>
      <c r="S7" s="42">
        <v>25.225000000000001</v>
      </c>
      <c r="T7" s="42">
        <v>25.939</v>
      </c>
      <c r="U7" s="42">
        <v>26.638999999999999</v>
      </c>
      <c r="V7" s="42">
        <v>27.315999999999999</v>
      </c>
      <c r="W7" s="42">
        <v>27.83</v>
      </c>
      <c r="X7" s="42">
        <v>28.172000000000001</v>
      </c>
      <c r="Y7" s="42">
        <v>28.699000000000002</v>
      </c>
      <c r="Z7" s="42">
        <v>29.18</v>
      </c>
      <c r="AA7" s="42">
        <v>29.501999999999999</v>
      </c>
      <c r="AB7" s="42">
        <v>29.748999999999999</v>
      </c>
      <c r="AC7" s="42">
        <v>30.2</v>
      </c>
      <c r="AD7" s="42">
        <v>30.678000000000001</v>
      </c>
      <c r="AE7" s="42">
        <v>31.231000000000002</v>
      </c>
      <c r="AF7" s="42">
        <v>31.765999999999998</v>
      </c>
      <c r="AG7" s="42">
        <v>32.243000000000002</v>
      </c>
      <c r="AH7" s="42">
        <v>32.701999999999998</v>
      </c>
      <c r="AI7" s="42">
        <v>33.238</v>
      </c>
      <c r="AJ7" s="42">
        <v>33.920999999999999</v>
      </c>
      <c r="AK7" s="42">
        <v>34.517000000000003</v>
      </c>
      <c r="AL7" s="42">
        <v>35.168999999999997</v>
      </c>
      <c r="AM7" s="42">
        <v>35.831000000000003</v>
      </c>
      <c r="AN7" s="42">
        <v>36.81</v>
      </c>
      <c r="AO7" s="42">
        <v>37.723999999999997</v>
      </c>
      <c r="AP7" s="42">
        <v>38.637</v>
      </c>
      <c r="AQ7" s="42">
        <v>39.796999999999997</v>
      </c>
      <c r="AR7" s="42">
        <v>40.771000000000001</v>
      </c>
      <c r="AS7" s="42">
        <v>41.723999999999997</v>
      </c>
      <c r="AT7" s="42">
        <v>42.756999999999998</v>
      </c>
      <c r="AU7" s="42">
        <v>43.866</v>
      </c>
      <c r="AV7" s="42">
        <v>44.600999999999999</v>
      </c>
      <c r="AW7" s="42">
        <v>45.335999999999999</v>
      </c>
      <c r="AX7" s="42">
        <v>46.030999999999999</v>
      </c>
      <c r="AY7" s="42">
        <v>46.616</v>
      </c>
      <c r="AZ7" s="42">
        <v>47.064</v>
      </c>
      <c r="BA7" s="42">
        <v>47.808</v>
      </c>
      <c r="BB7" s="42">
        <v>48.335000000000001</v>
      </c>
      <c r="BC7" s="42">
        <v>48.734999999999999</v>
      </c>
      <c r="BD7" s="42">
        <v>49.18</v>
      </c>
      <c r="BE7" s="42">
        <v>49.826999999999998</v>
      </c>
      <c r="BF7" s="42">
        <v>50.155999999999999</v>
      </c>
      <c r="BG7" s="42">
        <v>50.698</v>
      </c>
      <c r="BH7" s="42">
        <v>51.189</v>
      </c>
      <c r="BI7" s="42">
        <v>51.584000000000003</v>
      </c>
      <c r="BJ7" s="42">
        <v>51.902000000000001</v>
      </c>
      <c r="BK7" s="42">
        <v>52.514000000000003</v>
      </c>
      <c r="BL7" s="42">
        <v>52.94</v>
      </c>
      <c r="BM7" s="42">
        <v>53.354999999999997</v>
      </c>
      <c r="BN7" s="42">
        <v>53.726999999999997</v>
      </c>
      <c r="BO7" s="42">
        <v>54.107999999999997</v>
      </c>
      <c r="BP7" s="42">
        <v>54.051000000000002</v>
      </c>
      <c r="BQ7" s="42">
        <v>54.335999999999999</v>
      </c>
      <c r="BR7" s="42">
        <v>54.664999999999999</v>
      </c>
      <c r="BS7" s="42">
        <v>55.179000000000002</v>
      </c>
      <c r="BT7" s="42">
        <v>55.710999999999999</v>
      </c>
      <c r="BU7" s="42">
        <v>56.238999999999997</v>
      </c>
      <c r="BV7" s="42">
        <v>56.725000000000001</v>
      </c>
      <c r="BW7" s="42">
        <v>57.173000000000002</v>
      </c>
      <c r="BX7" s="42">
        <v>57.805</v>
      </c>
      <c r="BY7" s="42">
        <v>58.517000000000003</v>
      </c>
      <c r="BZ7" s="42">
        <v>59.107999999999997</v>
      </c>
      <c r="CA7" s="42">
        <v>59.786999999999999</v>
      </c>
      <c r="CB7" s="42">
        <v>60.593000000000004</v>
      </c>
      <c r="CC7" s="42">
        <v>60.95</v>
      </c>
      <c r="CD7" s="42">
        <v>61.43</v>
      </c>
      <c r="CE7" s="42">
        <v>62.32</v>
      </c>
      <c r="CF7" s="42">
        <v>62.886000000000003</v>
      </c>
      <c r="CG7" s="42">
        <v>63.685000000000002</v>
      </c>
      <c r="CH7" s="42">
        <v>64.527000000000001</v>
      </c>
      <c r="CI7" s="42">
        <v>64.866</v>
      </c>
      <c r="CJ7" s="42">
        <v>65.221000000000004</v>
      </c>
      <c r="CK7" s="42">
        <v>65.664000000000001</v>
      </c>
      <c r="CL7" s="42">
        <v>66.14</v>
      </c>
      <c r="CM7" s="42">
        <v>66.555000000000007</v>
      </c>
      <c r="CN7" s="42">
        <v>66.998000000000005</v>
      </c>
      <c r="CO7" s="42">
        <v>67.424999999999997</v>
      </c>
      <c r="CP7" s="42">
        <v>67.894999999999996</v>
      </c>
      <c r="CQ7" s="42">
        <v>68.299000000000007</v>
      </c>
      <c r="CR7" s="42">
        <v>68.757999999999996</v>
      </c>
      <c r="CS7" s="42">
        <v>69.057000000000002</v>
      </c>
      <c r="CT7" s="42">
        <v>69.454999999999998</v>
      </c>
      <c r="CU7" s="42">
        <v>69.703999999999994</v>
      </c>
      <c r="CV7" s="42">
        <v>70.093000000000004</v>
      </c>
      <c r="CW7" s="42">
        <v>70.596000000000004</v>
      </c>
      <c r="CX7" s="42">
        <v>70.927000000000007</v>
      </c>
      <c r="CY7" s="42">
        <v>71.274000000000001</v>
      </c>
      <c r="CZ7" s="42">
        <v>71.688999999999993</v>
      </c>
      <c r="DA7" s="42">
        <v>71.980999999999995</v>
      </c>
      <c r="DB7" s="42">
        <v>72.298000000000002</v>
      </c>
      <c r="DC7" s="42">
        <v>72.7</v>
      </c>
      <c r="DD7" s="42">
        <v>73.186999999999998</v>
      </c>
      <c r="DE7" s="42">
        <v>73.498999999999995</v>
      </c>
      <c r="DF7" s="42">
        <v>73.998999999999995</v>
      </c>
      <c r="DG7" s="42">
        <v>74.325999999999993</v>
      </c>
      <c r="DH7" s="42">
        <v>74.512</v>
      </c>
      <c r="DI7" s="42">
        <v>74.709000000000003</v>
      </c>
      <c r="DJ7" s="42">
        <v>74.942999999999998</v>
      </c>
      <c r="DK7" s="42">
        <v>74.948999999999998</v>
      </c>
      <c r="DL7" s="42">
        <v>75.084000000000003</v>
      </c>
      <c r="DM7" s="42">
        <v>75.316999999999993</v>
      </c>
      <c r="DN7" s="42">
        <v>75.515000000000001</v>
      </c>
      <c r="DO7" s="42">
        <v>75.712999999999994</v>
      </c>
      <c r="DP7" s="42">
        <v>76.126999999999995</v>
      </c>
      <c r="DQ7" s="42">
        <v>76.53</v>
      </c>
      <c r="DR7" s="42">
        <v>76.981999999999999</v>
      </c>
      <c r="DS7" s="42">
        <v>77.625</v>
      </c>
      <c r="DT7" s="42">
        <v>77.972999999999999</v>
      </c>
      <c r="DU7" s="42">
        <v>78.454999999999998</v>
      </c>
      <c r="DV7" s="42">
        <v>78.888000000000005</v>
      </c>
      <c r="DW7" s="42">
        <v>79.423000000000002</v>
      </c>
      <c r="DX7" s="42">
        <v>79.795000000000002</v>
      </c>
      <c r="DY7" s="42">
        <v>79.841999999999999</v>
      </c>
      <c r="DZ7" s="42">
        <v>79.891999999999996</v>
      </c>
      <c r="EA7" s="42">
        <v>80.040999999999997</v>
      </c>
      <c r="EB7" s="42">
        <v>80.650999999999996</v>
      </c>
      <c r="EC7" s="42">
        <v>81.045000000000002</v>
      </c>
      <c r="ED7" s="42">
        <v>81.42</v>
      </c>
      <c r="EE7" s="42">
        <v>81.994</v>
      </c>
      <c r="EF7" s="42">
        <v>82.015000000000001</v>
      </c>
      <c r="EG7" s="42">
        <v>82.522000000000006</v>
      </c>
      <c r="EH7" s="42">
        <v>82.900999999999996</v>
      </c>
      <c r="EI7" s="42">
        <v>83.588999999999999</v>
      </c>
      <c r="EJ7" s="42">
        <v>84.162000000000006</v>
      </c>
      <c r="EK7" s="42">
        <v>84.585999999999999</v>
      </c>
      <c r="EL7" s="42">
        <v>85.308999999999997</v>
      </c>
      <c r="EM7" s="42">
        <v>85.795000000000002</v>
      </c>
      <c r="EN7" s="42">
        <v>86.31</v>
      </c>
      <c r="EO7" s="42">
        <v>87.231999999999999</v>
      </c>
      <c r="EP7" s="42">
        <v>87.912999999999997</v>
      </c>
      <c r="EQ7" s="42">
        <v>88.358999999999995</v>
      </c>
      <c r="ER7" s="42">
        <v>89.069000000000003</v>
      </c>
      <c r="ES7" s="42">
        <v>89.710999999999999</v>
      </c>
      <c r="ET7" s="42">
        <v>89.558999999999997</v>
      </c>
      <c r="EU7" s="42">
        <v>90.406000000000006</v>
      </c>
      <c r="EV7" s="42">
        <v>91.138999999999996</v>
      </c>
      <c r="EW7" s="42">
        <v>91.653000000000006</v>
      </c>
      <c r="EX7" s="42">
        <v>92.552999999999997</v>
      </c>
      <c r="EY7" s="42">
        <v>93.328999999999994</v>
      </c>
      <c r="EZ7" s="42">
        <v>94.289000000000001</v>
      </c>
      <c r="FA7" s="42">
        <v>95.266000000000005</v>
      </c>
      <c r="FB7" s="42">
        <v>93.835999999999999</v>
      </c>
      <c r="FC7" s="42">
        <v>93.274000000000001</v>
      </c>
      <c r="FD7" s="42">
        <v>93.692999999999998</v>
      </c>
      <c r="FE7" s="42">
        <v>94.34</v>
      </c>
      <c r="FF7" s="42">
        <v>95.07</v>
      </c>
      <c r="FG7" s="42">
        <v>95.394999999999996</v>
      </c>
      <c r="FH7" s="42">
        <v>95.503</v>
      </c>
      <c r="FI7" s="42">
        <v>95.671000000000006</v>
      </c>
      <c r="FJ7" s="42">
        <v>96.25</v>
      </c>
      <c r="FK7" s="42">
        <v>97.090999999999994</v>
      </c>
      <c r="FL7" s="42">
        <v>98.048000000000002</v>
      </c>
      <c r="FM7" s="42">
        <v>98.522999999999996</v>
      </c>
      <c r="FN7" s="42">
        <v>98.86</v>
      </c>
      <c r="FO7" s="42">
        <v>99.537999999999997</v>
      </c>
      <c r="FP7" s="42">
        <v>99.775999999999996</v>
      </c>
      <c r="FQ7" s="42">
        <v>100.062</v>
      </c>
      <c r="FR7" s="42">
        <v>100.624</v>
      </c>
      <c r="FS7" s="42">
        <v>100.982</v>
      </c>
      <c r="FT7" s="42">
        <v>101.057</v>
      </c>
      <c r="FU7" s="42">
        <v>101.46599999999999</v>
      </c>
      <c r="FV7" s="42">
        <v>101.88</v>
      </c>
      <c r="FW7" s="42">
        <v>102.357</v>
      </c>
      <c r="FX7" s="42">
        <v>102.846</v>
      </c>
      <c r="FY7" s="42">
        <v>103.123</v>
      </c>
      <c r="FZ7" s="42">
        <v>102.992</v>
      </c>
      <c r="GA7" s="42">
        <v>102.55200000000001</v>
      </c>
      <c r="GB7" s="42">
        <v>103.057</v>
      </c>
      <c r="GC7" s="42">
        <v>103.322</v>
      </c>
      <c r="GD7" s="42">
        <v>103.24299999999999</v>
      </c>
      <c r="GE7" s="42">
        <v>103.325</v>
      </c>
      <c r="GF7" s="42">
        <v>103.944</v>
      </c>
      <c r="GG7" s="42">
        <v>104.366</v>
      </c>
      <c r="GH7" s="42">
        <v>104.84699999999999</v>
      </c>
      <c r="GI7" s="42">
        <v>105.42100000000001</v>
      </c>
      <c r="GJ7" s="42">
        <v>105.654</v>
      </c>
      <c r="GK7" s="42">
        <v>106.084</v>
      </c>
      <c r="GL7" s="42">
        <v>106.77500000000001</v>
      </c>
      <c r="GM7" s="42">
        <v>107.485</v>
      </c>
      <c r="GN7" s="42">
        <v>108.081</v>
      </c>
      <c r="GO7" s="42">
        <v>108.501</v>
      </c>
      <c r="GP7" s="42">
        <v>108.889</v>
      </c>
      <c r="GQ7" s="42">
        <v>109.042</v>
      </c>
      <c r="GR7" s="42">
        <v>109.726</v>
      </c>
      <c r="GS7" s="42">
        <v>110.108</v>
      </c>
      <c r="GT7" s="42">
        <v>110.529</v>
      </c>
      <c r="GU7" s="42">
        <v>110.88200000000001</v>
      </c>
      <c r="GV7" s="42">
        <v>110.435</v>
      </c>
      <c r="GW7" s="42">
        <v>111.431</v>
      </c>
      <c r="GX7" s="42">
        <v>111.83499999999999</v>
      </c>
      <c r="GY7" s="42">
        <v>112.864</v>
      </c>
    </row>
    <row r="8" spans="2:207" x14ac:dyDescent="0.35">
      <c r="B8" s="2" t="s">
        <v>280</v>
      </c>
      <c r="C8" s="42">
        <v>18.701000000000001</v>
      </c>
      <c r="D8" s="42">
        <v>18.948</v>
      </c>
      <c r="E8" s="42">
        <v>19.271000000000001</v>
      </c>
      <c r="F8" s="42">
        <v>19.515999999999998</v>
      </c>
      <c r="G8" s="42">
        <v>20.134</v>
      </c>
      <c r="H8" s="42">
        <v>20.51</v>
      </c>
      <c r="I8" s="42">
        <v>20.806999999999999</v>
      </c>
      <c r="J8" s="42">
        <v>21.23</v>
      </c>
      <c r="K8" s="42">
        <v>22.103999999999999</v>
      </c>
      <c r="L8" s="42">
        <v>22.327000000000002</v>
      </c>
      <c r="M8" s="42">
        <v>22.51</v>
      </c>
      <c r="N8" s="42">
        <v>22.998999999999999</v>
      </c>
      <c r="O8" s="42">
        <v>23.37</v>
      </c>
      <c r="P8" s="42">
        <v>23.777000000000001</v>
      </c>
      <c r="Q8" s="42">
        <v>24.268999999999998</v>
      </c>
      <c r="R8" s="42">
        <v>24.788</v>
      </c>
      <c r="S8" s="42">
        <v>25.042000000000002</v>
      </c>
      <c r="T8" s="42">
        <v>25.494</v>
      </c>
      <c r="U8" s="42">
        <v>26.239000000000001</v>
      </c>
      <c r="V8" s="42">
        <v>27.11</v>
      </c>
      <c r="W8" s="42">
        <v>27.603000000000002</v>
      </c>
      <c r="X8" s="42">
        <v>28.003</v>
      </c>
      <c r="Y8" s="42">
        <v>28.38</v>
      </c>
      <c r="Z8" s="42">
        <v>29.032</v>
      </c>
      <c r="AA8" s="42">
        <v>29.456</v>
      </c>
      <c r="AB8" s="42">
        <v>29.702999999999999</v>
      </c>
      <c r="AC8" s="42">
        <v>30.042999999999999</v>
      </c>
      <c r="AD8" s="42">
        <v>30.846</v>
      </c>
      <c r="AE8" s="42">
        <v>31.283000000000001</v>
      </c>
      <c r="AF8" s="42">
        <v>31.638999999999999</v>
      </c>
      <c r="AG8" s="42">
        <v>31.795000000000002</v>
      </c>
      <c r="AH8" s="42">
        <v>32.716000000000001</v>
      </c>
      <c r="AI8" s="42">
        <v>33.090000000000003</v>
      </c>
      <c r="AJ8" s="42">
        <v>33.74</v>
      </c>
      <c r="AK8" s="42">
        <v>34.304000000000002</v>
      </c>
      <c r="AL8" s="42">
        <v>34.896000000000001</v>
      </c>
      <c r="AM8" s="42">
        <v>35.539000000000001</v>
      </c>
      <c r="AN8" s="42">
        <v>36.076000000000001</v>
      </c>
      <c r="AO8" s="42">
        <v>36.917999999999999</v>
      </c>
      <c r="AP8" s="42">
        <v>37.731000000000002</v>
      </c>
      <c r="AQ8" s="42">
        <v>38.476999999999997</v>
      </c>
      <c r="AR8" s="42">
        <v>39.963999999999999</v>
      </c>
      <c r="AS8" s="42">
        <v>40.369</v>
      </c>
      <c r="AT8" s="42">
        <v>41.584000000000003</v>
      </c>
      <c r="AU8" s="42">
        <v>42.414999999999999</v>
      </c>
      <c r="AV8" s="42">
        <v>43.402000000000001</v>
      </c>
      <c r="AW8" s="42">
        <v>44.353999999999999</v>
      </c>
      <c r="AX8" s="42">
        <v>45.203000000000003</v>
      </c>
      <c r="AY8" s="42">
        <v>45.924999999999997</v>
      </c>
      <c r="AZ8" s="42">
        <v>46.835000000000001</v>
      </c>
      <c r="BA8" s="42">
        <v>47.228000000000002</v>
      </c>
      <c r="BB8" s="42">
        <v>47.784999999999997</v>
      </c>
      <c r="BC8" s="42">
        <v>47.875</v>
      </c>
      <c r="BD8" s="42">
        <v>48.244999999999997</v>
      </c>
      <c r="BE8" s="42">
        <v>48.78</v>
      </c>
      <c r="BF8" s="42">
        <v>49.097999999999999</v>
      </c>
      <c r="BG8" s="42">
        <v>49.734999999999999</v>
      </c>
      <c r="BH8" s="42">
        <v>50.23</v>
      </c>
      <c r="BI8" s="42">
        <v>50.976999999999997</v>
      </c>
      <c r="BJ8" s="42">
        <v>51.604999999999997</v>
      </c>
      <c r="BK8" s="42">
        <v>51.399000000000001</v>
      </c>
      <c r="BL8" s="42">
        <v>51.52</v>
      </c>
      <c r="BM8" s="42">
        <v>51.795000000000002</v>
      </c>
      <c r="BN8" s="42">
        <v>52.134999999999998</v>
      </c>
      <c r="BO8" s="42">
        <v>52.003</v>
      </c>
      <c r="BP8" s="42">
        <v>51.872999999999998</v>
      </c>
      <c r="BQ8" s="42">
        <v>51.947000000000003</v>
      </c>
      <c r="BR8" s="42">
        <v>52.006</v>
      </c>
      <c r="BS8" s="42">
        <v>51.917000000000002</v>
      </c>
      <c r="BT8" s="42">
        <v>52.164000000000001</v>
      </c>
      <c r="BU8" s="42">
        <v>52.540999999999997</v>
      </c>
      <c r="BV8" s="42">
        <v>52.651000000000003</v>
      </c>
      <c r="BW8" s="42">
        <v>53.369</v>
      </c>
      <c r="BX8" s="42">
        <v>53.893000000000001</v>
      </c>
      <c r="BY8" s="42">
        <v>54.201000000000001</v>
      </c>
      <c r="BZ8" s="42">
        <v>54.637999999999998</v>
      </c>
      <c r="CA8" s="42">
        <v>55.042999999999999</v>
      </c>
      <c r="CB8" s="42">
        <v>55.447000000000003</v>
      </c>
      <c r="CC8" s="42">
        <v>55.722999999999999</v>
      </c>
      <c r="CD8" s="42">
        <v>55.923000000000002</v>
      </c>
      <c r="CE8" s="42">
        <v>56.314999999999998</v>
      </c>
      <c r="CF8" s="42">
        <v>57.281999999999996</v>
      </c>
      <c r="CG8" s="42">
        <v>57.36</v>
      </c>
      <c r="CH8" s="42">
        <v>58.042999999999999</v>
      </c>
      <c r="CI8" s="42">
        <v>58.563000000000002</v>
      </c>
      <c r="CJ8" s="42">
        <v>58.851999999999997</v>
      </c>
      <c r="CK8" s="42">
        <v>59.607999999999997</v>
      </c>
      <c r="CL8" s="42">
        <v>60.210999999999999</v>
      </c>
      <c r="CM8" s="42">
        <v>60.298999999999999</v>
      </c>
      <c r="CN8" s="42">
        <v>60.518999999999998</v>
      </c>
      <c r="CO8" s="42">
        <v>61.046999999999997</v>
      </c>
      <c r="CP8" s="42">
        <v>61.43</v>
      </c>
      <c r="CQ8" s="42">
        <v>61.584000000000003</v>
      </c>
      <c r="CR8" s="42">
        <v>61.854999999999997</v>
      </c>
      <c r="CS8" s="42">
        <v>62.302999999999997</v>
      </c>
      <c r="CT8" s="42">
        <v>62.860999999999997</v>
      </c>
      <c r="CU8" s="42">
        <v>63.15</v>
      </c>
      <c r="CV8" s="42">
        <v>63.679000000000002</v>
      </c>
      <c r="CW8" s="42">
        <v>64.045000000000002</v>
      </c>
      <c r="CX8" s="42">
        <v>64.570999999999998</v>
      </c>
      <c r="CY8" s="42">
        <v>65.114999999999995</v>
      </c>
      <c r="CZ8" s="42">
        <v>65.549000000000007</v>
      </c>
      <c r="DA8" s="42">
        <v>65.888000000000005</v>
      </c>
      <c r="DB8" s="42">
        <v>66.798000000000002</v>
      </c>
      <c r="DC8" s="42">
        <v>66.954999999999998</v>
      </c>
      <c r="DD8" s="42">
        <v>66.596000000000004</v>
      </c>
      <c r="DE8" s="42">
        <v>66.983000000000004</v>
      </c>
      <c r="DF8" s="42">
        <v>67.212000000000003</v>
      </c>
      <c r="DG8" s="42">
        <v>67.441999999999993</v>
      </c>
      <c r="DH8" s="42">
        <v>67.885000000000005</v>
      </c>
      <c r="DI8" s="42">
        <v>68.042000000000002</v>
      </c>
      <c r="DJ8" s="42">
        <v>68.519000000000005</v>
      </c>
      <c r="DK8" s="42">
        <v>68.231999999999999</v>
      </c>
      <c r="DL8" s="42">
        <v>68.671000000000006</v>
      </c>
      <c r="DM8" s="42">
        <v>69.119</v>
      </c>
      <c r="DN8" s="42">
        <v>69.340999999999994</v>
      </c>
      <c r="DO8" s="42">
        <v>69.546000000000006</v>
      </c>
      <c r="DP8" s="42">
        <v>70.128</v>
      </c>
      <c r="DQ8" s="42">
        <v>70.765000000000001</v>
      </c>
      <c r="DR8" s="42">
        <v>71.635999999999996</v>
      </c>
      <c r="DS8" s="42">
        <v>72.334000000000003</v>
      </c>
      <c r="DT8" s="42">
        <v>72.614000000000004</v>
      </c>
      <c r="DU8" s="42">
        <v>73.134</v>
      </c>
      <c r="DV8" s="42">
        <v>73.462999999999994</v>
      </c>
      <c r="DW8" s="42">
        <v>73.588999999999999</v>
      </c>
      <c r="DX8" s="42">
        <v>73.974999999999994</v>
      </c>
      <c r="DY8" s="42">
        <v>74.447999999999993</v>
      </c>
      <c r="DZ8" s="42">
        <v>74.930000000000007</v>
      </c>
      <c r="EA8" s="42">
        <v>75.414000000000001</v>
      </c>
      <c r="EB8" s="42">
        <v>76.126999999999995</v>
      </c>
      <c r="EC8" s="42">
        <v>76.78</v>
      </c>
      <c r="ED8" s="42">
        <v>78.203000000000003</v>
      </c>
      <c r="EE8" s="42">
        <v>79.075000000000003</v>
      </c>
      <c r="EF8" s="42">
        <v>79.637</v>
      </c>
      <c r="EG8" s="42">
        <v>80.358999999999995</v>
      </c>
      <c r="EH8" s="42">
        <v>80.960999999999999</v>
      </c>
      <c r="EI8" s="42">
        <v>81.650000000000006</v>
      </c>
      <c r="EJ8" s="42">
        <v>82.358000000000004</v>
      </c>
      <c r="EK8" s="42">
        <v>83.111999999999995</v>
      </c>
      <c r="EL8" s="42">
        <v>83.92</v>
      </c>
      <c r="EM8" s="42">
        <v>85.025999999999996</v>
      </c>
      <c r="EN8" s="42">
        <v>85.793000000000006</v>
      </c>
      <c r="EO8" s="42">
        <v>86.688000000000002</v>
      </c>
      <c r="EP8" s="42">
        <v>87.31</v>
      </c>
      <c r="EQ8" s="42">
        <v>88.045000000000002</v>
      </c>
      <c r="ER8" s="42">
        <v>88.656999999999996</v>
      </c>
      <c r="ES8" s="42">
        <v>89.314999999999998</v>
      </c>
      <c r="ET8" s="42">
        <v>89.78</v>
      </c>
      <c r="EU8" s="42">
        <v>90.549000000000007</v>
      </c>
      <c r="EV8" s="42">
        <v>91.272000000000006</v>
      </c>
      <c r="EW8" s="42">
        <v>91.899000000000001</v>
      </c>
      <c r="EX8" s="42">
        <v>92.635999999999996</v>
      </c>
      <c r="EY8" s="42">
        <v>93.415999999999997</v>
      </c>
      <c r="EZ8" s="42">
        <v>94.373000000000005</v>
      </c>
      <c r="FA8" s="42">
        <v>95.09</v>
      </c>
      <c r="FB8" s="42">
        <v>94.646000000000001</v>
      </c>
      <c r="FC8" s="42">
        <v>93.876000000000005</v>
      </c>
      <c r="FD8" s="42">
        <v>93.894999999999996</v>
      </c>
      <c r="FE8" s="42">
        <v>94.188000000000002</v>
      </c>
      <c r="FF8" s="42">
        <v>94.896000000000001</v>
      </c>
      <c r="FG8" s="42">
        <v>95.483999999999995</v>
      </c>
      <c r="FH8" s="42">
        <v>96.213999999999999</v>
      </c>
      <c r="FI8" s="42">
        <v>96.596999999999994</v>
      </c>
      <c r="FJ8" s="42">
        <v>97.388999999999996</v>
      </c>
      <c r="FK8" s="42">
        <v>98.266000000000005</v>
      </c>
      <c r="FL8" s="42">
        <v>99.155000000000001</v>
      </c>
      <c r="FM8" s="42">
        <v>99.498000000000005</v>
      </c>
      <c r="FN8" s="42">
        <v>99.363</v>
      </c>
      <c r="FO8" s="42">
        <v>99.704999999999998</v>
      </c>
      <c r="FP8" s="42">
        <v>99.927999999999997</v>
      </c>
      <c r="FQ8" s="42">
        <v>100.122</v>
      </c>
      <c r="FR8" s="42">
        <v>100.245</v>
      </c>
      <c r="FS8" s="42">
        <v>100.241</v>
      </c>
      <c r="FT8" s="42">
        <v>100.43600000000001</v>
      </c>
      <c r="FU8" s="42">
        <v>100.759</v>
      </c>
      <c r="FV8" s="42">
        <v>102.29</v>
      </c>
      <c r="FW8" s="42">
        <v>102.024</v>
      </c>
      <c r="FX8" s="42">
        <v>102.47199999999999</v>
      </c>
      <c r="FY8" s="42">
        <v>102.949</v>
      </c>
      <c r="FZ8" s="42">
        <v>103.08499999999999</v>
      </c>
      <c r="GA8" s="42">
        <v>102.922</v>
      </c>
      <c r="GB8" s="42">
        <v>103.122</v>
      </c>
      <c r="GC8" s="42">
        <v>103.277</v>
      </c>
      <c r="GD8" s="42">
        <v>103.19199999999999</v>
      </c>
      <c r="GE8" s="42">
        <v>102.914</v>
      </c>
      <c r="GF8" s="42">
        <v>103.505</v>
      </c>
      <c r="GG8" s="42">
        <v>103.95</v>
      </c>
      <c r="GH8" s="42">
        <v>104.47499999999999</v>
      </c>
      <c r="GI8" s="42">
        <v>105.072</v>
      </c>
      <c r="GJ8" s="42">
        <v>105.46599999999999</v>
      </c>
      <c r="GK8" s="42">
        <v>106.002</v>
      </c>
      <c r="GL8" s="42">
        <v>106.831</v>
      </c>
      <c r="GM8" s="42">
        <v>107.962</v>
      </c>
      <c r="GN8" s="42">
        <v>108.76300000000001</v>
      </c>
      <c r="GO8" s="42">
        <v>109.413</v>
      </c>
      <c r="GP8" s="42">
        <v>110.218</v>
      </c>
      <c r="GQ8" s="42">
        <v>111.479</v>
      </c>
      <c r="GR8" s="42">
        <v>110.761</v>
      </c>
      <c r="GS8" s="42">
        <v>110.92100000000001</v>
      </c>
      <c r="GT8" s="42">
        <v>111.28100000000001</v>
      </c>
      <c r="GU8" s="42">
        <v>111.205</v>
      </c>
      <c r="GV8" s="42">
        <v>110.901</v>
      </c>
      <c r="GW8" s="42">
        <v>111.373</v>
      </c>
      <c r="GX8" s="42">
        <v>112.102</v>
      </c>
      <c r="GY8" s="42">
        <v>113.15</v>
      </c>
    </row>
    <row r="9" spans="2:207" x14ac:dyDescent="0.35">
      <c r="B9" s="2" t="s">
        <v>287</v>
      </c>
      <c r="C9" s="42">
        <v>13.706</v>
      </c>
      <c r="D9" s="42">
        <v>13.996</v>
      </c>
      <c r="E9" s="42">
        <v>14.249000000000001</v>
      </c>
      <c r="F9" s="42">
        <v>14.519</v>
      </c>
      <c r="G9" s="42">
        <v>14.849</v>
      </c>
      <c r="H9" s="42">
        <v>15.117000000000001</v>
      </c>
      <c r="I9" s="42">
        <v>15.33</v>
      </c>
      <c r="J9" s="42">
        <v>15.497999999999999</v>
      </c>
      <c r="K9" s="42">
        <v>15.843999999999999</v>
      </c>
      <c r="L9" s="42">
        <v>16.030999999999999</v>
      </c>
      <c r="M9" s="42">
        <v>16.274999999999999</v>
      </c>
      <c r="N9" s="42">
        <v>16.498999999999999</v>
      </c>
      <c r="O9" s="42">
        <v>16.824000000000002</v>
      </c>
      <c r="P9" s="42">
        <v>17.123000000000001</v>
      </c>
      <c r="Q9" s="42">
        <v>17.353000000000002</v>
      </c>
      <c r="R9" s="42">
        <v>17.681999999999999</v>
      </c>
      <c r="S9" s="42">
        <v>18.195</v>
      </c>
      <c r="T9" s="42">
        <v>18.827999999999999</v>
      </c>
      <c r="U9" s="42">
        <v>19.515000000000001</v>
      </c>
      <c r="V9" s="42">
        <v>20.088999999999999</v>
      </c>
      <c r="W9" s="42">
        <v>20.492999999999999</v>
      </c>
      <c r="X9" s="42">
        <v>20.899000000000001</v>
      </c>
      <c r="Y9" s="42">
        <v>21.166</v>
      </c>
      <c r="Z9" s="42">
        <v>21.437000000000001</v>
      </c>
      <c r="AA9" s="42">
        <v>21.678999999999998</v>
      </c>
      <c r="AB9" s="42">
        <v>21.942</v>
      </c>
      <c r="AC9" s="42">
        <v>22.105</v>
      </c>
      <c r="AD9" s="42">
        <v>22.369</v>
      </c>
      <c r="AE9" s="42">
        <v>22.791</v>
      </c>
      <c r="AF9" s="42">
        <v>23.199000000000002</v>
      </c>
      <c r="AG9" s="42">
        <v>23.594000000000001</v>
      </c>
      <c r="AH9" s="42">
        <v>23.992000000000001</v>
      </c>
      <c r="AI9" s="42">
        <v>24.331</v>
      </c>
      <c r="AJ9" s="42">
        <v>24.736999999999998</v>
      </c>
      <c r="AK9" s="42">
        <v>25.114000000000001</v>
      </c>
      <c r="AL9" s="42">
        <v>25.474</v>
      </c>
      <c r="AM9" s="42">
        <v>26.08</v>
      </c>
      <c r="AN9" s="42">
        <v>26.675999999999998</v>
      </c>
      <c r="AO9" s="42">
        <v>27.581</v>
      </c>
      <c r="AP9" s="42">
        <v>28.119</v>
      </c>
      <c r="AQ9" s="42">
        <v>28.850999999999999</v>
      </c>
      <c r="AR9" s="42">
        <v>29.643999999999998</v>
      </c>
      <c r="AS9" s="42">
        <v>30.498999999999999</v>
      </c>
      <c r="AT9" s="42">
        <v>31.329000000000001</v>
      </c>
      <c r="AU9" s="42">
        <v>32.347000000000001</v>
      </c>
      <c r="AV9" s="42">
        <v>33.043999999999997</v>
      </c>
      <c r="AW9" s="42">
        <v>33.491999999999997</v>
      </c>
      <c r="AX9" s="42">
        <v>34.021999999999998</v>
      </c>
      <c r="AY9" s="42">
        <v>34.594000000000001</v>
      </c>
      <c r="AZ9" s="42">
        <v>35.15</v>
      </c>
      <c r="BA9" s="42">
        <v>35.703000000000003</v>
      </c>
      <c r="BB9" s="42">
        <v>36.155999999999999</v>
      </c>
      <c r="BC9" s="42">
        <v>36.415999999999997</v>
      </c>
      <c r="BD9" s="42">
        <v>36.814999999999998</v>
      </c>
      <c r="BE9" s="42">
        <v>37.170999999999999</v>
      </c>
      <c r="BF9" s="42">
        <v>37.454000000000001</v>
      </c>
      <c r="BG9" s="42">
        <v>37.997</v>
      </c>
      <c r="BH9" s="42">
        <v>38.359000000000002</v>
      </c>
      <c r="BI9" s="42">
        <v>38.716999999999999</v>
      </c>
      <c r="BJ9" s="42">
        <v>39.100999999999999</v>
      </c>
      <c r="BK9" s="42">
        <v>39.561999999999998</v>
      </c>
      <c r="BL9" s="42">
        <v>39.951999999999998</v>
      </c>
      <c r="BM9" s="42">
        <v>40.283000000000001</v>
      </c>
      <c r="BN9" s="42">
        <v>40.655999999999999</v>
      </c>
      <c r="BO9" s="42">
        <v>40.825000000000003</v>
      </c>
      <c r="BP9" s="42">
        <v>41.005000000000003</v>
      </c>
      <c r="BQ9" s="42">
        <v>41.36</v>
      </c>
      <c r="BR9" s="42">
        <v>41.886000000000003</v>
      </c>
      <c r="BS9" s="42">
        <v>42.484999999999999</v>
      </c>
      <c r="BT9" s="42">
        <v>43.003999999999998</v>
      </c>
      <c r="BU9" s="42">
        <v>43.518000000000001</v>
      </c>
      <c r="BV9" s="42">
        <v>43.777999999999999</v>
      </c>
      <c r="BW9" s="42">
        <v>44.003</v>
      </c>
      <c r="BX9" s="42">
        <v>44.432000000000002</v>
      </c>
      <c r="BY9" s="42">
        <v>44.805999999999997</v>
      </c>
      <c r="BZ9" s="42">
        <v>45.319000000000003</v>
      </c>
      <c r="CA9" s="42">
        <v>45.914999999999999</v>
      </c>
      <c r="CB9" s="42">
        <v>46.537999999999997</v>
      </c>
      <c r="CC9" s="42">
        <v>46.973999999999997</v>
      </c>
      <c r="CD9" s="42">
        <v>47.581000000000003</v>
      </c>
      <c r="CE9" s="42">
        <v>48.253999999999998</v>
      </c>
      <c r="CF9" s="42">
        <v>48.752000000000002</v>
      </c>
      <c r="CG9" s="42">
        <v>49.414999999999999</v>
      </c>
      <c r="CH9" s="42">
        <v>50.192999999999998</v>
      </c>
      <c r="CI9" s="42">
        <v>50.404000000000003</v>
      </c>
      <c r="CJ9" s="42">
        <v>50.709000000000003</v>
      </c>
      <c r="CK9" s="42">
        <v>51.125999999999998</v>
      </c>
      <c r="CL9" s="42">
        <v>51.572000000000003</v>
      </c>
      <c r="CM9" s="42">
        <v>51.94</v>
      </c>
      <c r="CN9" s="42">
        <v>52.56</v>
      </c>
      <c r="CO9" s="42">
        <v>52.948</v>
      </c>
      <c r="CP9" s="42">
        <v>53.308999999999997</v>
      </c>
      <c r="CQ9" s="42">
        <v>53.62</v>
      </c>
      <c r="CR9" s="42">
        <v>53.936</v>
      </c>
      <c r="CS9" s="42">
        <v>54.09</v>
      </c>
      <c r="CT9" s="42">
        <v>54.362000000000002</v>
      </c>
      <c r="CU9" s="42">
        <v>54.807000000000002</v>
      </c>
      <c r="CV9" s="42">
        <v>55.110999999999997</v>
      </c>
      <c r="CW9" s="42">
        <v>55.593000000000004</v>
      </c>
      <c r="CX9" s="42">
        <v>56.064999999999998</v>
      </c>
      <c r="CY9" s="42">
        <v>56.378</v>
      </c>
      <c r="CZ9" s="42">
        <v>56.805999999999997</v>
      </c>
      <c r="DA9" s="42">
        <v>57.04</v>
      </c>
      <c r="DB9" s="42">
        <v>57.258000000000003</v>
      </c>
      <c r="DC9" s="42">
        <v>57.83</v>
      </c>
      <c r="DD9" s="42">
        <v>57.908999999999999</v>
      </c>
      <c r="DE9" s="42">
        <v>58.274999999999999</v>
      </c>
      <c r="DF9" s="42">
        <v>58.692999999999998</v>
      </c>
      <c r="DG9" s="42">
        <v>59.082000000000001</v>
      </c>
      <c r="DH9" s="42">
        <v>59.273000000000003</v>
      </c>
      <c r="DI9" s="42">
        <v>59.530999999999999</v>
      </c>
      <c r="DJ9" s="42">
        <v>59.997</v>
      </c>
      <c r="DK9" s="42">
        <v>60.076999999999998</v>
      </c>
      <c r="DL9" s="42">
        <v>60.344000000000001</v>
      </c>
      <c r="DM9" s="42">
        <v>60.795999999999999</v>
      </c>
      <c r="DN9" s="42">
        <v>61.305</v>
      </c>
      <c r="DO9" s="42">
        <v>61.826999999999998</v>
      </c>
      <c r="DP9" s="42">
        <v>62.66</v>
      </c>
      <c r="DQ9" s="42">
        <v>63.408999999999999</v>
      </c>
      <c r="DR9" s="42">
        <v>64.135999999999996</v>
      </c>
      <c r="DS9" s="42">
        <v>64.965000000000003</v>
      </c>
      <c r="DT9" s="42">
        <v>65.649000000000001</v>
      </c>
      <c r="DU9" s="42">
        <v>66.346000000000004</v>
      </c>
      <c r="DV9" s="42">
        <v>67.17</v>
      </c>
      <c r="DW9" s="42">
        <v>67.957999999999998</v>
      </c>
      <c r="DX9" s="42">
        <v>68.221999999999994</v>
      </c>
      <c r="DY9" s="42">
        <v>68.403000000000006</v>
      </c>
      <c r="DZ9" s="42">
        <v>68.542000000000002</v>
      </c>
      <c r="EA9" s="42">
        <v>68.953999999999994</v>
      </c>
      <c r="EB9" s="42">
        <v>69.578999999999994</v>
      </c>
      <c r="EC9" s="42">
        <v>70.070999999999998</v>
      </c>
      <c r="ED9" s="42">
        <v>70.655000000000001</v>
      </c>
      <c r="EE9" s="42">
        <v>71.646000000000001</v>
      </c>
      <c r="EF9" s="42">
        <v>71.683000000000007</v>
      </c>
      <c r="EG9" s="42">
        <v>72.156000000000006</v>
      </c>
      <c r="EH9" s="42">
        <v>72.712999999999994</v>
      </c>
      <c r="EI9" s="42">
        <v>73.644000000000005</v>
      </c>
      <c r="EJ9" s="42">
        <v>74.698999999999998</v>
      </c>
      <c r="EK9" s="42">
        <v>75.912999999999997</v>
      </c>
      <c r="EL9" s="42">
        <v>77.22</v>
      </c>
      <c r="EM9" s="42">
        <v>77.909000000000006</v>
      </c>
      <c r="EN9" s="42">
        <v>78.900000000000006</v>
      </c>
      <c r="EO9" s="42">
        <v>80.16</v>
      </c>
      <c r="EP9" s="42">
        <v>81.466999999999999</v>
      </c>
      <c r="EQ9" s="42">
        <v>82.046000000000006</v>
      </c>
      <c r="ER9" s="42">
        <v>83.29</v>
      </c>
      <c r="ES9" s="42">
        <v>84.123999999999995</v>
      </c>
      <c r="ET9" s="42">
        <v>85.007999999999996</v>
      </c>
      <c r="EU9" s="42">
        <v>86.64</v>
      </c>
      <c r="EV9" s="42">
        <v>87.564999999999998</v>
      </c>
      <c r="EW9" s="42">
        <v>88.522999999999996</v>
      </c>
      <c r="EX9" s="42">
        <v>89.802999999999997</v>
      </c>
      <c r="EY9" s="42">
        <v>91.253</v>
      </c>
      <c r="EZ9" s="42">
        <v>92.54</v>
      </c>
      <c r="FA9" s="42">
        <v>93.766000000000005</v>
      </c>
      <c r="FB9" s="42">
        <v>92.673000000000002</v>
      </c>
      <c r="FC9" s="42">
        <v>91.481999999999999</v>
      </c>
      <c r="FD9" s="42">
        <v>91.694999999999993</v>
      </c>
      <c r="FE9" s="42">
        <v>92.165999999999997</v>
      </c>
      <c r="FF9" s="42">
        <v>92.85</v>
      </c>
      <c r="FG9" s="42">
        <v>93.766000000000005</v>
      </c>
      <c r="FH9" s="42">
        <v>94.382000000000005</v>
      </c>
      <c r="FI9" s="42">
        <v>94.872</v>
      </c>
      <c r="FJ9" s="42">
        <v>95.658000000000001</v>
      </c>
      <c r="FK9" s="42">
        <v>96.637</v>
      </c>
      <c r="FL9" s="42">
        <v>97.801000000000002</v>
      </c>
      <c r="FM9" s="42">
        <v>98.313999999999993</v>
      </c>
      <c r="FN9" s="42">
        <v>98.203999999999994</v>
      </c>
      <c r="FO9" s="42">
        <v>99.403000000000006</v>
      </c>
      <c r="FP9" s="42">
        <v>99.4</v>
      </c>
      <c r="FQ9" s="42">
        <v>99.988</v>
      </c>
      <c r="FR9" s="42">
        <v>101.21</v>
      </c>
      <c r="FS9" s="42">
        <v>102.318</v>
      </c>
      <c r="FT9" s="42">
        <v>102.861</v>
      </c>
      <c r="FU9" s="42">
        <v>103.676</v>
      </c>
      <c r="FV9" s="42">
        <v>104.26300000000001</v>
      </c>
      <c r="FW9" s="42">
        <v>105.08799999999999</v>
      </c>
      <c r="FX9" s="42">
        <v>105.449</v>
      </c>
      <c r="FY9" s="42">
        <v>106.04</v>
      </c>
      <c r="FZ9" s="42">
        <v>106.003</v>
      </c>
      <c r="GA9" s="42">
        <v>105.11199999999999</v>
      </c>
      <c r="GB9" s="42">
        <v>105.8</v>
      </c>
      <c r="GC9" s="42">
        <v>105.913</v>
      </c>
      <c r="GD9" s="42">
        <v>105.569</v>
      </c>
      <c r="GE9" s="42">
        <v>104.869</v>
      </c>
      <c r="GF9" s="42">
        <v>105.639</v>
      </c>
      <c r="GG9" s="42">
        <v>106.00700000000001</v>
      </c>
      <c r="GH9" s="42">
        <v>106.56399999999999</v>
      </c>
      <c r="GI9" s="42">
        <v>107.45399999999999</v>
      </c>
      <c r="GJ9" s="42">
        <v>107.708</v>
      </c>
      <c r="GK9" s="42">
        <v>108.661</v>
      </c>
      <c r="GL9" s="42">
        <v>109.97799999999999</v>
      </c>
      <c r="GM9" s="42">
        <v>111.19</v>
      </c>
      <c r="GN9" s="42">
        <v>112.36499999999999</v>
      </c>
      <c r="GO9" s="42">
        <v>113.398</v>
      </c>
      <c r="GP9" s="42">
        <v>114.148</v>
      </c>
      <c r="GQ9" s="42">
        <v>113.914</v>
      </c>
      <c r="GR9" s="42">
        <v>114.89</v>
      </c>
      <c r="GS9" s="42">
        <v>115.262</v>
      </c>
      <c r="GT9" s="42">
        <v>115.81100000000001</v>
      </c>
      <c r="GU9" s="42">
        <v>116.688</v>
      </c>
      <c r="GV9" s="42">
        <v>115.96899999999999</v>
      </c>
      <c r="GW9" s="42">
        <v>116.889</v>
      </c>
      <c r="GX9" s="42">
        <v>117.727</v>
      </c>
      <c r="GY9" s="42">
        <v>119.875</v>
      </c>
    </row>
    <row r="10" spans="2:207" x14ac:dyDescent="0.35">
      <c r="B10" s="2" t="s">
        <v>288</v>
      </c>
      <c r="C10" s="42">
        <v>13.106</v>
      </c>
      <c r="D10" s="42">
        <v>13.367000000000001</v>
      </c>
      <c r="E10" s="42">
        <v>13.603</v>
      </c>
      <c r="F10" s="42">
        <v>13.832000000000001</v>
      </c>
      <c r="G10" s="42">
        <v>14.173</v>
      </c>
      <c r="H10" s="42">
        <v>14.438000000000001</v>
      </c>
      <c r="I10" s="42">
        <v>14.656000000000001</v>
      </c>
      <c r="J10" s="42">
        <v>14.789</v>
      </c>
      <c r="K10" s="42">
        <v>15.161</v>
      </c>
      <c r="L10" s="42">
        <v>15.36</v>
      </c>
      <c r="M10" s="42">
        <v>15.599</v>
      </c>
      <c r="N10" s="42">
        <v>15.792999999999999</v>
      </c>
      <c r="O10" s="42">
        <v>16.105</v>
      </c>
      <c r="P10" s="42">
        <v>16.376999999999999</v>
      </c>
      <c r="Q10" s="42">
        <v>16.567</v>
      </c>
      <c r="R10" s="42">
        <v>16.844999999999999</v>
      </c>
      <c r="S10" s="42">
        <v>17.254000000000001</v>
      </c>
      <c r="T10" s="42">
        <v>17.718</v>
      </c>
      <c r="U10" s="42">
        <v>18.225999999999999</v>
      </c>
      <c r="V10" s="42">
        <v>18.702999999999999</v>
      </c>
      <c r="W10" s="42">
        <v>19.077000000000002</v>
      </c>
      <c r="X10" s="42">
        <v>19.536000000000001</v>
      </c>
      <c r="Y10" s="42">
        <v>19.837</v>
      </c>
      <c r="Z10" s="42">
        <v>20.126000000000001</v>
      </c>
      <c r="AA10" s="42">
        <v>20.388000000000002</v>
      </c>
      <c r="AB10" s="42">
        <v>20.654</v>
      </c>
      <c r="AC10" s="42">
        <v>20.834</v>
      </c>
      <c r="AD10" s="42">
        <v>21.11</v>
      </c>
      <c r="AE10" s="42">
        <v>21.538</v>
      </c>
      <c r="AF10" s="42">
        <v>21.966000000000001</v>
      </c>
      <c r="AG10" s="42">
        <v>22.359000000000002</v>
      </c>
      <c r="AH10" s="42">
        <v>22.768999999999998</v>
      </c>
      <c r="AI10" s="42">
        <v>23.1</v>
      </c>
      <c r="AJ10" s="42">
        <v>23.471</v>
      </c>
      <c r="AK10" s="42">
        <v>23.806000000000001</v>
      </c>
      <c r="AL10" s="42">
        <v>24.125</v>
      </c>
      <c r="AM10" s="42">
        <v>24.718</v>
      </c>
      <c r="AN10" s="42">
        <v>25.257000000000001</v>
      </c>
      <c r="AO10" s="42">
        <v>26.145</v>
      </c>
      <c r="AP10" s="42">
        <v>26.594000000000001</v>
      </c>
      <c r="AQ10" s="42">
        <v>27.277999999999999</v>
      </c>
      <c r="AR10" s="42">
        <v>28.018000000000001</v>
      </c>
      <c r="AS10" s="42">
        <v>28.797000000000001</v>
      </c>
      <c r="AT10" s="42">
        <v>29.562999999999999</v>
      </c>
      <c r="AU10" s="42">
        <v>30.553999999999998</v>
      </c>
      <c r="AV10" s="42">
        <v>31.193000000000001</v>
      </c>
      <c r="AW10" s="42">
        <v>31.565000000000001</v>
      </c>
      <c r="AX10" s="42">
        <v>32.049999999999997</v>
      </c>
      <c r="AY10" s="42">
        <v>32.612000000000002</v>
      </c>
      <c r="AZ10" s="42">
        <v>33.131</v>
      </c>
      <c r="BA10" s="42">
        <v>33.682000000000002</v>
      </c>
      <c r="BB10" s="42">
        <v>34.188000000000002</v>
      </c>
      <c r="BC10" s="42">
        <v>34.481000000000002</v>
      </c>
      <c r="BD10" s="42">
        <v>34.951999999999998</v>
      </c>
      <c r="BE10" s="42">
        <v>35.36</v>
      </c>
      <c r="BF10" s="42">
        <v>35.692</v>
      </c>
      <c r="BG10" s="42">
        <v>36.317</v>
      </c>
      <c r="BH10" s="42">
        <v>36.713000000000001</v>
      </c>
      <c r="BI10" s="42">
        <v>37.107999999999997</v>
      </c>
      <c r="BJ10" s="42">
        <v>37.545000000000002</v>
      </c>
      <c r="BK10" s="42">
        <v>38.040999999999997</v>
      </c>
      <c r="BL10" s="42">
        <v>38.475999999999999</v>
      </c>
      <c r="BM10" s="42">
        <v>38.834000000000003</v>
      </c>
      <c r="BN10" s="42">
        <v>39.223999999999997</v>
      </c>
      <c r="BO10" s="42">
        <v>39.368000000000002</v>
      </c>
      <c r="BP10" s="42">
        <v>39.485999999999997</v>
      </c>
      <c r="BQ10" s="42">
        <v>39.823999999999998</v>
      </c>
      <c r="BR10" s="42">
        <v>40.348999999999997</v>
      </c>
      <c r="BS10" s="42">
        <v>41.003</v>
      </c>
      <c r="BT10" s="42">
        <v>41.542000000000002</v>
      </c>
      <c r="BU10" s="42">
        <v>42.069000000000003</v>
      </c>
      <c r="BV10" s="42">
        <v>42.326000000000001</v>
      </c>
      <c r="BW10" s="42">
        <v>42.514000000000003</v>
      </c>
      <c r="BX10" s="42">
        <v>42.972000000000001</v>
      </c>
      <c r="BY10" s="42">
        <v>43.353999999999999</v>
      </c>
      <c r="BZ10" s="42">
        <v>43.915999999999997</v>
      </c>
      <c r="CA10" s="42">
        <v>44.582000000000001</v>
      </c>
      <c r="CB10" s="42">
        <v>45.244999999999997</v>
      </c>
      <c r="CC10" s="42">
        <v>45.69</v>
      </c>
      <c r="CD10" s="42">
        <v>46.360999999999997</v>
      </c>
      <c r="CE10" s="42">
        <v>47.095999999999997</v>
      </c>
      <c r="CF10" s="42">
        <v>47.597999999999999</v>
      </c>
      <c r="CG10" s="42">
        <v>48.290999999999997</v>
      </c>
      <c r="CH10" s="42">
        <v>49.204999999999998</v>
      </c>
      <c r="CI10" s="42">
        <v>49.439</v>
      </c>
      <c r="CJ10" s="42">
        <v>49.749000000000002</v>
      </c>
      <c r="CK10" s="42">
        <v>50.222999999999999</v>
      </c>
      <c r="CL10" s="42">
        <v>50.795000000000002</v>
      </c>
      <c r="CM10" s="42">
        <v>51.274000000000001</v>
      </c>
      <c r="CN10" s="42">
        <v>51.972000000000001</v>
      </c>
      <c r="CO10" s="42">
        <v>52.415999999999997</v>
      </c>
      <c r="CP10" s="42">
        <v>52.8</v>
      </c>
      <c r="CQ10" s="42">
        <v>53.088000000000001</v>
      </c>
      <c r="CR10" s="42">
        <v>53.402000000000001</v>
      </c>
      <c r="CS10" s="42">
        <v>53.576000000000001</v>
      </c>
      <c r="CT10" s="42">
        <v>53.85</v>
      </c>
      <c r="CU10" s="42">
        <v>54.301000000000002</v>
      </c>
      <c r="CV10" s="42">
        <v>54.616999999999997</v>
      </c>
      <c r="CW10" s="42">
        <v>55.094999999999999</v>
      </c>
      <c r="CX10" s="42">
        <v>55.564999999999998</v>
      </c>
      <c r="CY10" s="42">
        <v>55.820999999999998</v>
      </c>
      <c r="CZ10" s="42">
        <v>56.250999999999998</v>
      </c>
      <c r="DA10" s="42">
        <v>56.463999999999999</v>
      </c>
      <c r="DB10" s="42">
        <v>56.655999999999999</v>
      </c>
      <c r="DC10" s="42">
        <v>57.280999999999999</v>
      </c>
      <c r="DD10" s="42">
        <v>57.362000000000002</v>
      </c>
      <c r="DE10" s="42">
        <v>57.741999999999997</v>
      </c>
      <c r="DF10" s="42">
        <v>58.21</v>
      </c>
      <c r="DG10" s="42">
        <v>58.609000000000002</v>
      </c>
      <c r="DH10" s="42">
        <v>58.749000000000002</v>
      </c>
      <c r="DI10" s="42">
        <v>59.03</v>
      </c>
      <c r="DJ10" s="42">
        <v>59.512</v>
      </c>
      <c r="DK10" s="42">
        <v>59.604999999999997</v>
      </c>
      <c r="DL10" s="42">
        <v>59.923000000000002</v>
      </c>
      <c r="DM10" s="42">
        <v>60.390999999999998</v>
      </c>
      <c r="DN10" s="42">
        <v>60.936</v>
      </c>
      <c r="DO10" s="42">
        <v>61.521000000000001</v>
      </c>
      <c r="DP10" s="42">
        <v>62.438000000000002</v>
      </c>
      <c r="DQ10" s="42">
        <v>63.3</v>
      </c>
      <c r="DR10" s="42">
        <v>64.069000000000003</v>
      </c>
      <c r="DS10" s="42">
        <v>64.975999999999999</v>
      </c>
      <c r="DT10" s="42">
        <v>65.647000000000006</v>
      </c>
      <c r="DU10" s="42">
        <v>66.408000000000001</v>
      </c>
      <c r="DV10" s="42">
        <v>67.337000000000003</v>
      </c>
      <c r="DW10" s="42">
        <v>68.218000000000004</v>
      </c>
      <c r="DX10" s="42">
        <v>68.504999999999995</v>
      </c>
      <c r="DY10" s="42">
        <v>68.679000000000002</v>
      </c>
      <c r="DZ10" s="42">
        <v>68.763000000000005</v>
      </c>
      <c r="EA10" s="42">
        <v>69.203000000000003</v>
      </c>
      <c r="EB10" s="42">
        <v>69.891000000000005</v>
      </c>
      <c r="EC10" s="42">
        <v>70.453000000000003</v>
      </c>
      <c r="ED10" s="42">
        <v>71.150999999999996</v>
      </c>
      <c r="EE10" s="42">
        <v>72.248999999999995</v>
      </c>
      <c r="EF10" s="42">
        <v>72.278000000000006</v>
      </c>
      <c r="EG10" s="42">
        <v>72.847999999999999</v>
      </c>
      <c r="EH10" s="42">
        <v>73.497</v>
      </c>
      <c r="EI10" s="42">
        <v>74.548000000000002</v>
      </c>
      <c r="EJ10" s="42">
        <v>75.543000000000006</v>
      </c>
      <c r="EK10" s="42">
        <v>76.58</v>
      </c>
      <c r="EL10" s="42">
        <v>77.775999999999996</v>
      </c>
      <c r="EM10" s="42">
        <v>78.478999999999999</v>
      </c>
      <c r="EN10" s="42">
        <v>79.364000000000004</v>
      </c>
      <c r="EO10" s="42">
        <v>80.515000000000001</v>
      </c>
      <c r="EP10" s="42">
        <v>81.873000000000005</v>
      </c>
      <c r="EQ10" s="42">
        <v>82.474000000000004</v>
      </c>
      <c r="ER10" s="42">
        <v>83.587000000000003</v>
      </c>
      <c r="ES10" s="42">
        <v>84.346000000000004</v>
      </c>
      <c r="ET10" s="42">
        <v>84.971999999999994</v>
      </c>
      <c r="EU10" s="42">
        <v>86.478999999999999</v>
      </c>
      <c r="EV10" s="42">
        <v>87.406000000000006</v>
      </c>
      <c r="EW10" s="42">
        <v>88.388999999999996</v>
      </c>
      <c r="EX10" s="42">
        <v>89.722999999999999</v>
      </c>
      <c r="EY10" s="42">
        <v>91.317999999999998</v>
      </c>
      <c r="EZ10" s="42">
        <v>92.748000000000005</v>
      </c>
      <c r="FA10" s="42">
        <v>93.984999999999999</v>
      </c>
      <c r="FB10" s="42">
        <v>92.22</v>
      </c>
      <c r="FC10" s="42">
        <v>90.61</v>
      </c>
      <c r="FD10" s="42">
        <v>91.072000000000003</v>
      </c>
      <c r="FE10" s="42">
        <v>91.855999999999995</v>
      </c>
      <c r="FF10" s="42">
        <v>92.715999999999994</v>
      </c>
      <c r="FG10" s="42">
        <v>93.781000000000006</v>
      </c>
      <c r="FH10" s="42">
        <v>94.444000000000003</v>
      </c>
      <c r="FI10" s="42">
        <v>94.978999999999999</v>
      </c>
      <c r="FJ10" s="42">
        <v>95.847999999999999</v>
      </c>
      <c r="FK10" s="42">
        <v>96.92</v>
      </c>
      <c r="FL10" s="42">
        <v>98.129000000000005</v>
      </c>
      <c r="FM10" s="42">
        <v>98.510999999999996</v>
      </c>
      <c r="FN10" s="42">
        <v>98.167000000000002</v>
      </c>
      <c r="FO10" s="42">
        <v>99.471999999999994</v>
      </c>
      <c r="FP10" s="42">
        <v>99.293999999999997</v>
      </c>
      <c r="FQ10" s="42">
        <v>99.894000000000005</v>
      </c>
      <c r="FR10" s="42">
        <v>101.339</v>
      </c>
      <c r="FS10" s="42">
        <v>102.598</v>
      </c>
      <c r="FT10" s="42">
        <v>103.14700000000001</v>
      </c>
      <c r="FU10" s="42">
        <v>104.02</v>
      </c>
      <c r="FV10" s="42">
        <v>104.568</v>
      </c>
      <c r="FW10" s="42">
        <v>105.446</v>
      </c>
      <c r="FX10" s="42">
        <v>105.783</v>
      </c>
      <c r="FY10" s="42">
        <v>106.393</v>
      </c>
      <c r="FZ10" s="42">
        <v>106.30800000000001</v>
      </c>
      <c r="GA10" s="42">
        <v>105.232</v>
      </c>
      <c r="GB10" s="42">
        <v>105.97</v>
      </c>
      <c r="GC10" s="42">
        <v>106.042</v>
      </c>
      <c r="GD10" s="42">
        <v>105.636</v>
      </c>
      <c r="GE10" s="42">
        <v>104.845</v>
      </c>
      <c r="GF10" s="42">
        <v>105.589</v>
      </c>
      <c r="GG10" s="42">
        <v>106.02</v>
      </c>
      <c r="GH10" s="42">
        <v>106.595</v>
      </c>
      <c r="GI10" s="42">
        <v>107.517</v>
      </c>
      <c r="GJ10" s="42">
        <v>107.702</v>
      </c>
      <c r="GK10" s="42">
        <v>108.64700000000001</v>
      </c>
      <c r="GL10" s="42">
        <v>110.13200000000001</v>
      </c>
      <c r="GM10" s="42">
        <v>111.383</v>
      </c>
      <c r="GN10" s="42">
        <v>112.48099999999999</v>
      </c>
      <c r="GO10" s="42">
        <v>113.54900000000001</v>
      </c>
      <c r="GP10" s="42">
        <v>114.206</v>
      </c>
      <c r="GQ10" s="42">
        <v>113.80800000000001</v>
      </c>
      <c r="GR10" s="42">
        <v>114.687</v>
      </c>
      <c r="GS10" s="42">
        <v>115.00700000000001</v>
      </c>
      <c r="GT10" s="42">
        <v>115.65</v>
      </c>
      <c r="GU10" s="42">
        <v>116.628</v>
      </c>
      <c r="GV10" s="42">
        <v>115.81100000000001</v>
      </c>
      <c r="GW10" s="42">
        <v>116.685</v>
      </c>
      <c r="GX10" s="42">
        <v>117.64700000000001</v>
      </c>
      <c r="GY10" s="42">
        <v>119.90600000000001</v>
      </c>
    </row>
    <row r="11" spans="2:207" x14ac:dyDescent="0.35">
      <c r="B11" s="2" t="s">
        <v>289</v>
      </c>
      <c r="C11" s="42">
        <v>16.824999999999999</v>
      </c>
      <c r="D11" s="42">
        <v>17.248000000000001</v>
      </c>
      <c r="E11" s="42">
        <v>17.582000000000001</v>
      </c>
      <c r="F11" s="42">
        <v>18.027999999999999</v>
      </c>
      <c r="G11" s="42">
        <v>18.332000000000001</v>
      </c>
      <c r="H11" s="42">
        <v>18.625</v>
      </c>
      <c r="I11" s="42">
        <v>18.827999999999999</v>
      </c>
      <c r="J11" s="42">
        <v>19.152999999999999</v>
      </c>
      <c r="K11" s="42">
        <v>19.398</v>
      </c>
      <c r="L11" s="42">
        <v>19.533999999999999</v>
      </c>
      <c r="M11" s="42">
        <v>19.805</v>
      </c>
      <c r="N11" s="42">
        <v>20.175000000000001</v>
      </c>
      <c r="O11" s="42">
        <v>20.564</v>
      </c>
      <c r="P11" s="42">
        <v>20.997</v>
      </c>
      <c r="Q11" s="42">
        <v>21.425000000000001</v>
      </c>
      <c r="R11" s="42">
        <v>22</v>
      </c>
      <c r="S11" s="42">
        <v>23.02</v>
      </c>
      <c r="T11" s="42">
        <v>24.466999999999999</v>
      </c>
      <c r="U11" s="42">
        <v>26.030999999999999</v>
      </c>
      <c r="V11" s="42">
        <v>27.113</v>
      </c>
      <c r="W11" s="42">
        <v>27.689</v>
      </c>
      <c r="X11" s="42">
        <v>27.826000000000001</v>
      </c>
      <c r="Y11" s="42">
        <v>27.914000000000001</v>
      </c>
      <c r="Z11" s="42">
        <v>28.084</v>
      </c>
      <c r="AA11" s="42">
        <v>28.222000000000001</v>
      </c>
      <c r="AB11" s="42">
        <v>28.463999999999999</v>
      </c>
      <c r="AC11" s="42">
        <v>28.526</v>
      </c>
      <c r="AD11" s="42">
        <v>28.72</v>
      </c>
      <c r="AE11" s="42">
        <v>29.091999999999999</v>
      </c>
      <c r="AF11" s="42">
        <v>29.379000000000001</v>
      </c>
      <c r="AG11" s="42">
        <v>29.774000000000001</v>
      </c>
      <c r="AH11" s="42">
        <v>30.091999999999999</v>
      </c>
      <c r="AI11" s="42">
        <v>30.465</v>
      </c>
      <c r="AJ11" s="42">
        <v>31.064</v>
      </c>
      <c r="AK11" s="42">
        <v>31.658000000000001</v>
      </c>
      <c r="AL11" s="42">
        <v>32.223999999999997</v>
      </c>
      <c r="AM11" s="42">
        <v>32.889000000000003</v>
      </c>
      <c r="AN11" s="42">
        <v>33.781999999999996</v>
      </c>
      <c r="AO11" s="42">
        <v>34.768000000000001</v>
      </c>
      <c r="AP11" s="42">
        <v>35.753999999999998</v>
      </c>
      <c r="AQ11" s="42">
        <v>36.731000000000002</v>
      </c>
      <c r="AR11" s="42">
        <v>37.784999999999997</v>
      </c>
      <c r="AS11" s="42">
        <v>39.027000000000001</v>
      </c>
      <c r="AT11" s="42">
        <v>40.182000000000002</v>
      </c>
      <c r="AU11" s="42">
        <v>41.32</v>
      </c>
      <c r="AV11" s="42">
        <v>42.308</v>
      </c>
      <c r="AW11" s="42">
        <v>43.174999999999997</v>
      </c>
      <c r="AX11" s="42">
        <v>43.944000000000003</v>
      </c>
      <c r="AY11" s="42">
        <v>44.56</v>
      </c>
      <c r="AZ11" s="42">
        <v>45.305</v>
      </c>
      <c r="BA11" s="42">
        <v>45.84</v>
      </c>
      <c r="BB11" s="42">
        <v>45.956000000000003</v>
      </c>
      <c r="BC11" s="42">
        <v>45.999000000000002</v>
      </c>
      <c r="BD11" s="42">
        <v>45.936999999999998</v>
      </c>
      <c r="BE11" s="42">
        <v>45.963000000000001</v>
      </c>
      <c r="BF11" s="42">
        <v>45.95</v>
      </c>
      <c r="BG11" s="42">
        <v>46</v>
      </c>
      <c r="BH11" s="42">
        <v>46.162999999999997</v>
      </c>
      <c r="BI11" s="42">
        <v>46.311999999999998</v>
      </c>
      <c r="BJ11" s="42">
        <v>46.405999999999999</v>
      </c>
      <c r="BK11" s="42">
        <v>46.664000000000001</v>
      </c>
      <c r="BL11" s="42">
        <v>46.808</v>
      </c>
      <c r="BM11" s="42">
        <v>47</v>
      </c>
      <c r="BN11" s="42">
        <v>47.28</v>
      </c>
      <c r="BO11" s="42">
        <v>47.573999999999998</v>
      </c>
      <c r="BP11" s="42">
        <v>48.063000000000002</v>
      </c>
      <c r="BQ11" s="42">
        <v>48.500999999999998</v>
      </c>
      <c r="BR11" s="42">
        <v>49.026000000000003</v>
      </c>
      <c r="BS11" s="42">
        <v>49.34</v>
      </c>
      <c r="BT11" s="42">
        <v>49.755000000000003</v>
      </c>
      <c r="BU11" s="42">
        <v>50.198</v>
      </c>
      <c r="BV11" s="42">
        <v>50.463999999999999</v>
      </c>
      <c r="BW11" s="42">
        <v>50.87</v>
      </c>
      <c r="BX11" s="42">
        <v>51.151000000000003</v>
      </c>
      <c r="BY11" s="42">
        <v>51.481000000000002</v>
      </c>
      <c r="BZ11" s="42">
        <v>51.753</v>
      </c>
      <c r="CA11" s="42">
        <v>52.003</v>
      </c>
      <c r="CB11" s="42">
        <v>52.424999999999997</v>
      </c>
      <c r="CC11" s="42">
        <v>52.814</v>
      </c>
      <c r="CD11" s="42">
        <v>53.104999999999997</v>
      </c>
      <c r="CE11" s="42">
        <v>53.487000000000002</v>
      </c>
      <c r="CF11" s="42">
        <v>53.959000000000003</v>
      </c>
      <c r="CG11" s="42">
        <v>54.482999999999997</v>
      </c>
      <c r="CH11" s="42">
        <v>54.628</v>
      </c>
      <c r="CI11" s="42">
        <v>54.735999999999997</v>
      </c>
      <c r="CJ11" s="42">
        <v>55.018000000000001</v>
      </c>
      <c r="CK11" s="42">
        <v>55.164000000000001</v>
      </c>
      <c r="CL11" s="42">
        <v>55.026000000000003</v>
      </c>
      <c r="CM11" s="42">
        <v>54.881999999999998</v>
      </c>
      <c r="CN11" s="42">
        <v>55.142000000000003</v>
      </c>
      <c r="CO11" s="42">
        <v>55.253999999999998</v>
      </c>
      <c r="CP11" s="42">
        <v>55.506</v>
      </c>
      <c r="CQ11" s="42">
        <v>55.918999999999997</v>
      </c>
      <c r="CR11" s="42">
        <v>56.244999999999997</v>
      </c>
      <c r="CS11" s="42">
        <v>56.302</v>
      </c>
      <c r="CT11" s="42">
        <v>56.564999999999998</v>
      </c>
      <c r="CU11" s="42">
        <v>56.978000000000002</v>
      </c>
      <c r="CV11" s="42">
        <v>57.225000000000001</v>
      </c>
      <c r="CW11" s="42">
        <v>57.725999999999999</v>
      </c>
      <c r="CX11" s="42">
        <v>58.207000000000001</v>
      </c>
      <c r="CY11" s="42">
        <v>58.787999999999997</v>
      </c>
      <c r="CZ11" s="42">
        <v>59.207999999999998</v>
      </c>
      <c r="DA11" s="42">
        <v>59.534999999999997</v>
      </c>
      <c r="DB11" s="42">
        <v>59.878</v>
      </c>
      <c r="DC11" s="42">
        <v>60.198999999999998</v>
      </c>
      <c r="DD11" s="42">
        <v>60.265999999999998</v>
      </c>
      <c r="DE11" s="42">
        <v>60.564999999999998</v>
      </c>
      <c r="DF11" s="42">
        <v>60.761000000000003</v>
      </c>
      <c r="DG11" s="42">
        <v>61.103999999999999</v>
      </c>
      <c r="DH11" s="42">
        <v>61.521000000000001</v>
      </c>
      <c r="DI11" s="42">
        <v>61.677</v>
      </c>
      <c r="DJ11" s="42">
        <v>62.073999999999998</v>
      </c>
      <c r="DK11" s="42">
        <v>62.094999999999999</v>
      </c>
      <c r="DL11" s="42">
        <v>62.134</v>
      </c>
      <c r="DM11" s="42">
        <v>62.517000000000003</v>
      </c>
      <c r="DN11" s="42">
        <v>62.87</v>
      </c>
      <c r="DO11" s="42">
        <v>63.122</v>
      </c>
      <c r="DP11" s="42">
        <v>63.59</v>
      </c>
      <c r="DQ11" s="42">
        <v>63.857999999999997</v>
      </c>
      <c r="DR11" s="42">
        <v>64.402000000000001</v>
      </c>
      <c r="DS11" s="42">
        <v>64.912000000000006</v>
      </c>
      <c r="DT11" s="42">
        <v>65.650999999999996</v>
      </c>
      <c r="DU11" s="42">
        <v>66.081000000000003</v>
      </c>
      <c r="DV11" s="42">
        <v>66.47</v>
      </c>
      <c r="DW11" s="42">
        <v>66.88</v>
      </c>
      <c r="DX11" s="42">
        <v>67.052000000000007</v>
      </c>
      <c r="DY11" s="42">
        <v>67.262</v>
      </c>
      <c r="DZ11" s="42">
        <v>67.623000000000005</v>
      </c>
      <c r="EA11" s="42">
        <v>67.921000000000006</v>
      </c>
      <c r="EB11" s="42">
        <v>68.290000000000006</v>
      </c>
      <c r="EC11" s="42">
        <v>68.5</v>
      </c>
      <c r="ED11" s="42">
        <v>68.617999999999995</v>
      </c>
      <c r="EE11" s="42">
        <v>69.186999999999998</v>
      </c>
      <c r="EF11" s="42">
        <v>69.259</v>
      </c>
      <c r="EG11" s="42">
        <v>69.346999999999994</v>
      </c>
      <c r="EH11" s="42">
        <v>69.539000000000001</v>
      </c>
      <c r="EI11" s="42">
        <v>69.992000000000004</v>
      </c>
      <c r="EJ11" s="42">
        <v>71.278000000000006</v>
      </c>
      <c r="EK11" s="42">
        <v>73.197000000000003</v>
      </c>
      <c r="EL11" s="42">
        <v>74.954999999999998</v>
      </c>
      <c r="EM11" s="42">
        <v>75.587999999999994</v>
      </c>
      <c r="EN11" s="42">
        <v>77.010000000000005</v>
      </c>
      <c r="EO11" s="42">
        <v>78.724999999999994</v>
      </c>
      <c r="EP11" s="42">
        <v>79.822999999999993</v>
      </c>
      <c r="EQ11" s="42">
        <v>80.319000000000003</v>
      </c>
      <c r="ER11" s="42">
        <v>82.088999999999999</v>
      </c>
      <c r="ES11" s="42">
        <v>83.231999999999999</v>
      </c>
      <c r="ET11" s="42">
        <v>85.185000000000002</v>
      </c>
      <c r="EU11" s="42">
        <v>87.334000000000003</v>
      </c>
      <c r="EV11" s="42">
        <v>88.247</v>
      </c>
      <c r="EW11" s="42">
        <v>89.096999999999994</v>
      </c>
      <c r="EX11" s="42">
        <v>90.144999999999996</v>
      </c>
      <c r="EY11" s="42">
        <v>90.998999999999995</v>
      </c>
      <c r="EZ11" s="42">
        <v>91.698999999999998</v>
      </c>
      <c r="FA11" s="42">
        <v>92.884</v>
      </c>
      <c r="FB11" s="42">
        <v>94.585999999999999</v>
      </c>
      <c r="FC11" s="42">
        <v>95.176000000000002</v>
      </c>
      <c r="FD11" s="42">
        <v>94.34</v>
      </c>
      <c r="FE11" s="42">
        <v>93.49</v>
      </c>
      <c r="FF11" s="42">
        <v>93.418000000000006</v>
      </c>
      <c r="FG11" s="42">
        <v>93.683000000000007</v>
      </c>
      <c r="FH11" s="42">
        <v>94.09</v>
      </c>
      <c r="FI11" s="42">
        <v>94.385999999999996</v>
      </c>
      <c r="FJ11" s="42">
        <v>94.81</v>
      </c>
      <c r="FK11" s="42">
        <v>95.382999999999996</v>
      </c>
      <c r="FL11" s="42">
        <v>96.346999999999994</v>
      </c>
      <c r="FM11" s="42">
        <v>97.436000000000007</v>
      </c>
      <c r="FN11" s="42">
        <v>98.352000000000004</v>
      </c>
      <c r="FO11" s="42">
        <v>99.088999999999999</v>
      </c>
      <c r="FP11" s="42">
        <v>99.879000000000005</v>
      </c>
      <c r="FQ11" s="42">
        <v>100.417</v>
      </c>
      <c r="FR11" s="42">
        <v>100.61499999999999</v>
      </c>
      <c r="FS11" s="42">
        <v>101.023</v>
      </c>
      <c r="FT11" s="42">
        <v>101.538</v>
      </c>
      <c r="FU11" s="42">
        <v>102.08499999999999</v>
      </c>
      <c r="FV11" s="42">
        <v>102.85599999999999</v>
      </c>
      <c r="FW11" s="42">
        <v>103.435</v>
      </c>
      <c r="FX11" s="42">
        <v>103.907</v>
      </c>
      <c r="FY11" s="42">
        <v>104.40900000000001</v>
      </c>
      <c r="FZ11" s="42">
        <v>104.593</v>
      </c>
      <c r="GA11" s="42">
        <v>104.562</v>
      </c>
      <c r="GB11" s="42">
        <v>105.021</v>
      </c>
      <c r="GC11" s="42">
        <v>105.319</v>
      </c>
      <c r="GD11" s="42">
        <v>105.261</v>
      </c>
      <c r="GE11" s="42">
        <v>104.98</v>
      </c>
      <c r="GF11" s="42">
        <v>105.874</v>
      </c>
      <c r="GG11" s="42">
        <v>105.94799999999999</v>
      </c>
      <c r="GH11" s="42">
        <v>106.426</v>
      </c>
      <c r="GI11" s="42">
        <v>107.17</v>
      </c>
      <c r="GJ11" s="42">
        <v>107.736</v>
      </c>
      <c r="GK11" s="42">
        <v>108.72799999999999</v>
      </c>
      <c r="GL11" s="42">
        <v>109.28700000000001</v>
      </c>
      <c r="GM11" s="42">
        <v>110.321</v>
      </c>
      <c r="GN11" s="42">
        <v>111.843</v>
      </c>
      <c r="GO11" s="42">
        <v>112.72</v>
      </c>
      <c r="GP11" s="42">
        <v>113.88200000000001</v>
      </c>
      <c r="GQ11" s="42">
        <v>114.389</v>
      </c>
      <c r="GR11" s="42">
        <v>115.79300000000001</v>
      </c>
      <c r="GS11" s="42">
        <v>116.39100000000001</v>
      </c>
      <c r="GT11" s="42">
        <v>116.521</v>
      </c>
      <c r="GU11" s="42">
        <v>116.961</v>
      </c>
      <c r="GV11" s="42">
        <v>116.655</v>
      </c>
      <c r="GW11" s="42">
        <v>117.77500000000001</v>
      </c>
      <c r="GX11" s="42">
        <v>118.093</v>
      </c>
      <c r="GY11" s="42">
        <v>119.773</v>
      </c>
    </row>
    <row r="12" spans="2:207" x14ac:dyDescent="0.35">
      <c r="B12" s="2" t="s">
        <v>290</v>
      </c>
      <c r="C12" s="42">
        <v>7</v>
      </c>
      <c r="D12" s="42">
        <v>7.2</v>
      </c>
      <c r="E12" s="42">
        <v>7.3</v>
      </c>
      <c r="F12" s="42">
        <v>7.5</v>
      </c>
      <c r="G12" s="42">
        <v>7.8</v>
      </c>
      <c r="H12" s="42">
        <v>8</v>
      </c>
      <c r="I12" s="42">
        <v>8.1</v>
      </c>
      <c r="J12" s="42">
        <v>8.3000000000000007</v>
      </c>
      <c r="K12" s="42">
        <v>8.5</v>
      </c>
      <c r="L12" s="42">
        <v>8.6999999999999993</v>
      </c>
      <c r="M12" s="42">
        <v>8.9</v>
      </c>
      <c r="N12" s="42">
        <v>9.1999999999999993</v>
      </c>
      <c r="O12" s="42">
        <v>9.5</v>
      </c>
      <c r="P12" s="42">
        <v>10</v>
      </c>
      <c r="Q12" s="42">
        <v>10.5</v>
      </c>
      <c r="R12" s="42">
        <v>11</v>
      </c>
      <c r="S12" s="42">
        <v>11.7</v>
      </c>
      <c r="T12" s="42">
        <v>12.4</v>
      </c>
      <c r="U12" s="42">
        <v>13.1</v>
      </c>
      <c r="V12" s="42">
        <v>13.8</v>
      </c>
      <c r="W12" s="42">
        <v>14.5</v>
      </c>
      <c r="X12" s="42">
        <v>15.2</v>
      </c>
      <c r="Y12" s="42">
        <v>16</v>
      </c>
      <c r="Z12" s="42">
        <v>16.8</v>
      </c>
      <c r="AA12" s="42">
        <v>17.600000000000001</v>
      </c>
      <c r="AB12" s="42">
        <v>18.399999999999999</v>
      </c>
      <c r="AC12" s="42">
        <v>19.2</v>
      </c>
      <c r="AD12" s="42">
        <v>20</v>
      </c>
      <c r="AE12" s="42">
        <v>20.9</v>
      </c>
      <c r="AF12" s="42">
        <v>21.7</v>
      </c>
      <c r="AG12" s="42">
        <v>22.5</v>
      </c>
      <c r="AH12" s="42">
        <v>23.3</v>
      </c>
      <c r="AI12" s="42">
        <v>24.2</v>
      </c>
      <c r="AJ12" s="42">
        <v>25</v>
      </c>
      <c r="AK12" s="42">
        <v>26</v>
      </c>
      <c r="AL12" s="42">
        <v>27</v>
      </c>
      <c r="AM12" s="42">
        <v>28</v>
      </c>
      <c r="AN12" s="42">
        <v>29.2</v>
      </c>
      <c r="AO12" s="42">
        <v>30.5</v>
      </c>
      <c r="AP12" s="42">
        <v>32</v>
      </c>
      <c r="AQ12" s="42">
        <v>33.6</v>
      </c>
      <c r="AR12" s="42">
        <v>35.299999999999997</v>
      </c>
      <c r="AS12" s="42">
        <v>37</v>
      </c>
      <c r="AT12" s="42">
        <v>38.799999999999997</v>
      </c>
      <c r="AU12" s="42">
        <v>40.700000000000003</v>
      </c>
      <c r="AV12" s="42">
        <v>42.6</v>
      </c>
      <c r="AW12" s="42">
        <v>44.4</v>
      </c>
      <c r="AX12" s="42">
        <v>46.3</v>
      </c>
      <c r="AY12" s="42">
        <v>48.2</v>
      </c>
      <c r="AZ12" s="42">
        <v>50.1</v>
      </c>
      <c r="BA12" s="42">
        <v>51.8</v>
      </c>
      <c r="BB12" s="42">
        <v>53.6</v>
      </c>
      <c r="BC12" s="42">
        <v>55.2</v>
      </c>
      <c r="BD12" s="42">
        <v>56.9</v>
      </c>
      <c r="BE12" s="42">
        <v>58.7</v>
      </c>
      <c r="BF12" s="42">
        <v>60.4</v>
      </c>
      <c r="BG12" s="42">
        <v>62.5</v>
      </c>
      <c r="BH12" s="42">
        <v>64.099999999999994</v>
      </c>
      <c r="BI12" s="42">
        <v>65.599999999999994</v>
      </c>
      <c r="BJ12" s="42">
        <v>66.900000000000006</v>
      </c>
      <c r="BK12" s="42">
        <v>67.900000000000006</v>
      </c>
      <c r="BL12" s="42">
        <v>69.099999999999994</v>
      </c>
      <c r="BM12" s="42">
        <v>70.3</v>
      </c>
      <c r="BN12" s="42">
        <v>71.599999999999994</v>
      </c>
      <c r="BO12" s="42">
        <v>73</v>
      </c>
      <c r="BP12" s="42">
        <v>74.5</v>
      </c>
      <c r="BQ12" s="42">
        <v>76</v>
      </c>
      <c r="BR12" s="42">
        <v>77.599999999999994</v>
      </c>
      <c r="BS12" s="42">
        <v>79.599999999999994</v>
      </c>
      <c r="BT12" s="42">
        <v>81.099999999999994</v>
      </c>
      <c r="BU12" s="42">
        <v>82.3</v>
      </c>
      <c r="BV12" s="42">
        <v>83.3</v>
      </c>
      <c r="BW12" s="42">
        <v>83.4</v>
      </c>
      <c r="BX12" s="42">
        <v>85</v>
      </c>
      <c r="BY12" s="42">
        <v>87</v>
      </c>
      <c r="BZ12" s="42">
        <v>89.7</v>
      </c>
      <c r="CA12" s="42">
        <v>93.8</v>
      </c>
      <c r="CB12" s="42">
        <v>96.9</v>
      </c>
      <c r="CC12" s="42">
        <v>99.7</v>
      </c>
      <c r="CD12" s="42">
        <v>102.3</v>
      </c>
      <c r="CE12" s="42">
        <v>104.3</v>
      </c>
      <c r="CF12" s="42">
        <v>106.5</v>
      </c>
      <c r="CG12" s="42">
        <v>108.7</v>
      </c>
      <c r="CH12" s="42">
        <v>111</v>
      </c>
      <c r="CI12" s="42">
        <v>112.9</v>
      </c>
      <c r="CJ12" s="42">
        <v>115.7</v>
      </c>
      <c r="CK12" s="42">
        <v>118.9</v>
      </c>
      <c r="CL12" s="42">
        <v>122.5</v>
      </c>
      <c r="CM12" s="42">
        <v>127.2</v>
      </c>
      <c r="CN12" s="42">
        <v>131</v>
      </c>
      <c r="CO12" s="42">
        <v>134.5</v>
      </c>
      <c r="CP12" s="42">
        <v>137.69999999999999</v>
      </c>
      <c r="CQ12" s="42">
        <v>143.4</v>
      </c>
      <c r="CR12" s="42">
        <v>144.69999999999999</v>
      </c>
      <c r="CS12" s="42">
        <v>147.5</v>
      </c>
      <c r="CT12" s="42">
        <v>151.6</v>
      </c>
      <c r="CU12" s="42">
        <v>156.9</v>
      </c>
      <c r="CV12" s="42">
        <v>162.19999999999999</v>
      </c>
      <c r="CW12" s="42">
        <v>167.1</v>
      </c>
      <c r="CX12" s="42">
        <v>171.6</v>
      </c>
      <c r="CY12" s="42">
        <v>175.7</v>
      </c>
      <c r="CZ12" s="42">
        <v>179.6</v>
      </c>
      <c r="DA12" s="42">
        <v>183.2</v>
      </c>
      <c r="DB12" s="42">
        <v>186.5</v>
      </c>
      <c r="DC12" s="42">
        <v>189.6</v>
      </c>
      <c r="DD12" s="42">
        <v>192.9</v>
      </c>
      <c r="DE12" s="42">
        <v>196.5</v>
      </c>
      <c r="DF12" s="42">
        <v>200.4</v>
      </c>
      <c r="DG12" s="42">
        <v>204.4</v>
      </c>
      <c r="DH12" s="42">
        <v>207.1</v>
      </c>
      <c r="DI12" s="42">
        <v>208.3</v>
      </c>
      <c r="DJ12" s="42">
        <v>207.9</v>
      </c>
      <c r="DK12" s="42">
        <v>206.4</v>
      </c>
      <c r="DL12" s="42">
        <v>205.3</v>
      </c>
      <c r="DM12" s="42">
        <v>205</v>
      </c>
      <c r="DN12" s="42">
        <v>205.5</v>
      </c>
      <c r="DO12" s="42">
        <v>206.6</v>
      </c>
      <c r="DP12" s="42">
        <v>207.9</v>
      </c>
      <c r="DQ12" s="42">
        <v>209.4</v>
      </c>
      <c r="DR12" s="42">
        <v>211</v>
      </c>
      <c r="DS12" s="42">
        <v>213</v>
      </c>
      <c r="DT12" s="42">
        <v>216.1</v>
      </c>
      <c r="DU12" s="42">
        <v>220.7</v>
      </c>
      <c r="DV12" s="42">
        <v>226.7</v>
      </c>
      <c r="DW12" s="42">
        <v>233.8</v>
      </c>
      <c r="DX12" s="42">
        <v>240.4</v>
      </c>
      <c r="DY12" s="42">
        <v>245.8</v>
      </c>
      <c r="DZ12" s="42">
        <v>250.3</v>
      </c>
      <c r="EA12" s="42">
        <v>254.1</v>
      </c>
      <c r="EB12" s="42">
        <v>257.89999999999998</v>
      </c>
      <c r="EC12" s="42">
        <v>261.60000000000002</v>
      </c>
      <c r="ED12" s="42">
        <v>265.2</v>
      </c>
      <c r="EE12" s="42">
        <v>268.89999999999998</v>
      </c>
      <c r="EF12" s="42">
        <v>273.39999999999998</v>
      </c>
      <c r="EG12" s="42">
        <v>279</v>
      </c>
      <c r="EH12" s="42">
        <v>285.5</v>
      </c>
      <c r="EI12" s="42">
        <v>293</v>
      </c>
      <c r="EJ12" s="42">
        <v>300.39999999999998</v>
      </c>
      <c r="EK12" s="42">
        <v>308.60000000000002</v>
      </c>
      <c r="EL12" s="42">
        <v>315.39999999999998</v>
      </c>
      <c r="EM12" s="42">
        <v>323.2</v>
      </c>
      <c r="EN12" s="42">
        <v>329.2</v>
      </c>
      <c r="EO12" s="42">
        <v>335.1</v>
      </c>
      <c r="EP12" s="42">
        <v>341</v>
      </c>
      <c r="EQ12" s="42">
        <v>389.6</v>
      </c>
      <c r="ER12" s="42">
        <v>395.6</v>
      </c>
      <c r="ES12" s="42">
        <v>402.1</v>
      </c>
      <c r="ET12" s="42">
        <v>409.1</v>
      </c>
      <c r="EU12" s="42">
        <v>416.4</v>
      </c>
      <c r="EV12" s="42">
        <v>424.1</v>
      </c>
      <c r="EW12" s="42">
        <v>432</v>
      </c>
      <c r="EX12" s="42">
        <v>440.3</v>
      </c>
      <c r="EY12" s="42">
        <v>448.8</v>
      </c>
      <c r="EZ12" s="42">
        <v>457.3</v>
      </c>
      <c r="FA12" s="42">
        <v>465.9</v>
      </c>
      <c r="FB12" s="42">
        <v>474.5</v>
      </c>
      <c r="FC12" s="42">
        <v>482.9</v>
      </c>
      <c r="FD12" s="42">
        <v>490.4</v>
      </c>
      <c r="FE12" s="42">
        <v>496.7</v>
      </c>
      <c r="FF12" s="42">
        <v>501.8</v>
      </c>
      <c r="FG12" s="42">
        <v>506</v>
      </c>
      <c r="FH12" s="42">
        <v>510.5</v>
      </c>
      <c r="FI12" s="42">
        <v>515.70000000000005</v>
      </c>
      <c r="FJ12" s="42">
        <v>521.4</v>
      </c>
      <c r="FK12" s="42">
        <v>527.6</v>
      </c>
      <c r="FL12" s="42">
        <v>533.4</v>
      </c>
      <c r="FM12" s="42">
        <v>538.5</v>
      </c>
      <c r="FN12" s="42">
        <v>542.9</v>
      </c>
      <c r="FO12" s="42">
        <v>547</v>
      </c>
      <c r="FP12" s="42">
        <v>551.6</v>
      </c>
      <c r="FQ12" s="42">
        <v>557.1</v>
      </c>
      <c r="FR12" s="42">
        <v>563.4</v>
      </c>
      <c r="FS12" s="42">
        <v>570.29999999999995</v>
      </c>
      <c r="FT12" s="42">
        <v>567.1</v>
      </c>
      <c r="FU12" s="42">
        <v>573.70000000000005</v>
      </c>
      <c r="FV12" s="42">
        <v>580.20000000000005</v>
      </c>
      <c r="FW12" s="42">
        <v>587.5</v>
      </c>
      <c r="FX12" s="42">
        <v>595.6</v>
      </c>
      <c r="FY12" s="42">
        <v>604</v>
      </c>
      <c r="FZ12" s="42">
        <v>612.79999999999995</v>
      </c>
      <c r="GA12" s="42">
        <v>622.4</v>
      </c>
      <c r="GB12" s="42">
        <v>631.5</v>
      </c>
      <c r="GC12" s="42">
        <v>639.5</v>
      </c>
      <c r="GD12" s="42">
        <v>646.4</v>
      </c>
      <c r="GE12" s="42">
        <v>652.5</v>
      </c>
      <c r="GF12" s="42">
        <v>658.7</v>
      </c>
      <c r="GG12" s="42">
        <v>665.2</v>
      </c>
      <c r="GH12" s="42">
        <v>672.1</v>
      </c>
      <c r="GI12" s="42">
        <v>679.5</v>
      </c>
      <c r="GJ12" s="42">
        <v>687.5</v>
      </c>
      <c r="GK12" s="42">
        <v>696.3</v>
      </c>
      <c r="GL12" s="42">
        <v>705.8</v>
      </c>
      <c r="GM12" s="42">
        <v>716.1</v>
      </c>
      <c r="GN12" s="42">
        <v>727.5</v>
      </c>
      <c r="GO12" s="42">
        <v>739.9</v>
      </c>
      <c r="GP12" s="42">
        <v>753.3</v>
      </c>
      <c r="GQ12" s="42">
        <v>767.4</v>
      </c>
      <c r="GR12" s="42">
        <v>779.7</v>
      </c>
      <c r="GS12" s="42">
        <v>789.9</v>
      </c>
      <c r="GT12" s="42">
        <v>797.9</v>
      </c>
      <c r="GU12" s="42">
        <v>804.7</v>
      </c>
      <c r="GV12" s="42">
        <v>824.1</v>
      </c>
      <c r="GW12" s="42">
        <v>842.7</v>
      </c>
      <c r="GX12" s="42">
        <v>860.6</v>
      </c>
      <c r="GY12" s="42">
        <v>880.1</v>
      </c>
    </row>
    <row r="13" spans="2:207" x14ac:dyDescent="0.35">
      <c r="B13" s="2" t="s">
        <v>291</v>
      </c>
      <c r="C13" s="42">
        <v>5</v>
      </c>
      <c r="D13" s="42">
        <v>5.3</v>
      </c>
      <c r="E13" s="42">
        <v>5.6</v>
      </c>
      <c r="F13" s="42">
        <v>5.9</v>
      </c>
      <c r="G13" s="42">
        <v>6.2</v>
      </c>
      <c r="H13" s="42">
        <v>6.6</v>
      </c>
      <c r="I13" s="42">
        <v>6.9</v>
      </c>
      <c r="J13" s="42">
        <v>7.3</v>
      </c>
      <c r="K13" s="42">
        <v>7.8</v>
      </c>
      <c r="L13" s="42">
        <v>8</v>
      </c>
      <c r="M13" s="42">
        <v>8.6</v>
      </c>
      <c r="N13" s="42">
        <v>8.5</v>
      </c>
      <c r="O13" s="42">
        <v>9</v>
      </c>
      <c r="P13" s="42">
        <v>9.6</v>
      </c>
      <c r="Q13" s="42">
        <v>9.6999999999999993</v>
      </c>
      <c r="R13" s="42">
        <v>10.1</v>
      </c>
      <c r="S13" s="42">
        <v>10.199999999999999</v>
      </c>
      <c r="T13" s="42">
        <v>11.1</v>
      </c>
      <c r="U13" s="42">
        <v>11.4</v>
      </c>
      <c r="V13" s="42">
        <v>12</v>
      </c>
      <c r="W13" s="42">
        <v>13.3</v>
      </c>
      <c r="X13" s="42">
        <v>13.8</v>
      </c>
      <c r="Y13" s="42">
        <v>13.8</v>
      </c>
      <c r="Z13" s="42">
        <v>14.6</v>
      </c>
      <c r="AA13" s="42">
        <v>15.2</v>
      </c>
      <c r="AB13" s="42">
        <v>14.9</v>
      </c>
      <c r="AC13" s="42">
        <v>15.9</v>
      </c>
      <c r="AD13" s="42">
        <v>15.9</v>
      </c>
      <c r="AE13" s="42">
        <v>16.2</v>
      </c>
      <c r="AF13" s="42">
        <v>17.5</v>
      </c>
      <c r="AG13" s="42">
        <v>16.7</v>
      </c>
      <c r="AH13" s="42">
        <v>16.5</v>
      </c>
      <c r="AI13" s="42">
        <v>17.5</v>
      </c>
      <c r="AJ13" s="42">
        <v>18.600000000000001</v>
      </c>
      <c r="AK13" s="42">
        <v>18.899999999999999</v>
      </c>
      <c r="AL13" s="42">
        <v>19.5</v>
      </c>
      <c r="AM13" s="42">
        <v>20</v>
      </c>
      <c r="AN13" s="42">
        <v>20.8</v>
      </c>
      <c r="AO13" s="42">
        <v>21.1</v>
      </c>
      <c r="AP13" s="42">
        <v>22.4</v>
      </c>
      <c r="AQ13" s="42">
        <v>23.4</v>
      </c>
      <c r="AR13" s="42">
        <v>22.2</v>
      </c>
      <c r="AS13" s="42">
        <v>24.2</v>
      </c>
      <c r="AT13" s="42">
        <v>25.6</v>
      </c>
      <c r="AU13" s="42">
        <v>26.5</v>
      </c>
      <c r="AV13" s="42">
        <v>28.1</v>
      </c>
      <c r="AW13" s="42">
        <v>28.3</v>
      </c>
      <c r="AX13" s="42">
        <v>28</v>
      </c>
      <c r="AY13" s="42">
        <v>28.8</v>
      </c>
      <c r="AZ13" s="42">
        <v>30.2</v>
      </c>
      <c r="BA13" s="42">
        <v>30.8</v>
      </c>
      <c r="BB13" s="42">
        <v>30.8</v>
      </c>
      <c r="BC13" s="42">
        <v>33.200000000000003</v>
      </c>
      <c r="BD13" s="42">
        <v>33.4</v>
      </c>
      <c r="BE13" s="42">
        <v>34</v>
      </c>
      <c r="BF13" s="42">
        <v>34.9</v>
      </c>
      <c r="BG13" s="42">
        <v>35.700000000000003</v>
      </c>
      <c r="BH13" s="42">
        <v>36.200000000000003</v>
      </c>
      <c r="BI13" s="42">
        <v>36.799999999999997</v>
      </c>
      <c r="BJ13" s="42">
        <v>37.6</v>
      </c>
      <c r="BK13" s="42">
        <v>38.4</v>
      </c>
      <c r="BL13" s="42">
        <v>39.200000000000003</v>
      </c>
      <c r="BM13" s="42">
        <v>40.1</v>
      </c>
      <c r="BN13" s="42">
        <v>41.1</v>
      </c>
      <c r="BO13" s="42">
        <v>42.1</v>
      </c>
      <c r="BP13" s="42">
        <v>43.1</v>
      </c>
      <c r="BQ13" s="42">
        <v>44.1</v>
      </c>
      <c r="BR13" s="42">
        <v>45.2</v>
      </c>
      <c r="BS13" s="42">
        <v>46.2</v>
      </c>
      <c r="BT13" s="42">
        <v>47.3</v>
      </c>
      <c r="BU13" s="42">
        <v>48.4</v>
      </c>
      <c r="BV13" s="42">
        <v>49.4</v>
      </c>
      <c r="BW13" s="42">
        <v>50.9</v>
      </c>
      <c r="BX13" s="42">
        <v>52.2</v>
      </c>
      <c r="BY13" s="42">
        <v>53.7</v>
      </c>
      <c r="BZ13" s="42">
        <v>55.4</v>
      </c>
      <c r="CA13" s="42">
        <v>57.4</v>
      </c>
      <c r="CB13" s="42">
        <v>59.6</v>
      </c>
      <c r="CC13" s="42">
        <v>61.9</v>
      </c>
      <c r="CD13" s="42">
        <v>64.400000000000006</v>
      </c>
      <c r="CE13" s="42">
        <v>66.599999999999994</v>
      </c>
      <c r="CF13" s="42">
        <v>70.3</v>
      </c>
      <c r="CG13" s="42">
        <v>74.900000000000006</v>
      </c>
      <c r="CH13" s="42">
        <v>80.7</v>
      </c>
      <c r="CI13" s="42">
        <v>83.7</v>
      </c>
      <c r="CJ13" s="42">
        <v>93.1</v>
      </c>
      <c r="CK13" s="42">
        <v>98.4</v>
      </c>
      <c r="CL13" s="42">
        <v>112.5</v>
      </c>
      <c r="CM13" s="42">
        <v>108.3</v>
      </c>
      <c r="CN13" s="42">
        <v>115.4</v>
      </c>
      <c r="CO13" s="42">
        <v>120.6</v>
      </c>
      <c r="CP13" s="42">
        <v>120.8</v>
      </c>
      <c r="CQ13" s="42">
        <v>124.4</v>
      </c>
      <c r="CR13" s="42">
        <v>124.8</v>
      </c>
      <c r="CS13" s="42">
        <v>135.19999999999999</v>
      </c>
      <c r="CT13" s="42">
        <v>136</v>
      </c>
      <c r="CU13" s="42">
        <v>136.6</v>
      </c>
      <c r="CV13" s="42">
        <v>137.1</v>
      </c>
      <c r="CW13" s="42">
        <v>136.19999999999999</v>
      </c>
      <c r="CX13" s="42">
        <v>147.80000000000001</v>
      </c>
      <c r="CY13" s="42">
        <v>152.5</v>
      </c>
      <c r="CZ13" s="42">
        <v>152.5</v>
      </c>
      <c r="DA13" s="42">
        <v>152.69999999999999</v>
      </c>
      <c r="DB13" s="42">
        <v>140.69999999999999</v>
      </c>
      <c r="DC13" s="42">
        <v>151.30000000000001</v>
      </c>
      <c r="DD13" s="42">
        <v>165.8</v>
      </c>
      <c r="DE13" s="42">
        <v>158.80000000000001</v>
      </c>
      <c r="DF13" s="42">
        <v>156.9</v>
      </c>
      <c r="DG13" s="42">
        <v>161.4</v>
      </c>
      <c r="DH13" s="42">
        <v>159.4</v>
      </c>
      <c r="DI13" s="42">
        <v>163.69999999999999</v>
      </c>
      <c r="DJ13" s="42">
        <v>168</v>
      </c>
      <c r="DK13" s="42">
        <v>167.2</v>
      </c>
      <c r="DL13" s="42">
        <v>170</v>
      </c>
      <c r="DM13" s="42">
        <v>168.1</v>
      </c>
      <c r="DN13" s="42">
        <v>175.4</v>
      </c>
      <c r="DO13" s="42">
        <v>181.1</v>
      </c>
      <c r="DP13" s="42">
        <v>179.1</v>
      </c>
      <c r="DQ13" s="42">
        <v>186.7</v>
      </c>
      <c r="DR13" s="42">
        <v>191.3</v>
      </c>
      <c r="DS13" s="42">
        <v>190.2</v>
      </c>
      <c r="DT13" s="42">
        <v>198.3</v>
      </c>
      <c r="DU13" s="42">
        <v>204.8</v>
      </c>
      <c r="DV13" s="42">
        <v>204.8</v>
      </c>
      <c r="DW13" s="42">
        <v>215</v>
      </c>
      <c r="DX13" s="42">
        <v>230.1</v>
      </c>
      <c r="DY13" s="42">
        <v>217.4</v>
      </c>
      <c r="DZ13" s="42">
        <v>246.5</v>
      </c>
      <c r="EA13" s="42">
        <v>244.9</v>
      </c>
      <c r="EB13" s="42">
        <v>243.8</v>
      </c>
      <c r="EC13" s="42">
        <v>251.1</v>
      </c>
      <c r="ED13" s="42">
        <v>260.3</v>
      </c>
      <c r="EE13" s="42">
        <v>260.7</v>
      </c>
      <c r="EF13" s="42">
        <v>260.10000000000002</v>
      </c>
      <c r="EG13" s="42">
        <v>271.7</v>
      </c>
      <c r="EH13" s="42">
        <v>265.7</v>
      </c>
      <c r="EI13" s="42">
        <v>283.39999999999998</v>
      </c>
      <c r="EJ13" s="42">
        <v>293</v>
      </c>
      <c r="EK13" s="42">
        <v>288.3</v>
      </c>
      <c r="EL13" s="42">
        <v>294.5</v>
      </c>
      <c r="EM13" s="42">
        <v>301.3</v>
      </c>
      <c r="EN13" s="42">
        <v>310.8</v>
      </c>
      <c r="EO13" s="42">
        <v>300.10000000000002</v>
      </c>
      <c r="EP13" s="42">
        <v>305.39999999999998</v>
      </c>
      <c r="EQ13" s="42">
        <v>291.3</v>
      </c>
      <c r="ER13" s="42">
        <v>294.89999999999998</v>
      </c>
      <c r="ES13" s="42">
        <v>308.7</v>
      </c>
      <c r="ET13" s="42">
        <v>301.39999999999998</v>
      </c>
      <c r="EU13" s="42">
        <v>332.5</v>
      </c>
      <c r="EV13" s="42">
        <v>314.7</v>
      </c>
      <c r="EW13" s="42">
        <v>319.60000000000002</v>
      </c>
      <c r="EX13" s="42">
        <v>329.9</v>
      </c>
      <c r="EY13" s="42">
        <v>331.6</v>
      </c>
      <c r="EZ13" s="42">
        <v>339.2</v>
      </c>
      <c r="FA13" s="42">
        <v>340.8</v>
      </c>
      <c r="FB13" s="42">
        <v>341.8</v>
      </c>
      <c r="FC13" s="42">
        <v>358.4</v>
      </c>
      <c r="FD13" s="42">
        <v>368.9</v>
      </c>
      <c r="FE13" s="42">
        <v>378.2</v>
      </c>
      <c r="FF13" s="42">
        <v>372.8</v>
      </c>
      <c r="FG13" s="42">
        <v>382.1</v>
      </c>
      <c r="FH13" s="42">
        <v>385.7</v>
      </c>
      <c r="FI13" s="42">
        <v>405.6</v>
      </c>
      <c r="FJ13" s="42">
        <v>414.1</v>
      </c>
      <c r="FK13" s="42">
        <v>418.8</v>
      </c>
      <c r="FL13" s="42">
        <v>409.7</v>
      </c>
      <c r="FM13" s="42">
        <v>396.4</v>
      </c>
      <c r="FN13" s="42">
        <v>399.3</v>
      </c>
      <c r="FO13" s="42">
        <v>400.6</v>
      </c>
      <c r="FP13" s="42">
        <v>421.7</v>
      </c>
      <c r="FQ13" s="42">
        <v>419</v>
      </c>
      <c r="FR13" s="42">
        <v>428.9</v>
      </c>
      <c r="FS13" s="42">
        <v>424.8</v>
      </c>
      <c r="FT13" s="42">
        <v>438.4</v>
      </c>
      <c r="FU13" s="42">
        <v>448.2</v>
      </c>
      <c r="FV13" s="42">
        <v>448.6</v>
      </c>
      <c r="FW13" s="42">
        <v>459.5</v>
      </c>
      <c r="FX13" s="42">
        <v>481.5</v>
      </c>
      <c r="FY13" s="42">
        <v>507.2</v>
      </c>
      <c r="FZ13" s="42">
        <v>515.29999999999995</v>
      </c>
      <c r="GA13" s="42">
        <v>523.6</v>
      </c>
      <c r="GB13" s="42">
        <v>537.9</v>
      </c>
      <c r="GC13" s="42">
        <v>540.4</v>
      </c>
      <c r="GD13" s="42">
        <v>541.79999999999995</v>
      </c>
      <c r="GE13" s="42">
        <v>550.4</v>
      </c>
      <c r="GF13" s="42">
        <v>558.79999999999995</v>
      </c>
      <c r="GG13" s="42">
        <v>566.4</v>
      </c>
      <c r="GH13" s="42">
        <v>575.29999999999995</v>
      </c>
      <c r="GI13" s="42">
        <v>572.4</v>
      </c>
      <c r="GJ13" s="42">
        <v>567.9</v>
      </c>
      <c r="GK13" s="42">
        <v>578.79999999999995</v>
      </c>
      <c r="GL13" s="42">
        <v>575.79999999999995</v>
      </c>
      <c r="GM13" s="42">
        <v>581.79999999999995</v>
      </c>
      <c r="GN13" s="42">
        <v>592.6</v>
      </c>
      <c r="GO13" s="42">
        <v>595.1</v>
      </c>
      <c r="GP13" s="42">
        <v>589.79999999999995</v>
      </c>
      <c r="GQ13" s="42">
        <v>599.4</v>
      </c>
      <c r="GR13" s="42">
        <v>615</v>
      </c>
      <c r="GS13" s="42">
        <v>622.29999999999995</v>
      </c>
      <c r="GT13" s="42">
        <v>619.4</v>
      </c>
      <c r="GU13" s="42">
        <v>624.1</v>
      </c>
      <c r="GV13" s="42">
        <v>668.8</v>
      </c>
      <c r="GW13" s="42">
        <v>683.7</v>
      </c>
      <c r="GX13" s="42">
        <v>682.4</v>
      </c>
      <c r="GY13" s="42">
        <v>694.4</v>
      </c>
    </row>
    <row r="14" spans="2:207" x14ac:dyDescent="0.35">
      <c r="B14" s="2" t="s">
        <v>265</v>
      </c>
      <c r="C14" s="42">
        <v>2.9</v>
      </c>
      <c r="D14" s="42">
        <v>3.9</v>
      </c>
      <c r="E14" s="42">
        <v>4.5999999999999996</v>
      </c>
      <c r="F14" s="42">
        <v>5.4</v>
      </c>
      <c r="G14" s="42">
        <v>5.7</v>
      </c>
      <c r="H14" s="42">
        <v>6.3</v>
      </c>
      <c r="I14" s="42">
        <v>6.3</v>
      </c>
      <c r="J14" s="42">
        <v>6.3</v>
      </c>
      <c r="K14" s="42">
        <v>6.5</v>
      </c>
      <c r="L14" s="42">
        <v>6.9</v>
      </c>
      <c r="M14" s="42">
        <v>5.8</v>
      </c>
      <c r="N14" s="42">
        <v>5</v>
      </c>
      <c r="O14" s="42">
        <v>4.5999999999999996</v>
      </c>
      <c r="P14" s="42">
        <v>4.5</v>
      </c>
      <c r="Q14" s="42">
        <v>4.5</v>
      </c>
      <c r="R14" s="42">
        <v>4.7</v>
      </c>
      <c r="S14" s="42">
        <v>5.8</v>
      </c>
      <c r="T14" s="42">
        <v>6.7</v>
      </c>
      <c r="U14" s="42">
        <v>6.9</v>
      </c>
      <c r="V14" s="42">
        <v>8.6</v>
      </c>
      <c r="W14" s="42">
        <v>14.2</v>
      </c>
      <c r="X14" s="42">
        <v>19.399999999999999</v>
      </c>
      <c r="Y14" s="42">
        <v>20.2</v>
      </c>
      <c r="Z14" s="42">
        <v>18.8</v>
      </c>
      <c r="AA14" s="42">
        <v>17.7</v>
      </c>
      <c r="AB14" s="42">
        <v>16.3</v>
      </c>
      <c r="AC14" s="42">
        <v>16.100000000000001</v>
      </c>
      <c r="AD14" s="42">
        <v>15.5</v>
      </c>
      <c r="AE14" s="42">
        <v>15.5</v>
      </c>
      <c r="AF14" s="42">
        <v>13.3</v>
      </c>
      <c r="AG14" s="42">
        <v>11.9</v>
      </c>
      <c r="AH14" s="42">
        <v>11.8</v>
      </c>
      <c r="AI14" s="42">
        <v>10.8</v>
      </c>
      <c r="AJ14" s="42">
        <v>9.4</v>
      </c>
      <c r="AK14" s="42">
        <v>9</v>
      </c>
      <c r="AL14" s="42">
        <v>8.5</v>
      </c>
      <c r="AM14" s="42">
        <v>9.4</v>
      </c>
      <c r="AN14" s="42">
        <v>9.1999999999999993</v>
      </c>
      <c r="AO14" s="42">
        <v>9.6</v>
      </c>
      <c r="AP14" s="42">
        <v>10.6</v>
      </c>
      <c r="AQ14" s="42">
        <v>12</v>
      </c>
      <c r="AR14" s="42">
        <v>15.7</v>
      </c>
      <c r="AS14" s="42">
        <v>19</v>
      </c>
      <c r="AT14" s="42">
        <v>17.8</v>
      </c>
      <c r="AU14" s="42">
        <v>16.399999999999999</v>
      </c>
      <c r="AV14" s="42">
        <v>15.5</v>
      </c>
      <c r="AW14" s="42">
        <v>15</v>
      </c>
      <c r="AX14" s="42">
        <v>16.600000000000001</v>
      </c>
      <c r="AY14" s="42">
        <v>19.100000000000001</v>
      </c>
      <c r="AZ14" s="42">
        <v>23.9</v>
      </c>
      <c r="BA14" s="42">
        <v>26.1</v>
      </c>
      <c r="BB14" s="42">
        <v>31.8</v>
      </c>
      <c r="BC14" s="42">
        <v>30.3</v>
      </c>
      <c r="BD14" s="42">
        <v>32.1</v>
      </c>
      <c r="BE14" s="42">
        <v>23.3</v>
      </c>
      <c r="BF14" s="42">
        <v>20</v>
      </c>
      <c r="BG14" s="42">
        <v>17.3</v>
      </c>
      <c r="BH14" s="42">
        <v>15.7</v>
      </c>
      <c r="BI14" s="42">
        <v>15.1</v>
      </c>
      <c r="BJ14" s="42">
        <v>15.9</v>
      </c>
      <c r="BK14" s="42">
        <v>16.899999999999999</v>
      </c>
      <c r="BL14" s="42">
        <v>16</v>
      </c>
      <c r="BM14" s="42">
        <v>15</v>
      </c>
      <c r="BN14" s="42">
        <v>15.6</v>
      </c>
      <c r="BO14" s="42">
        <v>15.6</v>
      </c>
      <c r="BP14" s="42">
        <v>16.399999999999999</v>
      </c>
      <c r="BQ14" s="42">
        <v>17</v>
      </c>
      <c r="BR14" s="42">
        <v>16.899999999999999</v>
      </c>
      <c r="BS14" s="42">
        <v>15.5</v>
      </c>
      <c r="BT14" s="42">
        <v>15.1</v>
      </c>
      <c r="BU14" s="42">
        <v>14.4</v>
      </c>
      <c r="BV14" s="42">
        <v>13.5</v>
      </c>
      <c r="BW14" s="42">
        <v>13.9</v>
      </c>
      <c r="BX14" s="42">
        <v>13.2</v>
      </c>
      <c r="BY14" s="42">
        <v>13.2</v>
      </c>
      <c r="BZ14" s="42">
        <v>13</v>
      </c>
      <c r="CA14" s="42">
        <v>13.6</v>
      </c>
      <c r="CB14" s="42">
        <v>13.7</v>
      </c>
      <c r="CC14" s="42">
        <v>14.6</v>
      </c>
      <c r="CD14" s="42">
        <v>15.8</v>
      </c>
      <c r="CE14" s="42">
        <v>16.399999999999999</v>
      </c>
      <c r="CF14" s="42">
        <v>17.100000000000001</v>
      </c>
      <c r="CG14" s="42">
        <v>18.2</v>
      </c>
      <c r="CH14" s="42">
        <v>21</v>
      </c>
      <c r="CI14" s="42">
        <v>24.3</v>
      </c>
      <c r="CJ14" s="42">
        <v>27.5</v>
      </c>
      <c r="CK14" s="42">
        <v>25.9</v>
      </c>
      <c r="CL14" s="42">
        <v>29.4</v>
      </c>
      <c r="CM14" s="42">
        <v>39.700000000000003</v>
      </c>
      <c r="CN14" s="42">
        <v>41.2</v>
      </c>
      <c r="CO14" s="42">
        <v>39.6</v>
      </c>
      <c r="CP14" s="42">
        <v>38</v>
      </c>
      <c r="CQ14" s="42">
        <v>35.1</v>
      </c>
      <c r="CR14" s="42">
        <v>35.5</v>
      </c>
      <c r="CS14" s="42">
        <v>35.5</v>
      </c>
      <c r="CT14" s="42">
        <v>33.200000000000003</v>
      </c>
      <c r="CU14" s="42">
        <v>28</v>
      </c>
      <c r="CV14" s="42">
        <v>24.4</v>
      </c>
      <c r="CW14" s="42">
        <v>22.1</v>
      </c>
      <c r="CX14" s="42">
        <v>21.3</v>
      </c>
      <c r="CY14" s="42">
        <v>20.9</v>
      </c>
      <c r="CZ14" s="42">
        <v>21.6</v>
      </c>
      <c r="DA14" s="42">
        <v>22</v>
      </c>
      <c r="DB14" s="42">
        <v>22.5</v>
      </c>
      <c r="DC14" s="42">
        <v>23</v>
      </c>
      <c r="DD14" s="42">
        <v>22.7</v>
      </c>
      <c r="DE14" s="42">
        <v>21.6</v>
      </c>
      <c r="DF14" s="42">
        <v>21.7</v>
      </c>
      <c r="DG14" s="42">
        <v>21</v>
      </c>
      <c r="DH14" s="42">
        <v>20.399999999999999</v>
      </c>
      <c r="DI14" s="42">
        <v>19.600000000000001</v>
      </c>
      <c r="DJ14" s="42">
        <v>19.399999999999999</v>
      </c>
      <c r="DK14" s="42">
        <v>19.399999999999999</v>
      </c>
      <c r="DL14" s="42">
        <v>19.3</v>
      </c>
      <c r="DM14" s="42">
        <v>20.3</v>
      </c>
      <c r="DN14" s="42">
        <v>19.8</v>
      </c>
      <c r="DO14" s="42">
        <v>20.8</v>
      </c>
      <c r="DP14" s="42">
        <v>20.9</v>
      </c>
      <c r="DQ14" s="42">
        <v>20.3</v>
      </c>
      <c r="DR14" s="42">
        <v>20</v>
      </c>
      <c r="DS14" s="42">
        <v>20.5</v>
      </c>
      <c r="DT14" s="42">
        <v>20</v>
      </c>
      <c r="DU14" s="42">
        <v>20.6</v>
      </c>
      <c r="DV14" s="42">
        <v>21.9</v>
      </c>
      <c r="DW14" s="42">
        <v>25.5</v>
      </c>
      <c r="DX14" s="42">
        <v>28.4</v>
      </c>
      <c r="DY14" s="42">
        <v>33.1</v>
      </c>
      <c r="DZ14" s="42">
        <v>40.6</v>
      </c>
      <c r="EA14" s="42">
        <v>42.8</v>
      </c>
      <c r="EB14" s="42">
        <v>60.5</v>
      </c>
      <c r="EC14" s="42">
        <v>56.9</v>
      </c>
      <c r="ED14" s="42">
        <v>53.7</v>
      </c>
      <c r="EE14" s="42">
        <v>51.8</v>
      </c>
      <c r="EF14" s="42">
        <v>55.2</v>
      </c>
      <c r="EG14" s="42">
        <v>54.2</v>
      </c>
      <c r="EH14" s="42">
        <v>51.5</v>
      </c>
      <c r="EI14" s="42">
        <v>42.3</v>
      </c>
      <c r="EJ14" s="42">
        <v>35.9</v>
      </c>
      <c r="EK14" s="42">
        <v>34.700000000000003</v>
      </c>
      <c r="EL14" s="42">
        <v>32.9</v>
      </c>
      <c r="EM14" s="42">
        <v>32.1</v>
      </c>
      <c r="EN14" s="42">
        <v>30.9</v>
      </c>
      <c r="EO14" s="42">
        <v>31.6</v>
      </c>
      <c r="EP14" s="42">
        <v>32.5</v>
      </c>
      <c r="EQ14" s="42">
        <v>30.3</v>
      </c>
      <c r="ER14" s="42">
        <v>29.5</v>
      </c>
      <c r="ES14" s="42">
        <v>30.6</v>
      </c>
      <c r="ET14" s="42">
        <v>31.1</v>
      </c>
      <c r="EU14" s="42">
        <v>32.299999999999997</v>
      </c>
      <c r="EV14" s="42">
        <v>31.8</v>
      </c>
      <c r="EW14" s="42">
        <v>32.799999999999997</v>
      </c>
      <c r="EX14" s="42">
        <v>34</v>
      </c>
      <c r="EY14" s="42">
        <v>36.299999999999997</v>
      </c>
      <c r="EZ14" s="42">
        <v>38.200000000000003</v>
      </c>
      <c r="FA14" s="42">
        <v>58.2</v>
      </c>
      <c r="FB14" s="42">
        <v>71.900000000000006</v>
      </c>
      <c r="FC14" s="42">
        <v>101.6</v>
      </c>
      <c r="FD14" s="42">
        <v>130.30000000000001</v>
      </c>
      <c r="FE14" s="42">
        <v>144.4</v>
      </c>
      <c r="FF14" s="42">
        <v>148.6</v>
      </c>
      <c r="FG14" s="42">
        <v>159.30000000000001</v>
      </c>
      <c r="FH14" s="42">
        <v>141.19999999999999</v>
      </c>
      <c r="FI14" s="42">
        <v>131</v>
      </c>
      <c r="FJ14" s="42">
        <v>123.9</v>
      </c>
      <c r="FK14" s="42">
        <v>116.7</v>
      </c>
      <c r="FL14" s="42">
        <v>109.3</v>
      </c>
      <c r="FM14" s="42">
        <v>102.9</v>
      </c>
      <c r="FN14" s="42">
        <v>99.8</v>
      </c>
      <c r="FO14" s="42">
        <v>94.6</v>
      </c>
      <c r="FP14" s="42">
        <v>86.3</v>
      </c>
      <c r="FQ14" s="42">
        <v>78.400000000000006</v>
      </c>
      <c r="FR14" s="42">
        <v>75.099999999999994</v>
      </c>
      <c r="FS14" s="42">
        <v>69</v>
      </c>
      <c r="FT14" s="42">
        <v>64.8</v>
      </c>
      <c r="FU14" s="42">
        <v>59.1</v>
      </c>
      <c r="FV14" s="42">
        <v>57.1</v>
      </c>
      <c r="FW14" s="42">
        <v>39</v>
      </c>
      <c r="FX14" s="42">
        <v>35.799999999999997</v>
      </c>
      <c r="FY14" s="42">
        <v>34</v>
      </c>
      <c r="FZ14" s="42">
        <v>33</v>
      </c>
      <c r="GA14" s="42">
        <v>32.9</v>
      </c>
      <c r="GB14" s="42">
        <v>32.4</v>
      </c>
      <c r="GC14" s="42">
        <v>32.5</v>
      </c>
      <c r="GD14" s="42">
        <v>32.4</v>
      </c>
      <c r="GE14" s="42">
        <v>32.6</v>
      </c>
      <c r="GF14" s="42">
        <v>32.6</v>
      </c>
      <c r="GG14" s="42">
        <v>32.4</v>
      </c>
      <c r="GH14" s="42">
        <v>31.5</v>
      </c>
      <c r="GI14" s="42">
        <v>30.9</v>
      </c>
      <c r="GJ14" s="42">
        <v>30.2</v>
      </c>
      <c r="GK14" s="42">
        <v>30.3</v>
      </c>
      <c r="GL14" s="42">
        <v>29.8</v>
      </c>
      <c r="GM14" s="42">
        <v>29.2</v>
      </c>
      <c r="GN14" s="42">
        <v>27.9</v>
      </c>
      <c r="GO14" s="42">
        <v>27.4</v>
      </c>
      <c r="GP14" s="42">
        <v>27</v>
      </c>
      <c r="GQ14" s="42">
        <v>28</v>
      </c>
      <c r="GR14" s="42">
        <v>27.5</v>
      </c>
      <c r="GS14" s="42">
        <v>27.6</v>
      </c>
      <c r="GT14" s="42">
        <v>27.9</v>
      </c>
      <c r="GU14" s="42">
        <v>43.4</v>
      </c>
      <c r="GV14" s="42">
        <v>1084.5999999999999</v>
      </c>
      <c r="GW14" s="42">
        <v>775.2</v>
      </c>
      <c r="GX14" s="42">
        <v>296.39999999999998</v>
      </c>
      <c r="GY14" s="42">
        <v>544.29999999999995</v>
      </c>
    </row>
    <row r="15" spans="2:207" x14ac:dyDescent="0.35">
      <c r="B15" s="2" t="s">
        <v>292</v>
      </c>
      <c r="C15" s="42">
        <v>63</v>
      </c>
      <c r="D15" s="42">
        <v>73.099999999999994</v>
      </c>
      <c r="E15" s="42">
        <v>73.5</v>
      </c>
      <c r="F15" s="42">
        <v>77.400000000000006</v>
      </c>
      <c r="G15" s="42">
        <v>79.3</v>
      </c>
      <c r="H15" s="42">
        <v>86.9</v>
      </c>
      <c r="I15" s="42">
        <v>86.9</v>
      </c>
      <c r="J15" s="42">
        <v>88.5</v>
      </c>
      <c r="K15" s="42">
        <v>91.4</v>
      </c>
      <c r="L15" s="42">
        <v>91.9</v>
      </c>
      <c r="M15" s="42">
        <v>92.9</v>
      </c>
      <c r="N15" s="42">
        <v>103.1</v>
      </c>
      <c r="O15" s="42">
        <v>105.4</v>
      </c>
      <c r="P15" s="42">
        <v>107.6</v>
      </c>
      <c r="Q15" s="42">
        <v>109.2</v>
      </c>
      <c r="R15" s="42">
        <v>112.3</v>
      </c>
      <c r="S15" s="42">
        <v>117.5</v>
      </c>
      <c r="T15" s="42">
        <v>125.4</v>
      </c>
      <c r="U15" s="42">
        <v>132.19999999999999</v>
      </c>
      <c r="V15" s="42">
        <v>139.1</v>
      </c>
      <c r="W15" s="42">
        <v>149.80000000000001</v>
      </c>
      <c r="X15" s="42">
        <v>164.6</v>
      </c>
      <c r="Y15" s="42">
        <v>167.7</v>
      </c>
      <c r="Z15" s="42">
        <v>170.4</v>
      </c>
      <c r="AA15" s="42">
        <v>174.7</v>
      </c>
      <c r="AB15" s="42">
        <v>173.1</v>
      </c>
      <c r="AC15" s="42">
        <v>180.1</v>
      </c>
      <c r="AD15" s="42">
        <v>182.7</v>
      </c>
      <c r="AE15" s="42">
        <v>185.5</v>
      </c>
      <c r="AF15" s="42">
        <v>186.4</v>
      </c>
      <c r="AG15" s="42">
        <v>191.7</v>
      </c>
      <c r="AH15" s="42">
        <v>194.3</v>
      </c>
      <c r="AI15" s="42">
        <v>197.7</v>
      </c>
      <c r="AJ15" s="42">
        <v>199</v>
      </c>
      <c r="AK15" s="42">
        <v>207.1</v>
      </c>
      <c r="AL15" s="42">
        <v>209.9</v>
      </c>
      <c r="AM15" s="42">
        <v>214.9</v>
      </c>
      <c r="AN15" s="42">
        <v>219.2</v>
      </c>
      <c r="AO15" s="42">
        <v>234.6</v>
      </c>
      <c r="AP15" s="42">
        <v>240.7</v>
      </c>
      <c r="AQ15" s="42">
        <v>251.2</v>
      </c>
      <c r="AR15" s="42">
        <v>256.2</v>
      </c>
      <c r="AS15" s="42">
        <v>287.89999999999998</v>
      </c>
      <c r="AT15" s="42">
        <v>290.7</v>
      </c>
      <c r="AU15" s="42">
        <v>296.10000000000002</v>
      </c>
      <c r="AV15" s="42">
        <v>299</v>
      </c>
      <c r="AW15" s="42">
        <v>317</v>
      </c>
      <c r="AX15" s="42">
        <v>319.2</v>
      </c>
      <c r="AY15" s="42">
        <v>324.3</v>
      </c>
      <c r="AZ15" s="42">
        <v>333.2</v>
      </c>
      <c r="BA15" s="42">
        <v>349.7</v>
      </c>
      <c r="BB15" s="42">
        <v>365.2</v>
      </c>
      <c r="BC15" s="42">
        <v>368</v>
      </c>
      <c r="BD15" s="42">
        <v>373.7</v>
      </c>
      <c r="BE15" s="42">
        <v>368.5</v>
      </c>
      <c r="BF15" s="42">
        <v>371.8</v>
      </c>
      <c r="BG15" s="42">
        <v>376.3</v>
      </c>
      <c r="BH15" s="42">
        <v>379</v>
      </c>
      <c r="BI15" s="42">
        <v>380.4</v>
      </c>
      <c r="BJ15" s="42">
        <v>387.9</v>
      </c>
      <c r="BK15" s="42">
        <v>398.1</v>
      </c>
      <c r="BL15" s="42">
        <v>400.5</v>
      </c>
      <c r="BM15" s="42">
        <v>405.6</v>
      </c>
      <c r="BN15" s="42">
        <v>408.3</v>
      </c>
      <c r="BO15" s="42">
        <v>419.9</v>
      </c>
      <c r="BP15" s="42">
        <v>425.6</v>
      </c>
      <c r="BQ15" s="42">
        <v>433.1</v>
      </c>
      <c r="BR15" s="42">
        <v>435.8</v>
      </c>
      <c r="BS15" s="42">
        <v>441.9</v>
      </c>
      <c r="BT15" s="42">
        <v>447.5</v>
      </c>
      <c r="BU15" s="42">
        <v>449.4</v>
      </c>
      <c r="BV15" s="42">
        <v>452.8</v>
      </c>
      <c r="BW15" s="42">
        <v>470.3</v>
      </c>
      <c r="BX15" s="42">
        <v>473.4</v>
      </c>
      <c r="BY15" s="42">
        <v>478.8</v>
      </c>
      <c r="BZ15" s="42">
        <v>484.9</v>
      </c>
      <c r="CA15" s="42">
        <v>508.2</v>
      </c>
      <c r="CB15" s="42">
        <v>515.70000000000005</v>
      </c>
      <c r="CC15" s="42">
        <v>524.70000000000005</v>
      </c>
      <c r="CD15" s="42">
        <v>535.79999999999995</v>
      </c>
      <c r="CE15" s="42">
        <v>556.20000000000005</v>
      </c>
      <c r="CF15" s="42">
        <v>567.5</v>
      </c>
      <c r="CG15" s="42">
        <v>578.1</v>
      </c>
      <c r="CH15" s="42">
        <v>596.79999999999995</v>
      </c>
      <c r="CI15" s="42">
        <v>622.5</v>
      </c>
      <c r="CJ15" s="42">
        <v>643.5</v>
      </c>
      <c r="CK15" s="42">
        <v>653.79999999999995</v>
      </c>
      <c r="CL15" s="42">
        <v>682.3</v>
      </c>
      <c r="CM15" s="42">
        <v>710.5</v>
      </c>
      <c r="CN15" s="42">
        <v>729.1</v>
      </c>
      <c r="CO15" s="42">
        <v>741.3</v>
      </c>
      <c r="CP15" s="42">
        <v>746</v>
      </c>
      <c r="CQ15" s="42">
        <v>766.5</v>
      </c>
      <c r="CR15" s="42">
        <v>771.7</v>
      </c>
      <c r="CS15" s="42">
        <v>786.3</v>
      </c>
      <c r="CT15" s="42">
        <v>791.3</v>
      </c>
      <c r="CU15" s="42">
        <v>805.3</v>
      </c>
      <c r="CV15" s="42">
        <v>810.1</v>
      </c>
      <c r="CW15" s="42">
        <v>813.6</v>
      </c>
      <c r="CX15" s="42">
        <v>833.8</v>
      </c>
      <c r="CY15" s="42">
        <v>857.9</v>
      </c>
      <c r="CZ15" s="42">
        <v>865.6</v>
      </c>
      <c r="DA15" s="42">
        <v>870.7</v>
      </c>
      <c r="DB15" s="42">
        <v>864.6</v>
      </c>
      <c r="DC15" s="42">
        <v>893.2</v>
      </c>
      <c r="DD15" s="42">
        <v>912.9</v>
      </c>
      <c r="DE15" s="42">
        <v>908.5</v>
      </c>
      <c r="DF15" s="42">
        <v>910.7</v>
      </c>
      <c r="DG15" s="42">
        <v>930.5</v>
      </c>
      <c r="DH15" s="42">
        <v>931.3</v>
      </c>
      <c r="DI15" s="42">
        <v>937.2</v>
      </c>
      <c r="DJ15" s="42">
        <v>942.7</v>
      </c>
      <c r="DK15" s="42">
        <v>951.8</v>
      </c>
      <c r="DL15" s="42">
        <v>956</v>
      </c>
      <c r="DM15" s="42">
        <v>957.4</v>
      </c>
      <c r="DN15" s="42">
        <v>966.4</v>
      </c>
      <c r="DO15" s="42">
        <v>983.4</v>
      </c>
      <c r="DP15" s="42">
        <v>985</v>
      </c>
      <c r="DQ15" s="42">
        <v>996.1</v>
      </c>
      <c r="DR15" s="42">
        <v>1004.3</v>
      </c>
      <c r="DS15" s="42">
        <v>1016.9</v>
      </c>
      <c r="DT15" s="42">
        <v>1042.3</v>
      </c>
      <c r="DU15" s="42">
        <v>1054.7</v>
      </c>
      <c r="DV15" s="42">
        <v>1065.5999999999999</v>
      </c>
      <c r="DW15" s="42">
        <v>1107.8</v>
      </c>
      <c r="DX15" s="42">
        <v>1139.0999999999999</v>
      </c>
      <c r="DY15" s="42">
        <v>1145.2</v>
      </c>
      <c r="DZ15" s="42">
        <v>1191.2</v>
      </c>
      <c r="EA15" s="42">
        <v>1221</v>
      </c>
      <c r="EB15" s="42">
        <v>1247.0999999999999</v>
      </c>
      <c r="EC15" s="42">
        <v>1259.9000000000001</v>
      </c>
      <c r="ED15" s="42">
        <v>1276.2</v>
      </c>
      <c r="EE15" s="42">
        <v>1294.5999999999999</v>
      </c>
      <c r="EF15" s="42">
        <v>1312.6</v>
      </c>
      <c r="EG15" s="42">
        <v>1335.5</v>
      </c>
      <c r="EH15" s="42">
        <v>1341.2</v>
      </c>
      <c r="EI15" s="42">
        <v>1379.6</v>
      </c>
      <c r="EJ15" s="42">
        <v>1400.6</v>
      </c>
      <c r="EK15" s="42">
        <v>1409.8</v>
      </c>
      <c r="EL15" s="42">
        <v>1427.9</v>
      </c>
      <c r="EM15" s="42">
        <v>1464.4</v>
      </c>
      <c r="EN15" s="42">
        <v>1486</v>
      </c>
      <c r="EO15" s="42">
        <v>1501</v>
      </c>
      <c r="EP15" s="42">
        <v>1512.3</v>
      </c>
      <c r="EQ15" s="42">
        <v>1566.7</v>
      </c>
      <c r="ER15" s="42">
        <v>1583.2</v>
      </c>
      <c r="ES15" s="42">
        <v>1608.5</v>
      </c>
      <c r="ET15" s="42">
        <v>1613.8</v>
      </c>
      <c r="EU15" s="42">
        <v>1680.2</v>
      </c>
      <c r="EV15" s="42">
        <v>1680.4</v>
      </c>
      <c r="EW15" s="42">
        <v>1700.2</v>
      </c>
      <c r="EX15" s="42">
        <v>1728.6</v>
      </c>
      <c r="EY15" s="42">
        <v>1768.2</v>
      </c>
      <c r="EZ15" s="42">
        <v>2113</v>
      </c>
      <c r="FA15" s="42">
        <v>1905.3</v>
      </c>
      <c r="FB15" s="42">
        <v>1890.8</v>
      </c>
      <c r="FC15" s="42">
        <v>2001.9</v>
      </c>
      <c r="FD15" s="42">
        <v>2140</v>
      </c>
      <c r="FE15" s="42">
        <v>2136.9</v>
      </c>
      <c r="FF15" s="42">
        <v>2152.1</v>
      </c>
      <c r="FG15" s="42">
        <v>2262.1999999999998</v>
      </c>
      <c r="FH15" s="42">
        <v>2268.6999999999998</v>
      </c>
      <c r="FI15" s="42">
        <v>2292</v>
      </c>
      <c r="FJ15" s="42">
        <v>2302.6999999999998</v>
      </c>
      <c r="FK15" s="42">
        <v>2313</v>
      </c>
      <c r="FL15" s="42">
        <v>2312.1</v>
      </c>
      <c r="FM15" s="42">
        <v>2303.1999999999998</v>
      </c>
      <c r="FN15" s="42">
        <v>2312.1999999999998</v>
      </c>
      <c r="FO15" s="42">
        <v>2296.8000000000002</v>
      </c>
      <c r="FP15" s="42">
        <v>2321.8000000000002</v>
      </c>
      <c r="FQ15" s="42">
        <v>2325.6</v>
      </c>
      <c r="FR15" s="42">
        <v>2346.1</v>
      </c>
      <c r="FS15" s="42">
        <v>2365.6999999999998</v>
      </c>
      <c r="FT15" s="42">
        <v>2378.3000000000002</v>
      </c>
      <c r="FU15" s="42">
        <v>2396</v>
      </c>
      <c r="FV15" s="42">
        <v>2403.6999999999998</v>
      </c>
      <c r="FW15" s="42">
        <v>2433.1999999999998</v>
      </c>
      <c r="FX15" s="42">
        <v>2484.5</v>
      </c>
      <c r="FY15" s="42">
        <v>2524.6</v>
      </c>
      <c r="FZ15" s="42">
        <v>2552.1</v>
      </c>
      <c r="GA15" s="42">
        <v>2597.6999999999998</v>
      </c>
      <c r="GB15" s="42">
        <v>2633.9</v>
      </c>
      <c r="GC15" s="42">
        <v>2647.8</v>
      </c>
      <c r="GD15" s="42">
        <v>2661.2</v>
      </c>
      <c r="GE15" s="42">
        <v>2686.1</v>
      </c>
      <c r="GF15" s="42">
        <v>2706.6</v>
      </c>
      <c r="GG15" s="42">
        <v>2726.2</v>
      </c>
      <c r="GH15" s="42">
        <v>2749.6</v>
      </c>
      <c r="GI15" s="42">
        <v>2778.8</v>
      </c>
      <c r="GJ15" s="42">
        <v>2789.3</v>
      </c>
      <c r="GK15" s="42">
        <v>2822.2</v>
      </c>
      <c r="GL15" s="42">
        <v>2834.7</v>
      </c>
      <c r="GM15" s="42">
        <v>2890.9</v>
      </c>
      <c r="GN15" s="42">
        <v>2916</v>
      </c>
      <c r="GO15" s="42">
        <v>2935.4</v>
      </c>
      <c r="GP15" s="42">
        <v>2949.4</v>
      </c>
      <c r="GQ15" s="42">
        <v>3037.5</v>
      </c>
      <c r="GR15" s="42">
        <v>3071</v>
      </c>
      <c r="GS15" s="42">
        <v>3094.8</v>
      </c>
      <c r="GT15" s="42">
        <v>3108.7</v>
      </c>
      <c r="GU15" s="42">
        <v>3189.6</v>
      </c>
      <c r="GV15" s="42">
        <v>5627.4</v>
      </c>
      <c r="GW15" s="42">
        <v>4323.3999999999996</v>
      </c>
      <c r="GX15" s="42">
        <v>3745.8</v>
      </c>
      <c r="GY15" s="42">
        <v>6003.5</v>
      </c>
    </row>
    <row r="16" spans="2:207" x14ac:dyDescent="0.35">
      <c r="B16" s="2" t="s">
        <v>293</v>
      </c>
      <c r="C16" s="42">
        <v>1.2</v>
      </c>
      <c r="D16" s="42">
        <v>1.3</v>
      </c>
      <c r="E16" s="42">
        <v>1.3</v>
      </c>
      <c r="F16" s="42">
        <v>1.3</v>
      </c>
      <c r="G16" s="42">
        <v>1.4</v>
      </c>
      <c r="H16" s="42">
        <v>1.4</v>
      </c>
      <c r="I16" s="42">
        <v>1.5</v>
      </c>
      <c r="J16" s="42">
        <v>1.5</v>
      </c>
      <c r="K16" s="42">
        <v>1.7</v>
      </c>
      <c r="L16" s="42">
        <v>1.8</v>
      </c>
      <c r="M16" s="42">
        <v>1.8</v>
      </c>
      <c r="N16" s="42">
        <v>1.9</v>
      </c>
      <c r="O16" s="42">
        <v>1.8</v>
      </c>
      <c r="P16" s="42">
        <v>1.8</v>
      </c>
      <c r="Q16" s="42">
        <v>1.8</v>
      </c>
      <c r="R16" s="42">
        <v>1.9</v>
      </c>
      <c r="S16" s="42">
        <v>1.9</v>
      </c>
      <c r="T16" s="42">
        <v>2</v>
      </c>
      <c r="U16" s="42">
        <v>2.1</v>
      </c>
      <c r="V16" s="42">
        <v>2.2000000000000002</v>
      </c>
      <c r="W16" s="42">
        <v>2.2999999999999998</v>
      </c>
      <c r="X16" s="42">
        <v>2.4</v>
      </c>
      <c r="Y16" s="42">
        <v>2.6</v>
      </c>
      <c r="Z16" s="42">
        <v>2.7</v>
      </c>
      <c r="AA16" s="42">
        <v>2.8</v>
      </c>
      <c r="AB16" s="42">
        <v>3</v>
      </c>
      <c r="AC16" s="42">
        <v>3.1</v>
      </c>
      <c r="AD16" s="42">
        <v>3.2</v>
      </c>
      <c r="AE16" s="42">
        <v>3.3</v>
      </c>
      <c r="AF16" s="42">
        <v>3.4</v>
      </c>
      <c r="AG16" s="42">
        <v>3.5</v>
      </c>
      <c r="AH16" s="42">
        <v>3.6</v>
      </c>
      <c r="AI16" s="42">
        <v>3.7</v>
      </c>
      <c r="AJ16" s="42">
        <v>3.8</v>
      </c>
      <c r="AK16" s="42">
        <v>3.9</v>
      </c>
      <c r="AL16" s="42">
        <v>4</v>
      </c>
      <c r="AM16" s="42">
        <v>4.0999999999999996</v>
      </c>
      <c r="AN16" s="42">
        <v>4.3</v>
      </c>
      <c r="AO16" s="42">
        <v>4.4000000000000004</v>
      </c>
      <c r="AP16" s="42">
        <v>4.5</v>
      </c>
      <c r="AQ16" s="42">
        <v>4.5999999999999996</v>
      </c>
      <c r="AR16" s="42">
        <v>4.8</v>
      </c>
      <c r="AS16" s="42">
        <v>5</v>
      </c>
      <c r="AT16" s="42">
        <v>5.3</v>
      </c>
      <c r="AU16" s="42">
        <v>5.6</v>
      </c>
      <c r="AV16" s="42">
        <v>5.9</v>
      </c>
      <c r="AW16" s="42">
        <v>6.1</v>
      </c>
      <c r="AX16" s="42">
        <v>6.3</v>
      </c>
      <c r="AY16" s="42">
        <v>6.7</v>
      </c>
      <c r="AZ16" s="42">
        <v>6.9</v>
      </c>
      <c r="BA16" s="42">
        <v>7.2</v>
      </c>
      <c r="BB16" s="42">
        <v>7.5</v>
      </c>
      <c r="BC16" s="42">
        <v>7.7</v>
      </c>
      <c r="BD16" s="42">
        <v>8</v>
      </c>
      <c r="BE16" s="42">
        <v>8.3000000000000007</v>
      </c>
      <c r="BF16" s="42">
        <v>8.5</v>
      </c>
      <c r="BG16" s="42">
        <v>8.8000000000000007</v>
      </c>
      <c r="BH16" s="42">
        <v>9.1</v>
      </c>
      <c r="BI16" s="42">
        <v>9.3000000000000007</v>
      </c>
      <c r="BJ16" s="42">
        <v>9.5</v>
      </c>
      <c r="BK16" s="42">
        <v>9.9</v>
      </c>
      <c r="BL16" s="42">
        <v>10.199999999999999</v>
      </c>
      <c r="BM16" s="42">
        <v>10.6</v>
      </c>
      <c r="BN16" s="42">
        <v>11</v>
      </c>
      <c r="BO16" s="42">
        <v>11.3</v>
      </c>
      <c r="BP16" s="42">
        <v>11.7</v>
      </c>
      <c r="BQ16" s="42">
        <v>12.1</v>
      </c>
      <c r="BR16" s="42">
        <v>12.7</v>
      </c>
      <c r="BS16" s="42">
        <v>12.7</v>
      </c>
      <c r="BT16" s="42">
        <v>12.9</v>
      </c>
      <c r="BU16" s="42">
        <v>13.5</v>
      </c>
      <c r="BV16" s="42">
        <v>13.7</v>
      </c>
      <c r="BW16" s="42">
        <v>14.2</v>
      </c>
      <c r="BX16" s="42">
        <v>14.8</v>
      </c>
      <c r="BY16" s="42">
        <v>15.1</v>
      </c>
      <c r="BZ16" s="42">
        <v>15.4</v>
      </c>
      <c r="CA16" s="42">
        <v>15.9</v>
      </c>
      <c r="CB16" s="42">
        <v>16.3</v>
      </c>
      <c r="CC16" s="42">
        <v>16.7</v>
      </c>
      <c r="CD16" s="42">
        <v>17.100000000000001</v>
      </c>
      <c r="CE16" s="42">
        <v>17.3</v>
      </c>
      <c r="CF16" s="42">
        <v>17.899999999999999</v>
      </c>
      <c r="CG16" s="42">
        <v>18.7</v>
      </c>
      <c r="CH16" s="42">
        <v>19.600000000000001</v>
      </c>
      <c r="CI16" s="42">
        <v>20.9</v>
      </c>
      <c r="CJ16" s="42">
        <v>22.1</v>
      </c>
      <c r="CK16" s="42">
        <v>23.1</v>
      </c>
      <c r="CL16" s="42">
        <v>24.2</v>
      </c>
      <c r="CM16" s="42">
        <v>25</v>
      </c>
      <c r="CN16" s="42">
        <v>25.8</v>
      </c>
      <c r="CO16" s="42">
        <v>26.4</v>
      </c>
      <c r="CP16" s="42">
        <v>26.8</v>
      </c>
      <c r="CQ16" s="42">
        <v>28</v>
      </c>
      <c r="CR16" s="42">
        <v>28.3</v>
      </c>
      <c r="CS16" s="42">
        <v>28.7</v>
      </c>
      <c r="CT16" s="42">
        <v>29.2</v>
      </c>
      <c r="CU16" s="42">
        <v>30.1</v>
      </c>
      <c r="CV16" s="42">
        <v>30.7</v>
      </c>
      <c r="CW16" s="42">
        <v>31.2</v>
      </c>
      <c r="CX16" s="42">
        <v>31.6</v>
      </c>
      <c r="CY16" s="42">
        <v>31.9</v>
      </c>
      <c r="CZ16" s="42">
        <v>32.299999999999997</v>
      </c>
      <c r="DA16" s="42">
        <v>32.9</v>
      </c>
      <c r="DB16" s="42">
        <v>33.5</v>
      </c>
      <c r="DC16" s="42">
        <v>34</v>
      </c>
      <c r="DD16" s="42">
        <v>34.6</v>
      </c>
      <c r="DE16" s="42">
        <v>35.200000000000003</v>
      </c>
      <c r="DF16" s="42">
        <v>35.799999999999997</v>
      </c>
      <c r="DG16" s="42">
        <v>37.200000000000003</v>
      </c>
      <c r="DH16" s="42">
        <v>38</v>
      </c>
      <c r="DI16" s="42">
        <v>38.6</v>
      </c>
      <c r="DJ16" s="42">
        <v>39</v>
      </c>
      <c r="DK16" s="42">
        <v>39.1</v>
      </c>
      <c r="DL16" s="42">
        <v>39.299999999999997</v>
      </c>
      <c r="DM16" s="42">
        <v>40</v>
      </c>
      <c r="DN16" s="42">
        <v>41.1</v>
      </c>
      <c r="DO16" s="42">
        <v>42.3</v>
      </c>
      <c r="DP16" s="42">
        <v>43.5</v>
      </c>
      <c r="DQ16" s="42">
        <v>44.7</v>
      </c>
      <c r="DR16" s="42">
        <v>45.8</v>
      </c>
      <c r="DS16" s="42">
        <v>46.9</v>
      </c>
      <c r="DT16" s="42">
        <v>48.1</v>
      </c>
      <c r="DU16" s="42">
        <v>49.3</v>
      </c>
      <c r="DV16" s="42">
        <v>50.6</v>
      </c>
      <c r="DW16" s="42">
        <v>51.5</v>
      </c>
      <c r="DX16" s="42">
        <v>52.5</v>
      </c>
      <c r="DY16" s="42">
        <v>53.4</v>
      </c>
      <c r="DZ16" s="42">
        <v>54.3</v>
      </c>
      <c r="EA16" s="42">
        <v>55.2</v>
      </c>
      <c r="EB16" s="42">
        <v>56</v>
      </c>
      <c r="EC16" s="42">
        <v>56.8</v>
      </c>
      <c r="ED16" s="42">
        <v>57.6</v>
      </c>
      <c r="EE16" s="42">
        <v>58.5</v>
      </c>
      <c r="EF16" s="42">
        <v>59.7</v>
      </c>
      <c r="EG16" s="42">
        <v>61.1</v>
      </c>
      <c r="EH16" s="42">
        <v>62.7</v>
      </c>
      <c r="EI16" s="42">
        <v>64.8</v>
      </c>
      <c r="EJ16" s="42">
        <v>66.400000000000006</v>
      </c>
      <c r="EK16" s="42">
        <v>67.7</v>
      </c>
      <c r="EL16" s="42">
        <v>68.7</v>
      </c>
      <c r="EM16" s="42">
        <v>70.3</v>
      </c>
      <c r="EN16" s="42">
        <v>71.2</v>
      </c>
      <c r="EO16" s="42">
        <v>72.099999999999994</v>
      </c>
      <c r="EP16" s="42">
        <v>73</v>
      </c>
      <c r="EQ16" s="42">
        <v>74.400000000000006</v>
      </c>
      <c r="ER16" s="42">
        <v>74.900000000000006</v>
      </c>
      <c r="ES16" s="42">
        <v>75.5</v>
      </c>
      <c r="ET16" s="42">
        <v>76.3</v>
      </c>
      <c r="EU16" s="42">
        <v>78</v>
      </c>
      <c r="EV16" s="42">
        <v>78.8</v>
      </c>
      <c r="EW16" s="42">
        <v>79.599999999999994</v>
      </c>
      <c r="EX16" s="42">
        <v>80.3</v>
      </c>
      <c r="EY16" s="42">
        <v>80.5</v>
      </c>
      <c r="EZ16" s="42">
        <v>81</v>
      </c>
      <c r="FA16" s="42">
        <v>81.2</v>
      </c>
      <c r="FB16" s="42">
        <v>81.2</v>
      </c>
      <c r="FC16" s="42">
        <v>80.599999999999994</v>
      </c>
      <c r="FD16" s="42">
        <v>80.3</v>
      </c>
      <c r="FE16" s="42">
        <v>79.900000000000006</v>
      </c>
      <c r="FF16" s="42">
        <v>79.5</v>
      </c>
      <c r="FG16" s="42">
        <v>79.5</v>
      </c>
      <c r="FH16" s="42">
        <v>79.3</v>
      </c>
      <c r="FI16" s="42">
        <v>79.3</v>
      </c>
      <c r="FJ16" s="42">
        <v>79.5</v>
      </c>
      <c r="FK16" s="42">
        <v>80.400000000000006</v>
      </c>
      <c r="FL16" s="42">
        <v>81.5</v>
      </c>
      <c r="FM16" s="42">
        <v>82.7</v>
      </c>
      <c r="FN16" s="42">
        <v>84.1</v>
      </c>
      <c r="FO16" s="42">
        <v>85.2</v>
      </c>
      <c r="FP16" s="42">
        <v>86.3</v>
      </c>
      <c r="FQ16" s="42">
        <v>86.9</v>
      </c>
      <c r="FR16" s="42">
        <v>86.8</v>
      </c>
      <c r="FS16" s="42">
        <v>86.6</v>
      </c>
      <c r="FT16" s="42">
        <v>86.8</v>
      </c>
      <c r="FU16" s="42">
        <v>87.5</v>
      </c>
      <c r="FV16" s="42">
        <v>88.9</v>
      </c>
      <c r="FW16" s="42">
        <v>90.9</v>
      </c>
      <c r="FX16" s="42">
        <v>92.6</v>
      </c>
      <c r="FY16" s="42">
        <v>94.2</v>
      </c>
      <c r="FZ16" s="42">
        <v>95.7</v>
      </c>
      <c r="GA16" s="42">
        <v>99.4</v>
      </c>
      <c r="GB16" s="42">
        <v>100.7</v>
      </c>
      <c r="GC16" s="42">
        <v>101.6</v>
      </c>
      <c r="GD16" s="42">
        <v>101.9</v>
      </c>
      <c r="GE16" s="42">
        <v>103</v>
      </c>
      <c r="GF16" s="42">
        <v>103.1</v>
      </c>
      <c r="GG16" s="42">
        <v>103.4</v>
      </c>
      <c r="GH16" s="42">
        <v>104</v>
      </c>
      <c r="GI16" s="42">
        <v>105.7</v>
      </c>
      <c r="GJ16" s="42">
        <v>106.6</v>
      </c>
      <c r="GK16" s="42">
        <v>107.6</v>
      </c>
      <c r="GL16" s="42">
        <v>108.7</v>
      </c>
      <c r="GM16" s="42">
        <v>109.8</v>
      </c>
      <c r="GN16" s="42">
        <v>110.9</v>
      </c>
      <c r="GO16" s="42">
        <v>111.9</v>
      </c>
      <c r="GP16" s="42">
        <v>112.9</v>
      </c>
      <c r="GQ16" s="42">
        <v>114.2</v>
      </c>
      <c r="GR16" s="42">
        <v>114.9</v>
      </c>
      <c r="GS16" s="42">
        <v>115.5</v>
      </c>
      <c r="GT16" s="42">
        <v>116</v>
      </c>
      <c r="GU16" s="42">
        <v>112.2</v>
      </c>
      <c r="GV16" s="42">
        <v>112.5</v>
      </c>
      <c r="GW16" s="42">
        <v>113</v>
      </c>
      <c r="GX16" s="42">
        <v>113.6</v>
      </c>
      <c r="GY16" s="42">
        <v>114.3</v>
      </c>
    </row>
    <row r="17" spans="2:207" x14ac:dyDescent="0.35">
      <c r="B17" s="2" t="s">
        <v>294</v>
      </c>
      <c r="C17" s="42">
        <v>104.6</v>
      </c>
      <c r="D17" s="42">
        <v>105.5</v>
      </c>
      <c r="E17" s="42">
        <v>100.7</v>
      </c>
      <c r="F17" s="42">
        <v>101.5</v>
      </c>
      <c r="G17" s="42">
        <v>98.3</v>
      </c>
      <c r="H17" s="42">
        <v>100.7</v>
      </c>
      <c r="I17" s="42">
        <v>102.3</v>
      </c>
      <c r="J17" s="42">
        <v>105.5</v>
      </c>
      <c r="K17" s="42">
        <v>119.8</v>
      </c>
      <c r="L17" s="42">
        <v>123.4</v>
      </c>
      <c r="M17" s="42">
        <v>124.3</v>
      </c>
      <c r="N17" s="42">
        <v>127.1</v>
      </c>
      <c r="O17" s="42">
        <v>126.4</v>
      </c>
      <c r="P17" s="42">
        <v>129.19999999999999</v>
      </c>
      <c r="Q17" s="42">
        <v>134.1</v>
      </c>
      <c r="R17" s="42">
        <v>140</v>
      </c>
      <c r="S17" s="42">
        <v>142.80000000000001</v>
      </c>
      <c r="T17" s="42">
        <v>148.9</v>
      </c>
      <c r="U17" s="42">
        <v>154.9</v>
      </c>
      <c r="V17" s="42">
        <v>157.6</v>
      </c>
      <c r="W17" s="42">
        <v>158</v>
      </c>
      <c r="X17" s="42">
        <v>121.1</v>
      </c>
      <c r="Y17" s="42">
        <v>152.80000000000001</v>
      </c>
      <c r="Z17" s="42">
        <v>158.5</v>
      </c>
      <c r="AA17" s="42">
        <v>162.5</v>
      </c>
      <c r="AB17" s="42">
        <v>169.3</v>
      </c>
      <c r="AC17" s="42">
        <v>176.1</v>
      </c>
      <c r="AD17" s="42">
        <v>182.7</v>
      </c>
      <c r="AE17" s="42">
        <v>188.8</v>
      </c>
      <c r="AF17" s="42">
        <v>195.7</v>
      </c>
      <c r="AG17" s="42">
        <v>198.6</v>
      </c>
      <c r="AH17" s="42">
        <v>208.5</v>
      </c>
      <c r="AI17" s="42">
        <v>212</v>
      </c>
      <c r="AJ17" s="42">
        <v>223.1</v>
      </c>
      <c r="AK17" s="42">
        <v>236.3</v>
      </c>
      <c r="AL17" s="42">
        <v>247.2</v>
      </c>
      <c r="AM17" s="42">
        <v>253.6</v>
      </c>
      <c r="AN17" s="42">
        <v>262</v>
      </c>
      <c r="AO17" s="42">
        <v>274.8</v>
      </c>
      <c r="AP17" s="42">
        <v>285.2</v>
      </c>
      <c r="AQ17" s="42">
        <v>284.8</v>
      </c>
      <c r="AR17" s="42">
        <v>292.2</v>
      </c>
      <c r="AS17" s="42">
        <v>302.2</v>
      </c>
      <c r="AT17" s="42">
        <v>318.89999999999998</v>
      </c>
      <c r="AU17" s="42">
        <v>330.9</v>
      </c>
      <c r="AV17" s="42">
        <v>342.7</v>
      </c>
      <c r="AW17" s="42">
        <v>356.9</v>
      </c>
      <c r="AX17" s="42">
        <v>352.7</v>
      </c>
      <c r="AY17" s="42">
        <v>352.5</v>
      </c>
      <c r="AZ17" s="42">
        <v>359.7</v>
      </c>
      <c r="BA17" s="42">
        <v>350.1</v>
      </c>
      <c r="BB17" s="42">
        <v>356.6</v>
      </c>
      <c r="BC17" s="42">
        <v>350.9</v>
      </c>
      <c r="BD17" s="42">
        <v>359.6</v>
      </c>
      <c r="BE17" s="42">
        <v>345.4</v>
      </c>
      <c r="BF17" s="42">
        <v>355.7</v>
      </c>
      <c r="BG17" s="42">
        <v>361.2</v>
      </c>
      <c r="BH17" s="42">
        <v>370.4</v>
      </c>
      <c r="BI17" s="42">
        <v>384.1</v>
      </c>
      <c r="BJ17" s="42">
        <v>395.9</v>
      </c>
      <c r="BK17" s="42">
        <v>432.3</v>
      </c>
      <c r="BL17" s="42">
        <v>388.5</v>
      </c>
      <c r="BM17" s="42">
        <v>421.5</v>
      </c>
      <c r="BN17" s="42">
        <v>428.9</v>
      </c>
      <c r="BO17" s="42">
        <v>426.3</v>
      </c>
      <c r="BP17" s="42">
        <v>429.4</v>
      </c>
      <c r="BQ17" s="42">
        <v>439.5</v>
      </c>
      <c r="BR17" s="42">
        <v>456</v>
      </c>
      <c r="BS17" s="42">
        <v>450.7</v>
      </c>
      <c r="BT17" s="42">
        <v>511.7</v>
      </c>
      <c r="BU17" s="42">
        <v>489</v>
      </c>
      <c r="BV17" s="42">
        <v>507</v>
      </c>
      <c r="BW17" s="42">
        <v>502.1</v>
      </c>
      <c r="BX17" s="42">
        <v>497.8</v>
      </c>
      <c r="BY17" s="42">
        <v>506.7</v>
      </c>
      <c r="BZ17" s="42">
        <v>517.20000000000005</v>
      </c>
      <c r="CA17" s="42">
        <v>552.9</v>
      </c>
      <c r="CB17" s="42">
        <v>566.70000000000005</v>
      </c>
      <c r="CC17" s="42">
        <v>571.6</v>
      </c>
      <c r="CD17" s="42">
        <v>579.79999999999995</v>
      </c>
      <c r="CE17" s="42">
        <v>582.5</v>
      </c>
      <c r="CF17" s="42">
        <v>594.6</v>
      </c>
      <c r="CG17" s="42">
        <v>600.70000000000005</v>
      </c>
      <c r="CH17" s="42">
        <v>600.79999999999995</v>
      </c>
      <c r="CI17" s="42">
        <v>580.79999999999995</v>
      </c>
      <c r="CJ17" s="42">
        <v>585.9</v>
      </c>
      <c r="CK17" s="42">
        <v>590.20000000000005</v>
      </c>
      <c r="CL17" s="42">
        <v>598.70000000000005</v>
      </c>
      <c r="CM17" s="42">
        <v>588.9</v>
      </c>
      <c r="CN17" s="42">
        <v>607.20000000000005</v>
      </c>
      <c r="CO17" s="42">
        <v>616.20000000000005</v>
      </c>
      <c r="CP17" s="42">
        <v>638.9</v>
      </c>
      <c r="CQ17" s="42">
        <v>617</v>
      </c>
      <c r="CR17" s="42">
        <v>643.5</v>
      </c>
      <c r="CS17" s="42">
        <v>659.2</v>
      </c>
      <c r="CT17" s="42">
        <v>675.3</v>
      </c>
      <c r="CU17" s="42">
        <v>673.7</v>
      </c>
      <c r="CV17" s="42">
        <v>697.8</v>
      </c>
      <c r="CW17" s="42">
        <v>695.4</v>
      </c>
      <c r="CX17" s="42">
        <v>705.4</v>
      </c>
      <c r="CY17" s="42">
        <v>724.6</v>
      </c>
      <c r="CZ17" s="42">
        <v>746.8</v>
      </c>
      <c r="DA17" s="42">
        <v>752.2</v>
      </c>
      <c r="DB17" s="42">
        <v>770</v>
      </c>
      <c r="DC17" s="42">
        <v>801.7</v>
      </c>
      <c r="DD17" s="42">
        <v>839.6</v>
      </c>
      <c r="DE17" s="42">
        <v>843.5</v>
      </c>
      <c r="DF17" s="42">
        <v>863.5</v>
      </c>
      <c r="DG17" s="42">
        <v>902.1</v>
      </c>
      <c r="DH17" s="42">
        <v>916.2</v>
      </c>
      <c r="DI17" s="42">
        <v>941.1</v>
      </c>
      <c r="DJ17" s="42">
        <v>967.8</v>
      </c>
      <c r="DK17" s="42">
        <v>996.1</v>
      </c>
      <c r="DL17" s="42">
        <v>1022.4</v>
      </c>
      <c r="DM17" s="42">
        <v>1043.2</v>
      </c>
      <c r="DN17" s="42">
        <v>1068</v>
      </c>
      <c r="DO17" s="42">
        <v>1077.9000000000001</v>
      </c>
      <c r="DP17" s="42">
        <v>1095.2</v>
      </c>
      <c r="DQ17" s="42">
        <v>1120.5999999999999</v>
      </c>
      <c r="DR17" s="42">
        <v>1154</v>
      </c>
      <c r="DS17" s="42">
        <v>1208.8</v>
      </c>
      <c r="DT17" s="42">
        <v>1230.2</v>
      </c>
      <c r="DU17" s="42">
        <v>1247.7</v>
      </c>
      <c r="DV17" s="42">
        <v>1258.7</v>
      </c>
      <c r="DW17" s="42">
        <v>1301.9000000000001</v>
      </c>
      <c r="DX17" s="42">
        <v>1308.9000000000001</v>
      </c>
      <c r="DY17" s="42">
        <v>1113.5999999999999</v>
      </c>
      <c r="DZ17" s="42">
        <v>1231.8</v>
      </c>
      <c r="EA17" s="42">
        <v>1075.2</v>
      </c>
      <c r="EB17" s="42">
        <v>1051</v>
      </c>
      <c r="EC17" s="42">
        <v>1044.0999999999999</v>
      </c>
      <c r="ED17" s="42">
        <v>1038.4000000000001</v>
      </c>
      <c r="EE17" s="42">
        <v>1021.3</v>
      </c>
      <c r="EF17" s="42">
        <v>1020.8</v>
      </c>
      <c r="EG17" s="42">
        <v>950.7</v>
      </c>
      <c r="EH17" s="42">
        <v>1021.3</v>
      </c>
      <c r="EI17" s="42">
        <v>1012.3</v>
      </c>
      <c r="EJ17" s="42">
        <v>1026.8</v>
      </c>
      <c r="EK17" s="42">
        <v>1064.4000000000001</v>
      </c>
      <c r="EL17" s="42">
        <v>1091.5999999999999</v>
      </c>
      <c r="EM17" s="42">
        <v>1172.3</v>
      </c>
      <c r="EN17" s="42">
        <v>1196.3</v>
      </c>
      <c r="EO17" s="42">
        <v>1225.5</v>
      </c>
      <c r="EP17" s="42">
        <v>1255.8</v>
      </c>
      <c r="EQ17" s="42">
        <v>1320.5</v>
      </c>
      <c r="ER17" s="42">
        <v>1351.3</v>
      </c>
      <c r="ES17" s="42">
        <v>1358.6</v>
      </c>
      <c r="ET17" s="42">
        <v>1397.5</v>
      </c>
      <c r="EU17" s="42">
        <v>1466.5</v>
      </c>
      <c r="EV17" s="42">
        <v>1495.9</v>
      </c>
      <c r="EW17" s="42">
        <v>1498.9</v>
      </c>
      <c r="EX17" s="42">
        <v>1508.6</v>
      </c>
      <c r="EY17" s="42">
        <v>1535.1</v>
      </c>
      <c r="EZ17" s="42">
        <v>1552.5</v>
      </c>
      <c r="FA17" s="42">
        <v>1497.5</v>
      </c>
      <c r="FB17" s="42">
        <v>1444.9</v>
      </c>
      <c r="FC17" s="42">
        <v>1202.4000000000001</v>
      </c>
      <c r="FD17" s="42">
        <v>1131.0999999999999</v>
      </c>
      <c r="FE17" s="42">
        <v>1135.3</v>
      </c>
      <c r="FF17" s="42">
        <v>1140.7</v>
      </c>
      <c r="FG17" s="42">
        <v>1191.8</v>
      </c>
      <c r="FH17" s="42">
        <v>1213.2</v>
      </c>
      <c r="FI17" s="42">
        <v>1256.3</v>
      </c>
      <c r="FJ17" s="42">
        <v>1289.0999999999999</v>
      </c>
      <c r="FK17" s="42">
        <v>1426.6</v>
      </c>
      <c r="FL17" s="42">
        <v>1445.9</v>
      </c>
      <c r="FM17" s="42">
        <v>1471.4</v>
      </c>
      <c r="FN17" s="42">
        <v>1470.9</v>
      </c>
      <c r="FO17" s="42">
        <v>1468.3</v>
      </c>
      <c r="FP17" s="42">
        <v>1487.7</v>
      </c>
      <c r="FQ17" s="42">
        <v>1510</v>
      </c>
      <c r="FR17" s="42">
        <v>1572</v>
      </c>
      <c r="FS17" s="42">
        <v>1650</v>
      </c>
      <c r="FT17" s="42">
        <v>1682.5</v>
      </c>
      <c r="FU17" s="42">
        <v>1674.9</v>
      </c>
      <c r="FV17" s="42">
        <v>1698.1</v>
      </c>
      <c r="FW17" s="42">
        <v>1744.8</v>
      </c>
      <c r="FX17" s="42">
        <v>1758.4</v>
      </c>
      <c r="FY17" s="42">
        <v>1798.6</v>
      </c>
      <c r="FZ17" s="42">
        <v>1836.5</v>
      </c>
      <c r="GA17" s="42">
        <v>1904.6</v>
      </c>
      <c r="GB17" s="42">
        <v>1943</v>
      </c>
      <c r="GC17" s="42">
        <v>1947.3</v>
      </c>
      <c r="GD17" s="42">
        <v>1964.9</v>
      </c>
      <c r="GE17" s="42">
        <v>1925</v>
      </c>
      <c r="GF17" s="42">
        <v>1945.2</v>
      </c>
      <c r="GG17" s="42">
        <v>1971</v>
      </c>
      <c r="GH17" s="42">
        <v>1990.4</v>
      </c>
      <c r="GI17" s="42">
        <v>2001.1</v>
      </c>
      <c r="GJ17" s="42">
        <v>2005.6</v>
      </c>
      <c r="GK17" s="42">
        <v>2052.3000000000002</v>
      </c>
      <c r="GL17" s="42">
        <v>2127.9</v>
      </c>
      <c r="GM17" s="42">
        <v>2085.6</v>
      </c>
      <c r="GN17" s="42">
        <v>2064.4</v>
      </c>
      <c r="GO17" s="42">
        <v>2100.5</v>
      </c>
      <c r="GP17" s="42">
        <v>2090.6999999999998</v>
      </c>
      <c r="GQ17" s="42">
        <v>2170.6999999999998</v>
      </c>
      <c r="GR17" s="42">
        <v>2222.5</v>
      </c>
      <c r="GS17" s="42">
        <v>2197.1</v>
      </c>
      <c r="GT17" s="42">
        <v>2221.1999999999998</v>
      </c>
      <c r="GU17" s="42">
        <v>2252.4</v>
      </c>
      <c r="GV17" s="42">
        <v>2096.5</v>
      </c>
      <c r="GW17" s="42">
        <v>2191.6</v>
      </c>
      <c r="GX17" s="42">
        <v>2270.1999999999998</v>
      </c>
      <c r="GY17" s="42">
        <v>2312.6999999999998</v>
      </c>
    </row>
    <row r="18" spans="2:207" x14ac:dyDescent="0.35">
      <c r="B18" s="2" t="s">
        <v>295</v>
      </c>
      <c r="C18" s="42">
        <v>88.5</v>
      </c>
      <c r="D18" s="42">
        <v>90.5</v>
      </c>
      <c r="E18" s="42">
        <v>92.5</v>
      </c>
      <c r="F18" s="42">
        <v>94.1</v>
      </c>
      <c r="G18" s="42">
        <v>97.7</v>
      </c>
      <c r="H18" s="42">
        <v>98.9</v>
      </c>
      <c r="I18" s="42">
        <v>101.7</v>
      </c>
      <c r="J18" s="42">
        <v>103.7</v>
      </c>
      <c r="K18" s="42">
        <v>104.6</v>
      </c>
      <c r="L18" s="42">
        <v>106.8</v>
      </c>
      <c r="M18" s="42">
        <v>108.9</v>
      </c>
      <c r="N18" s="42">
        <v>111.5</v>
      </c>
      <c r="O18" s="42">
        <v>114.6</v>
      </c>
      <c r="P18" s="42">
        <v>116.2</v>
      </c>
      <c r="Q18" s="42">
        <v>118.4</v>
      </c>
      <c r="R18" s="42">
        <v>119.7</v>
      </c>
      <c r="S18" s="42">
        <v>120.8</v>
      </c>
      <c r="T18" s="42">
        <v>124.1</v>
      </c>
      <c r="U18" s="42">
        <v>127.1</v>
      </c>
      <c r="V18" s="42">
        <v>127.7</v>
      </c>
      <c r="W18" s="42">
        <v>128.80000000000001</v>
      </c>
      <c r="X18" s="42">
        <v>133</v>
      </c>
      <c r="Y18" s="42">
        <v>138.19999999999999</v>
      </c>
      <c r="Z18" s="42">
        <v>141.1</v>
      </c>
      <c r="AA18" s="42">
        <v>141.69999999999999</v>
      </c>
      <c r="AB18" s="42">
        <v>144.9</v>
      </c>
      <c r="AC18" s="42">
        <v>147.69999999999999</v>
      </c>
      <c r="AD18" s="42">
        <v>151.30000000000001</v>
      </c>
      <c r="AE18" s="42">
        <v>154.80000000000001</v>
      </c>
      <c r="AF18" s="42">
        <v>158</v>
      </c>
      <c r="AG18" s="42">
        <v>161.5</v>
      </c>
      <c r="AH18" s="42">
        <v>164.3</v>
      </c>
      <c r="AI18" s="42">
        <v>166.9</v>
      </c>
      <c r="AJ18" s="42">
        <v>173.1</v>
      </c>
      <c r="AK18" s="42">
        <v>169.7</v>
      </c>
      <c r="AL18" s="42">
        <v>173.9</v>
      </c>
      <c r="AM18" s="42">
        <v>176.4</v>
      </c>
      <c r="AN18" s="42">
        <v>178.5</v>
      </c>
      <c r="AO18" s="42">
        <v>180.9</v>
      </c>
      <c r="AP18" s="42">
        <v>184.6</v>
      </c>
      <c r="AQ18" s="42">
        <v>189.5</v>
      </c>
      <c r="AR18" s="42">
        <v>196.9</v>
      </c>
      <c r="AS18" s="42">
        <v>204.3</v>
      </c>
      <c r="AT18" s="42">
        <v>210.6</v>
      </c>
      <c r="AU18" s="42">
        <v>230.8</v>
      </c>
      <c r="AV18" s="42">
        <v>235.5</v>
      </c>
      <c r="AW18" s="42">
        <v>237.5</v>
      </c>
      <c r="AX18" s="42">
        <v>238.8</v>
      </c>
      <c r="AY18" s="42">
        <v>237.4</v>
      </c>
      <c r="AZ18" s="42">
        <v>238.3</v>
      </c>
      <c r="BA18" s="42">
        <v>241.8</v>
      </c>
      <c r="BB18" s="42">
        <v>246.3</v>
      </c>
      <c r="BC18" s="42">
        <v>250.7</v>
      </c>
      <c r="BD18" s="42">
        <v>261.2</v>
      </c>
      <c r="BE18" s="42">
        <v>267.5</v>
      </c>
      <c r="BF18" s="42">
        <v>273.7</v>
      </c>
      <c r="BG18" s="42">
        <v>281.60000000000002</v>
      </c>
      <c r="BH18" s="42">
        <v>287.7</v>
      </c>
      <c r="BI18" s="42">
        <v>292.2</v>
      </c>
      <c r="BJ18" s="42">
        <v>297.5</v>
      </c>
      <c r="BK18" s="42">
        <v>301</v>
      </c>
      <c r="BL18" s="42">
        <v>305.7</v>
      </c>
      <c r="BM18" s="42">
        <v>311.89999999999998</v>
      </c>
      <c r="BN18" s="42">
        <v>313.89999999999998</v>
      </c>
      <c r="BO18" s="42">
        <v>317.5</v>
      </c>
      <c r="BP18" s="42">
        <v>319.5</v>
      </c>
      <c r="BQ18" s="42">
        <v>326.2</v>
      </c>
      <c r="BR18" s="42">
        <v>330.4</v>
      </c>
      <c r="BS18" s="42">
        <v>336</v>
      </c>
      <c r="BT18" s="42">
        <v>344.4</v>
      </c>
      <c r="BU18" s="42">
        <v>352.4</v>
      </c>
      <c r="BV18" s="42">
        <v>357.4</v>
      </c>
      <c r="BW18" s="42">
        <v>365.2</v>
      </c>
      <c r="BX18" s="42">
        <v>372.5</v>
      </c>
      <c r="BY18" s="42">
        <v>377.5</v>
      </c>
      <c r="BZ18" s="42">
        <v>382.6</v>
      </c>
      <c r="CA18" s="42">
        <v>391</v>
      </c>
      <c r="CB18" s="42">
        <v>397.5</v>
      </c>
      <c r="CC18" s="42">
        <v>403.9</v>
      </c>
      <c r="CD18" s="42">
        <v>403</v>
      </c>
      <c r="CE18" s="42">
        <v>419.5</v>
      </c>
      <c r="CF18" s="42">
        <v>419.5</v>
      </c>
      <c r="CG18" s="42">
        <v>426.8</v>
      </c>
      <c r="CH18" s="42">
        <v>434.2</v>
      </c>
      <c r="CI18" s="42">
        <v>444</v>
      </c>
      <c r="CJ18" s="42">
        <v>451.6</v>
      </c>
      <c r="CK18" s="42">
        <v>461.3</v>
      </c>
      <c r="CL18" s="42">
        <v>471.5</v>
      </c>
      <c r="CM18" s="42">
        <v>476.4</v>
      </c>
      <c r="CN18" s="42">
        <v>481.2</v>
      </c>
      <c r="CO18" s="42">
        <v>486</v>
      </c>
      <c r="CP18" s="42">
        <v>489.9</v>
      </c>
      <c r="CQ18" s="42">
        <v>489.7</v>
      </c>
      <c r="CR18" s="42">
        <v>497.6</v>
      </c>
      <c r="CS18" s="42">
        <v>504.9</v>
      </c>
      <c r="CT18" s="42">
        <v>520.29999999999995</v>
      </c>
      <c r="CU18" s="42">
        <v>531.5</v>
      </c>
      <c r="CV18" s="42">
        <v>544.4</v>
      </c>
      <c r="CW18" s="42">
        <v>550.5</v>
      </c>
      <c r="CX18" s="42">
        <v>554.6</v>
      </c>
      <c r="CY18" s="42">
        <v>555.29999999999995</v>
      </c>
      <c r="CZ18" s="42">
        <v>553.6</v>
      </c>
      <c r="DA18" s="42">
        <v>558.9</v>
      </c>
      <c r="DB18" s="42">
        <v>563.79999999999995</v>
      </c>
      <c r="DC18" s="42">
        <v>570.4</v>
      </c>
      <c r="DD18" s="42">
        <v>577.70000000000005</v>
      </c>
      <c r="DE18" s="42">
        <v>581.79999999999995</v>
      </c>
      <c r="DF18" s="42">
        <v>593.20000000000005</v>
      </c>
      <c r="DG18" s="42">
        <v>595.70000000000005</v>
      </c>
      <c r="DH18" s="42">
        <v>610.4</v>
      </c>
      <c r="DI18" s="42">
        <v>616.6</v>
      </c>
      <c r="DJ18" s="42">
        <v>623.79999999999995</v>
      </c>
      <c r="DK18" s="42">
        <v>629.1</v>
      </c>
      <c r="DL18" s="42">
        <v>635.5</v>
      </c>
      <c r="DM18" s="42">
        <v>643</v>
      </c>
      <c r="DN18" s="42">
        <v>650.29999999999995</v>
      </c>
      <c r="DO18" s="42">
        <v>657.5</v>
      </c>
      <c r="DP18" s="42">
        <v>667.1</v>
      </c>
      <c r="DQ18" s="42">
        <v>679</v>
      </c>
      <c r="DR18" s="42">
        <v>690.7</v>
      </c>
      <c r="DS18" s="42">
        <v>698.6</v>
      </c>
      <c r="DT18" s="42">
        <v>707.3</v>
      </c>
      <c r="DU18" s="42">
        <v>711.3</v>
      </c>
      <c r="DV18" s="42">
        <v>717.1</v>
      </c>
      <c r="DW18" s="42">
        <v>724.2</v>
      </c>
      <c r="DX18" s="42">
        <v>724.1</v>
      </c>
      <c r="DY18" s="42">
        <v>725.3</v>
      </c>
      <c r="DZ18" s="42">
        <v>737.1</v>
      </c>
      <c r="EA18" s="42">
        <v>744</v>
      </c>
      <c r="EB18" s="42">
        <v>751.3</v>
      </c>
      <c r="EC18" s="42">
        <v>768.5</v>
      </c>
      <c r="ED18" s="42">
        <v>776.3</v>
      </c>
      <c r="EE18" s="42">
        <v>788.6</v>
      </c>
      <c r="EF18" s="42">
        <v>800</v>
      </c>
      <c r="EG18" s="42">
        <v>813</v>
      </c>
      <c r="EH18" s="42">
        <v>820.9</v>
      </c>
      <c r="EI18" s="42">
        <v>847.3</v>
      </c>
      <c r="EJ18" s="42">
        <v>859.9</v>
      </c>
      <c r="EK18" s="42">
        <v>871.3</v>
      </c>
      <c r="EL18" s="42">
        <v>893.8</v>
      </c>
      <c r="EM18" s="42">
        <v>915.1</v>
      </c>
      <c r="EN18" s="42">
        <v>937.3</v>
      </c>
      <c r="EO18" s="42">
        <v>952.1</v>
      </c>
      <c r="EP18" s="42">
        <v>965.3</v>
      </c>
      <c r="EQ18" s="42">
        <v>981.8</v>
      </c>
      <c r="ER18" s="42">
        <v>991.7</v>
      </c>
      <c r="ES18" s="42">
        <v>1004.1</v>
      </c>
      <c r="ET18" s="42">
        <v>1010.5</v>
      </c>
      <c r="EU18" s="42">
        <v>1025.9000000000001</v>
      </c>
      <c r="EV18" s="42">
        <v>1033.0999999999999</v>
      </c>
      <c r="EW18" s="42">
        <v>1035.8</v>
      </c>
      <c r="EX18" s="42">
        <v>1052.5999999999999</v>
      </c>
      <c r="EY18" s="42">
        <v>1045.7</v>
      </c>
      <c r="EZ18" s="42">
        <v>1054.7</v>
      </c>
      <c r="FA18" s="42">
        <v>1058.5</v>
      </c>
      <c r="FB18" s="42">
        <v>1040</v>
      </c>
      <c r="FC18" s="42">
        <v>1015.9</v>
      </c>
      <c r="FD18" s="42">
        <v>1017.3</v>
      </c>
      <c r="FE18" s="42">
        <v>1028.8</v>
      </c>
      <c r="FF18" s="42">
        <v>1045.3</v>
      </c>
      <c r="FG18" s="42">
        <v>1044.5999999999999</v>
      </c>
      <c r="FH18" s="42">
        <v>1062.0999999999999</v>
      </c>
      <c r="FI18" s="42">
        <v>1069.0999999999999</v>
      </c>
      <c r="FJ18" s="42">
        <v>1076.4000000000001</v>
      </c>
      <c r="FK18" s="42">
        <v>1091.5</v>
      </c>
      <c r="FL18" s="42">
        <v>1105.5</v>
      </c>
      <c r="FM18" s="42">
        <v>1103.9000000000001</v>
      </c>
      <c r="FN18" s="42">
        <v>1114</v>
      </c>
      <c r="FO18" s="42">
        <v>1130.9000000000001</v>
      </c>
      <c r="FP18" s="42">
        <v>1133.9000000000001</v>
      </c>
      <c r="FQ18" s="42">
        <v>1131.3</v>
      </c>
      <c r="FR18" s="42">
        <v>1148.4000000000001</v>
      </c>
      <c r="FS18" s="42">
        <v>1174.5999999999999</v>
      </c>
      <c r="FT18" s="42">
        <v>1180.8</v>
      </c>
      <c r="FU18" s="42">
        <v>1195</v>
      </c>
      <c r="FV18" s="42">
        <v>1204.0999999999999</v>
      </c>
      <c r="FW18" s="42">
        <v>1220.5</v>
      </c>
      <c r="FX18" s="42">
        <v>1237.5</v>
      </c>
      <c r="FY18" s="42">
        <v>1248.4000000000001</v>
      </c>
      <c r="FZ18" s="42">
        <v>1257</v>
      </c>
      <c r="GA18" s="42">
        <v>1262.2</v>
      </c>
      <c r="GB18" s="42">
        <v>1273.0999999999999</v>
      </c>
      <c r="GC18" s="42">
        <v>1275.5</v>
      </c>
      <c r="GD18" s="42">
        <v>1289.9000000000001</v>
      </c>
      <c r="GE18" s="42">
        <v>1295.9000000000001</v>
      </c>
      <c r="GF18" s="42">
        <v>1301.8</v>
      </c>
      <c r="GG18" s="42">
        <v>1320.3</v>
      </c>
      <c r="GH18" s="42">
        <v>1329</v>
      </c>
      <c r="GI18" s="42">
        <v>1340</v>
      </c>
      <c r="GJ18" s="42">
        <v>1357.4</v>
      </c>
      <c r="GK18" s="42">
        <v>1368.7</v>
      </c>
      <c r="GL18" s="42">
        <v>1389.8</v>
      </c>
      <c r="GM18" s="42">
        <v>1418.3</v>
      </c>
      <c r="GN18" s="42">
        <v>1433.1</v>
      </c>
      <c r="GO18" s="42">
        <v>1448.7</v>
      </c>
      <c r="GP18" s="42">
        <v>1479</v>
      </c>
      <c r="GQ18" s="42">
        <v>1473.8</v>
      </c>
      <c r="GR18" s="42">
        <v>1480.7</v>
      </c>
      <c r="GS18" s="42">
        <v>1501.6</v>
      </c>
      <c r="GT18" s="42">
        <v>1509.6</v>
      </c>
      <c r="GU18" s="42">
        <v>1530</v>
      </c>
      <c r="GV18" s="42">
        <v>1395.8</v>
      </c>
      <c r="GW18" s="42">
        <v>1489.2</v>
      </c>
      <c r="GX18" s="42">
        <v>1511.6</v>
      </c>
      <c r="GY18" s="42">
        <v>1546</v>
      </c>
    </row>
    <row r="19" spans="2:207" x14ac:dyDescent="0.35">
      <c r="B19" s="2" t="s">
        <v>296</v>
      </c>
      <c r="C19" s="42">
        <v>30.7</v>
      </c>
      <c r="D19" s="42">
        <v>30.8</v>
      </c>
      <c r="E19" s="42">
        <v>31.7</v>
      </c>
      <c r="F19" s="42">
        <v>30.2</v>
      </c>
      <c r="G19" s="42">
        <v>34</v>
      </c>
      <c r="H19" s="42">
        <v>34.9</v>
      </c>
      <c r="I19" s="42">
        <v>34.1</v>
      </c>
      <c r="J19" s="42">
        <v>34.6</v>
      </c>
      <c r="K19" s="42">
        <v>36.799999999999997</v>
      </c>
      <c r="L19" s="42">
        <v>37.1</v>
      </c>
      <c r="M19" s="42">
        <v>38.299999999999997</v>
      </c>
      <c r="N19" s="42">
        <v>42.4</v>
      </c>
      <c r="O19" s="42">
        <v>45.3</v>
      </c>
      <c r="P19" s="42">
        <v>45.4</v>
      </c>
      <c r="Q19" s="42">
        <v>43.4</v>
      </c>
      <c r="R19" s="42">
        <v>45.6</v>
      </c>
      <c r="S19" s="42">
        <v>43.7</v>
      </c>
      <c r="T19" s="42">
        <v>45.9</v>
      </c>
      <c r="U19" s="42">
        <v>50.8</v>
      </c>
      <c r="V19" s="42">
        <v>44.6</v>
      </c>
      <c r="W19" s="42">
        <v>37.6</v>
      </c>
      <c r="X19" s="42">
        <v>40.799999999999997</v>
      </c>
      <c r="Y19" s="42">
        <v>51.4</v>
      </c>
      <c r="Z19" s="42">
        <v>52.3</v>
      </c>
      <c r="AA19" s="42">
        <v>59.6</v>
      </c>
      <c r="AB19" s="42">
        <v>58.6</v>
      </c>
      <c r="AC19" s="42">
        <v>58.1</v>
      </c>
      <c r="AD19" s="42">
        <v>57.1</v>
      </c>
      <c r="AE19" s="42">
        <v>61.5</v>
      </c>
      <c r="AF19" s="42">
        <v>67.099999999999994</v>
      </c>
      <c r="AG19" s="42">
        <v>69.7</v>
      </c>
      <c r="AH19" s="42">
        <v>70.099999999999994</v>
      </c>
      <c r="AI19" s="42">
        <v>65</v>
      </c>
      <c r="AJ19" s="42">
        <v>78.599999999999994</v>
      </c>
      <c r="AK19" s="42">
        <v>79.099999999999994</v>
      </c>
      <c r="AL19" s="42">
        <v>83.3</v>
      </c>
      <c r="AM19" s="42">
        <v>80.3</v>
      </c>
      <c r="AN19" s="42">
        <v>80.3</v>
      </c>
      <c r="AO19" s="42">
        <v>78.900000000000006</v>
      </c>
      <c r="AP19" s="42">
        <v>75.3</v>
      </c>
      <c r="AQ19" s="42">
        <v>83.1</v>
      </c>
      <c r="AR19" s="42">
        <v>62.6</v>
      </c>
      <c r="AS19" s="42">
        <v>69.900000000000006</v>
      </c>
      <c r="AT19" s="42">
        <v>76.8</v>
      </c>
      <c r="AU19" s="42">
        <v>75.400000000000006</v>
      </c>
      <c r="AV19" s="42">
        <v>65.900000000000006</v>
      </c>
      <c r="AW19" s="42">
        <v>68.400000000000006</v>
      </c>
      <c r="AX19" s="42">
        <v>58.9</v>
      </c>
      <c r="AY19" s="42">
        <v>47.6</v>
      </c>
      <c r="AZ19" s="42">
        <v>49</v>
      </c>
      <c r="BA19" s="42">
        <v>49.8</v>
      </c>
      <c r="BB19" s="42">
        <v>45.1</v>
      </c>
      <c r="BC19" s="42">
        <v>47.1</v>
      </c>
      <c r="BD19" s="42">
        <v>61.9</v>
      </c>
      <c r="BE19" s="42">
        <v>70.7</v>
      </c>
      <c r="BF19" s="42">
        <v>72.400000000000006</v>
      </c>
      <c r="BG19" s="42">
        <v>84.9</v>
      </c>
      <c r="BH19" s="42">
        <v>83.7</v>
      </c>
      <c r="BI19" s="42">
        <v>71.3</v>
      </c>
      <c r="BJ19" s="42">
        <v>72.099999999999994</v>
      </c>
      <c r="BK19" s="42">
        <v>77.7</v>
      </c>
      <c r="BL19" s="42">
        <v>76</v>
      </c>
      <c r="BM19" s="42">
        <v>81.7</v>
      </c>
      <c r="BN19" s="42">
        <v>79.5</v>
      </c>
      <c r="BO19" s="42">
        <v>84.4</v>
      </c>
      <c r="BP19" s="42">
        <v>85.5</v>
      </c>
      <c r="BQ19" s="42">
        <v>86.9</v>
      </c>
      <c r="BR19" s="42">
        <v>97.9</v>
      </c>
      <c r="BS19" s="42">
        <v>98.7</v>
      </c>
      <c r="BT19" s="42">
        <v>111.8</v>
      </c>
      <c r="BU19" s="42">
        <v>116.2</v>
      </c>
      <c r="BV19" s="42">
        <v>110.7</v>
      </c>
      <c r="BW19" s="42">
        <v>108</v>
      </c>
      <c r="BX19" s="42">
        <v>115.3</v>
      </c>
      <c r="BY19" s="42">
        <v>125.1</v>
      </c>
      <c r="BZ19" s="42">
        <v>130.9</v>
      </c>
      <c r="CA19" s="42">
        <v>132.69999999999999</v>
      </c>
      <c r="CB19" s="42">
        <v>118.7</v>
      </c>
      <c r="CC19" s="42">
        <v>114.4</v>
      </c>
      <c r="CD19" s="42">
        <v>113.5</v>
      </c>
      <c r="CE19" s="42">
        <v>112.5</v>
      </c>
      <c r="CF19" s="42">
        <v>116.8</v>
      </c>
      <c r="CG19" s="42">
        <v>119.9</v>
      </c>
      <c r="CH19" s="42">
        <v>118.8</v>
      </c>
      <c r="CI19" s="42">
        <v>115.3</v>
      </c>
      <c r="CJ19" s="42">
        <v>110.9</v>
      </c>
      <c r="CK19" s="42">
        <v>111.9</v>
      </c>
      <c r="CL19" s="42">
        <v>113.1</v>
      </c>
      <c r="CM19" s="42">
        <v>125</v>
      </c>
      <c r="CN19" s="42">
        <v>126.8</v>
      </c>
      <c r="CO19" s="42">
        <v>122.1</v>
      </c>
      <c r="CP19" s="42">
        <v>131.6</v>
      </c>
      <c r="CQ19" s="42">
        <v>136.4</v>
      </c>
      <c r="CR19" s="42">
        <v>148.69999999999999</v>
      </c>
      <c r="CS19" s="42">
        <v>140.69999999999999</v>
      </c>
      <c r="CT19" s="42">
        <v>171.9</v>
      </c>
      <c r="CU19" s="42">
        <v>149.5</v>
      </c>
      <c r="CV19" s="42">
        <v>158</v>
      </c>
      <c r="CW19" s="42">
        <v>173.8</v>
      </c>
      <c r="CX19" s="42">
        <v>183.6</v>
      </c>
      <c r="CY19" s="42">
        <v>187.8</v>
      </c>
      <c r="CZ19" s="42">
        <v>184.4</v>
      </c>
      <c r="DA19" s="42">
        <v>191</v>
      </c>
      <c r="DB19" s="42">
        <v>187.1</v>
      </c>
      <c r="DC19" s="42">
        <v>194.3</v>
      </c>
      <c r="DD19" s="42">
        <v>205.5</v>
      </c>
      <c r="DE19" s="42">
        <v>205.9</v>
      </c>
      <c r="DF19" s="42">
        <v>208.6</v>
      </c>
      <c r="DG19" s="42">
        <v>210</v>
      </c>
      <c r="DH19" s="42">
        <v>214</v>
      </c>
      <c r="DI19" s="42">
        <v>226</v>
      </c>
      <c r="DJ19" s="42">
        <v>215.9</v>
      </c>
      <c r="DK19" s="42">
        <v>213.5</v>
      </c>
      <c r="DL19" s="42">
        <v>209.9</v>
      </c>
      <c r="DM19" s="42">
        <v>215.8</v>
      </c>
      <c r="DN19" s="42">
        <v>211.3</v>
      </c>
      <c r="DO19" s="42">
        <v>222.3</v>
      </c>
      <c r="DP19" s="42">
        <v>219.9</v>
      </c>
      <c r="DQ19" s="42">
        <v>223.3</v>
      </c>
      <c r="DR19" s="42">
        <v>228</v>
      </c>
      <c r="DS19" s="42">
        <v>239.4</v>
      </c>
      <c r="DT19" s="42">
        <v>237.6</v>
      </c>
      <c r="DU19" s="42">
        <v>219</v>
      </c>
      <c r="DV19" s="42">
        <v>221.3</v>
      </c>
      <c r="DW19" s="42">
        <v>185.1</v>
      </c>
      <c r="DX19" s="42">
        <v>179</v>
      </c>
      <c r="DY19" s="42">
        <v>159.30000000000001</v>
      </c>
      <c r="DZ19" s="42">
        <v>142.4</v>
      </c>
      <c r="EA19" s="42">
        <v>143.80000000000001</v>
      </c>
      <c r="EB19" s="42">
        <v>150</v>
      </c>
      <c r="EC19" s="42">
        <v>158</v>
      </c>
      <c r="ED19" s="42">
        <v>175.5</v>
      </c>
      <c r="EE19" s="42">
        <v>196.1</v>
      </c>
      <c r="EF19" s="42">
        <v>192.6</v>
      </c>
      <c r="EG19" s="42">
        <v>213.9</v>
      </c>
      <c r="EH19" s="42">
        <v>236.6</v>
      </c>
      <c r="EI19" s="42">
        <v>247</v>
      </c>
      <c r="EJ19" s="42">
        <v>266.8</v>
      </c>
      <c r="EK19" s="42">
        <v>288.3</v>
      </c>
      <c r="EL19" s="42">
        <v>293.60000000000002</v>
      </c>
      <c r="EM19" s="42">
        <v>370.6</v>
      </c>
      <c r="EN19" s="42">
        <v>359</v>
      </c>
      <c r="EO19" s="42">
        <v>365.2</v>
      </c>
      <c r="EP19" s="42">
        <v>402.9</v>
      </c>
      <c r="EQ19" s="42">
        <v>416.9</v>
      </c>
      <c r="ER19" s="42">
        <v>427.6</v>
      </c>
      <c r="ES19" s="42">
        <v>446.6</v>
      </c>
      <c r="ET19" s="42">
        <v>409.8</v>
      </c>
      <c r="EU19" s="42">
        <v>413.6</v>
      </c>
      <c r="EV19" s="42">
        <v>407.2</v>
      </c>
      <c r="EW19" s="42">
        <v>370.9</v>
      </c>
      <c r="EX19" s="42">
        <v>352.7</v>
      </c>
      <c r="EY19" s="42">
        <v>291.89999999999998</v>
      </c>
      <c r="EZ19" s="42">
        <v>278.7</v>
      </c>
      <c r="FA19" s="42">
        <v>264.39999999999998</v>
      </c>
      <c r="FB19" s="42">
        <v>162.6</v>
      </c>
      <c r="FC19" s="42">
        <v>166.5</v>
      </c>
      <c r="FD19" s="42">
        <v>188.6</v>
      </c>
      <c r="FE19" s="42">
        <v>200.7</v>
      </c>
      <c r="FF19" s="42">
        <v>234.2</v>
      </c>
      <c r="FG19" s="42">
        <v>249.8</v>
      </c>
      <c r="FH19" s="42">
        <v>255.6</v>
      </c>
      <c r="FI19" s="42">
        <v>272.60000000000002</v>
      </c>
      <c r="FJ19" s="42">
        <v>284</v>
      </c>
      <c r="FK19" s="42">
        <v>277.3</v>
      </c>
      <c r="FL19" s="42">
        <v>276.89999999999998</v>
      </c>
      <c r="FM19" s="42">
        <v>248.2</v>
      </c>
      <c r="FN19" s="42">
        <v>287</v>
      </c>
      <c r="FO19" s="42">
        <v>310.7</v>
      </c>
      <c r="FP19" s="42">
        <v>325</v>
      </c>
      <c r="FQ19" s="42">
        <v>332.9</v>
      </c>
      <c r="FR19" s="42">
        <v>332.8</v>
      </c>
      <c r="FS19" s="42">
        <v>350.8</v>
      </c>
      <c r="FT19" s="42">
        <v>347.3</v>
      </c>
      <c r="FU19" s="42">
        <v>354.3</v>
      </c>
      <c r="FV19" s="42">
        <v>356.9</v>
      </c>
      <c r="FW19" s="42">
        <v>392.8</v>
      </c>
      <c r="FX19" s="42">
        <v>415.1</v>
      </c>
      <c r="FY19" s="42">
        <v>387.1</v>
      </c>
      <c r="FZ19" s="42">
        <v>389.8</v>
      </c>
      <c r="GA19" s="42">
        <v>403.5</v>
      </c>
      <c r="GB19" s="42">
        <v>408.5</v>
      </c>
      <c r="GC19" s="42">
        <v>379.6</v>
      </c>
      <c r="GD19" s="42">
        <v>349.7</v>
      </c>
      <c r="GE19" s="42">
        <v>355.1</v>
      </c>
      <c r="GF19" s="42">
        <v>364.9</v>
      </c>
      <c r="GG19" s="42">
        <v>378</v>
      </c>
      <c r="GH19" s="42">
        <v>363</v>
      </c>
      <c r="GI19" s="42">
        <v>302.10000000000002</v>
      </c>
      <c r="GJ19" s="42">
        <v>308.7</v>
      </c>
      <c r="GK19" s="42">
        <v>308.60000000000002</v>
      </c>
      <c r="GL19" s="42">
        <v>279</v>
      </c>
      <c r="GM19" s="42">
        <v>244.1</v>
      </c>
      <c r="GN19" s="42">
        <v>265.5</v>
      </c>
      <c r="GO19" s="42">
        <v>276.3</v>
      </c>
      <c r="GP19" s="42">
        <v>298.2</v>
      </c>
      <c r="GQ19" s="42">
        <v>282.3</v>
      </c>
      <c r="GR19" s="42">
        <v>292.89999999999998</v>
      </c>
      <c r="GS19" s="42">
        <v>271.39999999999998</v>
      </c>
      <c r="GT19" s="42">
        <v>300.8</v>
      </c>
      <c r="GU19" s="42">
        <v>243.2</v>
      </c>
      <c r="GV19" s="42">
        <v>225.8</v>
      </c>
      <c r="GW19" s="42">
        <v>297.2</v>
      </c>
      <c r="GX19" s="42">
        <v>332.7</v>
      </c>
      <c r="GY19" s="42">
        <v>347.5</v>
      </c>
    </row>
    <row r="20" spans="2:207" x14ac:dyDescent="0.35">
      <c r="B20" s="2" t="s">
        <v>297</v>
      </c>
      <c r="C20" s="42">
        <v>247.9</v>
      </c>
      <c r="D20" s="42">
        <v>249.1</v>
      </c>
      <c r="E20" s="42">
        <v>254.6</v>
      </c>
      <c r="F20" s="42">
        <v>258.7</v>
      </c>
      <c r="G20" s="42">
        <v>261.89999999999998</v>
      </c>
      <c r="H20" s="42">
        <v>266.10000000000002</v>
      </c>
      <c r="I20" s="42">
        <v>269.8</v>
      </c>
      <c r="J20" s="42">
        <v>272.10000000000002</v>
      </c>
      <c r="K20" s="42">
        <v>282.2</v>
      </c>
      <c r="L20" s="42">
        <v>286.5</v>
      </c>
      <c r="M20" s="42">
        <v>284.3</v>
      </c>
      <c r="N20" s="42">
        <v>291.7</v>
      </c>
      <c r="O20" s="42">
        <v>299.60000000000002</v>
      </c>
      <c r="P20" s="42">
        <v>302.7</v>
      </c>
      <c r="Q20" s="42">
        <v>304.2</v>
      </c>
      <c r="R20" s="42">
        <v>312.60000000000002</v>
      </c>
      <c r="S20" s="42">
        <v>324.60000000000002</v>
      </c>
      <c r="T20" s="42">
        <v>335</v>
      </c>
      <c r="U20" s="42">
        <v>346.7</v>
      </c>
      <c r="V20" s="42">
        <v>359.2</v>
      </c>
      <c r="W20" s="42">
        <v>370.1</v>
      </c>
      <c r="X20" s="42">
        <v>373.4</v>
      </c>
      <c r="Y20" s="42">
        <v>385.4</v>
      </c>
      <c r="Z20" s="42">
        <v>395.6</v>
      </c>
      <c r="AA20" s="42">
        <v>401.3</v>
      </c>
      <c r="AB20" s="42">
        <v>401</v>
      </c>
      <c r="AC20" s="42">
        <v>403.5</v>
      </c>
      <c r="AD20" s="42">
        <v>410.8</v>
      </c>
      <c r="AE20" s="42">
        <v>421.2</v>
      </c>
      <c r="AF20" s="42">
        <v>431.4</v>
      </c>
      <c r="AG20" s="42">
        <v>438</v>
      </c>
      <c r="AH20" s="42">
        <v>446.7</v>
      </c>
      <c r="AI20" s="42">
        <v>452.6</v>
      </c>
      <c r="AJ20" s="42">
        <v>472.3</v>
      </c>
      <c r="AK20" s="42">
        <v>484.2</v>
      </c>
      <c r="AL20" s="42">
        <v>496.2</v>
      </c>
      <c r="AM20" s="42">
        <v>501.8</v>
      </c>
      <c r="AN20" s="42">
        <v>516.5</v>
      </c>
      <c r="AO20" s="42">
        <v>533.1</v>
      </c>
      <c r="AP20" s="42">
        <v>547.79999999999995</v>
      </c>
      <c r="AQ20" s="42">
        <v>568.79999999999995</v>
      </c>
      <c r="AR20" s="42">
        <v>588.5</v>
      </c>
      <c r="AS20" s="42">
        <v>592.20000000000005</v>
      </c>
      <c r="AT20" s="42">
        <v>608.9</v>
      </c>
      <c r="AU20" s="42">
        <v>633.4</v>
      </c>
      <c r="AV20" s="42">
        <v>648.70000000000005</v>
      </c>
      <c r="AW20" s="42">
        <v>657.8</v>
      </c>
      <c r="AX20" s="42">
        <v>677.7</v>
      </c>
      <c r="AY20" s="42">
        <v>688.1</v>
      </c>
      <c r="AZ20" s="42">
        <v>703.1</v>
      </c>
      <c r="BA20" s="42">
        <v>717.3</v>
      </c>
      <c r="BB20" s="42">
        <v>737.4</v>
      </c>
      <c r="BC20" s="42">
        <v>747.9</v>
      </c>
      <c r="BD20" s="42">
        <v>761.1</v>
      </c>
      <c r="BE20" s="42">
        <v>782.2</v>
      </c>
      <c r="BF20" s="42">
        <v>775.1</v>
      </c>
      <c r="BG20" s="42">
        <v>794</v>
      </c>
      <c r="BH20" s="42">
        <v>819.1</v>
      </c>
      <c r="BI20" s="42">
        <v>835.7</v>
      </c>
      <c r="BJ20" s="42">
        <v>862.8</v>
      </c>
      <c r="BK20" s="42">
        <v>875.6</v>
      </c>
      <c r="BL20" s="42">
        <v>900.5</v>
      </c>
      <c r="BM20" s="42">
        <v>927.4</v>
      </c>
      <c r="BN20" s="42">
        <v>938.6</v>
      </c>
      <c r="BO20" s="42">
        <v>946.8</v>
      </c>
      <c r="BP20" s="42">
        <v>967.5</v>
      </c>
      <c r="BQ20" s="42">
        <v>993.6</v>
      </c>
      <c r="BR20" s="42">
        <v>996.4</v>
      </c>
      <c r="BS20" s="42">
        <v>1008.7</v>
      </c>
      <c r="BT20" s="42">
        <v>1025.2</v>
      </c>
      <c r="BU20" s="42">
        <v>1036.2</v>
      </c>
      <c r="BV20" s="42">
        <v>1056</v>
      </c>
      <c r="BW20" s="42">
        <v>1056.9000000000001</v>
      </c>
      <c r="BX20" s="42">
        <v>1070.4000000000001</v>
      </c>
      <c r="BY20" s="42">
        <v>1078.2</v>
      </c>
      <c r="BZ20" s="42">
        <v>1109.9000000000001</v>
      </c>
      <c r="CA20" s="42">
        <v>1116.5999999999999</v>
      </c>
      <c r="CB20" s="42">
        <v>1145.8</v>
      </c>
      <c r="CC20" s="42">
        <v>1164.5999999999999</v>
      </c>
      <c r="CD20" s="42">
        <v>1180.5</v>
      </c>
      <c r="CE20" s="42">
        <v>1212.5</v>
      </c>
      <c r="CF20" s="42">
        <v>1230.7</v>
      </c>
      <c r="CG20" s="42">
        <v>1242.5999999999999</v>
      </c>
      <c r="CH20" s="42">
        <v>1268.5</v>
      </c>
      <c r="CI20" s="42">
        <v>1284.2</v>
      </c>
      <c r="CJ20" s="42">
        <v>1296.5999999999999</v>
      </c>
      <c r="CK20" s="42">
        <v>1306.3</v>
      </c>
      <c r="CL20" s="42">
        <v>1308.8</v>
      </c>
      <c r="CM20" s="42">
        <v>1326.4</v>
      </c>
      <c r="CN20" s="42">
        <v>1334.8</v>
      </c>
      <c r="CO20" s="42">
        <v>1354</v>
      </c>
      <c r="CP20" s="42">
        <v>1362.8</v>
      </c>
      <c r="CQ20" s="42">
        <v>1351.8</v>
      </c>
      <c r="CR20" s="42">
        <v>1359.1</v>
      </c>
      <c r="CS20" s="42">
        <v>1367.4</v>
      </c>
      <c r="CT20" s="42">
        <v>1381.4</v>
      </c>
      <c r="CU20" s="42">
        <v>1373.4</v>
      </c>
      <c r="CV20" s="42">
        <v>1389.4</v>
      </c>
      <c r="CW20" s="42">
        <v>1423.4</v>
      </c>
      <c r="CX20" s="42">
        <v>1422.9</v>
      </c>
      <c r="CY20" s="42">
        <v>1437.6</v>
      </c>
      <c r="CZ20" s="42">
        <v>1452.9</v>
      </c>
      <c r="DA20" s="42">
        <v>1455.7</v>
      </c>
      <c r="DB20" s="42">
        <v>1451.6</v>
      </c>
      <c r="DC20" s="42">
        <v>1471.3</v>
      </c>
      <c r="DD20" s="42">
        <v>1487.7</v>
      </c>
      <c r="DE20" s="42">
        <v>1496.7</v>
      </c>
      <c r="DF20" s="42">
        <v>1515.7</v>
      </c>
      <c r="DG20" s="42">
        <v>1516</v>
      </c>
      <c r="DH20" s="42">
        <v>1542.5</v>
      </c>
      <c r="DI20" s="42">
        <v>1555.2</v>
      </c>
      <c r="DJ20" s="42">
        <v>1574.8</v>
      </c>
      <c r="DK20" s="42">
        <v>1568</v>
      </c>
      <c r="DL20" s="42">
        <v>1603.7</v>
      </c>
      <c r="DM20" s="42">
        <v>1627.3</v>
      </c>
      <c r="DN20" s="42">
        <v>1647.5</v>
      </c>
      <c r="DO20" s="42">
        <v>1669.4</v>
      </c>
      <c r="DP20" s="42">
        <v>1695.2</v>
      </c>
      <c r="DQ20" s="42">
        <v>1734.5</v>
      </c>
      <c r="DR20" s="42">
        <v>1782.3</v>
      </c>
      <c r="DS20" s="42">
        <v>1790.7</v>
      </c>
      <c r="DT20" s="42">
        <v>1823.1</v>
      </c>
      <c r="DU20" s="42">
        <v>1832.3</v>
      </c>
      <c r="DV20" s="42">
        <v>1861.2</v>
      </c>
      <c r="DW20" s="42">
        <v>1905.4</v>
      </c>
      <c r="DX20" s="42">
        <v>1947</v>
      </c>
      <c r="DY20" s="42">
        <v>1952.7</v>
      </c>
      <c r="DZ20" s="42">
        <v>1992</v>
      </c>
      <c r="EA20" s="42">
        <v>2038.9</v>
      </c>
      <c r="EB20" s="42">
        <v>2073.5</v>
      </c>
      <c r="EC20" s="42">
        <v>2100.4</v>
      </c>
      <c r="ED20" s="42">
        <v>2142</v>
      </c>
      <c r="EE20" s="42">
        <v>2172.4</v>
      </c>
      <c r="EF20" s="42">
        <v>2199.4</v>
      </c>
      <c r="EG20" s="42">
        <v>2221.1999999999998</v>
      </c>
      <c r="EH20" s="42">
        <v>2251.8000000000002</v>
      </c>
      <c r="EI20" s="42">
        <v>2287.3000000000002</v>
      </c>
      <c r="EJ20" s="42">
        <v>2321.4</v>
      </c>
      <c r="EK20" s="42">
        <v>2357.1999999999998</v>
      </c>
      <c r="EL20" s="42">
        <v>2389.6999999999998</v>
      </c>
      <c r="EM20" s="42">
        <v>2426.9</v>
      </c>
      <c r="EN20" s="42">
        <v>2452.9</v>
      </c>
      <c r="EO20" s="42">
        <v>2495.1</v>
      </c>
      <c r="EP20" s="42">
        <v>2529.1</v>
      </c>
      <c r="EQ20" s="42">
        <v>2580.6999999999998</v>
      </c>
      <c r="ER20" s="42">
        <v>2610.9</v>
      </c>
      <c r="ES20" s="42">
        <v>2630.7</v>
      </c>
      <c r="ET20" s="42">
        <v>2674.7</v>
      </c>
      <c r="EU20" s="42">
        <v>2719.2</v>
      </c>
      <c r="EV20" s="42">
        <v>2770.3</v>
      </c>
      <c r="EW20" s="42">
        <v>2809</v>
      </c>
      <c r="EX20" s="42">
        <v>2864.9</v>
      </c>
      <c r="EY20" s="42">
        <v>2909.3</v>
      </c>
      <c r="EZ20" s="42">
        <v>2971.1</v>
      </c>
      <c r="FA20" s="42">
        <v>3027.5</v>
      </c>
      <c r="FB20" s="42">
        <v>3020</v>
      </c>
      <c r="FC20" s="42">
        <v>3019.7</v>
      </c>
      <c r="FD20" s="42">
        <v>3067.6</v>
      </c>
      <c r="FE20" s="42">
        <v>3089</v>
      </c>
      <c r="FF20" s="42">
        <v>3117.8</v>
      </c>
      <c r="FG20" s="42">
        <v>3131.9</v>
      </c>
      <c r="FH20" s="42">
        <v>3164.7</v>
      </c>
      <c r="FI20" s="42">
        <v>3157.9</v>
      </c>
      <c r="FJ20" s="42">
        <v>3164.1</v>
      </c>
      <c r="FK20" s="42">
        <v>3156</v>
      </c>
      <c r="FL20" s="42">
        <v>3168.6</v>
      </c>
      <c r="FM20" s="42">
        <v>3137.5</v>
      </c>
      <c r="FN20" s="42">
        <v>3131.4</v>
      </c>
      <c r="FO20" s="42">
        <v>3144.7</v>
      </c>
      <c r="FP20" s="42">
        <v>3131</v>
      </c>
      <c r="FQ20" s="42">
        <v>3139.6</v>
      </c>
      <c r="FR20" s="42">
        <v>3132.7</v>
      </c>
      <c r="FS20" s="42">
        <v>3125</v>
      </c>
      <c r="FT20" s="42">
        <v>3132</v>
      </c>
      <c r="FU20" s="42">
        <v>3134.1</v>
      </c>
      <c r="FV20" s="42">
        <v>3138.5</v>
      </c>
      <c r="FW20" s="42">
        <v>3137.4</v>
      </c>
      <c r="FX20" s="42">
        <v>3153.3</v>
      </c>
      <c r="FY20" s="42">
        <v>3190.9</v>
      </c>
      <c r="FZ20" s="42">
        <v>3190.3</v>
      </c>
      <c r="GA20" s="42">
        <v>3188.1</v>
      </c>
      <c r="GB20" s="42">
        <v>3230.6</v>
      </c>
      <c r="GC20" s="42">
        <v>3249.1</v>
      </c>
      <c r="GD20" s="42">
        <v>3253.2</v>
      </c>
      <c r="GE20" s="42">
        <v>3266.4</v>
      </c>
      <c r="GF20" s="42">
        <v>3283.1</v>
      </c>
      <c r="GG20" s="42">
        <v>3310.9</v>
      </c>
      <c r="GH20" s="42">
        <v>3336.7</v>
      </c>
      <c r="GI20" s="42">
        <v>3361.6</v>
      </c>
      <c r="GJ20" s="42">
        <v>3384.2</v>
      </c>
      <c r="GK20" s="42">
        <v>3411.1</v>
      </c>
      <c r="GL20" s="42">
        <v>3471.1</v>
      </c>
      <c r="GM20" s="42">
        <v>3521.5</v>
      </c>
      <c r="GN20" s="42">
        <v>3580</v>
      </c>
      <c r="GO20" s="42">
        <v>3631.2</v>
      </c>
      <c r="GP20" s="42">
        <v>3648</v>
      </c>
      <c r="GQ20" s="42">
        <v>3681.5</v>
      </c>
      <c r="GR20" s="42">
        <v>3737.6</v>
      </c>
      <c r="GS20" s="42">
        <v>3767.1</v>
      </c>
      <c r="GT20" s="42">
        <v>3805.3</v>
      </c>
      <c r="GU20" s="42">
        <v>3834.1</v>
      </c>
      <c r="GV20" s="42">
        <v>3839.3</v>
      </c>
      <c r="GW20" s="42">
        <v>3816.6</v>
      </c>
      <c r="GX20" s="42">
        <v>3835.2</v>
      </c>
      <c r="GY20" s="42">
        <v>3946.5</v>
      </c>
    </row>
    <row r="21" spans="2:207" x14ac:dyDescent="0.35">
      <c r="B21" s="2" t="s">
        <v>298</v>
      </c>
      <c r="C21" s="42">
        <v>46.2</v>
      </c>
      <c r="D21" s="42">
        <v>46.5</v>
      </c>
      <c r="E21" s="42">
        <v>46.9</v>
      </c>
      <c r="F21" s="42">
        <v>46.7</v>
      </c>
      <c r="G21" s="42">
        <v>50.8</v>
      </c>
      <c r="H21" s="42">
        <v>51.4</v>
      </c>
      <c r="I21" s="42">
        <v>51.6</v>
      </c>
      <c r="J21" s="42">
        <v>52.2</v>
      </c>
      <c r="K21" s="42">
        <v>58.5</v>
      </c>
      <c r="L21" s="42">
        <v>59.2</v>
      </c>
      <c r="M21" s="42">
        <v>59.9</v>
      </c>
      <c r="N21" s="42">
        <v>60.8</v>
      </c>
      <c r="O21" s="42">
        <v>74.099999999999994</v>
      </c>
      <c r="P21" s="42">
        <v>75.3</v>
      </c>
      <c r="Q21" s="42">
        <v>76.599999999999994</v>
      </c>
      <c r="R21" s="42">
        <v>78.099999999999994</v>
      </c>
      <c r="S21" s="42">
        <v>83.7</v>
      </c>
      <c r="T21" s="42">
        <v>85.3</v>
      </c>
      <c r="U21" s="42">
        <v>86.9</v>
      </c>
      <c r="V21" s="42">
        <v>87.1</v>
      </c>
      <c r="W21" s="42">
        <v>88.2</v>
      </c>
      <c r="X21" s="42">
        <v>88.6</v>
      </c>
      <c r="Y21" s="42">
        <v>90.3</v>
      </c>
      <c r="Z21" s="42">
        <v>92.4</v>
      </c>
      <c r="AA21" s="42">
        <v>99.6</v>
      </c>
      <c r="AB21" s="42">
        <v>101.1</v>
      </c>
      <c r="AC21" s="42">
        <v>102.8</v>
      </c>
      <c r="AD21" s="42">
        <v>104.4</v>
      </c>
      <c r="AE21" s="42">
        <v>110</v>
      </c>
      <c r="AF21" s="42">
        <v>112.8</v>
      </c>
      <c r="AG21" s="42">
        <v>115.1</v>
      </c>
      <c r="AH21" s="42">
        <v>117.5</v>
      </c>
      <c r="AI21" s="42">
        <v>124.7</v>
      </c>
      <c r="AJ21" s="42">
        <v>129.9</v>
      </c>
      <c r="AK21" s="42">
        <v>134.19999999999999</v>
      </c>
      <c r="AL21" s="42">
        <v>139.6</v>
      </c>
      <c r="AM21" s="42">
        <v>146.9</v>
      </c>
      <c r="AN21" s="42">
        <v>151.19999999999999</v>
      </c>
      <c r="AO21" s="42">
        <v>156.30000000000001</v>
      </c>
      <c r="AP21" s="42">
        <v>160.30000000000001</v>
      </c>
      <c r="AQ21" s="42">
        <v>162.9</v>
      </c>
      <c r="AR21" s="42">
        <v>163.9</v>
      </c>
      <c r="AS21" s="42">
        <v>168</v>
      </c>
      <c r="AT21" s="42">
        <v>174</v>
      </c>
      <c r="AU21" s="42">
        <v>191</v>
      </c>
      <c r="AV21" s="42">
        <v>194.8</v>
      </c>
      <c r="AW21" s="42">
        <v>199.5</v>
      </c>
      <c r="AX21" s="42">
        <v>202.2</v>
      </c>
      <c r="AY21" s="42">
        <v>207.2</v>
      </c>
      <c r="AZ21" s="42">
        <v>209.2</v>
      </c>
      <c r="BA21" s="42">
        <v>211.5</v>
      </c>
      <c r="BB21" s="42">
        <v>212.4</v>
      </c>
      <c r="BC21" s="42">
        <v>220.2</v>
      </c>
      <c r="BD21" s="42">
        <v>224.2</v>
      </c>
      <c r="BE21" s="42">
        <v>228.9</v>
      </c>
      <c r="BF21" s="42">
        <v>235.5</v>
      </c>
      <c r="BG21" s="42">
        <v>250.8</v>
      </c>
      <c r="BH21" s="42">
        <v>256.8</v>
      </c>
      <c r="BI21" s="42">
        <v>261.8</v>
      </c>
      <c r="BJ21" s="42">
        <v>265.8</v>
      </c>
      <c r="BK21" s="42">
        <v>275.7</v>
      </c>
      <c r="BL21" s="42">
        <v>279.8</v>
      </c>
      <c r="BM21" s="42">
        <v>284.60000000000002</v>
      </c>
      <c r="BN21" s="42">
        <v>291.10000000000002</v>
      </c>
      <c r="BO21" s="42">
        <v>298.2</v>
      </c>
      <c r="BP21" s="42">
        <v>301.89999999999998</v>
      </c>
      <c r="BQ21" s="42">
        <v>306.89999999999998</v>
      </c>
      <c r="BR21" s="42">
        <v>312.60000000000002</v>
      </c>
      <c r="BS21" s="42">
        <v>317.39999999999998</v>
      </c>
      <c r="BT21" s="42">
        <v>321.5</v>
      </c>
      <c r="BU21" s="42">
        <v>326.3</v>
      </c>
      <c r="BV21" s="42">
        <v>333.3</v>
      </c>
      <c r="BW21" s="42">
        <v>352.7</v>
      </c>
      <c r="BX21" s="42">
        <v>360</v>
      </c>
      <c r="BY21" s="42">
        <v>366.2</v>
      </c>
      <c r="BZ21" s="42">
        <v>373.7</v>
      </c>
      <c r="CA21" s="42">
        <v>379.7</v>
      </c>
      <c r="CB21" s="42">
        <v>384.3</v>
      </c>
      <c r="CC21" s="42">
        <v>388.9</v>
      </c>
      <c r="CD21" s="42">
        <v>394.9</v>
      </c>
      <c r="CE21" s="42">
        <v>403.5</v>
      </c>
      <c r="CF21" s="42">
        <v>408.8</v>
      </c>
      <c r="CG21" s="42">
        <v>416.6</v>
      </c>
      <c r="CH21" s="42">
        <v>419.4</v>
      </c>
      <c r="CI21" s="42">
        <v>423</v>
      </c>
      <c r="CJ21" s="42">
        <v>429.7</v>
      </c>
      <c r="CK21" s="42">
        <v>435.6</v>
      </c>
      <c r="CL21" s="42">
        <v>440.6</v>
      </c>
      <c r="CM21" s="42">
        <v>452.5</v>
      </c>
      <c r="CN21" s="42">
        <v>458.1</v>
      </c>
      <c r="CO21" s="42">
        <v>461.2</v>
      </c>
      <c r="CP21" s="42">
        <v>456.5</v>
      </c>
      <c r="CQ21" s="42">
        <v>475.9</v>
      </c>
      <c r="CR21" s="42">
        <v>476.4</v>
      </c>
      <c r="CS21" s="42">
        <v>481</v>
      </c>
      <c r="CT21" s="42">
        <v>485.2</v>
      </c>
      <c r="CU21" s="42">
        <v>500.4</v>
      </c>
      <c r="CV21" s="42">
        <v>507.6</v>
      </c>
      <c r="CW21" s="42">
        <v>513.6</v>
      </c>
      <c r="CX21" s="42">
        <v>521.1</v>
      </c>
      <c r="CY21" s="42">
        <v>528.20000000000005</v>
      </c>
      <c r="CZ21" s="42">
        <v>532.70000000000005</v>
      </c>
      <c r="DA21" s="42">
        <v>538.1</v>
      </c>
      <c r="DB21" s="42">
        <v>543.1</v>
      </c>
      <c r="DC21" s="42">
        <v>545.9</v>
      </c>
      <c r="DD21" s="42">
        <v>554.4</v>
      </c>
      <c r="DE21" s="42">
        <v>561.79999999999995</v>
      </c>
      <c r="DF21" s="42">
        <v>569.4</v>
      </c>
      <c r="DG21" s="42">
        <v>577.29999999999995</v>
      </c>
      <c r="DH21" s="42">
        <v>584.9</v>
      </c>
      <c r="DI21" s="42">
        <v>593.6</v>
      </c>
      <c r="DJ21" s="42">
        <v>605.29999999999995</v>
      </c>
      <c r="DK21" s="42">
        <v>613.29999999999995</v>
      </c>
      <c r="DL21" s="42">
        <v>622.79999999999995</v>
      </c>
      <c r="DM21" s="42">
        <v>632.6</v>
      </c>
      <c r="DN21" s="42">
        <v>642.4</v>
      </c>
      <c r="DO21" s="42">
        <v>653.29999999999995</v>
      </c>
      <c r="DP21" s="42">
        <v>659</v>
      </c>
      <c r="DQ21" s="42">
        <v>666.4</v>
      </c>
      <c r="DR21" s="42">
        <v>679.6</v>
      </c>
      <c r="DS21" s="42">
        <v>699.5</v>
      </c>
      <c r="DT21" s="42">
        <v>701.9</v>
      </c>
      <c r="DU21" s="42">
        <v>715.2</v>
      </c>
      <c r="DV21" s="42">
        <v>721</v>
      </c>
      <c r="DW21" s="42">
        <v>736.1</v>
      </c>
      <c r="DX21" s="42">
        <v>736.9</v>
      </c>
      <c r="DY21" s="42">
        <v>736.1</v>
      </c>
      <c r="DZ21" s="42">
        <v>738.7</v>
      </c>
      <c r="EA21" s="42">
        <v>746.9</v>
      </c>
      <c r="EB21" s="42">
        <v>755.3</v>
      </c>
      <c r="EC21" s="42">
        <v>758.1</v>
      </c>
      <c r="ED21" s="42">
        <v>760.8</v>
      </c>
      <c r="EE21" s="42">
        <v>767.1</v>
      </c>
      <c r="EF21" s="42">
        <v>777.8</v>
      </c>
      <c r="EG21" s="42">
        <v>787.7</v>
      </c>
      <c r="EH21" s="42">
        <v>800.1</v>
      </c>
      <c r="EI21" s="42">
        <v>813.4</v>
      </c>
      <c r="EJ21" s="42">
        <v>828</v>
      </c>
      <c r="EK21" s="42">
        <v>843.7</v>
      </c>
      <c r="EL21" s="42">
        <v>849.5</v>
      </c>
      <c r="EM21" s="42">
        <v>862.7</v>
      </c>
      <c r="EN21" s="42">
        <v>871</v>
      </c>
      <c r="EO21" s="42">
        <v>884.2</v>
      </c>
      <c r="EP21" s="42">
        <v>894.1</v>
      </c>
      <c r="EQ21" s="42">
        <v>917.9</v>
      </c>
      <c r="ER21" s="42">
        <v>922.7</v>
      </c>
      <c r="ES21" s="42">
        <v>927.2</v>
      </c>
      <c r="ET21" s="42">
        <v>940.8</v>
      </c>
      <c r="EU21" s="42">
        <v>960.4</v>
      </c>
      <c r="EV21" s="42">
        <v>962</v>
      </c>
      <c r="EW21" s="42">
        <v>965.3</v>
      </c>
      <c r="EX21" s="42">
        <v>976.9</v>
      </c>
      <c r="EY21" s="42">
        <v>988.8</v>
      </c>
      <c r="EZ21" s="42">
        <v>991</v>
      </c>
      <c r="FA21" s="42">
        <v>996.4</v>
      </c>
      <c r="FB21" s="42">
        <v>996.6</v>
      </c>
      <c r="FC21" s="42">
        <v>964.7</v>
      </c>
      <c r="FD21" s="42">
        <v>971.2</v>
      </c>
      <c r="FE21" s="42">
        <v>968.8</v>
      </c>
      <c r="FF21" s="42">
        <v>972.2</v>
      </c>
      <c r="FG21" s="42">
        <v>978.6</v>
      </c>
      <c r="FH21" s="42">
        <v>989.5</v>
      </c>
      <c r="FI21" s="42">
        <v>992.3</v>
      </c>
      <c r="FJ21" s="42">
        <v>994.3</v>
      </c>
      <c r="FK21" s="42">
        <v>916.2</v>
      </c>
      <c r="FL21" s="42">
        <v>918.9</v>
      </c>
      <c r="FM21" s="42">
        <v>927.3</v>
      </c>
      <c r="FN21" s="42">
        <v>921.9</v>
      </c>
      <c r="FO21" s="42">
        <v>944.9</v>
      </c>
      <c r="FP21" s="42">
        <v>949.4</v>
      </c>
      <c r="FQ21" s="42">
        <v>952.3</v>
      </c>
      <c r="FR21" s="42">
        <v>974.1</v>
      </c>
      <c r="FS21" s="42">
        <v>1095.9000000000001</v>
      </c>
      <c r="FT21" s="42">
        <v>1108.2</v>
      </c>
      <c r="FU21" s="42">
        <v>1111.4000000000001</v>
      </c>
      <c r="FV21" s="42">
        <v>1122.3</v>
      </c>
      <c r="FW21" s="42">
        <v>1145</v>
      </c>
      <c r="FX21" s="42">
        <v>1149.7</v>
      </c>
      <c r="FY21" s="42">
        <v>1161.4000000000001</v>
      </c>
      <c r="FZ21" s="42">
        <v>1179.0999999999999</v>
      </c>
      <c r="GA21" s="42">
        <v>1194.2</v>
      </c>
      <c r="GB21" s="42">
        <v>1206.0999999999999</v>
      </c>
      <c r="GC21" s="42">
        <v>1216.0999999999999</v>
      </c>
      <c r="GD21" s="42">
        <v>1223.5999999999999</v>
      </c>
      <c r="GE21" s="42">
        <v>1231</v>
      </c>
      <c r="GF21" s="42">
        <v>1237.3</v>
      </c>
      <c r="GG21" s="42">
        <v>1248.4000000000001</v>
      </c>
      <c r="GH21" s="42">
        <v>1261.8</v>
      </c>
      <c r="GI21" s="42">
        <v>1282.2</v>
      </c>
      <c r="GJ21" s="42">
        <v>1294.5</v>
      </c>
      <c r="GK21" s="42">
        <v>1309.5999999999999</v>
      </c>
      <c r="GL21" s="42">
        <v>1328.4</v>
      </c>
      <c r="GM21" s="42">
        <v>1348.3</v>
      </c>
      <c r="GN21" s="42">
        <v>1358</v>
      </c>
      <c r="GO21" s="42">
        <v>1374.2</v>
      </c>
      <c r="GP21" s="42">
        <v>1381.9</v>
      </c>
      <c r="GQ21" s="42">
        <v>1413.9</v>
      </c>
      <c r="GR21" s="42">
        <v>1419.9</v>
      </c>
      <c r="GS21" s="42">
        <v>1424.1</v>
      </c>
      <c r="GT21" s="42">
        <v>1438.1</v>
      </c>
      <c r="GU21" s="42">
        <v>1456.8</v>
      </c>
      <c r="GV21" s="42">
        <v>1393.3</v>
      </c>
      <c r="GW21" s="42">
        <v>1446.9</v>
      </c>
      <c r="GX21" s="42">
        <v>1488.4</v>
      </c>
      <c r="GY21" s="42">
        <v>1528.1</v>
      </c>
    </row>
    <row r="22" spans="2:207" x14ac:dyDescent="0.35">
      <c r="B22" s="2" t="s">
        <v>299</v>
      </c>
      <c r="C22" s="42">
        <v>20.609000000000002</v>
      </c>
      <c r="D22" s="42">
        <v>20.837</v>
      </c>
      <c r="E22" s="42">
        <v>21.04</v>
      </c>
      <c r="F22" s="42">
        <v>21.312999999999999</v>
      </c>
      <c r="G22" s="42">
        <v>21.513999999999999</v>
      </c>
      <c r="H22" s="42">
        <v>21.759</v>
      </c>
      <c r="I22" s="42">
        <v>21.972000000000001</v>
      </c>
      <c r="J22" s="42">
        <v>22.108000000000001</v>
      </c>
      <c r="K22" s="42">
        <v>22.34</v>
      </c>
      <c r="L22" s="42">
        <v>22.469000000000001</v>
      </c>
      <c r="M22" s="42">
        <v>22.666</v>
      </c>
      <c r="N22" s="42">
        <v>22.852</v>
      </c>
      <c r="O22" s="42">
        <v>23.129000000000001</v>
      </c>
      <c r="P22" s="42">
        <v>23.574999999999999</v>
      </c>
      <c r="Q22" s="42">
        <v>24.004999999999999</v>
      </c>
      <c r="R22" s="42">
        <v>24.498000000000001</v>
      </c>
      <c r="S22" s="42">
        <v>25.227</v>
      </c>
      <c r="T22" s="42">
        <v>25.942</v>
      </c>
      <c r="U22" s="42">
        <v>26.64</v>
      </c>
      <c r="V22" s="42">
        <v>27.315000000000001</v>
      </c>
      <c r="W22" s="42">
        <v>27.824999999999999</v>
      </c>
      <c r="X22" s="42">
        <v>28.164000000000001</v>
      </c>
      <c r="Y22" s="42">
        <v>28.69</v>
      </c>
      <c r="Z22" s="42">
        <v>29.172000000000001</v>
      </c>
      <c r="AA22" s="42">
        <v>29.495000000000001</v>
      </c>
      <c r="AB22" s="42">
        <v>29.742999999999999</v>
      </c>
      <c r="AC22" s="42">
        <v>30.196000000000002</v>
      </c>
      <c r="AD22" s="42">
        <v>30.672999999999998</v>
      </c>
      <c r="AE22" s="42">
        <v>31.225999999999999</v>
      </c>
      <c r="AF22" s="42">
        <v>31.76</v>
      </c>
      <c r="AG22" s="42">
        <v>32.237000000000002</v>
      </c>
      <c r="AH22" s="42">
        <v>32.695</v>
      </c>
      <c r="AI22" s="42">
        <v>33.229999999999997</v>
      </c>
      <c r="AJ22" s="42">
        <v>33.911999999999999</v>
      </c>
      <c r="AK22" s="42">
        <v>34.508000000000003</v>
      </c>
      <c r="AL22" s="42">
        <v>35.161000000000001</v>
      </c>
      <c r="AM22" s="42">
        <v>35.825000000000003</v>
      </c>
      <c r="AN22" s="42">
        <v>36.805</v>
      </c>
      <c r="AO22" s="42">
        <v>37.719000000000001</v>
      </c>
      <c r="AP22" s="42">
        <v>38.633000000000003</v>
      </c>
      <c r="AQ22" s="42">
        <v>39.792999999999999</v>
      </c>
      <c r="AR22" s="42">
        <v>40.768000000000001</v>
      </c>
      <c r="AS22" s="42">
        <v>41.722999999999999</v>
      </c>
      <c r="AT22" s="42">
        <v>42.756</v>
      </c>
      <c r="AU22" s="42">
        <v>43.866</v>
      </c>
      <c r="AV22" s="42">
        <v>44.601999999999997</v>
      </c>
      <c r="AW22" s="42">
        <v>45.335999999999999</v>
      </c>
      <c r="AX22" s="42">
        <v>46.03</v>
      </c>
      <c r="AY22" s="42">
        <v>46.612000000000002</v>
      </c>
      <c r="AZ22" s="42">
        <v>47.058999999999997</v>
      </c>
      <c r="BA22" s="42">
        <v>47.8</v>
      </c>
      <c r="BB22" s="42">
        <v>48.326000000000001</v>
      </c>
      <c r="BC22" s="42">
        <v>48.723999999999997</v>
      </c>
      <c r="BD22" s="42">
        <v>49.168999999999997</v>
      </c>
      <c r="BE22" s="42">
        <v>49.814999999999998</v>
      </c>
      <c r="BF22" s="42">
        <v>50.146000000000001</v>
      </c>
      <c r="BG22" s="42">
        <v>50.69</v>
      </c>
      <c r="BH22" s="42">
        <v>51.183</v>
      </c>
      <c r="BI22" s="42">
        <v>51.579000000000001</v>
      </c>
      <c r="BJ22" s="42">
        <v>51.896999999999998</v>
      </c>
      <c r="BK22" s="42">
        <v>52.508000000000003</v>
      </c>
      <c r="BL22" s="42">
        <v>52.933999999999997</v>
      </c>
      <c r="BM22" s="42">
        <v>53.348999999999997</v>
      </c>
      <c r="BN22" s="42">
        <v>53.722000000000001</v>
      </c>
      <c r="BO22" s="42">
        <v>54.104999999999997</v>
      </c>
      <c r="BP22" s="42">
        <v>54.048999999999999</v>
      </c>
      <c r="BQ22" s="42">
        <v>54.334000000000003</v>
      </c>
      <c r="BR22" s="42">
        <v>54.661999999999999</v>
      </c>
      <c r="BS22" s="42">
        <v>55.174999999999997</v>
      </c>
      <c r="BT22" s="42">
        <v>55.706000000000003</v>
      </c>
      <c r="BU22" s="42">
        <v>56.231999999999999</v>
      </c>
      <c r="BV22" s="42">
        <v>56.718000000000004</v>
      </c>
      <c r="BW22" s="42">
        <v>57.164999999999999</v>
      </c>
      <c r="BX22" s="42">
        <v>57.796999999999997</v>
      </c>
      <c r="BY22" s="42">
        <v>58.509</v>
      </c>
      <c r="BZ22" s="42">
        <v>59.100999999999999</v>
      </c>
      <c r="CA22" s="42">
        <v>59.780999999999999</v>
      </c>
      <c r="CB22" s="42">
        <v>60.588000000000001</v>
      </c>
      <c r="CC22" s="42">
        <v>60.945999999999998</v>
      </c>
      <c r="CD22" s="42">
        <v>61.427</v>
      </c>
      <c r="CE22" s="42">
        <v>62.319000000000003</v>
      </c>
      <c r="CF22" s="42">
        <v>62.886000000000003</v>
      </c>
      <c r="CG22" s="42">
        <v>63.685000000000002</v>
      </c>
      <c r="CH22" s="42">
        <v>64.527000000000001</v>
      </c>
      <c r="CI22" s="42">
        <v>64.866</v>
      </c>
      <c r="CJ22" s="42">
        <v>65.218999999999994</v>
      </c>
      <c r="CK22" s="42">
        <v>65.661000000000001</v>
      </c>
      <c r="CL22" s="42">
        <v>66.135999999999996</v>
      </c>
      <c r="CM22" s="42">
        <v>66.55</v>
      </c>
      <c r="CN22" s="42">
        <v>66.992000000000004</v>
      </c>
      <c r="CO22" s="42">
        <v>67.418999999999997</v>
      </c>
      <c r="CP22" s="42">
        <v>67.888999999999996</v>
      </c>
      <c r="CQ22" s="42">
        <v>68.293999999999997</v>
      </c>
      <c r="CR22" s="42">
        <v>68.753</v>
      </c>
      <c r="CS22" s="42">
        <v>69.052000000000007</v>
      </c>
      <c r="CT22" s="42">
        <v>69.45</v>
      </c>
      <c r="CU22" s="42">
        <v>69.698999999999998</v>
      </c>
      <c r="CV22" s="42">
        <v>70.087999999999994</v>
      </c>
      <c r="CW22" s="42">
        <v>70.590999999999994</v>
      </c>
      <c r="CX22" s="42">
        <v>70.923000000000002</v>
      </c>
      <c r="CY22" s="42">
        <v>71.27</v>
      </c>
      <c r="CZ22" s="42">
        <v>71.685000000000002</v>
      </c>
      <c r="DA22" s="42">
        <v>71.977999999999994</v>
      </c>
      <c r="DB22" s="42">
        <v>72.293999999999997</v>
      </c>
      <c r="DC22" s="42">
        <v>72.695999999999998</v>
      </c>
      <c r="DD22" s="42">
        <v>73.182000000000002</v>
      </c>
      <c r="DE22" s="42">
        <v>73.494</v>
      </c>
      <c r="DF22" s="42">
        <v>73.995000000000005</v>
      </c>
      <c r="DG22" s="42">
        <v>74.322999999999993</v>
      </c>
      <c r="DH22" s="42">
        <v>74.509</v>
      </c>
      <c r="DI22" s="42">
        <v>74.706000000000003</v>
      </c>
      <c r="DJ22" s="42">
        <v>74.941000000000003</v>
      </c>
      <c r="DK22" s="42">
        <v>74.947000000000003</v>
      </c>
      <c r="DL22" s="42">
        <v>75.081000000000003</v>
      </c>
      <c r="DM22" s="42">
        <v>75.313000000000002</v>
      </c>
      <c r="DN22" s="42">
        <v>75.510000000000005</v>
      </c>
      <c r="DO22" s="42">
        <v>75.706999999999994</v>
      </c>
      <c r="DP22" s="42">
        <v>76.12</v>
      </c>
      <c r="DQ22" s="42">
        <v>76.522999999999996</v>
      </c>
      <c r="DR22" s="42">
        <v>76.974999999999994</v>
      </c>
      <c r="DS22" s="42">
        <v>77.617999999999995</v>
      </c>
      <c r="DT22" s="42">
        <v>77.966999999999999</v>
      </c>
      <c r="DU22" s="42">
        <v>78.45</v>
      </c>
      <c r="DV22" s="42">
        <v>78.885000000000005</v>
      </c>
      <c r="DW22" s="42">
        <v>79.421000000000006</v>
      </c>
      <c r="DX22" s="42">
        <v>79.793999999999997</v>
      </c>
      <c r="DY22" s="42">
        <v>79.841999999999999</v>
      </c>
      <c r="DZ22" s="42">
        <v>79.891000000000005</v>
      </c>
      <c r="EA22" s="42">
        <v>80.037999999999997</v>
      </c>
      <c r="EB22" s="42">
        <v>80.647999999999996</v>
      </c>
      <c r="EC22" s="42">
        <v>81.040999999999997</v>
      </c>
      <c r="ED22" s="42">
        <v>81.415999999999997</v>
      </c>
      <c r="EE22" s="42">
        <v>81.99</v>
      </c>
      <c r="EF22" s="42">
        <v>82.010999999999996</v>
      </c>
      <c r="EG22" s="42">
        <v>82.516999999999996</v>
      </c>
      <c r="EH22" s="42">
        <v>82.894999999999996</v>
      </c>
      <c r="EI22" s="42">
        <v>83.582999999999998</v>
      </c>
      <c r="EJ22" s="42">
        <v>84.155000000000001</v>
      </c>
      <c r="EK22" s="42">
        <v>84.578999999999994</v>
      </c>
      <c r="EL22" s="42">
        <v>85.301000000000002</v>
      </c>
      <c r="EM22" s="42">
        <v>85.787000000000006</v>
      </c>
      <c r="EN22" s="42">
        <v>86.302000000000007</v>
      </c>
      <c r="EO22" s="42">
        <v>87.224999999999994</v>
      </c>
      <c r="EP22" s="42">
        <v>87.906999999999996</v>
      </c>
      <c r="EQ22" s="42">
        <v>88.353999999999999</v>
      </c>
      <c r="ER22" s="42">
        <v>89.064999999999998</v>
      </c>
      <c r="ES22" s="42">
        <v>89.707999999999998</v>
      </c>
      <c r="ET22" s="42">
        <v>89.557000000000002</v>
      </c>
      <c r="EU22" s="42">
        <v>90.402000000000001</v>
      </c>
      <c r="EV22" s="42">
        <v>91.135999999999996</v>
      </c>
      <c r="EW22" s="42">
        <v>91.65</v>
      </c>
      <c r="EX22" s="42">
        <v>92.551000000000002</v>
      </c>
      <c r="EY22" s="42">
        <v>93.328000000000003</v>
      </c>
      <c r="EZ22" s="42">
        <v>94.289000000000001</v>
      </c>
      <c r="FA22" s="42">
        <v>95.266000000000005</v>
      </c>
      <c r="FB22" s="42">
        <v>93.837000000000003</v>
      </c>
      <c r="FC22" s="42">
        <v>93.272999999999996</v>
      </c>
      <c r="FD22" s="42">
        <v>93.691999999999993</v>
      </c>
      <c r="FE22" s="42">
        <v>94.338999999999999</v>
      </c>
      <c r="FF22" s="42">
        <v>95.067999999999998</v>
      </c>
      <c r="FG22" s="42">
        <v>95.393000000000001</v>
      </c>
      <c r="FH22" s="42">
        <v>95.5</v>
      </c>
      <c r="FI22" s="42">
        <v>95.668999999999997</v>
      </c>
      <c r="FJ22" s="42">
        <v>96.248000000000005</v>
      </c>
      <c r="FK22" s="42">
        <v>97.088999999999999</v>
      </c>
      <c r="FL22" s="42">
        <v>98.046000000000006</v>
      </c>
      <c r="FM22" s="42">
        <v>98.521000000000001</v>
      </c>
      <c r="FN22" s="42">
        <v>98.858000000000004</v>
      </c>
      <c r="FO22" s="42">
        <v>99.537000000000006</v>
      </c>
      <c r="FP22" s="42">
        <v>99.775000000000006</v>
      </c>
      <c r="FQ22" s="42">
        <v>100.06100000000001</v>
      </c>
      <c r="FR22" s="42">
        <v>100.623</v>
      </c>
      <c r="FS22" s="42">
        <v>100.98099999999999</v>
      </c>
      <c r="FT22" s="42">
        <v>101.056</v>
      </c>
      <c r="FU22" s="42">
        <v>101.464</v>
      </c>
      <c r="FV22" s="42">
        <v>101.877</v>
      </c>
      <c r="FW22" s="42">
        <v>102.354</v>
      </c>
      <c r="FX22" s="42">
        <v>102.843</v>
      </c>
      <c r="FY22" s="42">
        <v>103.12</v>
      </c>
      <c r="FZ22" s="42">
        <v>102.989</v>
      </c>
      <c r="GA22" s="42">
        <v>102.55</v>
      </c>
      <c r="GB22" s="42">
        <v>103.05500000000001</v>
      </c>
      <c r="GC22" s="42">
        <v>103.32</v>
      </c>
      <c r="GD22" s="42">
        <v>103.24</v>
      </c>
      <c r="GE22" s="42">
        <v>103.322</v>
      </c>
      <c r="GF22" s="42">
        <v>103.94</v>
      </c>
      <c r="GG22" s="42">
        <v>104.36199999999999</v>
      </c>
      <c r="GH22" s="42">
        <v>104.843</v>
      </c>
      <c r="GI22" s="42">
        <v>105.417</v>
      </c>
      <c r="GJ22" s="42">
        <v>105.65</v>
      </c>
      <c r="GK22" s="42">
        <v>106.08</v>
      </c>
      <c r="GL22" s="42">
        <v>106.77200000000001</v>
      </c>
      <c r="GM22" s="42">
        <v>107.48099999999999</v>
      </c>
      <c r="GN22" s="42">
        <v>108.077</v>
      </c>
      <c r="GO22" s="42">
        <v>108.498</v>
      </c>
      <c r="GP22" s="42">
        <v>108.88500000000001</v>
      </c>
      <c r="GQ22" s="42">
        <v>109.039</v>
      </c>
      <c r="GR22" s="42">
        <v>109.72199999999999</v>
      </c>
      <c r="GS22" s="42">
        <v>110.104</v>
      </c>
      <c r="GT22" s="42">
        <v>110.52500000000001</v>
      </c>
      <c r="GU22" s="42">
        <v>110.878</v>
      </c>
      <c r="GV22" s="42">
        <v>110.431</v>
      </c>
      <c r="GW22" s="42">
        <v>111.426</v>
      </c>
      <c r="GX22" s="42">
        <v>111.831</v>
      </c>
      <c r="GY22" s="42">
        <v>112.86</v>
      </c>
    </row>
    <row r="23" spans="2:207" x14ac:dyDescent="0.35">
      <c r="B23" s="2" t="s">
        <v>279</v>
      </c>
      <c r="C23" s="42">
        <v>133.6</v>
      </c>
      <c r="D23" s="42">
        <v>131.80000000000001</v>
      </c>
      <c r="E23" s="42">
        <v>132.4</v>
      </c>
      <c r="F23" s="42">
        <v>133.5</v>
      </c>
      <c r="G23" s="42">
        <v>133.30000000000001</v>
      </c>
      <c r="H23" s="42">
        <v>134.30000000000001</v>
      </c>
      <c r="I23" s="42">
        <v>135.6</v>
      </c>
      <c r="J23" s="42">
        <v>134.69999999999999</v>
      </c>
      <c r="K23" s="42">
        <v>141.4</v>
      </c>
      <c r="L23" s="42">
        <v>144.19999999999999</v>
      </c>
      <c r="M23" s="42">
        <v>138.80000000000001</v>
      </c>
      <c r="N23" s="42">
        <v>142.19999999999999</v>
      </c>
      <c r="O23" s="42">
        <v>146.4</v>
      </c>
      <c r="P23" s="42">
        <v>146.5</v>
      </c>
      <c r="Q23" s="42">
        <v>144.19999999999999</v>
      </c>
      <c r="R23" s="42">
        <v>147.6</v>
      </c>
      <c r="S23" s="42">
        <v>152.69999999999999</v>
      </c>
      <c r="T23" s="42">
        <v>154.9</v>
      </c>
      <c r="U23" s="42">
        <v>160.4</v>
      </c>
      <c r="V23" s="42">
        <v>167.4</v>
      </c>
      <c r="W23" s="42">
        <v>168.6</v>
      </c>
      <c r="X23" s="42">
        <v>169.4</v>
      </c>
      <c r="Y23" s="42">
        <v>176.1</v>
      </c>
      <c r="Z23" s="42">
        <v>180.8</v>
      </c>
      <c r="AA23" s="42">
        <v>181.6</v>
      </c>
      <c r="AB23" s="42">
        <v>182.5</v>
      </c>
      <c r="AC23" s="42">
        <v>184.9</v>
      </c>
      <c r="AD23" s="42">
        <v>190.2</v>
      </c>
      <c r="AE23" s="42">
        <v>194.2</v>
      </c>
      <c r="AF23" s="42">
        <v>198.9</v>
      </c>
      <c r="AG23" s="42">
        <v>201.9</v>
      </c>
      <c r="AH23" s="42">
        <v>206.3</v>
      </c>
      <c r="AI23" s="42">
        <v>208.8</v>
      </c>
      <c r="AJ23" s="42">
        <v>217</v>
      </c>
      <c r="AK23" s="42">
        <v>222.1</v>
      </c>
      <c r="AL23" s="42">
        <v>227.8</v>
      </c>
      <c r="AM23" s="42">
        <v>231.7</v>
      </c>
      <c r="AN23" s="42">
        <v>237.6</v>
      </c>
      <c r="AO23" s="42">
        <v>243.7</v>
      </c>
      <c r="AP23" s="42">
        <v>249.3</v>
      </c>
      <c r="AQ23" s="42">
        <v>261.10000000000002</v>
      </c>
      <c r="AR23" s="42">
        <v>276.5</v>
      </c>
      <c r="AS23" s="42">
        <v>276.10000000000002</v>
      </c>
      <c r="AT23" s="42">
        <v>285.8</v>
      </c>
      <c r="AU23" s="42">
        <v>297.2</v>
      </c>
      <c r="AV23" s="42">
        <v>311.89999999999998</v>
      </c>
      <c r="AW23" s="42">
        <v>317.39999999999998</v>
      </c>
      <c r="AX23" s="42">
        <v>329.3</v>
      </c>
      <c r="AY23" s="42">
        <v>334.9</v>
      </c>
      <c r="AZ23" s="42">
        <v>342.9</v>
      </c>
      <c r="BA23" s="42">
        <v>351.5</v>
      </c>
      <c r="BB23" s="42">
        <v>364.1</v>
      </c>
      <c r="BC23" s="42">
        <v>370.5</v>
      </c>
      <c r="BD23" s="42">
        <v>380.3</v>
      </c>
      <c r="BE23" s="42">
        <v>394.4</v>
      </c>
      <c r="BF23" s="42">
        <v>384.2</v>
      </c>
      <c r="BG23" s="42">
        <v>392.4</v>
      </c>
      <c r="BH23" s="42">
        <v>408.3</v>
      </c>
      <c r="BI23" s="42">
        <v>414</v>
      </c>
      <c r="BJ23" s="42">
        <v>432.5</v>
      </c>
      <c r="BK23" s="42">
        <v>434.8</v>
      </c>
      <c r="BL23" s="42">
        <v>447.3</v>
      </c>
      <c r="BM23" s="42">
        <v>463.1</v>
      </c>
      <c r="BN23" s="42">
        <v>466.4</v>
      </c>
      <c r="BO23" s="42">
        <v>464</v>
      </c>
      <c r="BP23" s="42">
        <v>477.8</v>
      </c>
      <c r="BQ23" s="42">
        <v>495.1</v>
      </c>
      <c r="BR23" s="42">
        <v>489.8</v>
      </c>
      <c r="BS23" s="42">
        <v>492.1</v>
      </c>
      <c r="BT23" s="42">
        <v>501.2</v>
      </c>
      <c r="BU23" s="42">
        <v>504.1</v>
      </c>
      <c r="BV23" s="42">
        <v>513.70000000000005</v>
      </c>
      <c r="BW23" s="42">
        <v>505.8</v>
      </c>
      <c r="BX23" s="42">
        <v>506.9</v>
      </c>
      <c r="BY23" s="42">
        <v>507.4</v>
      </c>
      <c r="BZ23" s="42">
        <v>525.6</v>
      </c>
      <c r="CA23" s="42">
        <v>519.9</v>
      </c>
      <c r="CB23" s="42">
        <v>534.29999999999995</v>
      </c>
      <c r="CC23" s="42">
        <v>541.4</v>
      </c>
      <c r="CD23" s="42">
        <v>540.79999999999995</v>
      </c>
      <c r="CE23" s="42">
        <v>553.70000000000005</v>
      </c>
      <c r="CF23" s="42">
        <v>563.9</v>
      </c>
      <c r="CG23" s="42">
        <v>562.20000000000005</v>
      </c>
      <c r="CH23" s="42">
        <v>569.70000000000005</v>
      </c>
      <c r="CI23" s="42">
        <v>581.4</v>
      </c>
      <c r="CJ23" s="42">
        <v>586.6</v>
      </c>
      <c r="CK23" s="42">
        <v>586.29999999999995</v>
      </c>
      <c r="CL23" s="42">
        <v>577.4</v>
      </c>
      <c r="CM23" s="42">
        <v>580.29999999999995</v>
      </c>
      <c r="CN23" s="42">
        <v>580.9</v>
      </c>
      <c r="CO23" s="42">
        <v>594.20000000000005</v>
      </c>
      <c r="CP23" s="42">
        <v>598.4</v>
      </c>
      <c r="CQ23" s="42">
        <v>580.29999999999995</v>
      </c>
      <c r="CR23" s="42">
        <v>576.70000000000005</v>
      </c>
      <c r="CS23" s="42">
        <v>578.70000000000005</v>
      </c>
      <c r="CT23" s="42">
        <v>584.9</v>
      </c>
      <c r="CU23" s="42">
        <v>567</v>
      </c>
      <c r="CV23" s="42">
        <v>569.4</v>
      </c>
      <c r="CW23" s="42">
        <v>586.5</v>
      </c>
      <c r="CX23" s="42">
        <v>575.79999999999995</v>
      </c>
      <c r="CY23" s="42">
        <v>579.1</v>
      </c>
      <c r="CZ23" s="42">
        <v>581</v>
      </c>
      <c r="DA23" s="42">
        <v>579.29999999999995</v>
      </c>
      <c r="DB23" s="42">
        <v>567.29999999999995</v>
      </c>
      <c r="DC23" s="42">
        <v>579.79999999999995</v>
      </c>
      <c r="DD23" s="42">
        <v>582.1</v>
      </c>
      <c r="DE23" s="42">
        <v>577.79999999999995</v>
      </c>
      <c r="DF23" s="42">
        <v>576.9</v>
      </c>
      <c r="DG23" s="42">
        <v>570.70000000000005</v>
      </c>
      <c r="DH23" s="42">
        <v>587.20000000000005</v>
      </c>
      <c r="DI23" s="42">
        <v>586</v>
      </c>
      <c r="DJ23" s="42">
        <v>589.20000000000005</v>
      </c>
      <c r="DK23" s="42">
        <v>572.20000000000005</v>
      </c>
      <c r="DL23" s="42">
        <v>587.1</v>
      </c>
      <c r="DM23" s="42">
        <v>588.6</v>
      </c>
      <c r="DN23" s="42">
        <v>594.20000000000005</v>
      </c>
      <c r="DO23" s="42">
        <v>595.5</v>
      </c>
      <c r="DP23" s="42">
        <v>599.79999999999995</v>
      </c>
      <c r="DQ23" s="42">
        <v>614.9</v>
      </c>
      <c r="DR23" s="42">
        <v>635.20000000000005</v>
      </c>
      <c r="DS23" s="42">
        <v>620.4</v>
      </c>
      <c r="DT23" s="42">
        <v>642</v>
      </c>
      <c r="DU23" s="42">
        <v>634.1</v>
      </c>
      <c r="DV23" s="42">
        <v>638.4</v>
      </c>
      <c r="DW23" s="42">
        <v>653.1</v>
      </c>
      <c r="DX23" s="42">
        <v>666.1</v>
      </c>
      <c r="DY23" s="42">
        <v>674.3</v>
      </c>
      <c r="DZ23" s="42">
        <v>686.8</v>
      </c>
      <c r="EA23" s="42">
        <v>713.9</v>
      </c>
      <c r="EB23" s="42">
        <v>734.7</v>
      </c>
      <c r="EC23" s="42">
        <v>748.2</v>
      </c>
      <c r="ED23" s="42">
        <v>775.1</v>
      </c>
      <c r="EE23" s="42">
        <v>792.3</v>
      </c>
      <c r="EF23" s="42">
        <v>825.5</v>
      </c>
      <c r="EG23" s="42">
        <v>832.7</v>
      </c>
      <c r="EH23" s="42">
        <v>854.6</v>
      </c>
      <c r="EI23" s="42">
        <v>871.3</v>
      </c>
      <c r="EJ23" s="42">
        <v>884.2</v>
      </c>
      <c r="EK23" s="42">
        <v>902.2</v>
      </c>
      <c r="EL23" s="42">
        <v>909.3</v>
      </c>
      <c r="EM23" s="42">
        <v>931.5</v>
      </c>
      <c r="EN23" s="42">
        <v>939</v>
      </c>
      <c r="EO23" s="42">
        <v>956.1</v>
      </c>
      <c r="EP23" s="42">
        <v>963.3</v>
      </c>
      <c r="EQ23" s="42">
        <v>996.6</v>
      </c>
      <c r="ER23" s="42">
        <v>996.6</v>
      </c>
      <c r="ES23" s="42">
        <v>994.9</v>
      </c>
      <c r="ET23" s="42">
        <v>1014.6</v>
      </c>
      <c r="EU23" s="42">
        <v>1017.2</v>
      </c>
      <c r="EV23" s="42">
        <v>1042</v>
      </c>
      <c r="EW23" s="42">
        <v>1058.3</v>
      </c>
      <c r="EX23" s="42">
        <v>1084.5999999999999</v>
      </c>
      <c r="EY23" s="42">
        <v>1110.3</v>
      </c>
      <c r="EZ23" s="42">
        <v>1145.5</v>
      </c>
      <c r="FA23" s="42">
        <v>1168.7</v>
      </c>
      <c r="FB23" s="42">
        <v>1177.9000000000001</v>
      </c>
      <c r="FC23" s="42">
        <v>1183</v>
      </c>
      <c r="FD23" s="42">
        <v>1210.8</v>
      </c>
      <c r="FE23" s="42">
        <v>1225.5</v>
      </c>
      <c r="FF23" s="42">
        <v>1253.4000000000001</v>
      </c>
      <c r="FG23" s="42">
        <v>1275.7</v>
      </c>
      <c r="FH23" s="42">
        <v>1302.5999999999999</v>
      </c>
      <c r="FI23" s="42">
        <v>1302.3</v>
      </c>
      <c r="FJ23" s="42">
        <v>1311.1</v>
      </c>
      <c r="FK23" s="42">
        <v>1304.7</v>
      </c>
      <c r="FL23" s="42">
        <v>1311.8</v>
      </c>
      <c r="FM23" s="42">
        <v>1288</v>
      </c>
      <c r="FN23" s="42">
        <v>1291.2</v>
      </c>
      <c r="FO23" s="42">
        <v>1295.5999999999999</v>
      </c>
      <c r="FP23" s="42">
        <v>1288.2</v>
      </c>
      <c r="FQ23" s="42">
        <v>1293.3</v>
      </c>
      <c r="FR23" s="42">
        <v>1269.0999999999999</v>
      </c>
      <c r="FS23" s="42">
        <v>1240</v>
      </c>
      <c r="FT23" s="42">
        <v>1232.3</v>
      </c>
      <c r="FU23" s="42">
        <v>1218.4000000000001</v>
      </c>
      <c r="FV23" s="42">
        <v>1215.5999999999999</v>
      </c>
      <c r="FW23" s="42">
        <v>1211</v>
      </c>
      <c r="FX23" s="42">
        <v>1209</v>
      </c>
      <c r="FY23" s="42">
        <v>1228.2</v>
      </c>
      <c r="FZ23" s="42">
        <v>1211.7</v>
      </c>
      <c r="GA23" s="42">
        <v>1214.9000000000001</v>
      </c>
      <c r="GB23" s="42">
        <v>1219.5999999999999</v>
      </c>
      <c r="GC23" s="42">
        <v>1220.2</v>
      </c>
      <c r="GD23" s="42">
        <v>1228.5</v>
      </c>
      <c r="GE23" s="42">
        <v>1229.4000000000001</v>
      </c>
      <c r="GF23" s="42">
        <v>1227.0999999999999</v>
      </c>
      <c r="GG23" s="42">
        <v>1237.8</v>
      </c>
      <c r="GH23" s="42">
        <v>1244.5</v>
      </c>
      <c r="GI23" s="42">
        <v>1246.5</v>
      </c>
      <c r="GJ23" s="42">
        <v>1257.9000000000001</v>
      </c>
      <c r="GK23" s="42">
        <v>1262.7</v>
      </c>
      <c r="GL23" s="42">
        <v>1288.3</v>
      </c>
      <c r="GM23" s="42">
        <v>1308.0999999999999</v>
      </c>
      <c r="GN23" s="42">
        <v>1329.3</v>
      </c>
      <c r="GO23" s="42">
        <v>1352</v>
      </c>
      <c r="GP23" s="42">
        <v>1368.4</v>
      </c>
      <c r="GQ23" s="42">
        <v>1388.8</v>
      </c>
      <c r="GR23" s="42">
        <v>1410.6</v>
      </c>
      <c r="GS23" s="42">
        <v>1429.3</v>
      </c>
      <c r="GT23" s="42">
        <v>1447.9</v>
      </c>
      <c r="GU23" s="42">
        <v>1452.6</v>
      </c>
      <c r="GV23" s="42">
        <v>1504.8</v>
      </c>
      <c r="GW23" s="42">
        <v>1487</v>
      </c>
      <c r="GX23" s="42">
        <v>1493.4</v>
      </c>
      <c r="GY23" s="42">
        <v>1557.2</v>
      </c>
    </row>
    <row r="24" spans="2:207" x14ac:dyDescent="0.35">
      <c r="B24" s="2" t="s">
        <v>300</v>
      </c>
      <c r="C24" s="42">
        <v>114.3</v>
      </c>
      <c r="D24" s="42">
        <v>117.4</v>
      </c>
      <c r="E24" s="42">
        <v>122.2</v>
      </c>
      <c r="F24" s="42">
        <v>125.2</v>
      </c>
      <c r="G24" s="42">
        <v>128.6</v>
      </c>
      <c r="H24" s="42">
        <v>131.9</v>
      </c>
      <c r="I24" s="42">
        <v>134.19999999999999</v>
      </c>
      <c r="J24" s="42">
        <v>137.4</v>
      </c>
      <c r="K24" s="42">
        <v>140.80000000000001</v>
      </c>
      <c r="L24" s="42">
        <v>142.19999999999999</v>
      </c>
      <c r="M24" s="42">
        <v>145.6</v>
      </c>
      <c r="N24" s="42">
        <v>149.6</v>
      </c>
      <c r="O24" s="42">
        <v>153.19999999999999</v>
      </c>
      <c r="P24" s="42">
        <v>156.19999999999999</v>
      </c>
      <c r="Q24" s="42">
        <v>159.9</v>
      </c>
      <c r="R24" s="42">
        <v>165</v>
      </c>
      <c r="S24" s="42">
        <v>171.9</v>
      </c>
      <c r="T24" s="42">
        <v>180.1</v>
      </c>
      <c r="U24" s="42">
        <v>186.3</v>
      </c>
      <c r="V24" s="42">
        <v>191.9</v>
      </c>
      <c r="W24" s="42">
        <v>201.5</v>
      </c>
      <c r="X24" s="42">
        <v>204</v>
      </c>
      <c r="Y24" s="42">
        <v>209.3</v>
      </c>
      <c r="Z24" s="42">
        <v>214.8</v>
      </c>
      <c r="AA24" s="42">
        <v>219.7</v>
      </c>
      <c r="AB24" s="42">
        <v>218.5</v>
      </c>
      <c r="AC24" s="42">
        <v>218.6</v>
      </c>
      <c r="AD24" s="42">
        <v>220.6</v>
      </c>
      <c r="AE24" s="42">
        <v>227</v>
      </c>
      <c r="AF24" s="42">
        <v>232.4</v>
      </c>
      <c r="AG24" s="42">
        <v>236.1</v>
      </c>
      <c r="AH24" s="42">
        <v>240.5</v>
      </c>
      <c r="AI24" s="42">
        <v>243.8</v>
      </c>
      <c r="AJ24" s="42">
        <v>255.3</v>
      </c>
      <c r="AK24" s="42">
        <v>262.2</v>
      </c>
      <c r="AL24" s="42">
        <v>268.39999999999998</v>
      </c>
      <c r="AM24" s="42">
        <v>270.10000000000002</v>
      </c>
      <c r="AN24" s="42">
        <v>278.89999999999998</v>
      </c>
      <c r="AO24" s="42">
        <v>289.39999999999998</v>
      </c>
      <c r="AP24" s="42">
        <v>298.39999999999998</v>
      </c>
      <c r="AQ24" s="42">
        <v>307.7</v>
      </c>
      <c r="AR24" s="42">
        <v>312</v>
      </c>
      <c r="AS24" s="42">
        <v>316.10000000000002</v>
      </c>
      <c r="AT24" s="42">
        <v>323.10000000000002</v>
      </c>
      <c r="AU24" s="42">
        <v>336.1</v>
      </c>
      <c r="AV24" s="42">
        <v>336.8</v>
      </c>
      <c r="AW24" s="42">
        <v>340.3</v>
      </c>
      <c r="AX24" s="42">
        <v>348.4</v>
      </c>
      <c r="AY24" s="42">
        <v>353.2</v>
      </c>
      <c r="AZ24" s="42">
        <v>360.2</v>
      </c>
      <c r="BA24" s="42">
        <v>365.8</v>
      </c>
      <c r="BB24" s="42">
        <v>373.3</v>
      </c>
      <c r="BC24" s="42">
        <v>377.4</v>
      </c>
      <c r="BD24" s="42">
        <v>380.7</v>
      </c>
      <c r="BE24" s="42">
        <v>387.8</v>
      </c>
      <c r="BF24" s="42">
        <v>390.9</v>
      </c>
      <c r="BG24" s="42">
        <v>401.6</v>
      </c>
      <c r="BH24" s="42">
        <v>410.8</v>
      </c>
      <c r="BI24" s="42">
        <v>421.7</v>
      </c>
      <c r="BJ24" s="42">
        <v>430.2</v>
      </c>
      <c r="BK24" s="42">
        <v>440.8</v>
      </c>
      <c r="BL24" s="42">
        <v>453.2</v>
      </c>
      <c r="BM24" s="42">
        <v>464.3</v>
      </c>
      <c r="BN24" s="42">
        <v>472.1</v>
      </c>
      <c r="BO24" s="42">
        <v>482.8</v>
      </c>
      <c r="BP24" s="42">
        <v>489.7</v>
      </c>
      <c r="BQ24" s="42">
        <v>498.5</v>
      </c>
      <c r="BR24" s="42">
        <v>506.6</v>
      </c>
      <c r="BS24" s="42">
        <v>516.5</v>
      </c>
      <c r="BT24" s="42">
        <v>524</v>
      </c>
      <c r="BU24" s="42">
        <v>532.1</v>
      </c>
      <c r="BV24" s="42">
        <v>542.29999999999995</v>
      </c>
      <c r="BW24" s="42">
        <v>551.1</v>
      </c>
      <c r="BX24" s="42">
        <v>563.5</v>
      </c>
      <c r="BY24" s="42">
        <v>570.79999999999995</v>
      </c>
      <c r="BZ24" s="42">
        <v>584.29999999999995</v>
      </c>
      <c r="CA24" s="42">
        <v>596.70000000000005</v>
      </c>
      <c r="CB24" s="42">
        <v>611.5</v>
      </c>
      <c r="CC24" s="42">
        <v>623.20000000000005</v>
      </c>
      <c r="CD24" s="42">
        <v>639.70000000000005</v>
      </c>
      <c r="CE24" s="42">
        <v>658.8</v>
      </c>
      <c r="CF24" s="42">
        <v>666.8</v>
      </c>
      <c r="CG24" s="42">
        <v>680.3</v>
      </c>
      <c r="CH24" s="42">
        <v>698.8</v>
      </c>
      <c r="CI24" s="42">
        <v>702.8</v>
      </c>
      <c r="CJ24" s="42">
        <v>709.9</v>
      </c>
      <c r="CK24" s="42">
        <v>719.9</v>
      </c>
      <c r="CL24" s="42">
        <v>731.4</v>
      </c>
      <c r="CM24" s="42">
        <v>746.1</v>
      </c>
      <c r="CN24" s="42">
        <v>753.9</v>
      </c>
      <c r="CO24" s="42">
        <v>759.8</v>
      </c>
      <c r="CP24" s="42">
        <v>764.4</v>
      </c>
      <c r="CQ24" s="42">
        <v>771.5</v>
      </c>
      <c r="CR24" s="42">
        <v>782.3</v>
      </c>
      <c r="CS24" s="42">
        <v>788.7</v>
      </c>
      <c r="CT24" s="42">
        <v>796.5</v>
      </c>
      <c r="CU24" s="42">
        <v>806.3</v>
      </c>
      <c r="CV24" s="42">
        <v>820</v>
      </c>
      <c r="CW24" s="42">
        <v>836.9</v>
      </c>
      <c r="CX24" s="42">
        <v>847.1</v>
      </c>
      <c r="CY24" s="42">
        <v>858.5</v>
      </c>
      <c r="CZ24" s="42">
        <v>871.9</v>
      </c>
      <c r="DA24" s="42">
        <v>876.3</v>
      </c>
      <c r="DB24" s="42">
        <v>884.3</v>
      </c>
      <c r="DC24" s="42">
        <v>891.5</v>
      </c>
      <c r="DD24" s="42">
        <v>905.5</v>
      </c>
      <c r="DE24" s="42">
        <v>919</v>
      </c>
      <c r="DF24" s="42">
        <v>938.8</v>
      </c>
      <c r="DG24" s="42">
        <v>945.3</v>
      </c>
      <c r="DH24" s="42">
        <v>955.4</v>
      </c>
      <c r="DI24" s="42">
        <v>969.2</v>
      </c>
      <c r="DJ24" s="42">
        <v>985.6</v>
      </c>
      <c r="DK24" s="42">
        <v>995.9</v>
      </c>
      <c r="DL24" s="42">
        <v>1016.6</v>
      </c>
      <c r="DM24" s="42">
        <v>1038.5999999999999</v>
      </c>
      <c r="DN24" s="42">
        <v>1053.2</v>
      </c>
      <c r="DO24" s="42">
        <v>1073.9000000000001</v>
      </c>
      <c r="DP24" s="42">
        <v>1095.4000000000001</v>
      </c>
      <c r="DQ24" s="42">
        <v>1119.5999999999999</v>
      </c>
      <c r="DR24" s="42">
        <v>1147.0999999999999</v>
      </c>
      <c r="DS24" s="42">
        <v>1170.4000000000001</v>
      </c>
      <c r="DT24" s="42">
        <v>1181.0999999999999</v>
      </c>
      <c r="DU24" s="42">
        <v>1198.3</v>
      </c>
      <c r="DV24" s="42">
        <v>1222.9000000000001</v>
      </c>
      <c r="DW24" s="42">
        <v>1252.3</v>
      </c>
      <c r="DX24" s="42">
        <v>1280.9000000000001</v>
      </c>
      <c r="DY24" s="42">
        <v>1278.4000000000001</v>
      </c>
      <c r="DZ24" s="42">
        <v>1305.2</v>
      </c>
      <c r="EA24" s="42">
        <v>1325</v>
      </c>
      <c r="EB24" s="42">
        <v>1338.8</v>
      </c>
      <c r="EC24" s="42">
        <v>1352.2</v>
      </c>
      <c r="ED24" s="42">
        <v>1366.9</v>
      </c>
      <c r="EE24" s="42">
        <v>1380</v>
      </c>
      <c r="EF24" s="42">
        <v>1374</v>
      </c>
      <c r="EG24" s="42">
        <v>1388.5</v>
      </c>
      <c r="EH24" s="42">
        <v>1397.3</v>
      </c>
      <c r="EI24" s="42">
        <v>1416</v>
      </c>
      <c r="EJ24" s="42">
        <v>1437.2</v>
      </c>
      <c r="EK24" s="42">
        <v>1455</v>
      </c>
      <c r="EL24" s="42">
        <v>1480.3</v>
      </c>
      <c r="EM24" s="42">
        <v>1495.4</v>
      </c>
      <c r="EN24" s="42">
        <v>1513.9</v>
      </c>
      <c r="EO24" s="42">
        <v>1539</v>
      </c>
      <c r="EP24" s="42">
        <v>1565.8</v>
      </c>
      <c r="EQ24" s="42">
        <v>1584.1</v>
      </c>
      <c r="ER24" s="42">
        <v>1614.3</v>
      </c>
      <c r="ES24" s="42">
        <v>1635.7</v>
      </c>
      <c r="ET24" s="42">
        <v>1660.1</v>
      </c>
      <c r="EU24" s="42">
        <v>1702</v>
      </c>
      <c r="EV24" s="42">
        <v>1728.3</v>
      </c>
      <c r="EW24" s="42">
        <v>1750.7</v>
      </c>
      <c r="EX24" s="42">
        <v>1780.3</v>
      </c>
      <c r="EY24" s="42">
        <v>1799</v>
      </c>
      <c r="EZ24" s="42">
        <v>1825.6</v>
      </c>
      <c r="FA24" s="42">
        <v>1858.9</v>
      </c>
      <c r="FB24" s="42">
        <v>1842.2</v>
      </c>
      <c r="FC24" s="42">
        <v>1836.7</v>
      </c>
      <c r="FD24" s="42">
        <v>1856.7</v>
      </c>
      <c r="FE24" s="42">
        <v>1863.5</v>
      </c>
      <c r="FF24" s="42">
        <v>1864.4</v>
      </c>
      <c r="FG24" s="42">
        <v>1856.2</v>
      </c>
      <c r="FH24" s="42">
        <v>1862.1</v>
      </c>
      <c r="FI24" s="42">
        <v>1855.6</v>
      </c>
      <c r="FJ24" s="42">
        <v>1853</v>
      </c>
      <c r="FK24" s="42">
        <v>1851.2</v>
      </c>
      <c r="FL24" s="42">
        <v>1856.7</v>
      </c>
      <c r="FM24" s="42">
        <v>1849.5</v>
      </c>
      <c r="FN24" s="42">
        <v>1840.3</v>
      </c>
      <c r="FO24" s="42">
        <v>1849</v>
      </c>
      <c r="FP24" s="42">
        <v>1842.9</v>
      </c>
      <c r="FQ24" s="42">
        <v>1846.3</v>
      </c>
      <c r="FR24" s="42">
        <v>1863.7</v>
      </c>
      <c r="FS24" s="42">
        <v>1885</v>
      </c>
      <c r="FT24" s="42">
        <v>1899.6</v>
      </c>
      <c r="FU24" s="42">
        <v>1915.7</v>
      </c>
      <c r="FV24" s="42">
        <v>1923</v>
      </c>
      <c r="FW24" s="42">
        <v>1926.4</v>
      </c>
      <c r="FX24" s="42">
        <v>1944.2</v>
      </c>
      <c r="FY24" s="42">
        <v>1962.7</v>
      </c>
      <c r="FZ24" s="42">
        <v>1978.6</v>
      </c>
      <c r="GA24" s="42">
        <v>1973.2</v>
      </c>
      <c r="GB24" s="42">
        <v>2011</v>
      </c>
      <c r="GC24" s="42">
        <v>2028.9</v>
      </c>
      <c r="GD24" s="42">
        <v>2024.7</v>
      </c>
      <c r="GE24" s="42">
        <v>2036.9</v>
      </c>
      <c r="GF24" s="42">
        <v>2056</v>
      </c>
      <c r="GG24" s="42">
        <v>2073.1</v>
      </c>
      <c r="GH24" s="42">
        <v>2092.3000000000002</v>
      </c>
      <c r="GI24" s="42">
        <v>2115.1</v>
      </c>
      <c r="GJ24" s="42">
        <v>2126.3000000000002</v>
      </c>
      <c r="GK24" s="42">
        <v>2148.4</v>
      </c>
      <c r="GL24" s="42">
        <v>2182.9</v>
      </c>
      <c r="GM24" s="42">
        <v>2213.4</v>
      </c>
      <c r="GN24" s="42">
        <v>2250.6999999999998</v>
      </c>
      <c r="GO24" s="42">
        <v>2279.1</v>
      </c>
      <c r="GP24" s="42">
        <v>2279.6</v>
      </c>
      <c r="GQ24" s="42">
        <v>2292.6999999999998</v>
      </c>
      <c r="GR24" s="42">
        <v>2327</v>
      </c>
      <c r="GS24" s="42">
        <v>2337.8000000000002</v>
      </c>
      <c r="GT24" s="42">
        <v>2357.4</v>
      </c>
      <c r="GU24" s="42">
        <v>2381.6</v>
      </c>
      <c r="GV24" s="42">
        <v>2334.5</v>
      </c>
      <c r="GW24" s="42">
        <v>2329.6</v>
      </c>
      <c r="GX24" s="42">
        <v>2341.6999999999998</v>
      </c>
      <c r="GY24" s="42">
        <v>2389.4</v>
      </c>
    </row>
    <row r="25" spans="2:207" x14ac:dyDescent="0.35">
      <c r="B25" s="2" t="s">
        <v>301</v>
      </c>
      <c r="C25" s="42">
        <v>714</v>
      </c>
      <c r="D25" s="42">
        <v>695.2</v>
      </c>
      <c r="E25" s="42">
        <v>686.7</v>
      </c>
      <c r="F25" s="42">
        <v>684.1</v>
      </c>
      <c r="G25" s="42">
        <v>662.1</v>
      </c>
      <c r="H25" s="42">
        <v>654.4</v>
      </c>
      <c r="I25" s="42">
        <v>651.5</v>
      </c>
      <c r="J25" s="42">
        <v>634.4</v>
      </c>
      <c r="K25" s="42">
        <v>639.70000000000005</v>
      </c>
      <c r="L25" s="42">
        <v>645.9</v>
      </c>
      <c r="M25" s="42">
        <v>616.29999999999995</v>
      </c>
      <c r="N25" s="42">
        <v>617.9</v>
      </c>
      <c r="O25" s="42">
        <v>625.9</v>
      </c>
      <c r="P25" s="42">
        <v>615.79999999999995</v>
      </c>
      <c r="Q25" s="42">
        <v>594</v>
      </c>
      <c r="R25" s="42">
        <v>595.4</v>
      </c>
      <c r="S25" s="42">
        <v>609.70000000000005</v>
      </c>
      <c r="T25" s="42">
        <v>607.6</v>
      </c>
      <c r="U25" s="42">
        <v>611.5</v>
      </c>
      <c r="V25" s="42">
        <v>617.6</v>
      </c>
      <c r="W25" s="42">
        <v>611.1</v>
      </c>
      <c r="X25" s="42">
        <v>605</v>
      </c>
      <c r="Y25" s="42">
        <v>620.6</v>
      </c>
      <c r="Z25" s="42">
        <v>622.70000000000005</v>
      </c>
      <c r="AA25" s="42">
        <v>616.5</v>
      </c>
      <c r="AB25" s="42">
        <v>614.4</v>
      </c>
      <c r="AC25" s="42">
        <v>615.29999999999995</v>
      </c>
      <c r="AD25" s="42">
        <v>616.70000000000005</v>
      </c>
      <c r="AE25" s="42">
        <v>620.9</v>
      </c>
      <c r="AF25" s="42">
        <v>628.79999999999995</v>
      </c>
      <c r="AG25" s="42">
        <v>635.1</v>
      </c>
      <c r="AH25" s="42">
        <v>630.70000000000005</v>
      </c>
      <c r="AI25" s="42">
        <v>631.1</v>
      </c>
      <c r="AJ25" s="42">
        <v>643.29999999999995</v>
      </c>
      <c r="AK25" s="42">
        <v>647.5</v>
      </c>
      <c r="AL25" s="42">
        <v>653</v>
      </c>
      <c r="AM25" s="42">
        <v>652</v>
      </c>
      <c r="AN25" s="42">
        <v>658.6</v>
      </c>
      <c r="AO25" s="42">
        <v>660.2</v>
      </c>
      <c r="AP25" s="42">
        <v>660.9</v>
      </c>
      <c r="AQ25" s="42">
        <v>678.5</v>
      </c>
      <c r="AR25" s="42">
        <v>691.9</v>
      </c>
      <c r="AS25" s="42">
        <v>684</v>
      </c>
      <c r="AT25" s="42">
        <v>687.4</v>
      </c>
      <c r="AU25" s="42">
        <v>700.9</v>
      </c>
      <c r="AV25" s="42">
        <v>718.9</v>
      </c>
      <c r="AW25" s="42">
        <v>715.9</v>
      </c>
      <c r="AX25" s="42">
        <v>728.8</v>
      </c>
      <c r="AY25" s="42">
        <v>729.3</v>
      </c>
      <c r="AZ25" s="42">
        <v>732.3</v>
      </c>
      <c r="BA25" s="42">
        <v>744.3</v>
      </c>
      <c r="BB25" s="42">
        <v>761.9</v>
      </c>
      <c r="BC25" s="42">
        <v>773.9</v>
      </c>
      <c r="BD25" s="42">
        <v>788.3</v>
      </c>
      <c r="BE25" s="42">
        <v>808.7</v>
      </c>
      <c r="BF25" s="42">
        <v>782.5</v>
      </c>
      <c r="BG25" s="42">
        <v>789.2</v>
      </c>
      <c r="BH25" s="42">
        <v>813.1</v>
      </c>
      <c r="BI25" s="42">
        <v>812.3</v>
      </c>
      <c r="BJ25" s="42">
        <v>838.4</v>
      </c>
      <c r="BK25" s="42">
        <v>846</v>
      </c>
      <c r="BL25" s="42">
        <v>868.3</v>
      </c>
      <c r="BM25" s="42">
        <v>894.2</v>
      </c>
      <c r="BN25" s="42">
        <v>894.7</v>
      </c>
      <c r="BO25" s="42">
        <v>892.2</v>
      </c>
      <c r="BP25" s="42">
        <v>921.1</v>
      </c>
      <c r="BQ25" s="42">
        <v>953</v>
      </c>
      <c r="BR25" s="42">
        <v>941.8</v>
      </c>
      <c r="BS25" s="42">
        <v>947.9</v>
      </c>
      <c r="BT25" s="42">
        <v>960.8</v>
      </c>
      <c r="BU25" s="42">
        <v>959.5</v>
      </c>
      <c r="BV25" s="42">
        <v>975.7</v>
      </c>
      <c r="BW25" s="42">
        <v>947.7</v>
      </c>
      <c r="BX25" s="42">
        <v>940.6</v>
      </c>
      <c r="BY25" s="42">
        <v>936.1</v>
      </c>
      <c r="BZ25" s="42">
        <v>962.1</v>
      </c>
      <c r="CA25" s="42">
        <v>944.5</v>
      </c>
      <c r="CB25" s="42">
        <v>963.7</v>
      </c>
      <c r="CC25" s="42">
        <v>971.6</v>
      </c>
      <c r="CD25" s="42">
        <v>967.1</v>
      </c>
      <c r="CE25" s="42">
        <v>983.2</v>
      </c>
      <c r="CF25" s="42">
        <v>984.5</v>
      </c>
      <c r="CG25" s="42">
        <v>980.1</v>
      </c>
      <c r="CH25" s="42">
        <v>981.3</v>
      </c>
      <c r="CI25" s="42">
        <v>992.5</v>
      </c>
      <c r="CJ25" s="42">
        <v>996.6</v>
      </c>
      <c r="CK25" s="42">
        <v>983.4</v>
      </c>
      <c r="CL25" s="42">
        <v>958.8</v>
      </c>
      <c r="CM25" s="42">
        <v>962.4</v>
      </c>
      <c r="CN25" s="42">
        <v>959.9</v>
      </c>
      <c r="CO25" s="42">
        <v>973.4</v>
      </c>
      <c r="CP25" s="42">
        <v>974.1</v>
      </c>
      <c r="CQ25" s="42">
        <v>942.2</v>
      </c>
      <c r="CR25" s="42">
        <v>932.3</v>
      </c>
      <c r="CS25" s="42">
        <v>928.8</v>
      </c>
      <c r="CT25" s="42">
        <v>930.4</v>
      </c>
      <c r="CU25" s="42">
        <v>897.9</v>
      </c>
      <c r="CV25" s="42">
        <v>894.1</v>
      </c>
      <c r="CW25" s="42">
        <v>915.8</v>
      </c>
      <c r="CX25" s="42">
        <v>891.7</v>
      </c>
      <c r="CY25" s="42">
        <v>889.2</v>
      </c>
      <c r="CZ25" s="42">
        <v>886.2</v>
      </c>
      <c r="DA25" s="42">
        <v>879.1</v>
      </c>
      <c r="DB25" s="42">
        <v>849.1</v>
      </c>
      <c r="DC25" s="42">
        <v>865.9</v>
      </c>
      <c r="DD25" s="42">
        <v>874.1</v>
      </c>
      <c r="DE25" s="42">
        <v>862.5</v>
      </c>
      <c r="DF25" s="42">
        <v>858.3</v>
      </c>
      <c r="DG25" s="42">
        <v>846.2</v>
      </c>
      <c r="DH25" s="42">
        <v>865</v>
      </c>
      <c r="DI25" s="42">
        <v>861.3</v>
      </c>
      <c r="DJ25" s="42">
        <v>859.9</v>
      </c>
      <c r="DK25" s="42">
        <v>838.5</v>
      </c>
      <c r="DL25" s="42">
        <v>854.9</v>
      </c>
      <c r="DM25" s="42">
        <v>851.6</v>
      </c>
      <c r="DN25" s="42">
        <v>857</v>
      </c>
      <c r="DO25" s="42">
        <v>856.3</v>
      </c>
      <c r="DP25" s="42">
        <v>855.4</v>
      </c>
      <c r="DQ25" s="42">
        <v>869</v>
      </c>
      <c r="DR25" s="42">
        <v>886.8</v>
      </c>
      <c r="DS25" s="42">
        <v>857.6</v>
      </c>
      <c r="DT25" s="42">
        <v>884.1</v>
      </c>
      <c r="DU25" s="42">
        <v>867</v>
      </c>
      <c r="DV25" s="42">
        <v>868.9</v>
      </c>
      <c r="DW25" s="42">
        <v>887.5</v>
      </c>
      <c r="DX25" s="42">
        <v>900.4</v>
      </c>
      <c r="DY25" s="42">
        <v>905.8</v>
      </c>
      <c r="DZ25" s="42">
        <v>916.6</v>
      </c>
      <c r="EA25" s="42">
        <v>946.9</v>
      </c>
      <c r="EB25" s="42">
        <v>965.3</v>
      </c>
      <c r="EC25" s="42">
        <v>974.8</v>
      </c>
      <c r="ED25" s="42">
        <v>991.3</v>
      </c>
      <c r="EE25" s="42">
        <v>1002.2</v>
      </c>
      <c r="EF25" s="42">
        <v>1036.7</v>
      </c>
      <c r="EG25" s="42">
        <v>1036.4000000000001</v>
      </c>
      <c r="EH25" s="42">
        <v>1055.7</v>
      </c>
      <c r="EI25" s="42">
        <v>1067.2</v>
      </c>
      <c r="EJ25" s="42">
        <v>1073.5999999999999</v>
      </c>
      <c r="EK25" s="42">
        <v>1085.5</v>
      </c>
      <c r="EL25" s="42">
        <v>1083.5999999999999</v>
      </c>
      <c r="EM25" s="42">
        <v>1095.7</v>
      </c>
      <c r="EN25" s="42">
        <v>1094.5</v>
      </c>
      <c r="EO25" s="42">
        <v>1102.9000000000001</v>
      </c>
      <c r="EP25" s="42">
        <v>1103.3</v>
      </c>
      <c r="EQ25" s="42">
        <v>1131.9000000000001</v>
      </c>
      <c r="ER25" s="42">
        <v>1124.0999999999999</v>
      </c>
      <c r="ES25" s="42">
        <v>1113.9000000000001</v>
      </c>
      <c r="ET25" s="42">
        <v>1130.2</v>
      </c>
      <c r="EU25" s="42">
        <v>1123.5</v>
      </c>
      <c r="EV25" s="42">
        <v>1141.9000000000001</v>
      </c>
      <c r="EW25" s="42">
        <v>1151.7</v>
      </c>
      <c r="EX25" s="42">
        <v>1170.8</v>
      </c>
      <c r="EY25" s="42">
        <v>1188.4000000000001</v>
      </c>
      <c r="EZ25" s="42">
        <v>1213.5999999999999</v>
      </c>
      <c r="FA25" s="42">
        <v>1228.8</v>
      </c>
      <c r="FB25" s="42">
        <v>1244.3</v>
      </c>
      <c r="FC25" s="42">
        <v>1260.0999999999999</v>
      </c>
      <c r="FD25" s="42">
        <v>1289.7</v>
      </c>
      <c r="FE25" s="42">
        <v>1301.3</v>
      </c>
      <c r="FF25" s="42">
        <v>1321</v>
      </c>
      <c r="FG25" s="42">
        <v>1336.1</v>
      </c>
      <c r="FH25" s="42">
        <v>1353.9</v>
      </c>
      <c r="FI25" s="42">
        <v>1348.1</v>
      </c>
      <c r="FJ25" s="42">
        <v>1346.2</v>
      </c>
      <c r="FK25" s="42">
        <v>1327.7</v>
      </c>
      <c r="FL25" s="42">
        <v>1322.9</v>
      </c>
      <c r="FM25" s="42">
        <v>1294.4000000000001</v>
      </c>
      <c r="FN25" s="42">
        <v>1299.4000000000001</v>
      </c>
      <c r="FO25" s="42">
        <v>1299.4000000000001</v>
      </c>
      <c r="FP25" s="42">
        <v>1289.0999999999999</v>
      </c>
      <c r="FQ25" s="42">
        <v>1291.7</v>
      </c>
      <c r="FR25" s="42">
        <v>1265.9000000000001</v>
      </c>
      <c r="FS25" s="42">
        <v>1236.9000000000001</v>
      </c>
      <c r="FT25" s="42">
        <v>1226.8</v>
      </c>
      <c r="FU25" s="42">
        <v>1209.0999999999999</v>
      </c>
      <c r="FV25" s="42">
        <v>1188.2</v>
      </c>
      <c r="FW25" s="42">
        <v>1187</v>
      </c>
      <c r="FX25" s="42">
        <v>1179.9000000000001</v>
      </c>
      <c r="FY25" s="42">
        <v>1193</v>
      </c>
      <c r="FZ25" s="42">
        <v>1175.5</v>
      </c>
      <c r="GA25" s="42">
        <v>1180.4000000000001</v>
      </c>
      <c r="GB25" s="42">
        <v>1182.7</v>
      </c>
      <c r="GC25" s="42">
        <v>1181.5</v>
      </c>
      <c r="GD25" s="42">
        <v>1190.5</v>
      </c>
      <c r="GE25" s="42">
        <v>1194.5999999999999</v>
      </c>
      <c r="GF25" s="42">
        <v>1185.5999999999999</v>
      </c>
      <c r="GG25" s="42">
        <v>1190.8</v>
      </c>
      <c r="GH25" s="42">
        <v>1191.2</v>
      </c>
      <c r="GI25" s="42">
        <v>1186.4000000000001</v>
      </c>
      <c r="GJ25" s="42">
        <v>1192.7</v>
      </c>
      <c r="GK25" s="42">
        <v>1191.3</v>
      </c>
      <c r="GL25" s="42">
        <v>1206</v>
      </c>
      <c r="GM25" s="42">
        <v>1211.7</v>
      </c>
      <c r="GN25" s="42">
        <v>1222.3</v>
      </c>
      <c r="GO25" s="42">
        <v>1235.8</v>
      </c>
      <c r="GP25" s="42">
        <v>1241.5999999999999</v>
      </c>
      <c r="GQ25" s="42">
        <v>1245.8</v>
      </c>
      <c r="GR25" s="42">
        <v>1273.5999999999999</v>
      </c>
      <c r="GS25" s="42">
        <v>1288.5</v>
      </c>
      <c r="GT25" s="42">
        <v>1301.0999999999999</v>
      </c>
      <c r="GU25" s="42">
        <v>1306.0999999999999</v>
      </c>
      <c r="GV25" s="42">
        <v>1356.8</v>
      </c>
      <c r="GW25" s="42">
        <v>1335.1</v>
      </c>
      <c r="GX25" s="42">
        <v>1332.2</v>
      </c>
      <c r="GY25" s="42">
        <v>1376.2</v>
      </c>
    </row>
    <row r="26" spans="2:207" x14ac:dyDescent="0.35">
      <c r="B26" s="2" t="s">
        <v>302</v>
      </c>
      <c r="C26" s="42">
        <v>834.4</v>
      </c>
      <c r="D26" s="42">
        <v>838.9</v>
      </c>
      <c r="E26" s="42">
        <v>858.1</v>
      </c>
      <c r="F26" s="42">
        <v>862.4</v>
      </c>
      <c r="G26" s="42">
        <v>866</v>
      </c>
      <c r="H26" s="42">
        <v>872.4</v>
      </c>
      <c r="I26" s="42">
        <v>875.4</v>
      </c>
      <c r="J26" s="42">
        <v>886.4</v>
      </c>
      <c r="K26" s="42">
        <v>888.8</v>
      </c>
      <c r="L26" s="42">
        <v>887.3</v>
      </c>
      <c r="M26" s="42">
        <v>894.4</v>
      </c>
      <c r="N26" s="42">
        <v>906.7</v>
      </c>
      <c r="O26" s="42">
        <v>910.9</v>
      </c>
      <c r="P26" s="42">
        <v>912.4</v>
      </c>
      <c r="Q26" s="42">
        <v>921.9</v>
      </c>
      <c r="R26" s="42">
        <v>933.1</v>
      </c>
      <c r="S26" s="42">
        <v>944.9</v>
      </c>
      <c r="T26" s="42">
        <v>956.6</v>
      </c>
      <c r="U26" s="42">
        <v>954.8</v>
      </c>
      <c r="V26" s="42">
        <v>955.2</v>
      </c>
      <c r="W26" s="42">
        <v>983.4</v>
      </c>
      <c r="X26" s="42">
        <v>976.4</v>
      </c>
      <c r="Y26" s="42">
        <v>988.9</v>
      </c>
      <c r="Z26" s="42">
        <v>1002.1</v>
      </c>
      <c r="AA26" s="42">
        <v>1013.3</v>
      </c>
      <c r="AB26" s="42">
        <v>995.6</v>
      </c>
      <c r="AC26" s="42">
        <v>989</v>
      </c>
      <c r="AD26" s="42">
        <v>986</v>
      </c>
      <c r="AE26" s="42">
        <v>995.8</v>
      </c>
      <c r="AF26" s="42">
        <v>1001.9</v>
      </c>
      <c r="AG26" s="42">
        <v>1000.8</v>
      </c>
      <c r="AH26" s="42">
        <v>1002.4</v>
      </c>
      <c r="AI26" s="42">
        <v>1002.2</v>
      </c>
      <c r="AJ26" s="42">
        <v>1032.3</v>
      </c>
      <c r="AK26" s="42">
        <v>1044.2</v>
      </c>
      <c r="AL26" s="42">
        <v>1054.0999999999999</v>
      </c>
      <c r="AM26" s="42">
        <v>1036.2</v>
      </c>
      <c r="AN26" s="42">
        <v>1046</v>
      </c>
      <c r="AO26" s="42">
        <v>1049.5999999999999</v>
      </c>
      <c r="AP26" s="42">
        <v>1061.4000000000001</v>
      </c>
      <c r="AQ26" s="42">
        <v>1066.3</v>
      </c>
      <c r="AR26" s="42">
        <v>1052.2</v>
      </c>
      <c r="AS26" s="42">
        <v>1035.9000000000001</v>
      </c>
      <c r="AT26" s="42">
        <v>1030.8</v>
      </c>
      <c r="AU26" s="42">
        <v>1038.9000000000001</v>
      </c>
      <c r="AV26" s="42">
        <v>1019</v>
      </c>
      <c r="AW26" s="42">
        <v>1016.1</v>
      </c>
      <c r="AX26" s="42">
        <v>1024</v>
      </c>
      <c r="AY26" s="42">
        <v>1021.2</v>
      </c>
      <c r="AZ26" s="42">
        <v>1024.8</v>
      </c>
      <c r="BA26" s="42">
        <v>1024.8</v>
      </c>
      <c r="BB26" s="42">
        <v>1032.5</v>
      </c>
      <c r="BC26" s="42">
        <v>1036.3</v>
      </c>
      <c r="BD26" s="42">
        <v>1034.2</v>
      </c>
      <c r="BE26" s="42">
        <v>1043.2</v>
      </c>
      <c r="BF26" s="42">
        <v>1043.9000000000001</v>
      </c>
      <c r="BG26" s="42">
        <v>1057.0999999999999</v>
      </c>
      <c r="BH26" s="42">
        <v>1071.2</v>
      </c>
      <c r="BI26" s="42">
        <v>1089.5</v>
      </c>
      <c r="BJ26" s="42">
        <v>1100.5</v>
      </c>
      <c r="BK26" s="42">
        <v>1114.4000000000001</v>
      </c>
      <c r="BL26" s="42">
        <v>1134.5999999999999</v>
      </c>
      <c r="BM26" s="42">
        <v>1152.7</v>
      </c>
      <c r="BN26" s="42">
        <v>1161.5</v>
      </c>
      <c r="BO26" s="42">
        <v>1182.9000000000001</v>
      </c>
      <c r="BP26" s="42">
        <v>1194.4000000000001</v>
      </c>
      <c r="BQ26" s="42">
        <v>1205.5</v>
      </c>
      <c r="BR26" s="42">
        <v>1209.5</v>
      </c>
      <c r="BS26" s="42">
        <v>1215.9000000000001</v>
      </c>
      <c r="BT26" s="42">
        <v>1218.5999999999999</v>
      </c>
      <c r="BU26" s="42">
        <v>1222.8</v>
      </c>
      <c r="BV26" s="42">
        <v>1238.9000000000001</v>
      </c>
      <c r="BW26" s="42">
        <v>1252.5999999999999</v>
      </c>
      <c r="BX26" s="42">
        <v>1268.4000000000001</v>
      </c>
      <c r="BY26" s="42">
        <v>1274.0999999999999</v>
      </c>
      <c r="BZ26" s="42">
        <v>1289.4000000000001</v>
      </c>
      <c r="CA26" s="42">
        <v>1299.8</v>
      </c>
      <c r="CB26" s="42">
        <v>1314.2</v>
      </c>
      <c r="CC26" s="42">
        <v>1326.9</v>
      </c>
      <c r="CD26" s="42">
        <v>1344.6</v>
      </c>
      <c r="CE26" s="42">
        <v>1365.4</v>
      </c>
      <c r="CF26" s="42">
        <v>1367.9</v>
      </c>
      <c r="CG26" s="42">
        <v>1377</v>
      </c>
      <c r="CH26" s="42">
        <v>1392.4</v>
      </c>
      <c r="CI26" s="42">
        <v>1394.5</v>
      </c>
      <c r="CJ26" s="42">
        <v>1400.1</v>
      </c>
      <c r="CK26" s="42">
        <v>1408.3</v>
      </c>
      <c r="CL26" s="42">
        <v>1418.2</v>
      </c>
      <c r="CM26" s="42">
        <v>1436.5</v>
      </c>
      <c r="CN26" s="42">
        <v>1434.4</v>
      </c>
      <c r="CO26" s="42">
        <v>1435</v>
      </c>
      <c r="CP26" s="42">
        <v>1433.9</v>
      </c>
      <c r="CQ26" s="42">
        <v>1438.9</v>
      </c>
      <c r="CR26" s="42">
        <v>1450.6</v>
      </c>
      <c r="CS26" s="42">
        <v>1458.2</v>
      </c>
      <c r="CT26" s="42">
        <v>1465.3</v>
      </c>
      <c r="CU26" s="42">
        <v>1471.3</v>
      </c>
      <c r="CV26" s="42">
        <v>1488.1</v>
      </c>
      <c r="CW26" s="42">
        <v>1505.6</v>
      </c>
      <c r="CX26" s="42">
        <v>1511.1</v>
      </c>
      <c r="CY26" s="42">
        <v>1522.9</v>
      </c>
      <c r="CZ26" s="42">
        <v>1534.9</v>
      </c>
      <c r="DA26" s="42">
        <v>1536.4</v>
      </c>
      <c r="DB26" s="42">
        <v>1544.4</v>
      </c>
      <c r="DC26" s="42">
        <v>1541.6</v>
      </c>
      <c r="DD26" s="42">
        <v>1563.8</v>
      </c>
      <c r="DE26" s="42">
        <v>1577.1</v>
      </c>
      <c r="DF26" s="42">
        <v>1599.6</v>
      </c>
      <c r="DG26" s="42">
        <v>1600.1</v>
      </c>
      <c r="DH26" s="42">
        <v>1611.9</v>
      </c>
      <c r="DI26" s="42">
        <v>1628.1</v>
      </c>
      <c r="DJ26" s="42">
        <v>1642.8</v>
      </c>
      <c r="DK26" s="42">
        <v>1657.8</v>
      </c>
      <c r="DL26" s="42">
        <v>1684.9</v>
      </c>
      <c r="DM26" s="42">
        <v>1708.6</v>
      </c>
      <c r="DN26" s="42">
        <v>1718.3</v>
      </c>
      <c r="DO26" s="42">
        <v>1737.3</v>
      </c>
      <c r="DP26" s="42">
        <v>1748.4</v>
      </c>
      <c r="DQ26" s="42">
        <v>1766</v>
      </c>
      <c r="DR26" s="42">
        <v>1788.9</v>
      </c>
      <c r="DS26" s="42">
        <v>1801.7</v>
      </c>
      <c r="DT26" s="42">
        <v>1799.2</v>
      </c>
      <c r="DU26" s="42">
        <v>1806.2</v>
      </c>
      <c r="DV26" s="42">
        <v>1820.6</v>
      </c>
      <c r="DW26" s="42">
        <v>1842.9</v>
      </c>
      <c r="DX26" s="42">
        <v>1877.7</v>
      </c>
      <c r="DY26" s="42">
        <v>1869</v>
      </c>
      <c r="DZ26" s="42">
        <v>1904.3</v>
      </c>
      <c r="EA26" s="42">
        <v>1921.6</v>
      </c>
      <c r="EB26" s="42">
        <v>1924.2</v>
      </c>
      <c r="EC26" s="42">
        <v>1929.8</v>
      </c>
      <c r="ED26" s="42">
        <v>1934.7</v>
      </c>
      <c r="EE26" s="42">
        <v>1926.2</v>
      </c>
      <c r="EF26" s="42">
        <v>1916.7</v>
      </c>
      <c r="EG26" s="42">
        <v>1924.3</v>
      </c>
      <c r="EH26" s="42">
        <v>1921.6</v>
      </c>
      <c r="EI26" s="42">
        <v>1922.7</v>
      </c>
      <c r="EJ26" s="42">
        <v>1924</v>
      </c>
      <c r="EK26" s="42">
        <v>1916.6</v>
      </c>
      <c r="EL26" s="42">
        <v>1917</v>
      </c>
      <c r="EM26" s="42">
        <v>1919.3</v>
      </c>
      <c r="EN26" s="42">
        <v>1918.8</v>
      </c>
      <c r="EO26" s="42">
        <v>1920</v>
      </c>
      <c r="EP26" s="42">
        <v>1922.1</v>
      </c>
      <c r="EQ26" s="42">
        <v>1930.8</v>
      </c>
      <c r="ER26" s="42">
        <v>1938.2</v>
      </c>
      <c r="ES26" s="42">
        <v>1944.5</v>
      </c>
      <c r="ET26" s="42">
        <v>1952.9</v>
      </c>
      <c r="EU26" s="42">
        <v>1964.6</v>
      </c>
      <c r="EV26" s="42">
        <v>1973.8</v>
      </c>
      <c r="EW26" s="42">
        <v>1977.8</v>
      </c>
      <c r="EX26" s="42">
        <v>1982.5</v>
      </c>
      <c r="EY26" s="42">
        <v>1971.4</v>
      </c>
      <c r="EZ26" s="42">
        <v>1972.8</v>
      </c>
      <c r="FA26" s="42">
        <v>1982.5</v>
      </c>
      <c r="FB26" s="42">
        <v>1987.8</v>
      </c>
      <c r="FC26" s="42">
        <v>2007.7</v>
      </c>
      <c r="FD26" s="42">
        <v>2024.9</v>
      </c>
      <c r="FE26" s="42">
        <v>2021.8</v>
      </c>
      <c r="FF26" s="42">
        <v>2007.9</v>
      </c>
      <c r="FG26" s="42">
        <v>1979.5</v>
      </c>
      <c r="FH26" s="42">
        <v>1972.8</v>
      </c>
      <c r="FI26" s="42">
        <v>1955.8</v>
      </c>
      <c r="FJ26" s="42">
        <v>1937</v>
      </c>
      <c r="FK26" s="42">
        <v>1915.5</v>
      </c>
      <c r="FL26" s="42">
        <v>1898.4</v>
      </c>
      <c r="FM26" s="42">
        <v>1881.1</v>
      </c>
      <c r="FN26" s="42">
        <v>1873.8</v>
      </c>
      <c r="FO26" s="42">
        <v>1860.1</v>
      </c>
      <c r="FP26" s="42">
        <v>1854</v>
      </c>
      <c r="FQ26" s="42">
        <v>1846.5</v>
      </c>
      <c r="FR26" s="42">
        <v>1841.4</v>
      </c>
      <c r="FS26" s="42">
        <v>1842.3</v>
      </c>
      <c r="FT26" s="42">
        <v>1846.8</v>
      </c>
      <c r="FU26" s="42">
        <v>1847.8</v>
      </c>
      <c r="FV26" s="42">
        <v>1844.4</v>
      </c>
      <c r="FW26" s="42">
        <v>1833.1</v>
      </c>
      <c r="FX26" s="42">
        <v>1843.8</v>
      </c>
      <c r="FY26" s="42">
        <v>1851</v>
      </c>
      <c r="FZ26" s="42">
        <v>1866.6</v>
      </c>
      <c r="GA26" s="42">
        <v>1877.2</v>
      </c>
      <c r="GB26" s="42">
        <v>1900.8</v>
      </c>
      <c r="GC26" s="42">
        <v>1915.6</v>
      </c>
      <c r="GD26" s="42">
        <v>1918</v>
      </c>
      <c r="GE26" s="42">
        <v>1942.4</v>
      </c>
      <c r="GF26" s="42">
        <v>1946.3</v>
      </c>
      <c r="GG26" s="42">
        <v>1955.7</v>
      </c>
      <c r="GH26" s="42">
        <v>1963.4</v>
      </c>
      <c r="GI26" s="42">
        <v>1968.4</v>
      </c>
      <c r="GJ26" s="42">
        <v>1974.2</v>
      </c>
      <c r="GK26" s="42">
        <v>1977.2</v>
      </c>
      <c r="GL26" s="42">
        <v>1984.9</v>
      </c>
      <c r="GM26" s="42">
        <v>1990.7</v>
      </c>
      <c r="GN26" s="42">
        <v>2003</v>
      </c>
      <c r="GO26" s="42">
        <v>2009.9</v>
      </c>
      <c r="GP26" s="42">
        <v>1997.1</v>
      </c>
      <c r="GQ26" s="42">
        <v>2012.7</v>
      </c>
      <c r="GR26" s="42">
        <v>2025.5</v>
      </c>
      <c r="GS26" s="42">
        <v>2028.3</v>
      </c>
      <c r="GT26" s="42">
        <v>2035.6</v>
      </c>
      <c r="GU26" s="42">
        <v>2041</v>
      </c>
      <c r="GV26" s="42">
        <v>2013.1</v>
      </c>
      <c r="GW26" s="42">
        <v>1993.1</v>
      </c>
      <c r="GX26" s="42">
        <v>1989.2</v>
      </c>
      <c r="GY26" s="42">
        <v>1993.3</v>
      </c>
    </row>
    <row r="27" spans="2:207" x14ac:dyDescent="0.35">
      <c r="B27" s="2" t="s">
        <v>303</v>
      </c>
      <c r="C27" s="42">
        <v>90.6</v>
      </c>
      <c r="D27" s="42">
        <v>91.4</v>
      </c>
      <c r="E27" s="42">
        <v>86.3</v>
      </c>
      <c r="F27" s="42">
        <v>87.2</v>
      </c>
      <c r="G27" s="42">
        <v>83.6</v>
      </c>
      <c r="H27" s="42">
        <v>85.1</v>
      </c>
      <c r="I27" s="42">
        <v>86.3</v>
      </c>
      <c r="J27" s="42">
        <v>88.2</v>
      </c>
      <c r="K27" s="42">
        <v>100.3</v>
      </c>
      <c r="L27" s="42">
        <v>102.4</v>
      </c>
      <c r="M27" s="42">
        <v>103.1</v>
      </c>
      <c r="N27" s="42">
        <v>105.3</v>
      </c>
      <c r="O27" s="42">
        <v>104.5</v>
      </c>
      <c r="P27" s="42">
        <v>106.9</v>
      </c>
      <c r="Q27" s="42">
        <v>111</v>
      </c>
      <c r="R27" s="42">
        <v>116</v>
      </c>
      <c r="S27" s="42">
        <v>119.5</v>
      </c>
      <c r="T27" s="42">
        <v>124.8</v>
      </c>
      <c r="U27" s="42">
        <v>129.69999999999999</v>
      </c>
      <c r="V27" s="42">
        <v>132</v>
      </c>
      <c r="W27" s="42">
        <v>132.30000000000001</v>
      </c>
      <c r="X27" s="42">
        <v>94.6</v>
      </c>
      <c r="Y27" s="42">
        <v>125.7</v>
      </c>
      <c r="Z27" s="42">
        <v>130.4</v>
      </c>
      <c r="AA27" s="42">
        <v>133</v>
      </c>
      <c r="AB27" s="42">
        <v>138.69999999999999</v>
      </c>
      <c r="AC27" s="42">
        <v>144.5</v>
      </c>
      <c r="AD27" s="42">
        <v>150.1</v>
      </c>
      <c r="AE27" s="42">
        <v>155.30000000000001</v>
      </c>
      <c r="AF27" s="42">
        <v>161</v>
      </c>
      <c r="AG27" s="42">
        <v>162.6</v>
      </c>
      <c r="AH27" s="42">
        <v>171.2</v>
      </c>
      <c r="AI27" s="42">
        <v>173.4</v>
      </c>
      <c r="AJ27" s="42">
        <v>182.9</v>
      </c>
      <c r="AK27" s="42">
        <v>195.4</v>
      </c>
      <c r="AL27" s="42">
        <v>205.1</v>
      </c>
      <c r="AM27" s="42">
        <v>211.6</v>
      </c>
      <c r="AN27" s="42">
        <v>219.9</v>
      </c>
      <c r="AO27" s="42">
        <v>229.4</v>
      </c>
      <c r="AP27" s="42">
        <v>238.6</v>
      </c>
      <c r="AQ27" s="42">
        <v>238.3</v>
      </c>
      <c r="AR27" s="42">
        <v>244.2</v>
      </c>
      <c r="AS27" s="42">
        <v>252.8</v>
      </c>
      <c r="AT27" s="42">
        <v>267.2</v>
      </c>
      <c r="AU27" s="42">
        <v>278.39999999999998</v>
      </c>
      <c r="AV27" s="42">
        <v>289</v>
      </c>
      <c r="AW27" s="42">
        <v>301.39999999999998</v>
      </c>
      <c r="AX27" s="42">
        <v>295.89999999999998</v>
      </c>
      <c r="AY27" s="42">
        <v>295.2</v>
      </c>
      <c r="AZ27" s="42">
        <v>301.7</v>
      </c>
      <c r="BA27" s="42">
        <v>289.7</v>
      </c>
      <c r="BB27" s="42">
        <v>295.8</v>
      </c>
      <c r="BC27" s="42">
        <v>289.5</v>
      </c>
      <c r="BD27" s="42">
        <v>295.3</v>
      </c>
      <c r="BE27" s="42">
        <v>277.3</v>
      </c>
      <c r="BF27" s="42">
        <v>284.89999999999998</v>
      </c>
      <c r="BG27" s="42">
        <v>287.89999999999998</v>
      </c>
      <c r="BH27" s="42">
        <v>294.60000000000002</v>
      </c>
      <c r="BI27" s="42">
        <v>307.3</v>
      </c>
      <c r="BJ27" s="42">
        <v>317.7</v>
      </c>
      <c r="BK27" s="42">
        <v>353</v>
      </c>
      <c r="BL27" s="42">
        <v>307.60000000000002</v>
      </c>
      <c r="BM27" s="42">
        <v>340</v>
      </c>
      <c r="BN27" s="42">
        <v>345.2</v>
      </c>
      <c r="BO27" s="42">
        <v>341.8</v>
      </c>
      <c r="BP27" s="42">
        <v>344.4</v>
      </c>
      <c r="BQ27" s="42">
        <v>352</v>
      </c>
      <c r="BR27" s="42">
        <v>364.2</v>
      </c>
      <c r="BS27" s="42">
        <v>358.3</v>
      </c>
      <c r="BT27" s="42">
        <v>410.2</v>
      </c>
      <c r="BU27" s="42">
        <v>394.9</v>
      </c>
      <c r="BV27" s="42">
        <v>408.5</v>
      </c>
      <c r="BW27" s="42">
        <v>402.6</v>
      </c>
      <c r="BX27" s="42">
        <v>400.6</v>
      </c>
      <c r="BY27" s="42">
        <v>402.5</v>
      </c>
      <c r="BZ27" s="42">
        <v>409.6</v>
      </c>
      <c r="CA27" s="42">
        <v>439.5</v>
      </c>
      <c r="CB27" s="42">
        <v>448.4</v>
      </c>
      <c r="CC27" s="42">
        <v>457.1</v>
      </c>
      <c r="CD27" s="42">
        <v>467.4</v>
      </c>
      <c r="CE27" s="42">
        <v>463.2</v>
      </c>
      <c r="CF27" s="42">
        <v>472</v>
      </c>
      <c r="CG27" s="42">
        <v>477</v>
      </c>
      <c r="CH27" s="42">
        <v>476.2</v>
      </c>
      <c r="CI27" s="42">
        <v>459.6</v>
      </c>
      <c r="CJ27" s="42">
        <v>461.4</v>
      </c>
      <c r="CK27" s="42">
        <v>464.1</v>
      </c>
      <c r="CL27" s="42">
        <v>469.2</v>
      </c>
      <c r="CM27" s="42">
        <v>461.3</v>
      </c>
      <c r="CN27" s="42">
        <v>470.2</v>
      </c>
      <c r="CO27" s="42">
        <v>479.4</v>
      </c>
      <c r="CP27" s="42">
        <v>499</v>
      </c>
      <c r="CQ27" s="42">
        <v>480.3</v>
      </c>
      <c r="CR27" s="42">
        <v>505.3</v>
      </c>
      <c r="CS27" s="42">
        <v>515.6</v>
      </c>
      <c r="CT27" s="42">
        <v>529.5</v>
      </c>
      <c r="CU27" s="42">
        <v>526.70000000000005</v>
      </c>
      <c r="CV27" s="42">
        <v>555.9</v>
      </c>
      <c r="CW27" s="42">
        <v>544.20000000000005</v>
      </c>
      <c r="CX27" s="42">
        <v>553.4</v>
      </c>
      <c r="CY27" s="42">
        <v>567.70000000000005</v>
      </c>
      <c r="CZ27" s="42">
        <v>594.4</v>
      </c>
      <c r="DA27" s="42">
        <v>591.5</v>
      </c>
      <c r="DB27" s="42">
        <v>607.6</v>
      </c>
      <c r="DC27" s="42">
        <v>636.4</v>
      </c>
      <c r="DD27" s="42">
        <v>673.6</v>
      </c>
      <c r="DE27" s="42">
        <v>674.2</v>
      </c>
      <c r="DF27" s="42">
        <v>689.4</v>
      </c>
      <c r="DG27" s="42">
        <v>724.3</v>
      </c>
      <c r="DH27" s="42">
        <v>739.3</v>
      </c>
      <c r="DI27" s="42">
        <v>757</v>
      </c>
      <c r="DJ27" s="42">
        <v>778.6</v>
      </c>
      <c r="DK27" s="42">
        <v>800.6</v>
      </c>
      <c r="DL27" s="42">
        <v>820.9</v>
      </c>
      <c r="DM27" s="42">
        <v>841.6</v>
      </c>
      <c r="DN27" s="42">
        <v>861.7</v>
      </c>
      <c r="DO27" s="42">
        <v>869.8</v>
      </c>
      <c r="DP27" s="42">
        <v>885.8</v>
      </c>
      <c r="DQ27" s="42">
        <v>904.2</v>
      </c>
      <c r="DR27" s="42">
        <v>930</v>
      </c>
      <c r="DS27" s="42">
        <v>976.6</v>
      </c>
      <c r="DT27" s="42">
        <v>986.9</v>
      </c>
      <c r="DU27" s="42">
        <v>1011.1</v>
      </c>
      <c r="DV27" s="42">
        <v>1023.9</v>
      </c>
      <c r="DW27" s="42">
        <v>1051</v>
      </c>
      <c r="DX27" s="42">
        <v>1049</v>
      </c>
      <c r="DY27" s="42">
        <v>881.7</v>
      </c>
      <c r="DZ27" s="42">
        <v>1002.4</v>
      </c>
      <c r="EA27" s="42">
        <v>847.8</v>
      </c>
      <c r="EB27" s="42">
        <v>836.7</v>
      </c>
      <c r="EC27" s="42">
        <v>825.3</v>
      </c>
      <c r="ED27" s="42">
        <v>819.6</v>
      </c>
      <c r="EE27" s="42">
        <v>803.5</v>
      </c>
      <c r="EF27" s="42">
        <v>812.9</v>
      </c>
      <c r="EG27" s="42">
        <v>716.5</v>
      </c>
      <c r="EH27" s="42">
        <v>781.6</v>
      </c>
      <c r="EI27" s="42">
        <v>773.2</v>
      </c>
      <c r="EJ27" s="42">
        <v>792.4</v>
      </c>
      <c r="EK27" s="42">
        <v>816.7</v>
      </c>
      <c r="EL27" s="42">
        <v>829.8</v>
      </c>
      <c r="EM27" s="42">
        <v>902.9</v>
      </c>
      <c r="EN27" s="42">
        <v>925.8</v>
      </c>
      <c r="EO27" s="42">
        <v>949.5</v>
      </c>
      <c r="EP27" s="42">
        <v>970.6</v>
      </c>
      <c r="EQ27" s="42">
        <v>1025.5</v>
      </c>
      <c r="ER27" s="42">
        <v>1041.2</v>
      </c>
      <c r="ES27" s="42">
        <v>1060.9000000000001</v>
      </c>
      <c r="ET27" s="42">
        <v>1095.8</v>
      </c>
      <c r="EU27" s="42">
        <v>1146</v>
      </c>
      <c r="EV27" s="42">
        <v>1163.9000000000001</v>
      </c>
      <c r="EW27" s="42">
        <v>1179.3</v>
      </c>
      <c r="EX27" s="42">
        <v>1194.4000000000001</v>
      </c>
      <c r="EY27" s="42">
        <v>1201.7</v>
      </c>
      <c r="EZ27" s="42">
        <v>1191.3</v>
      </c>
      <c r="FA27" s="42">
        <v>1173.7</v>
      </c>
      <c r="FB27" s="42">
        <v>1139.8</v>
      </c>
      <c r="FC27" s="42">
        <v>921.2</v>
      </c>
      <c r="FD27" s="42">
        <v>855.5</v>
      </c>
      <c r="FE27" s="42">
        <v>842</v>
      </c>
      <c r="FF27" s="42">
        <v>847.5</v>
      </c>
      <c r="FG27" s="42">
        <v>903.4</v>
      </c>
      <c r="FH27" s="42">
        <v>935.2</v>
      </c>
      <c r="FI27" s="42">
        <v>958.5</v>
      </c>
      <c r="FJ27" s="42">
        <v>977.2</v>
      </c>
      <c r="FK27" s="42">
        <v>1111.4000000000001</v>
      </c>
      <c r="FL27" s="42">
        <v>1126.5</v>
      </c>
      <c r="FM27" s="42">
        <v>1144.2</v>
      </c>
      <c r="FN27" s="42">
        <v>1141</v>
      </c>
      <c r="FO27" s="42">
        <v>1138.3</v>
      </c>
      <c r="FP27" s="42">
        <v>1150.5999999999999</v>
      </c>
      <c r="FQ27" s="42">
        <v>1163.8</v>
      </c>
      <c r="FR27" s="42">
        <v>1212.9000000000001</v>
      </c>
      <c r="FS27" s="42">
        <v>1273.5</v>
      </c>
      <c r="FT27" s="42">
        <v>1296.4000000000001</v>
      </c>
      <c r="FU27" s="42">
        <v>1308.3</v>
      </c>
      <c r="FV27" s="42">
        <v>1333.2</v>
      </c>
      <c r="FW27" s="42">
        <v>1369.1</v>
      </c>
      <c r="FX27" s="42">
        <v>1389</v>
      </c>
      <c r="FY27" s="42">
        <v>1413.3</v>
      </c>
      <c r="FZ27" s="42">
        <v>1443.5</v>
      </c>
      <c r="GA27" s="42">
        <v>1509.1</v>
      </c>
      <c r="GB27" s="42">
        <v>1527.7</v>
      </c>
      <c r="GC27" s="42">
        <v>1540.9</v>
      </c>
      <c r="GD27" s="42">
        <v>1552.6</v>
      </c>
      <c r="GE27" s="42">
        <v>1526.7</v>
      </c>
      <c r="GF27" s="42">
        <v>1536.7</v>
      </c>
      <c r="GG27" s="42">
        <v>1553.8</v>
      </c>
      <c r="GH27" s="42">
        <v>1574.6</v>
      </c>
      <c r="GI27" s="42">
        <v>1581.1</v>
      </c>
      <c r="GJ27" s="42">
        <v>1601.7</v>
      </c>
      <c r="GK27" s="42">
        <v>1625</v>
      </c>
      <c r="GL27" s="42">
        <v>1650.8</v>
      </c>
      <c r="GM27" s="42">
        <v>1598.6</v>
      </c>
      <c r="GN27" s="42">
        <v>1608.9</v>
      </c>
      <c r="GO27" s="42">
        <v>1628.3</v>
      </c>
      <c r="GP27" s="42">
        <v>1634.2</v>
      </c>
      <c r="GQ27" s="42">
        <v>1695.5</v>
      </c>
      <c r="GR27" s="42">
        <v>1703.1</v>
      </c>
      <c r="GS27" s="42">
        <v>1713.2</v>
      </c>
      <c r="GT27" s="42">
        <v>1740.2</v>
      </c>
      <c r="GU27" s="42">
        <v>1756.6</v>
      </c>
      <c r="GV27" s="42">
        <v>1600.1</v>
      </c>
      <c r="GW27" s="42">
        <v>1685</v>
      </c>
      <c r="GX27" s="42">
        <v>1745.6</v>
      </c>
      <c r="GY27" s="42">
        <v>1757.8</v>
      </c>
    </row>
    <row r="28" spans="2:207" x14ac:dyDescent="0.35">
      <c r="B28" s="2" t="s">
        <v>304</v>
      </c>
      <c r="C28" s="42">
        <v>17.899999999999999</v>
      </c>
      <c r="D28" s="42">
        <v>18.100000000000001</v>
      </c>
      <c r="E28" s="42">
        <v>18.2</v>
      </c>
      <c r="F28" s="42">
        <v>18.2</v>
      </c>
      <c r="G28" s="42">
        <v>19.399999999999999</v>
      </c>
      <c r="H28" s="42">
        <v>18.7</v>
      </c>
      <c r="I28" s="42">
        <v>18.899999999999999</v>
      </c>
      <c r="J28" s="42">
        <v>19</v>
      </c>
      <c r="K28" s="42">
        <v>18.2</v>
      </c>
      <c r="L28" s="42">
        <v>18.3</v>
      </c>
      <c r="M28" s="42">
        <v>18.5</v>
      </c>
      <c r="N28" s="42">
        <v>19</v>
      </c>
      <c r="O28" s="42">
        <v>19.5</v>
      </c>
      <c r="P28" s="42">
        <v>19.899999999999999</v>
      </c>
      <c r="Q28" s="42">
        <v>19.7</v>
      </c>
      <c r="R28" s="42">
        <v>20.100000000000001</v>
      </c>
      <c r="S28" s="42">
        <v>19.8</v>
      </c>
      <c r="T28" s="42">
        <v>20.100000000000001</v>
      </c>
      <c r="U28" s="42">
        <v>20.2</v>
      </c>
      <c r="V28" s="42">
        <v>20.2</v>
      </c>
      <c r="W28" s="42">
        <v>19.8</v>
      </c>
      <c r="X28" s="42">
        <v>21.3</v>
      </c>
      <c r="Y28" s="42">
        <v>23.3</v>
      </c>
      <c r="Z28" s="42">
        <v>23.9</v>
      </c>
      <c r="AA28" s="42">
        <v>20.8</v>
      </c>
      <c r="AB28" s="42">
        <v>21.3</v>
      </c>
      <c r="AC28" s="42">
        <v>21.7</v>
      </c>
      <c r="AD28" s="42">
        <v>21.7</v>
      </c>
      <c r="AE28" s="42">
        <v>22</v>
      </c>
      <c r="AF28" s="42">
        <v>22.5</v>
      </c>
      <c r="AG28" s="42">
        <v>23.2</v>
      </c>
      <c r="AH28" s="42">
        <v>23.2</v>
      </c>
      <c r="AI28" s="42">
        <v>24</v>
      </c>
      <c r="AJ28" s="42">
        <v>25.4</v>
      </c>
      <c r="AK28" s="42">
        <v>25.5</v>
      </c>
      <c r="AL28" s="42">
        <v>26.3</v>
      </c>
      <c r="AM28" s="42">
        <v>25.9</v>
      </c>
      <c r="AN28" s="42">
        <v>25.9</v>
      </c>
      <c r="AO28" s="42">
        <v>25.3</v>
      </c>
      <c r="AP28" s="42">
        <v>25.6</v>
      </c>
      <c r="AQ28" s="42">
        <v>27.6</v>
      </c>
      <c r="AR28" s="42">
        <v>33.6</v>
      </c>
      <c r="AS28" s="42">
        <v>36.1</v>
      </c>
      <c r="AT28" s="42">
        <v>37.299999999999997</v>
      </c>
      <c r="AU28" s="42">
        <v>50.7</v>
      </c>
      <c r="AV28" s="42">
        <v>51.8</v>
      </c>
      <c r="AW28" s="42">
        <v>49.1</v>
      </c>
      <c r="AX28" s="42">
        <v>48.1</v>
      </c>
      <c r="AY28" s="42">
        <v>43.5</v>
      </c>
      <c r="AZ28" s="42">
        <v>40</v>
      </c>
      <c r="BA28" s="42">
        <v>40.1</v>
      </c>
      <c r="BB28" s="42">
        <v>40.299999999999997</v>
      </c>
      <c r="BC28" s="42">
        <v>41.1</v>
      </c>
      <c r="BD28" s="42">
        <v>45.3</v>
      </c>
      <c r="BE28" s="42">
        <v>45.5</v>
      </c>
      <c r="BF28" s="42">
        <v>45.8</v>
      </c>
      <c r="BG28" s="42">
        <v>47</v>
      </c>
      <c r="BH28" s="42">
        <v>47.5</v>
      </c>
      <c r="BI28" s="42">
        <v>47.4</v>
      </c>
      <c r="BJ28" s="42">
        <v>47.3</v>
      </c>
      <c r="BK28" s="42">
        <v>46.4</v>
      </c>
      <c r="BL28" s="42">
        <v>45.7</v>
      </c>
      <c r="BM28" s="42">
        <v>46.8</v>
      </c>
      <c r="BN28" s="42">
        <v>45.4</v>
      </c>
      <c r="BO28" s="42">
        <v>44.5</v>
      </c>
      <c r="BP28" s="42">
        <v>42.9</v>
      </c>
      <c r="BQ28" s="42">
        <v>43.8</v>
      </c>
      <c r="BR28" s="42">
        <v>43.6</v>
      </c>
      <c r="BS28" s="42">
        <v>44.1</v>
      </c>
      <c r="BT28" s="42">
        <v>45.8</v>
      </c>
      <c r="BU28" s="42">
        <v>46.4</v>
      </c>
      <c r="BV28" s="42">
        <v>47.4</v>
      </c>
      <c r="BW28" s="42">
        <v>49.6</v>
      </c>
      <c r="BX28" s="42">
        <v>49.3</v>
      </c>
      <c r="BY28" s="42">
        <v>50.2</v>
      </c>
      <c r="BZ28" s="42">
        <v>50.2</v>
      </c>
      <c r="CA28" s="42">
        <v>50.8</v>
      </c>
      <c r="CB28" s="42">
        <v>49.2</v>
      </c>
      <c r="CC28" s="42">
        <v>50</v>
      </c>
      <c r="CD28" s="42">
        <v>48.9</v>
      </c>
      <c r="CE28" s="42">
        <v>50.3</v>
      </c>
      <c r="CF28" s="42">
        <v>50.8</v>
      </c>
      <c r="CG28" s="42">
        <v>51.1</v>
      </c>
      <c r="CH28" s="42">
        <v>51.5</v>
      </c>
      <c r="CI28" s="42">
        <v>59.7</v>
      </c>
      <c r="CJ28" s="42">
        <v>61.3</v>
      </c>
      <c r="CK28" s="42">
        <v>61.8</v>
      </c>
      <c r="CL28" s="42">
        <v>64.2</v>
      </c>
      <c r="CM28" s="42">
        <v>63.6</v>
      </c>
      <c r="CN28" s="42">
        <v>63.1</v>
      </c>
      <c r="CO28" s="42">
        <v>61.9</v>
      </c>
      <c r="CP28" s="42">
        <v>64.599999999999994</v>
      </c>
      <c r="CQ28" s="42">
        <v>62.2</v>
      </c>
      <c r="CR28" s="42">
        <v>64.8</v>
      </c>
      <c r="CS28" s="42">
        <v>65.400000000000006</v>
      </c>
      <c r="CT28" s="42">
        <v>73.099999999999994</v>
      </c>
      <c r="CU28" s="42">
        <v>75.5</v>
      </c>
      <c r="CV28" s="42">
        <v>78.599999999999994</v>
      </c>
      <c r="CW28" s="42">
        <v>80.5</v>
      </c>
      <c r="CX28" s="42">
        <v>81.400000000000006</v>
      </c>
      <c r="CY28" s="42">
        <v>76.599999999999994</v>
      </c>
      <c r="CZ28" s="42">
        <v>75.7</v>
      </c>
      <c r="DA28" s="42">
        <v>75.400000000000006</v>
      </c>
      <c r="DB28" s="42">
        <v>74.5</v>
      </c>
      <c r="DC28" s="42">
        <v>72.599999999999994</v>
      </c>
      <c r="DD28" s="42">
        <v>71.2</v>
      </c>
      <c r="DE28" s="42">
        <v>71.7</v>
      </c>
      <c r="DF28" s="42">
        <v>75.900000000000006</v>
      </c>
      <c r="DG28" s="42">
        <v>72</v>
      </c>
      <c r="DH28" s="42">
        <v>79.7</v>
      </c>
      <c r="DI28" s="42">
        <v>79.900000000000006</v>
      </c>
      <c r="DJ28" s="42">
        <v>79.7</v>
      </c>
      <c r="DK28" s="42">
        <v>79.5</v>
      </c>
      <c r="DL28" s="42">
        <v>80.099999999999994</v>
      </c>
      <c r="DM28" s="42">
        <v>81.5</v>
      </c>
      <c r="DN28" s="42">
        <v>81.7</v>
      </c>
      <c r="DO28" s="42">
        <v>81.3</v>
      </c>
      <c r="DP28" s="42">
        <v>81.599999999999994</v>
      </c>
      <c r="DQ28" s="42">
        <v>83.8</v>
      </c>
      <c r="DR28" s="42">
        <v>87</v>
      </c>
      <c r="DS28" s="42">
        <v>86.1</v>
      </c>
      <c r="DT28" s="42">
        <v>88.4</v>
      </c>
      <c r="DU28" s="42">
        <v>87.5</v>
      </c>
      <c r="DV28" s="42">
        <v>87</v>
      </c>
      <c r="DW28" s="42">
        <v>87.1</v>
      </c>
      <c r="DX28" s="42">
        <v>86.3</v>
      </c>
      <c r="DY28" s="42">
        <v>83.6</v>
      </c>
      <c r="DZ28" s="42">
        <v>84.1</v>
      </c>
      <c r="EA28" s="42">
        <v>84.7</v>
      </c>
      <c r="EB28" s="42">
        <v>87.3</v>
      </c>
      <c r="EC28" s="42">
        <v>88</v>
      </c>
      <c r="ED28" s="42">
        <v>87.3</v>
      </c>
      <c r="EE28" s="42">
        <v>90.1</v>
      </c>
      <c r="EF28" s="42">
        <v>90</v>
      </c>
      <c r="EG28" s="42">
        <v>89.6</v>
      </c>
      <c r="EH28" s="42">
        <v>91.1</v>
      </c>
      <c r="EI28" s="42">
        <v>94.1</v>
      </c>
      <c r="EJ28" s="42">
        <v>94.8</v>
      </c>
      <c r="EK28" s="42">
        <v>95.9</v>
      </c>
      <c r="EL28" s="42">
        <v>96.2</v>
      </c>
      <c r="EM28" s="42">
        <v>97.2</v>
      </c>
      <c r="EN28" s="42">
        <v>101.4</v>
      </c>
      <c r="EO28" s="42">
        <v>100.3</v>
      </c>
      <c r="EP28" s="42">
        <v>98.7</v>
      </c>
      <c r="EQ28" s="42">
        <v>99.1</v>
      </c>
      <c r="ER28" s="42">
        <v>99.5</v>
      </c>
      <c r="ES28" s="42">
        <v>100.2</v>
      </c>
      <c r="ET28" s="42">
        <v>98.1</v>
      </c>
      <c r="EU28" s="42">
        <v>93.9</v>
      </c>
      <c r="EV28" s="42">
        <v>93.7</v>
      </c>
      <c r="EW28" s="42">
        <v>95.4</v>
      </c>
      <c r="EX28" s="42">
        <v>95.5</v>
      </c>
      <c r="EY28" s="42">
        <v>93.2</v>
      </c>
      <c r="EZ28" s="42">
        <v>95.3</v>
      </c>
      <c r="FA28" s="42">
        <v>93.7</v>
      </c>
      <c r="FB28" s="42">
        <v>93.7</v>
      </c>
      <c r="FC28" s="42">
        <v>86.7</v>
      </c>
      <c r="FD28" s="42">
        <v>94.3</v>
      </c>
      <c r="FE28" s="42">
        <v>91.4</v>
      </c>
      <c r="FF28" s="42">
        <v>93.2</v>
      </c>
      <c r="FG28" s="42">
        <v>93.1</v>
      </c>
      <c r="FH28" s="42">
        <v>96.4</v>
      </c>
      <c r="FI28" s="42">
        <v>98.9</v>
      </c>
      <c r="FJ28" s="42">
        <v>98.7</v>
      </c>
      <c r="FK28" s="42">
        <v>104.7</v>
      </c>
      <c r="FL28" s="42">
        <v>109.1</v>
      </c>
      <c r="FM28" s="42">
        <v>109.4</v>
      </c>
      <c r="FN28" s="42">
        <v>111.4</v>
      </c>
      <c r="FO28" s="42">
        <v>113.9</v>
      </c>
      <c r="FP28" s="42">
        <v>114.4</v>
      </c>
      <c r="FQ28" s="42">
        <v>114.7</v>
      </c>
      <c r="FR28" s="42">
        <v>117.6</v>
      </c>
      <c r="FS28" s="42">
        <v>122.3</v>
      </c>
      <c r="FT28" s="42">
        <v>124.4</v>
      </c>
      <c r="FU28" s="42">
        <v>126.4</v>
      </c>
      <c r="FV28" s="42">
        <v>128.80000000000001</v>
      </c>
      <c r="FW28" s="42">
        <v>136.6</v>
      </c>
      <c r="FX28" s="42">
        <v>135.30000000000001</v>
      </c>
      <c r="FY28" s="42">
        <v>136.9</v>
      </c>
      <c r="FZ28" s="42">
        <v>136.4</v>
      </c>
      <c r="GA28" s="42">
        <v>139.9</v>
      </c>
      <c r="GB28" s="42">
        <v>143.5</v>
      </c>
      <c r="GC28" s="42">
        <v>136.1</v>
      </c>
      <c r="GD28" s="42">
        <v>141.69999999999999</v>
      </c>
      <c r="GE28" s="42">
        <v>138.19999999999999</v>
      </c>
      <c r="GF28" s="42">
        <v>135.80000000000001</v>
      </c>
      <c r="GG28" s="42">
        <v>135.80000000000001</v>
      </c>
      <c r="GH28" s="42">
        <v>135.9</v>
      </c>
      <c r="GI28" s="42">
        <v>127.1</v>
      </c>
      <c r="GJ28" s="42">
        <v>131.19999999999999</v>
      </c>
      <c r="GK28" s="42">
        <v>131.19999999999999</v>
      </c>
      <c r="GL28" s="42">
        <v>134.30000000000001</v>
      </c>
      <c r="GM28" s="42">
        <v>150.1</v>
      </c>
      <c r="GN28" s="42">
        <v>155.19999999999999</v>
      </c>
      <c r="GO28" s="42">
        <v>162.1</v>
      </c>
      <c r="GP28" s="42">
        <v>183.5</v>
      </c>
      <c r="GQ28" s="42">
        <v>172.1</v>
      </c>
      <c r="GR28" s="42">
        <v>168.3</v>
      </c>
      <c r="GS28" s="42">
        <v>175.1</v>
      </c>
      <c r="GT28" s="42">
        <v>179.2</v>
      </c>
      <c r="GU28" s="42">
        <v>183.8</v>
      </c>
      <c r="GV28" s="42">
        <v>131.4</v>
      </c>
      <c r="GW28" s="42">
        <v>144.69999999999999</v>
      </c>
      <c r="GX28" s="42">
        <v>150.80000000000001</v>
      </c>
      <c r="GY28" s="42">
        <v>159.80000000000001</v>
      </c>
    </row>
    <row r="29" spans="2:207" x14ac:dyDescent="0.35">
      <c r="B29" s="2" t="s">
        <v>305</v>
      </c>
      <c r="C29" s="42">
        <v>27</v>
      </c>
      <c r="D29" s="42">
        <v>27</v>
      </c>
      <c r="E29" s="42">
        <v>27.9</v>
      </c>
      <c r="F29" s="42">
        <v>26.6</v>
      </c>
      <c r="G29" s="42">
        <v>29.9</v>
      </c>
      <c r="H29" s="42">
        <v>30.7</v>
      </c>
      <c r="I29" s="42">
        <v>29.8</v>
      </c>
      <c r="J29" s="42">
        <v>30.1</v>
      </c>
      <c r="K29" s="42">
        <v>31.8</v>
      </c>
      <c r="L29" s="42">
        <v>32</v>
      </c>
      <c r="M29" s="42">
        <v>33.1</v>
      </c>
      <c r="N29" s="42">
        <v>36.6</v>
      </c>
      <c r="O29" s="42">
        <v>39.299999999999997</v>
      </c>
      <c r="P29" s="42">
        <v>39.4</v>
      </c>
      <c r="Q29" s="42">
        <v>37.6</v>
      </c>
      <c r="R29" s="42">
        <v>39.4</v>
      </c>
      <c r="S29" s="42">
        <v>37.4</v>
      </c>
      <c r="T29" s="42">
        <v>39.299999999999997</v>
      </c>
      <c r="U29" s="42">
        <v>43.5</v>
      </c>
      <c r="V29" s="42">
        <v>38.1</v>
      </c>
      <c r="W29" s="42">
        <v>31.5</v>
      </c>
      <c r="X29" s="42">
        <v>34.200000000000003</v>
      </c>
      <c r="Y29" s="42">
        <v>43.2</v>
      </c>
      <c r="Z29" s="42">
        <v>43.9</v>
      </c>
      <c r="AA29" s="42">
        <v>49.9</v>
      </c>
      <c r="AB29" s="42">
        <v>49</v>
      </c>
      <c r="AC29" s="42">
        <v>48.5</v>
      </c>
      <c r="AD29" s="42">
        <v>47.5</v>
      </c>
      <c r="AE29" s="42">
        <v>51</v>
      </c>
      <c r="AF29" s="42">
        <v>55.7</v>
      </c>
      <c r="AG29" s="42">
        <v>57.9</v>
      </c>
      <c r="AH29" s="42">
        <v>58.1</v>
      </c>
      <c r="AI29" s="42">
        <v>54.4</v>
      </c>
      <c r="AJ29" s="42">
        <v>66.2</v>
      </c>
      <c r="AK29" s="42">
        <v>66.7</v>
      </c>
      <c r="AL29" s="42">
        <v>70.3</v>
      </c>
      <c r="AM29" s="42">
        <v>66.599999999999994</v>
      </c>
      <c r="AN29" s="42">
        <v>66.5</v>
      </c>
      <c r="AO29" s="42">
        <v>65.3</v>
      </c>
      <c r="AP29" s="42">
        <v>62.1</v>
      </c>
      <c r="AQ29" s="42">
        <v>67</v>
      </c>
      <c r="AR29" s="42">
        <v>49.8</v>
      </c>
      <c r="AS29" s="42">
        <v>56</v>
      </c>
      <c r="AT29" s="42">
        <v>61.7</v>
      </c>
      <c r="AU29" s="42">
        <v>58.5</v>
      </c>
      <c r="AV29" s="42">
        <v>50.7</v>
      </c>
      <c r="AW29" s="42">
        <v>52.7</v>
      </c>
      <c r="AX29" s="42">
        <v>44.8</v>
      </c>
      <c r="AY29" s="42">
        <v>33.5</v>
      </c>
      <c r="AZ29" s="42">
        <v>34.700000000000003</v>
      </c>
      <c r="BA29" s="42">
        <v>35.4</v>
      </c>
      <c r="BB29" s="42">
        <v>31.7</v>
      </c>
      <c r="BC29" s="42">
        <v>34.299999999999997</v>
      </c>
      <c r="BD29" s="42">
        <v>46.3</v>
      </c>
      <c r="BE29" s="42">
        <v>53.3</v>
      </c>
      <c r="BF29" s="42">
        <v>54.6</v>
      </c>
      <c r="BG29" s="42">
        <v>64.8</v>
      </c>
      <c r="BH29" s="42">
        <v>63.8</v>
      </c>
      <c r="BI29" s="42">
        <v>53.8</v>
      </c>
      <c r="BJ29" s="42">
        <v>54.3</v>
      </c>
      <c r="BK29" s="42">
        <v>57.7</v>
      </c>
      <c r="BL29" s="42">
        <v>56.3</v>
      </c>
      <c r="BM29" s="42">
        <v>60.8</v>
      </c>
      <c r="BN29" s="42">
        <v>59</v>
      </c>
      <c r="BO29" s="42">
        <v>63</v>
      </c>
      <c r="BP29" s="42">
        <v>63.4</v>
      </c>
      <c r="BQ29" s="42">
        <v>64.599999999999994</v>
      </c>
      <c r="BR29" s="42">
        <v>73.099999999999994</v>
      </c>
      <c r="BS29" s="42">
        <v>76</v>
      </c>
      <c r="BT29" s="42">
        <v>87.3</v>
      </c>
      <c r="BU29" s="42">
        <v>91.3</v>
      </c>
      <c r="BV29" s="42">
        <v>87.1</v>
      </c>
      <c r="BW29" s="42">
        <v>84.5</v>
      </c>
      <c r="BX29" s="42">
        <v>90</v>
      </c>
      <c r="BY29" s="42">
        <v>97.8</v>
      </c>
      <c r="BZ29" s="42">
        <v>102.7</v>
      </c>
      <c r="CA29" s="42">
        <v>104.9</v>
      </c>
      <c r="CB29" s="42">
        <v>94.4</v>
      </c>
      <c r="CC29" s="42">
        <v>91.6</v>
      </c>
      <c r="CD29" s="42">
        <v>91.4</v>
      </c>
      <c r="CE29" s="42">
        <v>91.1</v>
      </c>
      <c r="CF29" s="42">
        <v>94.7</v>
      </c>
      <c r="CG29" s="42">
        <v>97</v>
      </c>
      <c r="CH29" s="42">
        <v>95.4</v>
      </c>
      <c r="CI29" s="42">
        <v>91.5</v>
      </c>
      <c r="CJ29" s="42">
        <v>87.5</v>
      </c>
      <c r="CK29" s="42">
        <v>88.2</v>
      </c>
      <c r="CL29" s="42">
        <v>89.5</v>
      </c>
      <c r="CM29" s="42">
        <v>99.8</v>
      </c>
      <c r="CN29" s="42">
        <v>102</v>
      </c>
      <c r="CO29" s="42">
        <v>98.9</v>
      </c>
      <c r="CP29" s="42">
        <v>107.2</v>
      </c>
      <c r="CQ29" s="42">
        <v>111.5</v>
      </c>
      <c r="CR29" s="42">
        <v>121.9</v>
      </c>
      <c r="CS29" s="42">
        <v>115.5</v>
      </c>
      <c r="CT29" s="42">
        <v>141</v>
      </c>
      <c r="CU29" s="42">
        <v>122.4</v>
      </c>
      <c r="CV29" s="42">
        <v>129.30000000000001</v>
      </c>
      <c r="CW29" s="42">
        <v>142.4</v>
      </c>
      <c r="CX29" s="42">
        <v>150.9</v>
      </c>
      <c r="CY29" s="42">
        <v>155.30000000000001</v>
      </c>
      <c r="CZ29" s="42">
        <v>153.1</v>
      </c>
      <c r="DA29" s="42">
        <v>159.1</v>
      </c>
      <c r="DB29" s="42">
        <v>156.19999999999999</v>
      </c>
      <c r="DC29" s="42">
        <v>162.4</v>
      </c>
      <c r="DD29" s="42">
        <v>171.9</v>
      </c>
      <c r="DE29" s="42">
        <v>172.6</v>
      </c>
      <c r="DF29" s="42">
        <v>175.3</v>
      </c>
      <c r="DG29" s="42">
        <v>176.9</v>
      </c>
      <c r="DH29" s="42">
        <v>180.5</v>
      </c>
      <c r="DI29" s="42">
        <v>190.5</v>
      </c>
      <c r="DJ29" s="42">
        <v>181.5</v>
      </c>
      <c r="DK29" s="42">
        <v>178.8</v>
      </c>
      <c r="DL29" s="42">
        <v>175.4</v>
      </c>
      <c r="DM29" s="42">
        <v>180.1</v>
      </c>
      <c r="DN29" s="42">
        <v>176.4</v>
      </c>
      <c r="DO29" s="42">
        <v>186</v>
      </c>
      <c r="DP29" s="42">
        <v>184.4</v>
      </c>
      <c r="DQ29" s="42">
        <v>187.7</v>
      </c>
      <c r="DR29" s="42">
        <v>192.1</v>
      </c>
      <c r="DS29" s="42">
        <v>202.2</v>
      </c>
      <c r="DT29" s="42">
        <v>201.1</v>
      </c>
      <c r="DU29" s="42">
        <v>185.6</v>
      </c>
      <c r="DV29" s="42">
        <v>187.6</v>
      </c>
      <c r="DW29" s="42">
        <v>154.9</v>
      </c>
      <c r="DX29" s="42">
        <v>148.69999999999999</v>
      </c>
      <c r="DY29" s="42">
        <v>130.9</v>
      </c>
      <c r="DZ29" s="42">
        <v>115.8</v>
      </c>
      <c r="EA29" s="42">
        <v>115.5</v>
      </c>
      <c r="EB29" s="42">
        <v>119.9</v>
      </c>
      <c r="EC29" s="42">
        <v>126.5</v>
      </c>
      <c r="ED29" s="42">
        <v>142</v>
      </c>
      <c r="EE29" s="42">
        <v>161.5</v>
      </c>
      <c r="EF29" s="42">
        <v>160.9</v>
      </c>
      <c r="EG29" s="42">
        <v>180.3</v>
      </c>
      <c r="EH29" s="42">
        <v>200.4</v>
      </c>
      <c r="EI29" s="42">
        <v>209.2</v>
      </c>
      <c r="EJ29" s="42">
        <v>226</v>
      </c>
      <c r="EK29" s="42">
        <v>244.5</v>
      </c>
      <c r="EL29" s="42">
        <v>249.2</v>
      </c>
      <c r="EM29" s="42">
        <v>315.3</v>
      </c>
      <c r="EN29" s="42">
        <v>306.10000000000002</v>
      </c>
      <c r="EO29" s="42">
        <v>311.89999999999998</v>
      </c>
      <c r="EP29" s="42">
        <v>344.7</v>
      </c>
      <c r="EQ29" s="42">
        <v>357.2</v>
      </c>
      <c r="ER29" s="42">
        <v>367.3</v>
      </c>
      <c r="ES29" s="42">
        <v>384.8</v>
      </c>
      <c r="ET29" s="42">
        <v>354.6</v>
      </c>
      <c r="EU29" s="42">
        <v>354.5</v>
      </c>
      <c r="EV29" s="42">
        <v>347.7</v>
      </c>
      <c r="EW29" s="42">
        <v>314.60000000000002</v>
      </c>
      <c r="EX29" s="42">
        <v>296.2</v>
      </c>
      <c r="EY29" s="42">
        <v>241.7</v>
      </c>
      <c r="EZ29" s="42">
        <v>227.1</v>
      </c>
      <c r="FA29" s="42">
        <v>211.5</v>
      </c>
      <c r="FB29" s="42">
        <v>127.5</v>
      </c>
      <c r="FC29" s="42">
        <v>122.7</v>
      </c>
      <c r="FD29" s="42">
        <v>138.9</v>
      </c>
      <c r="FE29" s="42">
        <v>159.4</v>
      </c>
      <c r="FF29" s="42">
        <v>190.8</v>
      </c>
      <c r="FG29" s="42">
        <v>204.7</v>
      </c>
      <c r="FH29" s="42">
        <v>212.2</v>
      </c>
      <c r="FI29" s="42">
        <v>227.1</v>
      </c>
      <c r="FJ29" s="42">
        <v>233.6</v>
      </c>
      <c r="FK29" s="42">
        <v>228.9</v>
      </c>
      <c r="FL29" s="42">
        <v>227.2</v>
      </c>
      <c r="FM29" s="42">
        <v>201.7</v>
      </c>
      <c r="FN29" s="42">
        <v>238</v>
      </c>
      <c r="FO29" s="42">
        <v>261.5</v>
      </c>
      <c r="FP29" s="42">
        <v>275.5</v>
      </c>
      <c r="FQ29" s="42">
        <v>280.8</v>
      </c>
      <c r="FR29" s="42">
        <v>280.89999999999998</v>
      </c>
      <c r="FS29" s="42">
        <v>297</v>
      </c>
      <c r="FT29" s="42">
        <v>293.2</v>
      </c>
      <c r="FU29" s="42">
        <v>301.2</v>
      </c>
      <c r="FV29" s="42">
        <v>302.3</v>
      </c>
      <c r="FW29" s="42">
        <v>336.4</v>
      </c>
      <c r="FX29" s="42">
        <v>360</v>
      </c>
      <c r="FY29" s="42">
        <v>330.1</v>
      </c>
      <c r="FZ29" s="42">
        <v>332.1</v>
      </c>
      <c r="GA29" s="42">
        <v>345.9</v>
      </c>
      <c r="GB29" s="42">
        <v>351</v>
      </c>
      <c r="GC29" s="42">
        <v>323.8</v>
      </c>
      <c r="GD29" s="42">
        <v>295.60000000000002</v>
      </c>
      <c r="GE29" s="42">
        <v>301.39999999999998</v>
      </c>
      <c r="GF29" s="42">
        <v>312.3</v>
      </c>
      <c r="GG29" s="42">
        <v>324.8</v>
      </c>
      <c r="GH29" s="42">
        <v>309</v>
      </c>
      <c r="GI29" s="42">
        <v>247.8</v>
      </c>
      <c r="GJ29" s="42">
        <v>255.8</v>
      </c>
      <c r="GK29" s="42">
        <v>254.5</v>
      </c>
      <c r="GL29" s="42">
        <v>223.5</v>
      </c>
      <c r="GM29" s="42">
        <v>188.7</v>
      </c>
      <c r="GN29" s="42">
        <v>204.7</v>
      </c>
      <c r="GO29" s="42">
        <v>214.2</v>
      </c>
      <c r="GP29" s="42">
        <v>234.7</v>
      </c>
      <c r="GQ29" s="42">
        <v>213.8</v>
      </c>
      <c r="GR29" s="42">
        <v>224.2</v>
      </c>
      <c r="GS29" s="42">
        <v>201.6</v>
      </c>
      <c r="GT29" s="42">
        <v>229.7</v>
      </c>
      <c r="GU29" s="42">
        <v>180.5</v>
      </c>
      <c r="GV29" s="42">
        <v>171.5</v>
      </c>
      <c r="GW29" s="42">
        <v>207</v>
      </c>
      <c r="GX29" s="42">
        <v>236.9</v>
      </c>
      <c r="GY29" s="42">
        <v>250.9</v>
      </c>
    </row>
    <row r="30" spans="2:207" x14ac:dyDescent="0.35">
      <c r="B30" s="2" t="s">
        <v>306</v>
      </c>
      <c r="C30" s="42">
        <v>45.1</v>
      </c>
      <c r="D30" s="42">
        <v>45.4</v>
      </c>
      <c r="E30" s="42">
        <v>45.9</v>
      </c>
      <c r="F30" s="42">
        <v>45.6</v>
      </c>
      <c r="G30" s="42">
        <v>49.6</v>
      </c>
      <c r="H30" s="42">
        <v>50.2</v>
      </c>
      <c r="I30" s="42">
        <v>50.5</v>
      </c>
      <c r="J30" s="42">
        <v>51</v>
      </c>
      <c r="K30" s="42">
        <v>57.3</v>
      </c>
      <c r="L30" s="42">
        <v>57.9</v>
      </c>
      <c r="M30" s="42">
        <v>58.5</v>
      </c>
      <c r="N30" s="42">
        <v>59.4</v>
      </c>
      <c r="O30" s="42">
        <v>72.7</v>
      </c>
      <c r="P30" s="42">
        <v>73.8</v>
      </c>
      <c r="Q30" s="42">
        <v>75.099999999999994</v>
      </c>
      <c r="R30" s="42">
        <v>76.599999999999994</v>
      </c>
      <c r="S30" s="42">
        <v>82.1</v>
      </c>
      <c r="T30" s="42">
        <v>83.6</v>
      </c>
      <c r="U30" s="42">
        <v>85.2</v>
      </c>
      <c r="V30" s="42">
        <v>85.4</v>
      </c>
      <c r="W30" s="42">
        <v>86.5</v>
      </c>
      <c r="X30" s="42">
        <v>86.8</v>
      </c>
      <c r="Y30" s="42">
        <v>88.5</v>
      </c>
      <c r="Z30" s="42">
        <v>90.5</v>
      </c>
      <c r="AA30" s="42">
        <v>97.5</v>
      </c>
      <c r="AB30" s="42">
        <v>98.9</v>
      </c>
      <c r="AC30" s="42">
        <v>100.6</v>
      </c>
      <c r="AD30" s="42">
        <v>102.1</v>
      </c>
      <c r="AE30" s="42">
        <v>107.5</v>
      </c>
      <c r="AF30" s="42">
        <v>110.1</v>
      </c>
      <c r="AG30" s="42">
        <v>112.2</v>
      </c>
      <c r="AH30" s="42">
        <v>114.4</v>
      </c>
      <c r="AI30" s="42">
        <v>121.6</v>
      </c>
      <c r="AJ30" s="42">
        <v>126.5</v>
      </c>
      <c r="AK30" s="42">
        <v>130.80000000000001</v>
      </c>
      <c r="AL30" s="42">
        <v>136</v>
      </c>
      <c r="AM30" s="42">
        <v>143.1</v>
      </c>
      <c r="AN30" s="42">
        <v>147.4</v>
      </c>
      <c r="AO30" s="42">
        <v>152.4</v>
      </c>
      <c r="AP30" s="42">
        <v>156.30000000000001</v>
      </c>
      <c r="AQ30" s="42">
        <v>159.30000000000001</v>
      </c>
      <c r="AR30" s="42">
        <v>161</v>
      </c>
      <c r="AS30" s="42">
        <v>164.2</v>
      </c>
      <c r="AT30" s="42">
        <v>170.1</v>
      </c>
      <c r="AU30" s="42">
        <v>187.3</v>
      </c>
      <c r="AV30" s="42">
        <v>190.9</v>
      </c>
      <c r="AW30" s="42">
        <v>195.6</v>
      </c>
      <c r="AX30" s="42">
        <v>198.2</v>
      </c>
      <c r="AY30" s="42">
        <v>203.2</v>
      </c>
      <c r="AZ30" s="42">
        <v>205.2</v>
      </c>
      <c r="BA30" s="42">
        <v>207.5</v>
      </c>
      <c r="BB30" s="42">
        <v>208.3</v>
      </c>
      <c r="BC30" s="42">
        <v>216.1</v>
      </c>
      <c r="BD30" s="42">
        <v>220.2</v>
      </c>
      <c r="BE30" s="42">
        <v>224.8</v>
      </c>
      <c r="BF30" s="42">
        <v>231.2</v>
      </c>
      <c r="BG30" s="42">
        <v>246.3</v>
      </c>
      <c r="BH30" s="42">
        <v>252.1</v>
      </c>
      <c r="BI30" s="42">
        <v>257.10000000000002</v>
      </c>
      <c r="BJ30" s="42">
        <v>261.10000000000002</v>
      </c>
      <c r="BK30" s="42">
        <v>271</v>
      </c>
      <c r="BL30" s="42">
        <v>275</v>
      </c>
      <c r="BM30" s="42">
        <v>279.7</v>
      </c>
      <c r="BN30" s="42">
        <v>285.89999999999998</v>
      </c>
      <c r="BO30" s="42">
        <v>292.7</v>
      </c>
      <c r="BP30" s="42">
        <v>296.10000000000002</v>
      </c>
      <c r="BQ30" s="42">
        <v>300.8</v>
      </c>
      <c r="BR30" s="42">
        <v>306.2</v>
      </c>
      <c r="BS30" s="42">
        <v>310.7</v>
      </c>
      <c r="BT30" s="42">
        <v>314.5</v>
      </c>
      <c r="BU30" s="42">
        <v>319</v>
      </c>
      <c r="BV30" s="42">
        <v>325.60000000000002</v>
      </c>
      <c r="BW30" s="42">
        <v>344.7</v>
      </c>
      <c r="BX30" s="42">
        <v>351.7</v>
      </c>
      <c r="BY30" s="42">
        <v>357.7</v>
      </c>
      <c r="BZ30" s="42">
        <v>365</v>
      </c>
      <c r="CA30" s="42">
        <v>370.9</v>
      </c>
      <c r="CB30" s="42">
        <v>375.4</v>
      </c>
      <c r="CC30" s="42">
        <v>379.8</v>
      </c>
      <c r="CD30" s="42">
        <v>385.6</v>
      </c>
      <c r="CE30" s="42">
        <v>394</v>
      </c>
      <c r="CF30" s="42">
        <v>399</v>
      </c>
      <c r="CG30" s="42">
        <v>406.4</v>
      </c>
      <c r="CH30" s="42">
        <v>408.9</v>
      </c>
      <c r="CI30" s="42">
        <v>412</v>
      </c>
      <c r="CJ30" s="42">
        <v>418.3</v>
      </c>
      <c r="CK30" s="42">
        <v>423.7</v>
      </c>
      <c r="CL30" s="42">
        <v>428.4</v>
      </c>
      <c r="CM30" s="42">
        <v>439.9</v>
      </c>
      <c r="CN30" s="42">
        <v>445.1</v>
      </c>
      <c r="CO30" s="42">
        <v>447.9</v>
      </c>
      <c r="CP30" s="42">
        <v>442.9</v>
      </c>
      <c r="CQ30" s="42">
        <v>462.1</v>
      </c>
      <c r="CR30" s="42">
        <v>462.4</v>
      </c>
      <c r="CS30" s="42">
        <v>466.8</v>
      </c>
      <c r="CT30" s="42">
        <v>470.8</v>
      </c>
      <c r="CU30" s="42">
        <v>485.8</v>
      </c>
      <c r="CV30" s="42">
        <v>493</v>
      </c>
      <c r="CW30" s="42">
        <v>499</v>
      </c>
      <c r="CX30" s="42">
        <v>506.8</v>
      </c>
      <c r="CY30" s="42">
        <v>514.20000000000005</v>
      </c>
      <c r="CZ30" s="42">
        <v>519</v>
      </c>
      <c r="DA30" s="42">
        <v>524.6</v>
      </c>
      <c r="DB30" s="42">
        <v>529.9</v>
      </c>
      <c r="DC30" s="42">
        <v>532.9</v>
      </c>
      <c r="DD30" s="42">
        <v>541.70000000000005</v>
      </c>
      <c r="DE30" s="42">
        <v>549.5</v>
      </c>
      <c r="DF30" s="42">
        <v>557.5</v>
      </c>
      <c r="DG30" s="42">
        <v>566</v>
      </c>
      <c r="DH30" s="42">
        <v>574</v>
      </c>
      <c r="DI30" s="42">
        <v>582.9</v>
      </c>
      <c r="DJ30" s="42">
        <v>594.79999999999995</v>
      </c>
      <c r="DK30" s="42">
        <v>602.79999999999995</v>
      </c>
      <c r="DL30" s="42">
        <v>612.29999999999995</v>
      </c>
      <c r="DM30" s="42">
        <v>622.20000000000005</v>
      </c>
      <c r="DN30" s="42">
        <v>632.20000000000005</v>
      </c>
      <c r="DO30" s="42">
        <v>643.5</v>
      </c>
      <c r="DP30" s="42">
        <v>649.29999999999995</v>
      </c>
      <c r="DQ30" s="42">
        <v>656.7</v>
      </c>
      <c r="DR30" s="42">
        <v>669.8</v>
      </c>
      <c r="DS30" s="42">
        <v>689.4</v>
      </c>
      <c r="DT30" s="42">
        <v>691.5</v>
      </c>
      <c r="DU30" s="42">
        <v>704.2</v>
      </c>
      <c r="DV30" s="42">
        <v>709.2</v>
      </c>
      <c r="DW30" s="42">
        <v>723.4</v>
      </c>
      <c r="DX30" s="42">
        <v>723.4</v>
      </c>
      <c r="DY30" s="42">
        <v>722</v>
      </c>
      <c r="DZ30" s="42">
        <v>724.2</v>
      </c>
      <c r="EA30" s="42">
        <v>732</v>
      </c>
      <c r="EB30" s="42">
        <v>739.9</v>
      </c>
      <c r="EC30" s="42">
        <v>742</v>
      </c>
      <c r="ED30" s="42">
        <v>743.8</v>
      </c>
      <c r="EE30" s="42">
        <v>749.1</v>
      </c>
      <c r="EF30" s="42">
        <v>758.6</v>
      </c>
      <c r="EG30" s="42">
        <v>767.2</v>
      </c>
      <c r="EH30" s="42">
        <v>778.2</v>
      </c>
      <c r="EI30" s="42">
        <v>790</v>
      </c>
      <c r="EJ30" s="42">
        <v>803.5</v>
      </c>
      <c r="EK30" s="42">
        <v>818.4</v>
      </c>
      <c r="EL30" s="42">
        <v>824</v>
      </c>
      <c r="EM30" s="42">
        <v>837.4</v>
      </c>
      <c r="EN30" s="42">
        <v>846</v>
      </c>
      <c r="EO30" s="42">
        <v>859.8</v>
      </c>
      <c r="EP30" s="42">
        <v>870.4</v>
      </c>
      <c r="EQ30" s="42">
        <v>895.1</v>
      </c>
      <c r="ER30" s="42">
        <v>900.8</v>
      </c>
      <c r="ES30" s="42">
        <v>906.2</v>
      </c>
      <c r="ET30" s="42">
        <v>920.6</v>
      </c>
      <c r="EU30" s="42">
        <v>940.9</v>
      </c>
      <c r="EV30" s="42">
        <v>943.1</v>
      </c>
      <c r="EW30" s="42">
        <v>946.7</v>
      </c>
      <c r="EX30" s="42">
        <v>958.4</v>
      </c>
      <c r="EY30" s="42">
        <v>970.2</v>
      </c>
      <c r="EZ30" s="42">
        <v>972.3</v>
      </c>
      <c r="FA30" s="42">
        <v>977.6</v>
      </c>
      <c r="FB30" s="42">
        <v>977.8</v>
      </c>
      <c r="FC30" s="42">
        <v>946</v>
      </c>
      <c r="FD30" s="42">
        <v>952.6</v>
      </c>
      <c r="FE30" s="42">
        <v>950.3</v>
      </c>
      <c r="FF30" s="42">
        <v>953.9</v>
      </c>
      <c r="FG30" s="42">
        <v>960.6</v>
      </c>
      <c r="FH30" s="42">
        <v>971.7</v>
      </c>
      <c r="FI30" s="42">
        <v>974.6</v>
      </c>
      <c r="FJ30" s="42">
        <v>976.6</v>
      </c>
      <c r="FK30" s="42">
        <v>898.3</v>
      </c>
      <c r="FL30" s="42">
        <v>900.9</v>
      </c>
      <c r="FM30" s="42">
        <v>909.4</v>
      </c>
      <c r="FN30" s="42">
        <v>904.2</v>
      </c>
      <c r="FO30" s="42">
        <v>927.5</v>
      </c>
      <c r="FP30" s="42">
        <v>932.2</v>
      </c>
      <c r="FQ30" s="42">
        <v>935.2</v>
      </c>
      <c r="FR30" s="42">
        <v>957</v>
      </c>
      <c r="FS30" s="42">
        <v>1078.5999999999999</v>
      </c>
      <c r="FT30" s="42">
        <v>1090.7</v>
      </c>
      <c r="FU30" s="42">
        <v>1093.5999999999999</v>
      </c>
      <c r="FV30" s="42">
        <v>1104.2</v>
      </c>
      <c r="FW30" s="42">
        <v>1126.5999999999999</v>
      </c>
      <c r="FX30" s="42">
        <v>1131</v>
      </c>
      <c r="FY30" s="42">
        <v>1142.5</v>
      </c>
      <c r="FZ30" s="42">
        <v>1160.0999999999999</v>
      </c>
      <c r="GA30" s="42">
        <v>1175.2</v>
      </c>
      <c r="GB30" s="42">
        <v>1187</v>
      </c>
      <c r="GC30" s="42">
        <v>1196.8</v>
      </c>
      <c r="GD30" s="42">
        <v>1204.0999999999999</v>
      </c>
      <c r="GE30" s="42">
        <v>1211.0999999999999</v>
      </c>
      <c r="GF30" s="42">
        <v>1217.3</v>
      </c>
      <c r="GG30" s="42">
        <v>1228.3</v>
      </c>
      <c r="GH30" s="42">
        <v>1241.7</v>
      </c>
      <c r="GI30" s="42">
        <v>1262.2</v>
      </c>
      <c r="GJ30" s="42">
        <v>1274.5999999999999</v>
      </c>
      <c r="GK30" s="42">
        <v>1289.7</v>
      </c>
      <c r="GL30" s="42">
        <v>1308.2</v>
      </c>
      <c r="GM30" s="42">
        <v>1327.8</v>
      </c>
      <c r="GN30" s="42">
        <v>1337.2</v>
      </c>
      <c r="GO30" s="42">
        <v>1353.1</v>
      </c>
      <c r="GP30" s="42">
        <v>1360.3</v>
      </c>
      <c r="GQ30" s="42">
        <v>1391.9</v>
      </c>
      <c r="GR30" s="42">
        <v>1397.8</v>
      </c>
      <c r="GS30" s="42">
        <v>1402.3</v>
      </c>
      <c r="GT30" s="42">
        <v>1416.9</v>
      </c>
      <c r="GU30" s="42">
        <v>1436.4</v>
      </c>
      <c r="GV30" s="42">
        <v>1374.2</v>
      </c>
      <c r="GW30" s="42">
        <v>1426.6</v>
      </c>
      <c r="GX30" s="42">
        <v>1466.6</v>
      </c>
      <c r="GY30" s="42">
        <v>1504.1</v>
      </c>
    </row>
    <row r="31" spans="2:207" x14ac:dyDescent="0.35">
      <c r="B31" s="2" t="s">
        <v>307</v>
      </c>
      <c r="C31" s="42">
        <v>48.3</v>
      </c>
      <c r="D31" s="42">
        <v>57.5</v>
      </c>
      <c r="E31" s="42">
        <v>56.9</v>
      </c>
      <c r="F31" s="42">
        <v>59.8</v>
      </c>
      <c r="G31" s="42">
        <v>61</v>
      </c>
      <c r="H31" s="42">
        <v>67.900000000000006</v>
      </c>
      <c r="I31" s="42">
        <v>67.2</v>
      </c>
      <c r="J31" s="42">
        <v>68.2</v>
      </c>
      <c r="K31" s="42">
        <v>70.2</v>
      </c>
      <c r="L31" s="42">
        <v>70.2</v>
      </c>
      <c r="M31" s="42">
        <v>70.3</v>
      </c>
      <c r="N31" s="42">
        <v>80.599999999999994</v>
      </c>
      <c r="O31" s="42">
        <v>82.2</v>
      </c>
      <c r="P31" s="42">
        <v>83.6</v>
      </c>
      <c r="Q31" s="42">
        <v>85.1</v>
      </c>
      <c r="R31" s="42">
        <v>87.3</v>
      </c>
      <c r="S31" s="42">
        <v>94.1</v>
      </c>
      <c r="T31" s="42">
        <v>100.7</v>
      </c>
      <c r="U31" s="42">
        <v>106.4</v>
      </c>
      <c r="V31" s="42">
        <v>112</v>
      </c>
      <c r="W31" s="42">
        <v>120.5</v>
      </c>
      <c r="X31" s="42">
        <v>134.19999999999999</v>
      </c>
      <c r="Y31" s="42">
        <v>136.80000000000001</v>
      </c>
      <c r="Z31" s="42">
        <v>137.80000000000001</v>
      </c>
      <c r="AA31" s="42">
        <v>141.30000000000001</v>
      </c>
      <c r="AB31" s="42">
        <v>139.6</v>
      </c>
      <c r="AC31" s="42">
        <v>145.4</v>
      </c>
      <c r="AD31" s="42">
        <v>147.69999999999999</v>
      </c>
      <c r="AE31" s="42">
        <v>149.80000000000001</v>
      </c>
      <c r="AF31" s="42">
        <v>148.9</v>
      </c>
      <c r="AG31" s="42">
        <v>154.4</v>
      </c>
      <c r="AH31" s="42">
        <v>156.6</v>
      </c>
      <c r="AI31" s="42">
        <v>158.5</v>
      </c>
      <c r="AJ31" s="42">
        <v>158</v>
      </c>
      <c r="AK31" s="42">
        <v>165.9</v>
      </c>
      <c r="AL31" s="42">
        <v>168.3</v>
      </c>
      <c r="AM31" s="42">
        <v>172.5</v>
      </c>
      <c r="AN31" s="42">
        <v>175.7</v>
      </c>
      <c r="AO31" s="42">
        <v>190.1</v>
      </c>
      <c r="AP31" s="42">
        <v>193.8</v>
      </c>
      <c r="AQ31" s="42">
        <v>202.1</v>
      </c>
      <c r="AR31" s="42">
        <v>207.3</v>
      </c>
      <c r="AS31" s="42">
        <v>235.4</v>
      </c>
      <c r="AT31" s="42">
        <v>236.4</v>
      </c>
      <c r="AU31" s="42">
        <v>240.5</v>
      </c>
      <c r="AV31" s="42">
        <v>241.6</v>
      </c>
      <c r="AW31" s="42">
        <v>259.3</v>
      </c>
      <c r="AX31" s="42">
        <v>261.5</v>
      </c>
      <c r="AY31" s="42">
        <v>265.2</v>
      </c>
      <c r="AZ31" s="42">
        <v>272.2</v>
      </c>
      <c r="BA31" s="42">
        <v>287.5</v>
      </c>
      <c r="BB31" s="42">
        <v>302.60000000000002</v>
      </c>
      <c r="BC31" s="42">
        <v>302.2</v>
      </c>
      <c r="BD31" s="42">
        <v>307.39999999999998</v>
      </c>
      <c r="BE31" s="42">
        <v>301.3</v>
      </c>
      <c r="BF31" s="42">
        <v>303.5</v>
      </c>
      <c r="BG31" s="42">
        <v>306.39999999999998</v>
      </c>
      <c r="BH31" s="42">
        <v>308.39999999999998</v>
      </c>
      <c r="BI31" s="42">
        <v>309.10000000000002</v>
      </c>
      <c r="BJ31" s="42">
        <v>315.10000000000002</v>
      </c>
      <c r="BK31" s="42">
        <v>323.2</v>
      </c>
      <c r="BL31" s="42">
        <v>324.2</v>
      </c>
      <c r="BM31" s="42">
        <v>327.5</v>
      </c>
      <c r="BN31" s="42">
        <v>328.5</v>
      </c>
      <c r="BO31" s="42">
        <v>338.3</v>
      </c>
      <c r="BP31" s="42">
        <v>342</v>
      </c>
      <c r="BQ31" s="42">
        <v>347.8</v>
      </c>
      <c r="BR31" s="42">
        <v>348.9</v>
      </c>
      <c r="BS31" s="42">
        <v>353.6</v>
      </c>
      <c r="BT31" s="42">
        <v>357.6</v>
      </c>
      <c r="BU31" s="42">
        <v>357.9</v>
      </c>
      <c r="BV31" s="42">
        <v>359.7</v>
      </c>
      <c r="BW31" s="42">
        <v>375</v>
      </c>
      <c r="BX31" s="42">
        <v>376.1</v>
      </c>
      <c r="BY31" s="42">
        <v>379.3</v>
      </c>
      <c r="BZ31" s="42">
        <v>383</v>
      </c>
      <c r="CA31" s="42">
        <v>403.9</v>
      </c>
      <c r="CB31" s="42">
        <v>408.3</v>
      </c>
      <c r="CC31" s="42">
        <v>413.7</v>
      </c>
      <c r="CD31" s="42">
        <v>420.9</v>
      </c>
      <c r="CE31" s="42">
        <v>437.5</v>
      </c>
      <c r="CF31" s="42">
        <v>443.4</v>
      </c>
      <c r="CG31" s="42">
        <v>447.9</v>
      </c>
      <c r="CH31" s="42">
        <v>459.4</v>
      </c>
      <c r="CI31" s="42">
        <v>481</v>
      </c>
      <c r="CJ31" s="42">
        <v>491.3</v>
      </c>
      <c r="CK31" s="42">
        <v>495.1</v>
      </c>
      <c r="CL31" s="42">
        <v>508.5</v>
      </c>
      <c r="CM31" s="42">
        <v>540</v>
      </c>
      <c r="CN31" s="42">
        <v>550.5</v>
      </c>
      <c r="CO31" s="42">
        <v>555.5</v>
      </c>
      <c r="CP31" s="42">
        <v>561.1</v>
      </c>
      <c r="CQ31" s="42">
        <v>577.6</v>
      </c>
      <c r="CR31" s="42">
        <v>582</v>
      </c>
      <c r="CS31" s="42">
        <v>585.70000000000005</v>
      </c>
      <c r="CT31" s="42">
        <v>589.6</v>
      </c>
      <c r="CU31" s="42">
        <v>601.79999999999995</v>
      </c>
      <c r="CV31" s="42">
        <v>606.20000000000005</v>
      </c>
      <c r="CW31" s="42">
        <v>610</v>
      </c>
      <c r="CX31" s="42">
        <v>618.1</v>
      </c>
      <c r="CY31" s="42">
        <v>637.6</v>
      </c>
      <c r="CZ31" s="42">
        <v>644.9</v>
      </c>
      <c r="DA31" s="42">
        <v>650</v>
      </c>
      <c r="DB31" s="42">
        <v>655.8</v>
      </c>
      <c r="DC31" s="42">
        <v>675</v>
      </c>
      <c r="DD31" s="42">
        <v>680.7</v>
      </c>
      <c r="DE31" s="42">
        <v>683.7</v>
      </c>
      <c r="DF31" s="42">
        <v>688.9</v>
      </c>
      <c r="DG31" s="42">
        <v>704.5</v>
      </c>
      <c r="DH31" s="42">
        <v>707.5</v>
      </c>
      <c r="DI31" s="42">
        <v>709.2</v>
      </c>
      <c r="DJ31" s="42">
        <v>710.2</v>
      </c>
      <c r="DK31" s="42">
        <v>719.7</v>
      </c>
      <c r="DL31" s="42">
        <v>720.7</v>
      </c>
      <c r="DM31" s="42">
        <v>723.5</v>
      </c>
      <c r="DN31" s="42">
        <v>724.7</v>
      </c>
      <c r="DO31" s="42">
        <v>735.5</v>
      </c>
      <c r="DP31" s="42">
        <v>738.6</v>
      </c>
      <c r="DQ31" s="42">
        <v>741.1</v>
      </c>
      <c r="DR31" s="42">
        <v>744.2</v>
      </c>
      <c r="DS31" s="42">
        <v>756.8</v>
      </c>
      <c r="DT31" s="42">
        <v>772.9</v>
      </c>
      <c r="DU31" s="42">
        <v>777.5</v>
      </c>
      <c r="DV31" s="42">
        <v>786.5</v>
      </c>
      <c r="DW31" s="42">
        <v>817.3</v>
      </c>
      <c r="DX31" s="42">
        <v>831</v>
      </c>
      <c r="DY31" s="42">
        <v>849.4</v>
      </c>
      <c r="DZ31" s="42">
        <v>865.2</v>
      </c>
      <c r="EA31" s="42">
        <v>895</v>
      </c>
      <c r="EB31" s="42">
        <v>921</v>
      </c>
      <c r="EC31" s="42">
        <v>925.2</v>
      </c>
      <c r="ED31" s="42">
        <v>930.8</v>
      </c>
      <c r="EE31" s="42">
        <v>947.7</v>
      </c>
      <c r="EF31" s="42">
        <v>964.3</v>
      </c>
      <c r="EG31" s="42">
        <v>973.7</v>
      </c>
      <c r="EH31" s="42">
        <v>984.3</v>
      </c>
      <c r="EI31" s="42">
        <v>1003.6</v>
      </c>
      <c r="EJ31" s="42">
        <v>1013.5</v>
      </c>
      <c r="EK31" s="42">
        <v>1024.0999999999999</v>
      </c>
      <c r="EL31" s="42">
        <v>1036.9000000000001</v>
      </c>
      <c r="EM31" s="42">
        <v>1065.3</v>
      </c>
      <c r="EN31" s="42">
        <v>1076</v>
      </c>
      <c r="EO31" s="42">
        <v>1091.8</v>
      </c>
      <c r="EP31" s="42">
        <v>1104.4000000000001</v>
      </c>
      <c r="EQ31" s="42">
        <v>1172.7</v>
      </c>
      <c r="ER31" s="42">
        <v>1184</v>
      </c>
      <c r="ES31" s="42">
        <v>1194.0999999999999</v>
      </c>
      <c r="ET31" s="42">
        <v>1205.5999999999999</v>
      </c>
      <c r="EU31" s="42">
        <v>1240.0999999999999</v>
      </c>
      <c r="EV31" s="42">
        <v>1256.7</v>
      </c>
      <c r="EW31" s="42">
        <v>1270.2</v>
      </c>
      <c r="EX31" s="42">
        <v>1286.3</v>
      </c>
      <c r="EY31" s="42">
        <v>1321.9</v>
      </c>
      <c r="EZ31" s="42">
        <v>1657</v>
      </c>
      <c r="FA31" s="42">
        <v>1445.3</v>
      </c>
      <c r="FB31" s="42">
        <v>1428.7</v>
      </c>
      <c r="FC31" s="42">
        <v>1521.8</v>
      </c>
      <c r="FD31" s="42">
        <v>1648</v>
      </c>
      <c r="FE31" s="42">
        <v>1634.5</v>
      </c>
      <c r="FF31" s="42">
        <v>1653.9</v>
      </c>
      <c r="FG31" s="42">
        <v>1753.5</v>
      </c>
      <c r="FH31" s="42">
        <v>1755.7</v>
      </c>
      <c r="FI31" s="42">
        <v>1758.8</v>
      </c>
      <c r="FJ31" s="42">
        <v>1761.9</v>
      </c>
      <c r="FK31" s="42">
        <v>1768.6</v>
      </c>
      <c r="FL31" s="42">
        <v>1777.4</v>
      </c>
      <c r="FM31" s="42">
        <v>1782.4</v>
      </c>
      <c r="FN31" s="42">
        <v>1789.3</v>
      </c>
      <c r="FO31" s="42">
        <v>1772.9</v>
      </c>
      <c r="FP31" s="42">
        <v>1777.5</v>
      </c>
      <c r="FQ31" s="42">
        <v>1783.6</v>
      </c>
      <c r="FR31" s="42">
        <v>1793.4</v>
      </c>
      <c r="FS31" s="42">
        <v>1817.3</v>
      </c>
      <c r="FT31" s="42">
        <v>1815.5</v>
      </c>
      <c r="FU31" s="42">
        <v>1823.2</v>
      </c>
      <c r="FV31" s="42">
        <v>1830.1</v>
      </c>
      <c r="FW31" s="42">
        <v>1848.1</v>
      </c>
      <c r="FX31" s="42">
        <v>1876.8</v>
      </c>
      <c r="FY31" s="42">
        <v>1890.5</v>
      </c>
      <c r="FZ31" s="42">
        <v>1909</v>
      </c>
      <c r="GA31" s="42">
        <v>1945.5</v>
      </c>
      <c r="GB31" s="42">
        <v>1966.6</v>
      </c>
      <c r="GC31" s="42">
        <v>1977.6</v>
      </c>
      <c r="GD31" s="42">
        <v>1989.7</v>
      </c>
      <c r="GE31" s="42">
        <v>2006.3</v>
      </c>
      <c r="GF31" s="42">
        <v>2018.5</v>
      </c>
      <c r="GG31" s="42">
        <v>2029.6</v>
      </c>
      <c r="GH31" s="42">
        <v>2043.8</v>
      </c>
      <c r="GI31" s="42">
        <v>2075.1</v>
      </c>
      <c r="GJ31" s="42">
        <v>2089</v>
      </c>
      <c r="GK31" s="42">
        <v>2106.6</v>
      </c>
      <c r="GL31" s="42">
        <v>2124.3000000000002</v>
      </c>
      <c r="GM31" s="42">
        <v>2173.4</v>
      </c>
      <c r="GN31" s="42">
        <v>2186.6999999999998</v>
      </c>
      <c r="GO31" s="42">
        <v>2202.1</v>
      </c>
      <c r="GP31" s="42">
        <v>2220.5</v>
      </c>
      <c r="GQ31" s="42">
        <v>2298.8000000000002</v>
      </c>
      <c r="GR31" s="42">
        <v>2315.8000000000002</v>
      </c>
      <c r="GS31" s="42">
        <v>2331.4</v>
      </c>
      <c r="GT31" s="42">
        <v>2347.6999999999998</v>
      </c>
      <c r="GU31" s="42">
        <v>2422.5</v>
      </c>
      <c r="GV31" s="42">
        <v>4815.3</v>
      </c>
      <c r="GW31" s="42">
        <v>3494.9</v>
      </c>
      <c r="GX31" s="42">
        <v>2918.2</v>
      </c>
      <c r="GY31" s="42">
        <v>5163.2</v>
      </c>
    </row>
    <row r="32" spans="2:207" x14ac:dyDescent="0.35">
      <c r="B32" s="2" t="s">
        <v>308</v>
      </c>
      <c r="C32" s="42">
        <v>16.600000000000001</v>
      </c>
      <c r="D32" s="42">
        <v>17.899999999999999</v>
      </c>
      <c r="E32" s="42">
        <v>19.2</v>
      </c>
      <c r="F32" s="42">
        <v>19.8</v>
      </c>
      <c r="G32" s="42">
        <v>20.5</v>
      </c>
      <c r="H32" s="42">
        <v>22.1</v>
      </c>
      <c r="I32" s="42">
        <v>22.4</v>
      </c>
      <c r="J32" s="42">
        <v>23.7</v>
      </c>
      <c r="K32" s="42">
        <v>24.4</v>
      </c>
      <c r="L32" s="42">
        <v>32.700000000000003</v>
      </c>
      <c r="M32" s="42">
        <v>25.6</v>
      </c>
      <c r="N32" s="42">
        <v>39.299999999999997</v>
      </c>
      <c r="O32" s="42">
        <v>34.299999999999997</v>
      </c>
      <c r="P32" s="42">
        <v>33.4</v>
      </c>
      <c r="Q32" s="42">
        <v>32.6</v>
      </c>
      <c r="R32" s="42">
        <v>33.6</v>
      </c>
      <c r="S32" s="42">
        <v>33.299999999999997</v>
      </c>
      <c r="T32" s="42">
        <v>34.1</v>
      </c>
      <c r="U32" s="42">
        <v>35.4</v>
      </c>
      <c r="V32" s="42">
        <v>36.799999999999997</v>
      </c>
      <c r="W32" s="42">
        <v>39.299999999999997</v>
      </c>
      <c r="X32" s="42">
        <v>44.3</v>
      </c>
      <c r="Y32" s="42">
        <v>45</v>
      </c>
      <c r="Z32" s="42">
        <v>45.9</v>
      </c>
      <c r="AA32" s="42">
        <v>47</v>
      </c>
      <c r="AB32" s="42">
        <v>47.8</v>
      </c>
      <c r="AC32" s="42">
        <v>48.7</v>
      </c>
      <c r="AD32" s="42">
        <v>52.7</v>
      </c>
      <c r="AE32" s="42">
        <v>50.7</v>
      </c>
      <c r="AF32" s="42">
        <v>53.7</v>
      </c>
      <c r="AG32" s="42">
        <v>57.3</v>
      </c>
      <c r="AH32" s="42">
        <v>57.3</v>
      </c>
      <c r="AI32" s="42">
        <v>61.5</v>
      </c>
      <c r="AJ32" s="42">
        <v>64.099999999999994</v>
      </c>
      <c r="AK32" s="42">
        <v>63.4</v>
      </c>
      <c r="AL32" s="42">
        <v>64.900000000000006</v>
      </c>
      <c r="AM32" s="42">
        <v>62.1</v>
      </c>
      <c r="AN32" s="42">
        <v>62.6</v>
      </c>
      <c r="AO32" s="42">
        <v>65.2</v>
      </c>
      <c r="AP32" s="42">
        <v>65.900000000000006</v>
      </c>
      <c r="AQ32" s="42">
        <v>66.7</v>
      </c>
      <c r="AR32" s="42">
        <v>68.2</v>
      </c>
      <c r="AS32" s="42">
        <v>70.7</v>
      </c>
      <c r="AT32" s="42">
        <v>73.099999999999994</v>
      </c>
      <c r="AU32" s="42">
        <v>71.5</v>
      </c>
      <c r="AV32" s="42">
        <v>71.400000000000006</v>
      </c>
      <c r="AW32" s="42">
        <v>68.8</v>
      </c>
      <c r="AX32" s="42">
        <v>66</v>
      </c>
      <c r="AY32" s="42">
        <v>65.8</v>
      </c>
      <c r="AZ32" s="42">
        <v>67.3</v>
      </c>
      <c r="BA32" s="42">
        <v>65.599999999999994</v>
      </c>
      <c r="BB32" s="42">
        <v>66.3</v>
      </c>
      <c r="BC32" s="42">
        <v>67.2</v>
      </c>
      <c r="BD32" s="42">
        <v>69.2</v>
      </c>
      <c r="BE32" s="42">
        <v>68.400000000000006</v>
      </c>
      <c r="BF32" s="42">
        <v>67</v>
      </c>
      <c r="BG32" s="42">
        <v>71.3</v>
      </c>
      <c r="BH32" s="42">
        <v>73.099999999999994</v>
      </c>
      <c r="BI32" s="42">
        <v>70.7</v>
      </c>
      <c r="BJ32" s="42">
        <v>74.3</v>
      </c>
      <c r="BK32" s="42">
        <v>74.8</v>
      </c>
      <c r="BL32" s="42">
        <v>75.3</v>
      </c>
      <c r="BM32" s="42">
        <v>76.400000000000006</v>
      </c>
      <c r="BN32" s="42">
        <v>78.099999999999994</v>
      </c>
      <c r="BO32" s="42">
        <v>79.7</v>
      </c>
      <c r="BP32" s="42">
        <v>83.8</v>
      </c>
      <c r="BQ32" s="42">
        <v>86.7</v>
      </c>
      <c r="BR32" s="42">
        <v>79.5</v>
      </c>
      <c r="BS32" s="42">
        <v>76.900000000000006</v>
      </c>
      <c r="BT32" s="42">
        <v>80.2</v>
      </c>
      <c r="BU32" s="42">
        <v>78.2</v>
      </c>
      <c r="BV32" s="42">
        <v>78.2</v>
      </c>
      <c r="BW32" s="42">
        <v>84.1</v>
      </c>
      <c r="BX32" s="42">
        <v>84.1</v>
      </c>
      <c r="BY32" s="42">
        <v>87</v>
      </c>
      <c r="BZ32" s="42">
        <v>87.7</v>
      </c>
      <c r="CA32" s="42">
        <v>88.7</v>
      </c>
      <c r="CB32" s="42">
        <v>89.1</v>
      </c>
      <c r="CC32" s="42">
        <v>95</v>
      </c>
      <c r="CD32" s="42">
        <v>94.5</v>
      </c>
      <c r="CE32" s="42">
        <v>99.9</v>
      </c>
      <c r="CF32" s="42">
        <v>103.2</v>
      </c>
      <c r="CG32" s="42">
        <v>105.5</v>
      </c>
      <c r="CH32" s="42">
        <v>108.8</v>
      </c>
      <c r="CI32" s="42">
        <v>115.6</v>
      </c>
      <c r="CJ32" s="42">
        <v>120.5</v>
      </c>
      <c r="CK32" s="42">
        <v>127</v>
      </c>
      <c r="CL32" s="42">
        <v>132.9</v>
      </c>
      <c r="CM32" s="42">
        <v>136.19999999999999</v>
      </c>
      <c r="CN32" s="42">
        <v>139</v>
      </c>
      <c r="CO32" s="42">
        <v>145</v>
      </c>
      <c r="CP32" s="42">
        <v>146.5</v>
      </c>
      <c r="CQ32" s="42">
        <v>148.80000000000001</v>
      </c>
      <c r="CR32" s="42">
        <v>151.4</v>
      </c>
      <c r="CS32" s="42">
        <v>157.19999999999999</v>
      </c>
      <c r="CT32" s="42">
        <v>165.5</v>
      </c>
      <c r="CU32" s="42">
        <v>162.4</v>
      </c>
      <c r="CV32" s="42">
        <v>164.9</v>
      </c>
      <c r="CW32" s="42">
        <v>167.3</v>
      </c>
      <c r="CX32" s="42">
        <v>172.8</v>
      </c>
      <c r="CY32" s="42">
        <v>175.6</v>
      </c>
      <c r="CZ32" s="42">
        <v>174.8</v>
      </c>
      <c r="DA32" s="42">
        <v>175.8</v>
      </c>
      <c r="DB32" s="42">
        <v>171.7</v>
      </c>
      <c r="DC32" s="42">
        <v>177.1</v>
      </c>
      <c r="DD32" s="42">
        <v>185.5</v>
      </c>
      <c r="DE32" s="42">
        <v>182.9</v>
      </c>
      <c r="DF32" s="42">
        <v>180.3</v>
      </c>
      <c r="DG32" s="42">
        <v>184.6</v>
      </c>
      <c r="DH32" s="42">
        <v>184.2</v>
      </c>
      <c r="DI32" s="42">
        <v>187.5</v>
      </c>
      <c r="DJ32" s="42">
        <v>196.3</v>
      </c>
      <c r="DK32" s="42">
        <v>197.3</v>
      </c>
      <c r="DL32" s="42">
        <v>197</v>
      </c>
      <c r="DM32" s="42">
        <v>201.8</v>
      </c>
      <c r="DN32" s="42">
        <v>207</v>
      </c>
      <c r="DO32" s="42">
        <v>214.7</v>
      </c>
      <c r="DP32" s="42">
        <v>211.8</v>
      </c>
      <c r="DQ32" s="42">
        <v>223.1</v>
      </c>
      <c r="DR32" s="42">
        <v>227</v>
      </c>
      <c r="DS32" s="42">
        <v>224.5</v>
      </c>
      <c r="DT32" s="42">
        <v>227.4</v>
      </c>
      <c r="DU32" s="42">
        <v>239.5</v>
      </c>
      <c r="DV32" s="42">
        <v>241.1</v>
      </c>
      <c r="DW32" s="42">
        <v>254</v>
      </c>
      <c r="DX32" s="42">
        <v>262.2</v>
      </c>
      <c r="DY32" s="42">
        <v>258.5</v>
      </c>
      <c r="DZ32" s="42">
        <v>270.39999999999998</v>
      </c>
      <c r="EA32" s="42">
        <v>277.3</v>
      </c>
      <c r="EB32" s="42">
        <v>285.7</v>
      </c>
      <c r="EC32" s="42">
        <v>294.3</v>
      </c>
      <c r="ED32" s="42">
        <v>297.39999999999998</v>
      </c>
      <c r="EE32" s="42">
        <v>299.60000000000002</v>
      </c>
      <c r="EF32" s="42">
        <v>323.3</v>
      </c>
      <c r="EG32" s="42">
        <v>329.6</v>
      </c>
      <c r="EH32" s="42">
        <v>334.3</v>
      </c>
      <c r="EI32" s="42">
        <v>328</v>
      </c>
      <c r="EJ32" s="42">
        <v>332.8</v>
      </c>
      <c r="EK32" s="42">
        <v>328.4</v>
      </c>
      <c r="EL32" s="42">
        <v>340</v>
      </c>
      <c r="EM32" s="42">
        <v>341.6</v>
      </c>
      <c r="EN32" s="42">
        <v>344.8</v>
      </c>
      <c r="EO32" s="42">
        <v>342.5</v>
      </c>
      <c r="EP32" s="42">
        <v>345.1</v>
      </c>
      <c r="EQ32" s="42">
        <v>340</v>
      </c>
      <c r="ER32" s="42">
        <v>341.5</v>
      </c>
      <c r="ES32" s="42">
        <v>347.9</v>
      </c>
      <c r="ET32" s="42">
        <v>334.7</v>
      </c>
      <c r="EU32" s="42">
        <v>358.4</v>
      </c>
      <c r="EV32" s="42">
        <v>359.4</v>
      </c>
      <c r="EW32" s="42">
        <v>359.8</v>
      </c>
      <c r="EX32" s="42">
        <v>358.9</v>
      </c>
      <c r="EY32" s="42">
        <v>365.7</v>
      </c>
      <c r="EZ32" s="42">
        <v>371.5</v>
      </c>
      <c r="FA32" s="42">
        <v>368.8</v>
      </c>
      <c r="FB32" s="42">
        <v>378.6</v>
      </c>
      <c r="FC32" s="42">
        <v>421.1</v>
      </c>
      <c r="FD32" s="42">
        <v>473.9</v>
      </c>
      <c r="FE32" s="42">
        <v>465.4</v>
      </c>
      <c r="FF32" s="42">
        <v>472.1</v>
      </c>
      <c r="FG32" s="42">
        <v>496.2</v>
      </c>
      <c r="FH32" s="42">
        <v>492.6</v>
      </c>
      <c r="FI32" s="42">
        <v>517.79999999999995</v>
      </c>
      <c r="FJ32" s="42">
        <v>514.4</v>
      </c>
      <c r="FK32" s="42">
        <v>500.5</v>
      </c>
      <c r="FL32" s="42">
        <v>503.4</v>
      </c>
      <c r="FM32" s="42">
        <v>448.3</v>
      </c>
      <c r="FN32" s="42">
        <v>437.7</v>
      </c>
      <c r="FO32" s="42">
        <v>441.7</v>
      </c>
      <c r="FP32" s="42">
        <v>447.9</v>
      </c>
      <c r="FQ32" s="42">
        <v>440</v>
      </c>
      <c r="FR32" s="42">
        <v>448.2</v>
      </c>
      <c r="FS32" s="42">
        <v>440</v>
      </c>
      <c r="FT32" s="42">
        <v>459.2</v>
      </c>
      <c r="FU32" s="42">
        <v>454</v>
      </c>
      <c r="FV32" s="42">
        <v>447.3</v>
      </c>
      <c r="FW32" s="42">
        <v>467.8</v>
      </c>
      <c r="FX32" s="42">
        <v>492.5</v>
      </c>
      <c r="FY32" s="42">
        <v>511.1</v>
      </c>
      <c r="FZ32" s="42">
        <v>508.8</v>
      </c>
      <c r="GA32" s="42">
        <v>524.79999999999995</v>
      </c>
      <c r="GB32" s="42">
        <v>528.9</v>
      </c>
      <c r="GC32" s="42">
        <v>530.4</v>
      </c>
      <c r="GD32" s="42">
        <v>548.20000000000005</v>
      </c>
      <c r="GE32" s="42">
        <v>538.9</v>
      </c>
      <c r="GF32" s="42">
        <v>551.79999999999995</v>
      </c>
      <c r="GG32" s="42">
        <v>562.70000000000005</v>
      </c>
      <c r="GH32" s="42">
        <v>573.9</v>
      </c>
      <c r="GI32" s="42">
        <v>561</v>
      </c>
      <c r="GJ32" s="42">
        <v>542.29999999999995</v>
      </c>
      <c r="GK32" s="42">
        <v>562.9</v>
      </c>
      <c r="GL32" s="42">
        <v>572.9</v>
      </c>
      <c r="GM32" s="42">
        <v>581.5</v>
      </c>
      <c r="GN32" s="42">
        <v>578</v>
      </c>
      <c r="GO32" s="42">
        <v>584.29999999999995</v>
      </c>
      <c r="GP32" s="42">
        <v>586.5</v>
      </c>
      <c r="GQ32" s="42">
        <v>594.20000000000005</v>
      </c>
      <c r="GR32" s="42">
        <v>612.5</v>
      </c>
      <c r="GS32" s="42">
        <v>610.29999999999995</v>
      </c>
      <c r="GT32" s="42">
        <v>615.4</v>
      </c>
      <c r="GU32" s="42">
        <v>627.79999999999995</v>
      </c>
      <c r="GV32" s="42">
        <v>1396.9</v>
      </c>
      <c r="GW32" s="42">
        <v>728.2</v>
      </c>
      <c r="GX32" s="42">
        <v>738.1</v>
      </c>
      <c r="GY32" s="42">
        <v>785.6</v>
      </c>
    </row>
    <row r="33" spans="2:207" x14ac:dyDescent="0.35">
      <c r="B33" s="2" t="s">
        <v>309</v>
      </c>
      <c r="C33" s="42">
        <v>14</v>
      </c>
      <c r="D33" s="42">
        <v>14.1</v>
      </c>
      <c r="E33" s="42">
        <v>14.3</v>
      </c>
      <c r="F33" s="42">
        <v>14.4</v>
      </c>
      <c r="G33" s="42">
        <v>14.7</v>
      </c>
      <c r="H33" s="42">
        <v>15.6</v>
      </c>
      <c r="I33" s="42">
        <v>16</v>
      </c>
      <c r="J33" s="42">
        <v>17.3</v>
      </c>
      <c r="K33" s="42">
        <v>19.5</v>
      </c>
      <c r="L33" s="42">
        <v>21</v>
      </c>
      <c r="M33" s="42">
        <v>21.2</v>
      </c>
      <c r="N33" s="42">
        <v>21.8</v>
      </c>
      <c r="O33" s="42">
        <v>21.9</v>
      </c>
      <c r="P33" s="42">
        <v>22.3</v>
      </c>
      <c r="Q33" s="42">
        <v>23.1</v>
      </c>
      <c r="R33" s="42">
        <v>24</v>
      </c>
      <c r="S33" s="42">
        <v>23.3</v>
      </c>
      <c r="T33" s="42">
        <v>24.1</v>
      </c>
      <c r="U33" s="42">
        <v>25.2</v>
      </c>
      <c r="V33" s="42">
        <v>25.6</v>
      </c>
      <c r="W33" s="42">
        <v>25.7</v>
      </c>
      <c r="X33" s="42">
        <v>26.5</v>
      </c>
      <c r="Y33" s="42">
        <v>27.2</v>
      </c>
      <c r="Z33" s="42">
        <v>28.2</v>
      </c>
      <c r="AA33" s="42">
        <v>29.5</v>
      </c>
      <c r="AB33" s="42">
        <v>30.6</v>
      </c>
      <c r="AC33" s="42">
        <v>31.6</v>
      </c>
      <c r="AD33" s="42">
        <v>32.6</v>
      </c>
      <c r="AE33" s="42">
        <v>33.5</v>
      </c>
      <c r="AF33" s="42">
        <v>34.700000000000003</v>
      </c>
      <c r="AG33" s="42">
        <v>35.9</v>
      </c>
      <c r="AH33" s="42">
        <v>37.299999999999997</v>
      </c>
      <c r="AI33" s="42">
        <v>38.6</v>
      </c>
      <c r="AJ33" s="42">
        <v>40.1</v>
      </c>
      <c r="AK33" s="42">
        <v>40.9</v>
      </c>
      <c r="AL33" s="42">
        <v>42.1</v>
      </c>
      <c r="AM33" s="42">
        <v>42</v>
      </c>
      <c r="AN33" s="42">
        <v>42.1</v>
      </c>
      <c r="AO33" s="42">
        <v>45.4</v>
      </c>
      <c r="AP33" s="42">
        <v>46.6</v>
      </c>
      <c r="AQ33" s="42">
        <v>46.6</v>
      </c>
      <c r="AR33" s="42">
        <v>48</v>
      </c>
      <c r="AS33" s="42">
        <v>49.4</v>
      </c>
      <c r="AT33" s="42">
        <v>51.6</v>
      </c>
      <c r="AU33" s="42">
        <v>52.5</v>
      </c>
      <c r="AV33" s="42">
        <v>53.7</v>
      </c>
      <c r="AW33" s="42">
        <v>55.5</v>
      </c>
      <c r="AX33" s="42">
        <v>56.8</v>
      </c>
      <c r="AY33" s="42">
        <v>57.3</v>
      </c>
      <c r="AZ33" s="42">
        <v>58.1</v>
      </c>
      <c r="BA33" s="42">
        <v>60.4</v>
      </c>
      <c r="BB33" s="42">
        <v>60.8</v>
      </c>
      <c r="BC33" s="42">
        <v>61.3</v>
      </c>
      <c r="BD33" s="42">
        <v>64.3</v>
      </c>
      <c r="BE33" s="42">
        <v>68.099999999999994</v>
      </c>
      <c r="BF33" s="42">
        <v>70.7</v>
      </c>
      <c r="BG33" s="42">
        <v>73.3</v>
      </c>
      <c r="BH33" s="42">
        <v>75.8</v>
      </c>
      <c r="BI33" s="42">
        <v>76.8</v>
      </c>
      <c r="BJ33" s="42">
        <v>78.2</v>
      </c>
      <c r="BK33" s="42">
        <v>79.3</v>
      </c>
      <c r="BL33" s="42">
        <v>80.900000000000006</v>
      </c>
      <c r="BM33" s="42">
        <v>81.5</v>
      </c>
      <c r="BN33" s="42">
        <v>83.7</v>
      </c>
      <c r="BO33" s="42">
        <v>84.5</v>
      </c>
      <c r="BP33" s="42">
        <v>85</v>
      </c>
      <c r="BQ33" s="42">
        <v>87.5</v>
      </c>
      <c r="BR33" s="42">
        <v>91.8</v>
      </c>
      <c r="BS33" s="42">
        <v>92.4</v>
      </c>
      <c r="BT33" s="42">
        <v>101.5</v>
      </c>
      <c r="BU33" s="42">
        <v>94.1</v>
      </c>
      <c r="BV33" s="42">
        <v>98.4</v>
      </c>
      <c r="BW33" s="42">
        <v>99.4</v>
      </c>
      <c r="BX33" s="42">
        <v>97.2</v>
      </c>
      <c r="BY33" s="42">
        <v>104.1</v>
      </c>
      <c r="BZ33" s="42">
        <v>107.6</v>
      </c>
      <c r="CA33" s="42">
        <v>113.4</v>
      </c>
      <c r="CB33" s="42">
        <v>118.3</v>
      </c>
      <c r="CC33" s="42">
        <v>114.5</v>
      </c>
      <c r="CD33" s="42">
        <v>112.4</v>
      </c>
      <c r="CE33" s="42">
        <v>119.4</v>
      </c>
      <c r="CF33" s="42">
        <v>122.6</v>
      </c>
      <c r="CG33" s="42">
        <v>123.7</v>
      </c>
      <c r="CH33" s="42">
        <v>124.6</v>
      </c>
      <c r="CI33" s="42">
        <v>121.2</v>
      </c>
      <c r="CJ33" s="42">
        <v>124.5</v>
      </c>
      <c r="CK33" s="42">
        <v>126.1</v>
      </c>
      <c r="CL33" s="42">
        <v>129.5</v>
      </c>
      <c r="CM33" s="42">
        <v>127.6</v>
      </c>
      <c r="CN33" s="42">
        <v>136.9</v>
      </c>
      <c r="CO33" s="42">
        <v>136.80000000000001</v>
      </c>
      <c r="CP33" s="42">
        <v>140</v>
      </c>
      <c r="CQ33" s="42">
        <v>136.69999999999999</v>
      </c>
      <c r="CR33" s="42">
        <v>138.30000000000001</v>
      </c>
      <c r="CS33" s="42">
        <v>143.6</v>
      </c>
      <c r="CT33" s="42">
        <v>145.80000000000001</v>
      </c>
      <c r="CU33" s="42">
        <v>146.9</v>
      </c>
      <c r="CV33" s="42">
        <v>141.9</v>
      </c>
      <c r="CW33" s="42">
        <v>151.19999999999999</v>
      </c>
      <c r="CX33" s="42">
        <v>152</v>
      </c>
      <c r="CY33" s="42">
        <v>156.9</v>
      </c>
      <c r="CZ33" s="42">
        <v>152.4</v>
      </c>
      <c r="DA33" s="42">
        <v>160.69999999999999</v>
      </c>
      <c r="DB33" s="42">
        <v>162.4</v>
      </c>
      <c r="DC33" s="42">
        <v>165.3</v>
      </c>
      <c r="DD33" s="42">
        <v>165.9</v>
      </c>
      <c r="DE33" s="42">
        <v>169.3</v>
      </c>
      <c r="DF33" s="42">
        <v>174.1</v>
      </c>
      <c r="DG33" s="42">
        <v>177.8</v>
      </c>
      <c r="DH33" s="42">
        <v>176.9</v>
      </c>
      <c r="DI33" s="42">
        <v>184.1</v>
      </c>
      <c r="DJ33" s="42">
        <v>189.2</v>
      </c>
      <c r="DK33" s="42">
        <v>195.6</v>
      </c>
      <c r="DL33" s="42">
        <v>201.4</v>
      </c>
      <c r="DM33" s="42">
        <v>201.6</v>
      </c>
      <c r="DN33" s="42">
        <v>206.3</v>
      </c>
      <c r="DO33" s="42">
        <v>208.2</v>
      </c>
      <c r="DP33" s="42">
        <v>209.4</v>
      </c>
      <c r="DQ33" s="42">
        <v>216.4</v>
      </c>
      <c r="DR33" s="42">
        <v>224</v>
      </c>
      <c r="DS33" s="42">
        <v>232.2</v>
      </c>
      <c r="DT33" s="42">
        <v>243.3</v>
      </c>
      <c r="DU33" s="42">
        <v>236.6</v>
      </c>
      <c r="DV33" s="42">
        <v>234.8</v>
      </c>
      <c r="DW33" s="42">
        <v>250.9</v>
      </c>
      <c r="DX33" s="42">
        <v>259.89999999999998</v>
      </c>
      <c r="DY33" s="42">
        <v>231.9</v>
      </c>
      <c r="DZ33" s="42">
        <v>229.3</v>
      </c>
      <c r="EA33" s="42">
        <v>227.4</v>
      </c>
      <c r="EB33" s="42">
        <v>214.3</v>
      </c>
      <c r="EC33" s="42">
        <v>218.8</v>
      </c>
      <c r="ED33" s="42">
        <v>218.9</v>
      </c>
      <c r="EE33" s="42">
        <v>217.9</v>
      </c>
      <c r="EF33" s="42">
        <v>207.9</v>
      </c>
      <c r="EG33" s="42">
        <v>234.2</v>
      </c>
      <c r="EH33" s="42">
        <v>239.7</v>
      </c>
      <c r="EI33" s="42">
        <v>239</v>
      </c>
      <c r="EJ33" s="42">
        <v>234.3</v>
      </c>
      <c r="EK33" s="42">
        <v>247.7</v>
      </c>
      <c r="EL33" s="42">
        <v>261.8</v>
      </c>
      <c r="EM33" s="42">
        <v>269.39999999999998</v>
      </c>
      <c r="EN33" s="42">
        <v>270.39999999999998</v>
      </c>
      <c r="EO33" s="42">
        <v>276</v>
      </c>
      <c r="EP33" s="42">
        <v>285.2</v>
      </c>
      <c r="EQ33" s="42">
        <v>294.89999999999998</v>
      </c>
      <c r="ER33" s="42">
        <v>310.10000000000002</v>
      </c>
      <c r="ES33" s="42">
        <v>297.7</v>
      </c>
      <c r="ET33" s="42">
        <v>301.7</v>
      </c>
      <c r="EU33" s="42">
        <v>320.5</v>
      </c>
      <c r="EV33" s="42">
        <v>332</v>
      </c>
      <c r="EW33" s="42">
        <v>319.60000000000002</v>
      </c>
      <c r="EX33" s="42">
        <v>314.2</v>
      </c>
      <c r="EY33" s="42">
        <v>333.4</v>
      </c>
      <c r="EZ33" s="42">
        <v>361.1</v>
      </c>
      <c r="FA33" s="42">
        <v>323.8</v>
      </c>
      <c r="FB33" s="42">
        <v>305.10000000000002</v>
      </c>
      <c r="FC33" s="42">
        <v>281.10000000000002</v>
      </c>
      <c r="FD33" s="42">
        <v>275.60000000000002</v>
      </c>
      <c r="FE33" s="42">
        <v>293.3</v>
      </c>
      <c r="FF33" s="42">
        <v>293.3</v>
      </c>
      <c r="FG33" s="42">
        <v>288.39999999999998</v>
      </c>
      <c r="FH33" s="42">
        <v>278</v>
      </c>
      <c r="FI33" s="42">
        <v>297.8</v>
      </c>
      <c r="FJ33" s="42">
        <v>311.89999999999998</v>
      </c>
      <c r="FK33" s="42">
        <v>315.2</v>
      </c>
      <c r="FL33" s="42">
        <v>319.39999999999998</v>
      </c>
      <c r="FM33" s="42">
        <v>327.2</v>
      </c>
      <c r="FN33" s="42">
        <v>329.9</v>
      </c>
      <c r="FO33" s="42">
        <v>330.1</v>
      </c>
      <c r="FP33" s="42">
        <v>337</v>
      </c>
      <c r="FQ33" s="42">
        <v>346.2</v>
      </c>
      <c r="FR33" s="42">
        <v>359.2</v>
      </c>
      <c r="FS33" s="42">
        <v>376.5</v>
      </c>
      <c r="FT33" s="42">
        <v>386.1</v>
      </c>
      <c r="FU33" s="42">
        <v>366.6</v>
      </c>
      <c r="FV33" s="42">
        <v>364.9</v>
      </c>
      <c r="FW33" s="42">
        <v>375.7</v>
      </c>
      <c r="FX33" s="42">
        <v>369.4</v>
      </c>
      <c r="FY33" s="42">
        <v>385.3</v>
      </c>
      <c r="FZ33" s="42">
        <v>393</v>
      </c>
      <c r="GA33" s="42">
        <v>395.4</v>
      </c>
      <c r="GB33" s="42">
        <v>415.3</v>
      </c>
      <c r="GC33" s="42">
        <v>406.5</v>
      </c>
      <c r="GD33" s="42">
        <v>412.3</v>
      </c>
      <c r="GE33" s="42">
        <v>398.3</v>
      </c>
      <c r="GF33" s="42">
        <v>408.4</v>
      </c>
      <c r="GG33" s="42">
        <v>417.2</v>
      </c>
      <c r="GH33" s="42">
        <v>415.8</v>
      </c>
      <c r="GI33" s="42">
        <v>420</v>
      </c>
      <c r="GJ33" s="42">
        <v>403.9</v>
      </c>
      <c r="GK33" s="42">
        <v>427.3</v>
      </c>
      <c r="GL33" s="42">
        <v>477</v>
      </c>
      <c r="GM33" s="42">
        <v>487</v>
      </c>
      <c r="GN33" s="42">
        <v>455.5</v>
      </c>
      <c r="GO33" s="42">
        <v>472.2</v>
      </c>
      <c r="GP33" s="42">
        <v>456.5</v>
      </c>
      <c r="GQ33" s="42">
        <v>475.2</v>
      </c>
      <c r="GR33" s="42">
        <v>519.4</v>
      </c>
      <c r="GS33" s="42">
        <v>483.9</v>
      </c>
      <c r="GT33" s="42">
        <v>480.9</v>
      </c>
      <c r="GU33" s="42">
        <v>495.8</v>
      </c>
      <c r="GV33" s="42">
        <v>496.4</v>
      </c>
      <c r="GW33" s="42">
        <v>506.6</v>
      </c>
      <c r="GX33" s="42">
        <v>524.5</v>
      </c>
      <c r="GY33" s="42">
        <v>555</v>
      </c>
    </row>
    <row r="34" spans="2:207" x14ac:dyDescent="0.35">
      <c r="B34" s="2" t="s">
        <v>310</v>
      </c>
      <c r="C34" s="42">
        <v>70.599999999999994</v>
      </c>
      <c r="D34" s="42">
        <v>72.400000000000006</v>
      </c>
      <c r="E34" s="42">
        <v>74.3</v>
      </c>
      <c r="F34" s="42">
        <v>76</v>
      </c>
      <c r="G34" s="42">
        <v>78.3</v>
      </c>
      <c r="H34" s="42">
        <v>80.2</v>
      </c>
      <c r="I34" s="42">
        <v>82.8</v>
      </c>
      <c r="J34" s="42">
        <v>84.7</v>
      </c>
      <c r="K34" s="42">
        <v>86.4</v>
      </c>
      <c r="L34" s="42">
        <v>88.5</v>
      </c>
      <c r="M34" s="42">
        <v>90.4</v>
      </c>
      <c r="N34" s="42">
        <v>92.5</v>
      </c>
      <c r="O34" s="42">
        <v>95.1</v>
      </c>
      <c r="P34" s="42">
        <v>96.3</v>
      </c>
      <c r="Q34" s="42">
        <v>98.7</v>
      </c>
      <c r="R34" s="42">
        <v>99.6</v>
      </c>
      <c r="S34" s="42">
        <v>101</v>
      </c>
      <c r="T34" s="42">
        <v>104</v>
      </c>
      <c r="U34" s="42">
        <v>106.8</v>
      </c>
      <c r="V34" s="42">
        <v>107.5</v>
      </c>
      <c r="W34" s="42">
        <v>109</v>
      </c>
      <c r="X34" s="42">
        <v>111.7</v>
      </c>
      <c r="Y34" s="42">
        <v>114.9</v>
      </c>
      <c r="Z34" s="42">
        <v>117.3</v>
      </c>
      <c r="AA34" s="42">
        <v>120.9</v>
      </c>
      <c r="AB34" s="42">
        <v>123.5</v>
      </c>
      <c r="AC34" s="42">
        <v>126</v>
      </c>
      <c r="AD34" s="42">
        <v>129.6</v>
      </c>
      <c r="AE34" s="42">
        <v>132.9</v>
      </c>
      <c r="AF34" s="42">
        <v>135.5</v>
      </c>
      <c r="AG34" s="42">
        <v>138.30000000000001</v>
      </c>
      <c r="AH34" s="42">
        <v>141.1</v>
      </c>
      <c r="AI34" s="42">
        <v>143</v>
      </c>
      <c r="AJ34" s="42">
        <v>147.69999999999999</v>
      </c>
      <c r="AK34" s="42">
        <v>144.19999999999999</v>
      </c>
      <c r="AL34" s="42">
        <v>147.6</v>
      </c>
      <c r="AM34" s="42">
        <v>150.6</v>
      </c>
      <c r="AN34" s="42">
        <v>152.6</v>
      </c>
      <c r="AO34" s="42">
        <v>155.6</v>
      </c>
      <c r="AP34" s="42">
        <v>159</v>
      </c>
      <c r="AQ34" s="42">
        <v>161.9</v>
      </c>
      <c r="AR34" s="42">
        <v>163.30000000000001</v>
      </c>
      <c r="AS34" s="42">
        <v>168.2</v>
      </c>
      <c r="AT34" s="42">
        <v>173.3</v>
      </c>
      <c r="AU34" s="42">
        <v>180.2</v>
      </c>
      <c r="AV34" s="42">
        <v>183.7</v>
      </c>
      <c r="AW34" s="42">
        <v>188.3</v>
      </c>
      <c r="AX34" s="42">
        <v>190.7</v>
      </c>
      <c r="AY34" s="42">
        <v>193.9</v>
      </c>
      <c r="AZ34" s="42">
        <v>198.3</v>
      </c>
      <c r="BA34" s="42">
        <v>201.7</v>
      </c>
      <c r="BB34" s="42">
        <v>206</v>
      </c>
      <c r="BC34" s="42">
        <v>209.6</v>
      </c>
      <c r="BD34" s="42">
        <v>216</v>
      </c>
      <c r="BE34" s="42">
        <v>222</v>
      </c>
      <c r="BF34" s="42">
        <v>228</v>
      </c>
      <c r="BG34" s="42">
        <v>234.7</v>
      </c>
      <c r="BH34" s="42">
        <v>240.3</v>
      </c>
      <c r="BI34" s="42">
        <v>244.7</v>
      </c>
      <c r="BJ34" s="42">
        <v>250.2</v>
      </c>
      <c r="BK34" s="42">
        <v>254.7</v>
      </c>
      <c r="BL34" s="42">
        <v>260</v>
      </c>
      <c r="BM34" s="42">
        <v>265.10000000000002</v>
      </c>
      <c r="BN34" s="42">
        <v>268.5</v>
      </c>
      <c r="BO34" s="42">
        <v>273</v>
      </c>
      <c r="BP34" s="42">
        <v>276.60000000000002</v>
      </c>
      <c r="BQ34" s="42">
        <v>282.3</v>
      </c>
      <c r="BR34" s="42">
        <v>286.8</v>
      </c>
      <c r="BS34" s="42">
        <v>291.89999999999998</v>
      </c>
      <c r="BT34" s="42">
        <v>298.5</v>
      </c>
      <c r="BU34" s="42">
        <v>306</v>
      </c>
      <c r="BV34" s="42">
        <v>310</v>
      </c>
      <c r="BW34" s="42">
        <v>315.7</v>
      </c>
      <c r="BX34" s="42">
        <v>323.2</v>
      </c>
      <c r="BY34" s="42">
        <v>327.3</v>
      </c>
      <c r="BZ34" s="42">
        <v>332.4</v>
      </c>
      <c r="CA34" s="42">
        <v>340.2</v>
      </c>
      <c r="CB34" s="42">
        <v>348.2</v>
      </c>
      <c r="CC34" s="42">
        <v>353.9</v>
      </c>
      <c r="CD34" s="42">
        <v>354.2</v>
      </c>
      <c r="CE34" s="42">
        <v>369.3</v>
      </c>
      <c r="CF34" s="42">
        <v>368.7</v>
      </c>
      <c r="CG34" s="42">
        <v>375.6</v>
      </c>
      <c r="CH34" s="42">
        <v>382.7</v>
      </c>
      <c r="CI34" s="42">
        <v>384.3</v>
      </c>
      <c r="CJ34" s="42">
        <v>390.2</v>
      </c>
      <c r="CK34" s="42">
        <v>399.4</v>
      </c>
      <c r="CL34" s="42">
        <v>407.3</v>
      </c>
      <c r="CM34" s="42">
        <v>412.8</v>
      </c>
      <c r="CN34" s="42">
        <v>418.2</v>
      </c>
      <c r="CO34" s="42">
        <v>424.1</v>
      </c>
      <c r="CP34" s="42">
        <v>425.3</v>
      </c>
      <c r="CQ34" s="42">
        <v>427.5</v>
      </c>
      <c r="CR34" s="42">
        <v>432.8</v>
      </c>
      <c r="CS34" s="42">
        <v>439.5</v>
      </c>
      <c r="CT34" s="42">
        <v>447.2</v>
      </c>
      <c r="CU34" s="42">
        <v>456</v>
      </c>
      <c r="CV34" s="42">
        <v>465.8</v>
      </c>
      <c r="CW34" s="42">
        <v>470</v>
      </c>
      <c r="CX34" s="42">
        <v>473.3</v>
      </c>
      <c r="CY34" s="42">
        <v>478.8</v>
      </c>
      <c r="CZ34" s="42">
        <v>477.9</v>
      </c>
      <c r="DA34" s="42">
        <v>483.5</v>
      </c>
      <c r="DB34" s="42">
        <v>489.3</v>
      </c>
      <c r="DC34" s="42">
        <v>497.8</v>
      </c>
      <c r="DD34" s="42">
        <v>506.5</v>
      </c>
      <c r="DE34" s="42">
        <v>510.1</v>
      </c>
      <c r="DF34" s="42">
        <v>517.29999999999995</v>
      </c>
      <c r="DG34" s="42">
        <v>523.79999999999995</v>
      </c>
      <c r="DH34" s="42">
        <v>530.70000000000005</v>
      </c>
      <c r="DI34" s="42">
        <v>536.6</v>
      </c>
      <c r="DJ34" s="42">
        <v>544</v>
      </c>
      <c r="DK34" s="42">
        <v>549.6</v>
      </c>
      <c r="DL34" s="42">
        <v>555.4</v>
      </c>
      <c r="DM34" s="42">
        <v>561.6</v>
      </c>
      <c r="DN34" s="42">
        <v>568.6</v>
      </c>
      <c r="DO34" s="42">
        <v>576.20000000000005</v>
      </c>
      <c r="DP34" s="42">
        <v>585.4</v>
      </c>
      <c r="DQ34" s="42">
        <v>595.20000000000005</v>
      </c>
      <c r="DR34" s="42">
        <v>603.70000000000005</v>
      </c>
      <c r="DS34" s="42">
        <v>612.4</v>
      </c>
      <c r="DT34" s="42">
        <v>618.9</v>
      </c>
      <c r="DU34" s="42">
        <v>623.70000000000005</v>
      </c>
      <c r="DV34" s="42">
        <v>630.1</v>
      </c>
      <c r="DW34" s="42">
        <v>637.1</v>
      </c>
      <c r="DX34" s="42">
        <v>637.79999999999995</v>
      </c>
      <c r="DY34" s="42">
        <v>641.70000000000005</v>
      </c>
      <c r="DZ34" s="42">
        <v>653</v>
      </c>
      <c r="EA34" s="42">
        <v>659.3</v>
      </c>
      <c r="EB34" s="42">
        <v>664</v>
      </c>
      <c r="EC34" s="42">
        <v>680.5</v>
      </c>
      <c r="ED34" s="42">
        <v>689</v>
      </c>
      <c r="EE34" s="42">
        <v>698.5</v>
      </c>
      <c r="EF34" s="42">
        <v>709.9</v>
      </c>
      <c r="EG34" s="42">
        <v>723.4</v>
      </c>
      <c r="EH34" s="42">
        <v>729.8</v>
      </c>
      <c r="EI34" s="42">
        <v>753.2</v>
      </c>
      <c r="EJ34" s="42">
        <v>765.1</v>
      </c>
      <c r="EK34" s="42">
        <v>775.4</v>
      </c>
      <c r="EL34" s="42">
        <v>797.6</v>
      </c>
      <c r="EM34" s="42">
        <v>817.9</v>
      </c>
      <c r="EN34" s="42">
        <v>835.9</v>
      </c>
      <c r="EO34" s="42">
        <v>851.8</v>
      </c>
      <c r="EP34" s="42">
        <v>866.6</v>
      </c>
      <c r="EQ34" s="42">
        <v>882.7</v>
      </c>
      <c r="ER34" s="42">
        <v>892.2</v>
      </c>
      <c r="ES34" s="42">
        <v>903.9</v>
      </c>
      <c r="ET34" s="42">
        <v>912.4</v>
      </c>
      <c r="EU34" s="42">
        <v>931.9</v>
      </c>
      <c r="EV34" s="42">
        <v>939.4</v>
      </c>
      <c r="EW34" s="42">
        <v>940.4</v>
      </c>
      <c r="EX34" s="42">
        <v>957.1</v>
      </c>
      <c r="EY34" s="42">
        <v>952.5</v>
      </c>
      <c r="EZ34" s="42">
        <v>959.4</v>
      </c>
      <c r="FA34" s="42">
        <v>964.8</v>
      </c>
      <c r="FB34" s="42">
        <v>946.3</v>
      </c>
      <c r="FC34" s="42">
        <v>929.2</v>
      </c>
      <c r="FD34" s="42">
        <v>923</v>
      </c>
      <c r="FE34" s="42">
        <v>937.4</v>
      </c>
      <c r="FF34" s="42">
        <v>952.1</v>
      </c>
      <c r="FG34" s="42">
        <v>951.6</v>
      </c>
      <c r="FH34" s="42">
        <v>965.7</v>
      </c>
      <c r="FI34" s="42">
        <v>970.1</v>
      </c>
      <c r="FJ34" s="42">
        <v>977.7</v>
      </c>
      <c r="FK34" s="42">
        <v>986.8</v>
      </c>
      <c r="FL34" s="42">
        <v>996.4</v>
      </c>
      <c r="FM34" s="42">
        <v>994.5</v>
      </c>
      <c r="FN34" s="42">
        <v>1002.7</v>
      </c>
      <c r="FO34" s="42">
        <v>1016.9</v>
      </c>
      <c r="FP34" s="42">
        <v>1019.5</v>
      </c>
      <c r="FQ34" s="42">
        <v>1016.6</v>
      </c>
      <c r="FR34" s="42">
        <v>1030.8</v>
      </c>
      <c r="FS34" s="42">
        <v>1052.3</v>
      </c>
      <c r="FT34" s="42">
        <v>1056.4000000000001</v>
      </c>
      <c r="FU34" s="42">
        <v>1068.7</v>
      </c>
      <c r="FV34" s="42">
        <v>1075.3</v>
      </c>
      <c r="FW34" s="42">
        <v>1083.9000000000001</v>
      </c>
      <c r="FX34" s="42">
        <v>1102.2</v>
      </c>
      <c r="FY34" s="42">
        <v>1111.4000000000001</v>
      </c>
      <c r="FZ34" s="42">
        <v>1120.5999999999999</v>
      </c>
      <c r="GA34" s="42">
        <v>1122.3</v>
      </c>
      <c r="GB34" s="42">
        <v>1129.5999999999999</v>
      </c>
      <c r="GC34" s="42">
        <v>1139.4000000000001</v>
      </c>
      <c r="GD34" s="42">
        <v>1148.2</v>
      </c>
      <c r="GE34" s="42">
        <v>1157.7</v>
      </c>
      <c r="GF34" s="42">
        <v>1166</v>
      </c>
      <c r="GG34" s="42">
        <v>1184.5</v>
      </c>
      <c r="GH34" s="42">
        <v>1193.0999999999999</v>
      </c>
      <c r="GI34" s="42">
        <v>1212.9000000000001</v>
      </c>
      <c r="GJ34" s="42">
        <v>1226.2</v>
      </c>
      <c r="GK34" s="42">
        <v>1237.5</v>
      </c>
      <c r="GL34" s="42">
        <v>1255.5</v>
      </c>
      <c r="GM34" s="42">
        <v>1268.2</v>
      </c>
      <c r="GN34" s="42">
        <v>1277.8</v>
      </c>
      <c r="GO34" s="42">
        <v>1286.5999999999999</v>
      </c>
      <c r="GP34" s="42">
        <v>1295.5</v>
      </c>
      <c r="GQ34" s="42">
        <v>1301.5999999999999</v>
      </c>
      <c r="GR34" s="42">
        <v>1312.4</v>
      </c>
      <c r="GS34" s="42">
        <v>1326.5</v>
      </c>
      <c r="GT34" s="42">
        <v>1330.4</v>
      </c>
      <c r="GU34" s="42">
        <v>1346.2</v>
      </c>
      <c r="GV34" s="42">
        <v>1264.3</v>
      </c>
      <c r="GW34" s="42">
        <v>1344.5</v>
      </c>
      <c r="GX34" s="42">
        <v>1360.8</v>
      </c>
      <c r="GY34" s="42">
        <v>1386.2</v>
      </c>
    </row>
    <row r="35" spans="2:207" x14ac:dyDescent="0.35">
      <c r="B35" s="2" t="s">
        <v>311</v>
      </c>
      <c r="C35" s="42">
        <v>3.8</v>
      </c>
      <c r="D35" s="42">
        <v>3.7</v>
      </c>
      <c r="E35" s="42">
        <v>3.8</v>
      </c>
      <c r="F35" s="42">
        <v>3.6</v>
      </c>
      <c r="G35" s="42">
        <v>4.0999999999999996</v>
      </c>
      <c r="H35" s="42">
        <v>4.2</v>
      </c>
      <c r="I35" s="42">
        <v>4.4000000000000004</v>
      </c>
      <c r="J35" s="42">
        <v>4.5</v>
      </c>
      <c r="K35" s="42">
        <v>5</v>
      </c>
      <c r="L35" s="42">
        <v>5</v>
      </c>
      <c r="M35" s="42">
        <v>5.2</v>
      </c>
      <c r="N35" s="42">
        <v>5.7</v>
      </c>
      <c r="O35" s="42">
        <v>6</v>
      </c>
      <c r="P35" s="42">
        <v>6.1</v>
      </c>
      <c r="Q35" s="42">
        <v>5.9</v>
      </c>
      <c r="R35" s="42">
        <v>6.1</v>
      </c>
      <c r="S35" s="42">
        <v>6.3</v>
      </c>
      <c r="T35" s="42">
        <v>6.6</v>
      </c>
      <c r="U35" s="42">
        <v>7.3</v>
      </c>
      <c r="V35" s="42">
        <v>6.5</v>
      </c>
      <c r="W35" s="42">
        <v>6.1</v>
      </c>
      <c r="X35" s="42">
        <v>6.6</v>
      </c>
      <c r="Y35" s="42">
        <v>8.1999999999999993</v>
      </c>
      <c r="Z35" s="42">
        <v>8.4</v>
      </c>
      <c r="AA35" s="42">
        <v>9.6999999999999993</v>
      </c>
      <c r="AB35" s="42">
        <v>9.6</v>
      </c>
      <c r="AC35" s="42">
        <v>9.6999999999999993</v>
      </c>
      <c r="AD35" s="42">
        <v>9.6</v>
      </c>
      <c r="AE35" s="42">
        <v>10.5</v>
      </c>
      <c r="AF35" s="42">
        <v>11.4</v>
      </c>
      <c r="AG35" s="42">
        <v>11.8</v>
      </c>
      <c r="AH35" s="42">
        <v>12</v>
      </c>
      <c r="AI35" s="42">
        <v>10.5</v>
      </c>
      <c r="AJ35" s="42">
        <v>12.4</v>
      </c>
      <c r="AK35" s="42">
        <v>12.5</v>
      </c>
      <c r="AL35" s="42">
        <v>13.1</v>
      </c>
      <c r="AM35" s="42">
        <v>13.7</v>
      </c>
      <c r="AN35" s="42">
        <v>13.8</v>
      </c>
      <c r="AO35" s="42">
        <v>13.6</v>
      </c>
      <c r="AP35" s="42">
        <v>13.2</v>
      </c>
      <c r="AQ35" s="42">
        <v>16.100000000000001</v>
      </c>
      <c r="AR35" s="42">
        <v>12.8</v>
      </c>
      <c r="AS35" s="42">
        <v>14</v>
      </c>
      <c r="AT35" s="42">
        <v>15.1</v>
      </c>
      <c r="AU35" s="42">
        <v>16.8</v>
      </c>
      <c r="AV35" s="42">
        <v>15.2</v>
      </c>
      <c r="AW35" s="42">
        <v>15.7</v>
      </c>
      <c r="AX35" s="42">
        <v>14.1</v>
      </c>
      <c r="AY35" s="42">
        <v>14.1</v>
      </c>
      <c r="AZ35" s="42">
        <v>14.3</v>
      </c>
      <c r="BA35" s="42">
        <v>14.4</v>
      </c>
      <c r="BB35" s="42">
        <v>13.3</v>
      </c>
      <c r="BC35" s="42">
        <v>12.8</v>
      </c>
      <c r="BD35" s="42">
        <v>15.7</v>
      </c>
      <c r="BE35" s="42">
        <v>17.399999999999999</v>
      </c>
      <c r="BF35" s="42">
        <v>17.7</v>
      </c>
      <c r="BG35" s="42">
        <v>20.100000000000001</v>
      </c>
      <c r="BH35" s="42">
        <v>19.899999999999999</v>
      </c>
      <c r="BI35" s="42">
        <v>17.5</v>
      </c>
      <c r="BJ35" s="42">
        <v>17.7</v>
      </c>
      <c r="BK35" s="42">
        <v>20</v>
      </c>
      <c r="BL35" s="42">
        <v>19.600000000000001</v>
      </c>
      <c r="BM35" s="42">
        <v>20.9</v>
      </c>
      <c r="BN35" s="42">
        <v>20.5</v>
      </c>
      <c r="BO35" s="42">
        <v>21.4</v>
      </c>
      <c r="BP35" s="42">
        <v>22</v>
      </c>
      <c r="BQ35" s="42">
        <v>22.4</v>
      </c>
      <c r="BR35" s="42">
        <v>24.8</v>
      </c>
      <c r="BS35" s="42">
        <v>22.7</v>
      </c>
      <c r="BT35" s="42">
        <v>24.5</v>
      </c>
      <c r="BU35" s="42">
        <v>24.8</v>
      </c>
      <c r="BV35" s="42">
        <v>23.6</v>
      </c>
      <c r="BW35" s="42">
        <v>23.4</v>
      </c>
      <c r="BX35" s="42">
        <v>25.2</v>
      </c>
      <c r="BY35" s="42">
        <v>27.3</v>
      </c>
      <c r="BZ35" s="42">
        <v>28.2</v>
      </c>
      <c r="CA35" s="42">
        <v>27.8</v>
      </c>
      <c r="CB35" s="42">
        <v>24.2</v>
      </c>
      <c r="CC35" s="42">
        <v>22.8</v>
      </c>
      <c r="CD35" s="42">
        <v>22.1</v>
      </c>
      <c r="CE35" s="42">
        <v>21.4</v>
      </c>
      <c r="CF35" s="42">
        <v>22.1</v>
      </c>
      <c r="CG35" s="42">
        <v>23</v>
      </c>
      <c r="CH35" s="42">
        <v>23.4</v>
      </c>
      <c r="CI35" s="42">
        <v>23.8</v>
      </c>
      <c r="CJ35" s="42">
        <v>23.4</v>
      </c>
      <c r="CK35" s="42">
        <v>23.7</v>
      </c>
      <c r="CL35" s="42">
        <v>23.6</v>
      </c>
      <c r="CM35" s="42">
        <v>25.2</v>
      </c>
      <c r="CN35" s="42">
        <v>24.7</v>
      </c>
      <c r="CO35" s="42">
        <v>23.2</v>
      </c>
      <c r="CP35" s="42">
        <v>24.4</v>
      </c>
      <c r="CQ35" s="42">
        <v>24.8</v>
      </c>
      <c r="CR35" s="42">
        <v>26.8</v>
      </c>
      <c r="CS35" s="42">
        <v>25.2</v>
      </c>
      <c r="CT35" s="42">
        <v>30.8</v>
      </c>
      <c r="CU35" s="42">
        <v>27.1</v>
      </c>
      <c r="CV35" s="42">
        <v>28.7</v>
      </c>
      <c r="CW35" s="42">
        <v>31.4</v>
      </c>
      <c r="CX35" s="42">
        <v>32.700000000000003</v>
      </c>
      <c r="CY35" s="42">
        <v>32.5</v>
      </c>
      <c r="CZ35" s="42">
        <v>31.3</v>
      </c>
      <c r="DA35" s="42">
        <v>31.9</v>
      </c>
      <c r="DB35" s="42">
        <v>30.9</v>
      </c>
      <c r="DC35" s="42">
        <v>31.9</v>
      </c>
      <c r="DD35" s="42">
        <v>33.5</v>
      </c>
      <c r="DE35" s="42">
        <v>33.299999999999997</v>
      </c>
      <c r="DF35" s="42">
        <v>33.4</v>
      </c>
      <c r="DG35" s="42">
        <v>33.1</v>
      </c>
      <c r="DH35" s="42">
        <v>33.6</v>
      </c>
      <c r="DI35" s="42">
        <v>35.5</v>
      </c>
      <c r="DJ35" s="42">
        <v>34.4</v>
      </c>
      <c r="DK35" s="42">
        <v>34.700000000000003</v>
      </c>
      <c r="DL35" s="42">
        <v>34.5</v>
      </c>
      <c r="DM35" s="42">
        <v>35.700000000000003</v>
      </c>
      <c r="DN35" s="42">
        <v>34.799999999999997</v>
      </c>
      <c r="DO35" s="42">
        <v>36.299999999999997</v>
      </c>
      <c r="DP35" s="42">
        <v>35.5</v>
      </c>
      <c r="DQ35" s="42">
        <v>35.6</v>
      </c>
      <c r="DR35" s="42">
        <v>35.9</v>
      </c>
      <c r="DS35" s="42">
        <v>37.200000000000003</v>
      </c>
      <c r="DT35" s="42">
        <v>36.5</v>
      </c>
      <c r="DU35" s="42">
        <v>33.5</v>
      </c>
      <c r="DV35" s="42">
        <v>33.700000000000003</v>
      </c>
      <c r="DW35" s="42">
        <v>30.1</v>
      </c>
      <c r="DX35" s="42">
        <v>30.4</v>
      </c>
      <c r="DY35" s="42">
        <v>28.3</v>
      </c>
      <c r="DZ35" s="42">
        <v>26.6</v>
      </c>
      <c r="EA35" s="42">
        <v>28.3</v>
      </c>
      <c r="EB35" s="42">
        <v>30.2</v>
      </c>
      <c r="EC35" s="42">
        <v>31.5</v>
      </c>
      <c r="ED35" s="42">
        <v>33.5</v>
      </c>
      <c r="EE35" s="42">
        <v>34.5</v>
      </c>
      <c r="EF35" s="42">
        <v>31.7</v>
      </c>
      <c r="EG35" s="42">
        <v>33.6</v>
      </c>
      <c r="EH35" s="42">
        <v>36.200000000000003</v>
      </c>
      <c r="EI35" s="42">
        <v>37.799999999999997</v>
      </c>
      <c r="EJ35" s="42">
        <v>40.799999999999997</v>
      </c>
      <c r="EK35" s="42">
        <v>43.9</v>
      </c>
      <c r="EL35" s="42">
        <v>44.3</v>
      </c>
      <c r="EM35" s="42">
        <v>55.3</v>
      </c>
      <c r="EN35" s="42">
        <v>53</v>
      </c>
      <c r="EO35" s="42">
        <v>53.3</v>
      </c>
      <c r="EP35" s="42">
        <v>58.2</v>
      </c>
      <c r="EQ35" s="42">
        <v>59.6</v>
      </c>
      <c r="ER35" s="42">
        <v>60.3</v>
      </c>
      <c r="ES35" s="42">
        <v>61.8</v>
      </c>
      <c r="ET35" s="42">
        <v>55.2</v>
      </c>
      <c r="EU35" s="42">
        <v>59.2</v>
      </c>
      <c r="EV35" s="42">
        <v>59.4</v>
      </c>
      <c r="EW35" s="42">
        <v>56.3</v>
      </c>
      <c r="EX35" s="42">
        <v>56.6</v>
      </c>
      <c r="EY35" s="42">
        <v>50.2</v>
      </c>
      <c r="EZ35" s="42">
        <v>51.6</v>
      </c>
      <c r="FA35" s="42">
        <v>52.8</v>
      </c>
      <c r="FB35" s="42">
        <v>35.1</v>
      </c>
      <c r="FC35" s="42">
        <v>43.7</v>
      </c>
      <c r="FD35" s="42">
        <v>49.6</v>
      </c>
      <c r="FE35" s="42">
        <v>41.3</v>
      </c>
      <c r="FF35" s="42">
        <v>43.4</v>
      </c>
      <c r="FG35" s="42">
        <v>45.1</v>
      </c>
      <c r="FH35" s="42">
        <v>43.4</v>
      </c>
      <c r="FI35" s="42">
        <v>45.5</v>
      </c>
      <c r="FJ35" s="42">
        <v>50.4</v>
      </c>
      <c r="FK35" s="42">
        <v>48.4</v>
      </c>
      <c r="FL35" s="42">
        <v>49.8</v>
      </c>
      <c r="FM35" s="42">
        <v>46.4</v>
      </c>
      <c r="FN35" s="42">
        <v>49</v>
      </c>
      <c r="FO35" s="42">
        <v>49.2</v>
      </c>
      <c r="FP35" s="42">
        <v>49.5</v>
      </c>
      <c r="FQ35" s="42">
        <v>52.1</v>
      </c>
      <c r="FR35" s="42">
        <v>51.9</v>
      </c>
      <c r="FS35" s="42">
        <v>53.8</v>
      </c>
      <c r="FT35" s="42">
        <v>54.1</v>
      </c>
      <c r="FU35" s="42">
        <v>53.1</v>
      </c>
      <c r="FV35" s="42">
        <v>54.6</v>
      </c>
      <c r="FW35" s="42">
        <v>56.4</v>
      </c>
      <c r="FX35" s="42">
        <v>55.1</v>
      </c>
      <c r="FY35" s="42">
        <v>57</v>
      </c>
      <c r="FZ35" s="42">
        <v>57.7</v>
      </c>
      <c r="GA35" s="42">
        <v>57.6</v>
      </c>
      <c r="GB35" s="42">
        <v>57.5</v>
      </c>
      <c r="GC35" s="42">
        <v>55.8</v>
      </c>
      <c r="GD35" s="42">
        <v>54.1</v>
      </c>
      <c r="GE35" s="42">
        <v>53.7</v>
      </c>
      <c r="GF35" s="42">
        <v>52.6</v>
      </c>
      <c r="GG35" s="42">
        <v>53.1</v>
      </c>
      <c r="GH35" s="42">
        <v>54.1</v>
      </c>
      <c r="GI35" s="42">
        <v>54.3</v>
      </c>
      <c r="GJ35" s="42">
        <v>52.9</v>
      </c>
      <c r="GK35" s="42">
        <v>54.1</v>
      </c>
      <c r="GL35" s="42">
        <v>55.4</v>
      </c>
      <c r="GM35" s="42">
        <v>55.4</v>
      </c>
      <c r="GN35" s="42">
        <v>60.8</v>
      </c>
      <c r="GO35" s="42">
        <v>62.1</v>
      </c>
      <c r="GP35" s="42">
        <v>63.5</v>
      </c>
      <c r="GQ35" s="42">
        <v>68.5</v>
      </c>
      <c r="GR35" s="42">
        <v>68.7</v>
      </c>
      <c r="GS35" s="42">
        <v>69.8</v>
      </c>
      <c r="GT35" s="42">
        <v>71</v>
      </c>
      <c r="GU35" s="42">
        <v>62.7</v>
      </c>
      <c r="GV35" s="42">
        <v>54.2</v>
      </c>
      <c r="GW35" s="42">
        <v>90.2</v>
      </c>
      <c r="GX35" s="42">
        <v>95.9</v>
      </c>
      <c r="GY35" s="42">
        <v>96.6</v>
      </c>
    </row>
    <row r="36" spans="2:207" x14ac:dyDescent="0.35">
      <c r="B36" s="2" t="s">
        <v>312</v>
      </c>
      <c r="C36" s="42">
        <v>1.1000000000000001</v>
      </c>
      <c r="D36" s="42">
        <v>1.1000000000000001</v>
      </c>
      <c r="E36" s="42">
        <v>1.1000000000000001</v>
      </c>
      <c r="F36" s="42">
        <v>1.1000000000000001</v>
      </c>
      <c r="G36" s="42">
        <v>1.1000000000000001</v>
      </c>
      <c r="H36" s="42">
        <v>1.2</v>
      </c>
      <c r="I36" s="42">
        <v>1.2</v>
      </c>
      <c r="J36" s="42">
        <v>1.2</v>
      </c>
      <c r="K36" s="42">
        <v>1.3</v>
      </c>
      <c r="L36" s="42">
        <v>1.3</v>
      </c>
      <c r="M36" s="42">
        <v>1.3</v>
      </c>
      <c r="N36" s="42">
        <v>1.4</v>
      </c>
      <c r="O36" s="42">
        <v>1.4</v>
      </c>
      <c r="P36" s="42">
        <v>1.5</v>
      </c>
      <c r="Q36" s="42">
        <v>1.5</v>
      </c>
      <c r="R36" s="42">
        <v>1.6</v>
      </c>
      <c r="S36" s="42">
        <v>1.6</v>
      </c>
      <c r="T36" s="42">
        <v>1.6</v>
      </c>
      <c r="U36" s="42">
        <v>1.7</v>
      </c>
      <c r="V36" s="42">
        <v>1.7</v>
      </c>
      <c r="W36" s="42">
        <v>1.8</v>
      </c>
      <c r="X36" s="42">
        <v>1.8</v>
      </c>
      <c r="Y36" s="42">
        <v>1.9</v>
      </c>
      <c r="Z36" s="42">
        <v>2</v>
      </c>
      <c r="AA36" s="42">
        <v>2</v>
      </c>
      <c r="AB36" s="42">
        <v>2.1</v>
      </c>
      <c r="AC36" s="42">
        <v>2.2000000000000002</v>
      </c>
      <c r="AD36" s="42">
        <v>2.2999999999999998</v>
      </c>
      <c r="AE36" s="42">
        <v>2.5</v>
      </c>
      <c r="AF36" s="42">
        <v>2.7</v>
      </c>
      <c r="AG36" s="42">
        <v>2.9</v>
      </c>
      <c r="AH36" s="42">
        <v>3</v>
      </c>
      <c r="AI36" s="42">
        <v>3.2</v>
      </c>
      <c r="AJ36" s="42">
        <v>3.3</v>
      </c>
      <c r="AK36" s="42">
        <v>3.5</v>
      </c>
      <c r="AL36" s="42">
        <v>3.6</v>
      </c>
      <c r="AM36" s="42">
        <v>3.8</v>
      </c>
      <c r="AN36" s="42">
        <v>3.9</v>
      </c>
      <c r="AO36" s="42">
        <v>3.9</v>
      </c>
      <c r="AP36" s="42">
        <v>4</v>
      </c>
      <c r="AQ36" s="42">
        <v>3.6</v>
      </c>
      <c r="AR36" s="42">
        <v>2.9</v>
      </c>
      <c r="AS36" s="42">
        <v>3.8</v>
      </c>
      <c r="AT36" s="42">
        <v>4</v>
      </c>
      <c r="AU36" s="42">
        <v>3.7</v>
      </c>
      <c r="AV36" s="42">
        <v>3.8</v>
      </c>
      <c r="AW36" s="42">
        <v>3.9</v>
      </c>
      <c r="AX36" s="42">
        <v>4</v>
      </c>
      <c r="AY36" s="42">
        <v>4</v>
      </c>
      <c r="AZ36" s="42">
        <v>4</v>
      </c>
      <c r="BA36" s="42">
        <v>4.0999999999999996</v>
      </c>
      <c r="BB36" s="42">
        <v>4.0999999999999996</v>
      </c>
      <c r="BC36" s="42">
        <v>4</v>
      </c>
      <c r="BD36" s="42">
        <v>4.0999999999999996</v>
      </c>
      <c r="BE36" s="42">
        <v>4.0999999999999996</v>
      </c>
      <c r="BF36" s="42">
        <v>4.3</v>
      </c>
      <c r="BG36" s="42">
        <v>4.5</v>
      </c>
      <c r="BH36" s="42">
        <v>4.7</v>
      </c>
      <c r="BI36" s="42">
        <v>4.8</v>
      </c>
      <c r="BJ36" s="42">
        <v>4.8</v>
      </c>
      <c r="BK36" s="42">
        <v>4.7</v>
      </c>
      <c r="BL36" s="42">
        <v>4.8</v>
      </c>
      <c r="BM36" s="42">
        <v>4.9000000000000004</v>
      </c>
      <c r="BN36" s="42">
        <v>5.2</v>
      </c>
      <c r="BO36" s="42">
        <v>5.5</v>
      </c>
      <c r="BP36" s="42">
        <v>5.8</v>
      </c>
      <c r="BQ36" s="42">
        <v>6.1</v>
      </c>
      <c r="BR36" s="42">
        <v>6.4</v>
      </c>
      <c r="BS36" s="42">
        <v>6.7</v>
      </c>
      <c r="BT36" s="42">
        <v>7</v>
      </c>
      <c r="BU36" s="42">
        <v>7.3</v>
      </c>
      <c r="BV36" s="42">
        <v>7.7</v>
      </c>
      <c r="BW36" s="42">
        <v>8</v>
      </c>
      <c r="BX36" s="42">
        <v>8.3000000000000007</v>
      </c>
      <c r="BY36" s="42">
        <v>8.5</v>
      </c>
      <c r="BZ36" s="42">
        <v>8.6999999999999993</v>
      </c>
      <c r="CA36" s="42">
        <v>8.8000000000000007</v>
      </c>
      <c r="CB36" s="42">
        <v>8.9</v>
      </c>
      <c r="CC36" s="42">
        <v>9</v>
      </c>
      <c r="CD36" s="42">
        <v>9.3000000000000007</v>
      </c>
      <c r="CE36" s="42">
        <v>9.5</v>
      </c>
      <c r="CF36" s="42">
        <v>9.9</v>
      </c>
      <c r="CG36" s="42">
        <v>10.199999999999999</v>
      </c>
      <c r="CH36" s="42">
        <v>10.5</v>
      </c>
      <c r="CI36" s="42">
        <v>11</v>
      </c>
      <c r="CJ36" s="42">
        <v>11.4</v>
      </c>
      <c r="CK36" s="42">
        <v>11.8</v>
      </c>
      <c r="CL36" s="42">
        <v>12.2</v>
      </c>
      <c r="CM36" s="42">
        <v>12.6</v>
      </c>
      <c r="CN36" s="42">
        <v>13</v>
      </c>
      <c r="CO36" s="42">
        <v>13.3</v>
      </c>
      <c r="CP36" s="42">
        <v>13.6</v>
      </c>
      <c r="CQ36" s="42">
        <v>13.8</v>
      </c>
      <c r="CR36" s="42">
        <v>14.1</v>
      </c>
      <c r="CS36" s="42">
        <v>14.2</v>
      </c>
      <c r="CT36" s="42">
        <v>14.4</v>
      </c>
      <c r="CU36" s="42">
        <v>14.6</v>
      </c>
      <c r="CV36" s="42">
        <v>14.6</v>
      </c>
      <c r="CW36" s="42">
        <v>14.5</v>
      </c>
      <c r="CX36" s="42">
        <v>14.4</v>
      </c>
      <c r="CY36" s="42">
        <v>14</v>
      </c>
      <c r="CZ36" s="42">
        <v>13.7</v>
      </c>
      <c r="DA36" s="42">
        <v>13.5</v>
      </c>
      <c r="DB36" s="42">
        <v>13.2</v>
      </c>
      <c r="DC36" s="42">
        <v>13</v>
      </c>
      <c r="DD36" s="42">
        <v>12.7</v>
      </c>
      <c r="DE36" s="42">
        <v>12.3</v>
      </c>
      <c r="DF36" s="42">
        <v>11.9</v>
      </c>
      <c r="DG36" s="42">
        <v>11.3</v>
      </c>
      <c r="DH36" s="42">
        <v>10.9</v>
      </c>
      <c r="DI36" s="42">
        <v>10.6</v>
      </c>
      <c r="DJ36" s="42">
        <v>10.5</v>
      </c>
      <c r="DK36" s="42">
        <v>10.5</v>
      </c>
      <c r="DL36" s="42">
        <v>10.5</v>
      </c>
      <c r="DM36" s="42">
        <v>10.3</v>
      </c>
      <c r="DN36" s="42">
        <v>10.1</v>
      </c>
      <c r="DO36" s="42">
        <v>9.9</v>
      </c>
      <c r="DP36" s="42">
        <v>9.6999999999999993</v>
      </c>
      <c r="DQ36" s="42">
        <v>9.6999999999999993</v>
      </c>
      <c r="DR36" s="42">
        <v>9.8000000000000007</v>
      </c>
      <c r="DS36" s="42">
        <v>10</v>
      </c>
      <c r="DT36" s="42">
        <v>10.4</v>
      </c>
      <c r="DU36" s="42">
        <v>11</v>
      </c>
      <c r="DV36" s="42">
        <v>11.8</v>
      </c>
      <c r="DW36" s="42">
        <v>12.7</v>
      </c>
      <c r="DX36" s="42">
        <v>13.5</v>
      </c>
      <c r="DY36" s="42">
        <v>14.1</v>
      </c>
      <c r="DZ36" s="42">
        <v>14.5</v>
      </c>
      <c r="EA36" s="42">
        <v>14.9</v>
      </c>
      <c r="EB36" s="42">
        <v>15.4</v>
      </c>
      <c r="EC36" s="42">
        <v>16.100000000000001</v>
      </c>
      <c r="ED36" s="42">
        <v>17</v>
      </c>
      <c r="EE36" s="42">
        <v>18</v>
      </c>
      <c r="EF36" s="42">
        <v>19.2</v>
      </c>
      <c r="EG36" s="42">
        <v>20.5</v>
      </c>
      <c r="EH36" s="42">
        <v>22</v>
      </c>
      <c r="EI36" s="42">
        <v>23.4</v>
      </c>
      <c r="EJ36" s="42">
        <v>24.5</v>
      </c>
      <c r="EK36" s="42">
        <v>25.2</v>
      </c>
      <c r="EL36" s="42">
        <v>25.5</v>
      </c>
      <c r="EM36" s="42">
        <v>25.3</v>
      </c>
      <c r="EN36" s="42">
        <v>25</v>
      </c>
      <c r="EO36" s="42">
        <v>24.4</v>
      </c>
      <c r="EP36" s="42">
        <v>23.7</v>
      </c>
      <c r="EQ36" s="42">
        <v>22.8</v>
      </c>
      <c r="ER36" s="42">
        <v>21.9</v>
      </c>
      <c r="ES36" s="42">
        <v>21</v>
      </c>
      <c r="ET36" s="42">
        <v>20.2</v>
      </c>
      <c r="EU36" s="42">
        <v>19.399999999999999</v>
      </c>
      <c r="EV36" s="42">
        <v>18.899999999999999</v>
      </c>
      <c r="EW36" s="42">
        <v>18.5</v>
      </c>
      <c r="EX36" s="42">
        <v>18.5</v>
      </c>
      <c r="EY36" s="42">
        <v>18.600000000000001</v>
      </c>
      <c r="EZ36" s="42">
        <v>18.7</v>
      </c>
      <c r="FA36" s="42">
        <v>18.7</v>
      </c>
      <c r="FB36" s="42">
        <v>18.8</v>
      </c>
      <c r="FC36" s="42">
        <v>18.8</v>
      </c>
      <c r="FD36" s="42">
        <v>18.7</v>
      </c>
      <c r="FE36" s="42">
        <v>18.5</v>
      </c>
      <c r="FF36" s="42">
        <v>18.3</v>
      </c>
      <c r="FG36" s="42">
        <v>18</v>
      </c>
      <c r="FH36" s="42">
        <v>17.7</v>
      </c>
      <c r="FI36" s="42">
        <v>17.7</v>
      </c>
      <c r="FJ36" s="42">
        <v>17.7</v>
      </c>
      <c r="FK36" s="42">
        <v>17.899999999999999</v>
      </c>
      <c r="FL36" s="42">
        <v>18</v>
      </c>
      <c r="FM36" s="42">
        <v>17.899999999999999</v>
      </c>
      <c r="FN36" s="42">
        <v>17.7</v>
      </c>
      <c r="FO36" s="42">
        <v>17.399999999999999</v>
      </c>
      <c r="FP36" s="42">
        <v>17.2</v>
      </c>
      <c r="FQ36" s="42">
        <v>17.100000000000001</v>
      </c>
      <c r="FR36" s="42">
        <v>17.100000000000001</v>
      </c>
      <c r="FS36" s="42">
        <v>17.3</v>
      </c>
      <c r="FT36" s="42">
        <v>17.5</v>
      </c>
      <c r="FU36" s="42">
        <v>17.8</v>
      </c>
      <c r="FV36" s="42">
        <v>18.100000000000001</v>
      </c>
      <c r="FW36" s="42">
        <v>18.399999999999999</v>
      </c>
      <c r="FX36" s="42">
        <v>18.7</v>
      </c>
      <c r="FY36" s="42">
        <v>18.899999999999999</v>
      </c>
      <c r="FZ36" s="42">
        <v>19</v>
      </c>
      <c r="GA36" s="42">
        <v>19</v>
      </c>
      <c r="GB36" s="42">
        <v>19.100000000000001</v>
      </c>
      <c r="GC36" s="42">
        <v>19.3</v>
      </c>
      <c r="GD36" s="42">
        <v>19.5</v>
      </c>
      <c r="GE36" s="42">
        <v>19.8</v>
      </c>
      <c r="GF36" s="42">
        <v>20</v>
      </c>
      <c r="GG36" s="42">
        <v>20.100000000000001</v>
      </c>
      <c r="GH36" s="42">
        <v>20.100000000000001</v>
      </c>
      <c r="GI36" s="42">
        <v>20</v>
      </c>
      <c r="GJ36" s="42">
        <v>19.899999999999999</v>
      </c>
      <c r="GK36" s="42">
        <v>20</v>
      </c>
      <c r="GL36" s="42">
        <v>20.2</v>
      </c>
      <c r="GM36" s="42">
        <v>20.399999999999999</v>
      </c>
      <c r="GN36" s="42">
        <v>20.8</v>
      </c>
      <c r="GO36" s="42">
        <v>21.2</v>
      </c>
      <c r="GP36" s="42">
        <v>21.6</v>
      </c>
      <c r="GQ36" s="42">
        <v>22</v>
      </c>
      <c r="GR36" s="42">
        <v>22.1</v>
      </c>
      <c r="GS36" s="42">
        <v>21.8</v>
      </c>
      <c r="GT36" s="42">
        <v>21.1</v>
      </c>
      <c r="GU36" s="42">
        <v>20.399999999999999</v>
      </c>
      <c r="GV36" s="42">
        <v>19.100000000000001</v>
      </c>
      <c r="GW36" s="42">
        <v>20.2</v>
      </c>
      <c r="GX36" s="42">
        <v>21.8</v>
      </c>
      <c r="GY36" s="42">
        <v>23.9</v>
      </c>
    </row>
    <row r="37" spans="2:207" x14ac:dyDescent="0.35">
      <c r="B37" s="2" t="s">
        <v>313</v>
      </c>
      <c r="C37" s="42">
        <v>14.7</v>
      </c>
      <c r="D37" s="42">
        <v>15.6</v>
      </c>
      <c r="E37" s="42">
        <v>16.600000000000001</v>
      </c>
      <c r="F37" s="42">
        <v>17.5</v>
      </c>
      <c r="G37" s="42">
        <v>18.3</v>
      </c>
      <c r="H37" s="42">
        <v>19.100000000000001</v>
      </c>
      <c r="I37" s="42">
        <v>19.600000000000001</v>
      </c>
      <c r="J37" s="42">
        <v>20.3</v>
      </c>
      <c r="K37" s="42">
        <v>21.2</v>
      </c>
      <c r="L37" s="42">
        <v>21.6</v>
      </c>
      <c r="M37" s="42">
        <v>22.5</v>
      </c>
      <c r="N37" s="42">
        <v>22.5</v>
      </c>
      <c r="O37" s="42">
        <v>23.2</v>
      </c>
      <c r="P37" s="42">
        <v>24</v>
      </c>
      <c r="Q37" s="42">
        <v>24.2</v>
      </c>
      <c r="R37" s="42">
        <v>25</v>
      </c>
      <c r="S37" s="42">
        <v>23.4</v>
      </c>
      <c r="T37" s="42">
        <v>24.7</v>
      </c>
      <c r="U37" s="42">
        <v>25.9</v>
      </c>
      <c r="V37" s="42">
        <v>27.1</v>
      </c>
      <c r="W37" s="42">
        <v>29.2</v>
      </c>
      <c r="X37" s="42">
        <v>30.5</v>
      </c>
      <c r="Y37" s="42">
        <v>31</v>
      </c>
      <c r="Z37" s="42">
        <v>32.6</v>
      </c>
      <c r="AA37" s="42">
        <v>33.4</v>
      </c>
      <c r="AB37" s="42">
        <v>33.4</v>
      </c>
      <c r="AC37" s="42">
        <v>34.700000000000003</v>
      </c>
      <c r="AD37" s="42">
        <v>35</v>
      </c>
      <c r="AE37" s="42">
        <v>35.700000000000003</v>
      </c>
      <c r="AF37" s="42">
        <v>37.5</v>
      </c>
      <c r="AG37" s="42">
        <v>37.299999999999997</v>
      </c>
      <c r="AH37" s="42">
        <v>37.700000000000003</v>
      </c>
      <c r="AI37" s="42">
        <v>39.200000000000003</v>
      </c>
      <c r="AJ37" s="42">
        <v>41</v>
      </c>
      <c r="AK37" s="42">
        <v>41.3</v>
      </c>
      <c r="AL37" s="42">
        <v>41.7</v>
      </c>
      <c r="AM37" s="42">
        <v>42.4</v>
      </c>
      <c r="AN37" s="42">
        <v>43.5</v>
      </c>
      <c r="AO37" s="42">
        <v>44.5</v>
      </c>
      <c r="AP37" s="42">
        <v>46.9</v>
      </c>
      <c r="AQ37" s="42">
        <v>49.1</v>
      </c>
      <c r="AR37" s="42">
        <v>49</v>
      </c>
      <c r="AS37" s="42">
        <v>52.4</v>
      </c>
      <c r="AT37" s="42">
        <v>54.3</v>
      </c>
      <c r="AU37" s="42">
        <v>55.6</v>
      </c>
      <c r="AV37" s="42">
        <v>57.4</v>
      </c>
      <c r="AW37" s="42">
        <v>57.7</v>
      </c>
      <c r="AX37" s="42">
        <v>57.7</v>
      </c>
      <c r="AY37" s="42">
        <v>59</v>
      </c>
      <c r="AZ37" s="42">
        <v>61</v>
      </c>
      <c r="BA37" s="42">
        <v>62.1</v>
      </c>
      <c r="BB37" s="42">
        <v>62.6</v>
      </c>
      <c r="BC37" s="42">
        <v>65.8</v>
      </c>
      <c r="BD37" s="42">
        <v>66.3</v>
      </c>
      <c r="BE37" s="42">
        <v>67.2</v>
      </c>
      <c r="BF37" s="42">
        <v>68.3</v>
      </c>
      <c r="BG37" s="42">
        <v>69.900000000000006</v>
      </c>
      <c r="BH37" s="42">
        <v>70.599999999999994</v>
      </c>
      <c r="BI37" s="42">
        <v>71.3</v>
      </c>
      <c r="BJ37" s="42">
        <v>72.8</v>
      </c>
      <c r="BK37" s="42">
        <v>74.900000000000006</v>
      </c>
      <c r="BL37" s="42">
        <v>76.3</v>
      </c>
      <c r="BM37" s="42">
        <v>78.099999999999994</v>
      </c>
      <c r="BN37" s="42">
        <v>79.8</v>
      </c>
      <c r="BO37" s="42">
        <v>81.599999999999994</v>
      </c>
      <c r="BP37" s="42">
        <v>83.6</v>
      </c>
      <c r="BQ37" s="42">
        <v>85.3</v>
      </c>
      <c r="BR37" s="42">
        <v>86.9</v>
      </c>
      <c r="BS37" s="42">
        <v>88.3</v>
      </c>
      <c r="BT37" s="42">
        <v>89.9</v>
      </c>
      <c r="BU37" s="42">
        <v>91.6</v>
      </c>
      <c r="BV37" s="42">
        <v>93.1</v>
      </c>
      <c r="BW37" s="42">
        <v>95.3</v>
      </c>
      <c r="BX37" s="42">
        <v>97.3</v>
      </c>
      <c r="BY37" s="42">
        <v>99.5</v>
      </c>
      <c r="BZ37" s="42">
        <v>101.9</v>
      </c>
      <c r="CA37" s="42">
        <v>104.2</v>
      </c>
      <c r="CB37" s="42">
        <v>107.3</v>
      </c>
      <c r="CC37" s="42">
        <v>111</v>
      </c>
      <c r="CD37" s="42">
        <v>114.8</v>
      </c>
      <c r="CE37" s="42">
        <v>118.8</v>
      </c>
      <c r="CF37" s="42">
        <v>124.2</v>
      </c>
      <c r="CG37" s="42">
        <v>130.30000000000001</v>
      </c>
      <c r="CH37" s="42">
        <v>137.4</v>
      </c>
      <c r="CI37" s="42">
        <v>141.5</v>
      </c>
      <c r="CJ37" s="42">
        <v>152.19999999999999</v>
      </c>
      <c r="CK37" s="42">
        <v>158.6</v>
      </c>
      <c r="CL37" s="42">
        <v>173.8</v>
      </c>
      <c r="CM37" s="42">
        <v>170.5</v>
      </c>
      <c r="CN37" s="42">
        <v>178.6</v>
      </c>
      <c r="CO37" s="42">
        <v>185.8</v>
      </c>
      <c r="CP37" s="42">
        <v>185</v>
      </c>
      <c r="CQ37" s="42">
        <v>188.9</v>
      </c>
      <c r="CR37" s="42">
        <v>189.7</v>
      </c>
      <c r="CS37" s="42">
        <v>200.6</v>
      </c>
      <c r="CT37" s="42">
        <v>201.7</v>
      </c>
      <c r="CU37" s="42">
        <v>203.6</v>
      </c>
      <c r="CV37" s="42">
        <v>203.9</v>
      </c>
      <c r="CW37" s="42">
        <v>203.7</v>
      </c>
      <c r="CX37" s="42">
        <v>215.7</v>
      </c>
      <c r="CY37" s="42">
        <v>220.4</v>
      </c>
      <c r="CZ37" s="42">
        <v>220.7</v>
      </c>
      <c r="DA37" s="42">
        <v>220.7</v>
      </c>
      <c r="DB37" s="42">
        <v>208.8</v>
      </c>
      <c r="DC37" s="42">
        <v>218.2</v>
      </c>
      <c r="DD37" s="42">
        <v>232.2</v>
      </c>
      <c r="DE37" s="42">
        <v>224.8</v>
      </c>
      <c r="DF37" s="42">
        <v>221.7</v>
      </c>
      <c r="DG37" s="42">
        <v>226</v>
      </c>
      <c r="DH37" s="42">
        <v>223.7</v>
      </c>
      <c r="DI37" s="42">
        <v>228</v>
      </c>
      <c r="DJ37" s="42">
        <v>232.4</v>
      </c>
      <c r="DK37" s="42">
        <v>232.1</v>
      </c>
      <c r="DL37" s="42">
        <v>235.3</v>
      </c>
      <c r="DM37" s="42">
        <v>233.9</v>
      </c>
      <c r="DN37" s="42">
        <v>241.7</v>
      </c>
      <c r="DO37" s="42">
        <v>247.8</v>
      </c>
      <c r="DP37" s="42">
        <v>246.4</v>
      </c>
      <c r="DQ37" s="42">
        <v>255</v>
      </c>
      <c r="DR37" s="42">
        <v>260.2</v>
      </c>
      <c r="DS37" s="42">
        <v>260.10000000000002</v>
      </c>
      <c r="DT37" s="42">
        <v>269.39999999999998</v>
      </c>
      <c r="DU37" s="42">
        <v>277.2</v>
      </c>
      <c r="DV37" s="42">
        <v>279.10000000000002</v>
      </c>
      <c r="DW37" s="42">
        <v>290.39999999999998</v>
      </c>
      <c r="DX37" s="42">
        <v>308</v>
      </c>
      <c r="DY37" s="42">
        <v>295.8</v>
      </c>
      <c r="DZ37" s="42">
        <v>326</v>
      </c>
      <c r="EA37" s="42">
        <v>326</v>
      </c>
      <c r="EB37" s="42">
        <v>326</v>
      </c>
      <c r="EC37" s="42">
        <v>334.7</v>
      </c>
      <c r="ED37" s="42">
        <v>345.4</v>
      </c>
      <c r="EE37" s="42">
        <v>347</v>
      </c>
      <c r="EF37" s="42">
        <v>348.3</v>
      </c>
      <c r="EG37" s="42">
        <v>361.8</v>
      </c>
      <c r="EH37" s="42">
        <v>357</v>
      </c>
      <c r="EI37" s="42">
        <v>376</v>
      </c>
      <c r="EJ37" s="42">
        <v>387.1</v>
      </c>
      <c r="EK37" s="42">
        <v>385.7</v>
      </c>
      <c r="EL37" s="42">
        <v>391</v>
      </c>
      <c r="EM37" s="42">
        <v>399.1</v>
      </c>
      <c r="EN37" s="42">
        <v>410</v>
      </c>
      <c r="EO37" s="42">
        <v>409.1</v>
      </c>
      <c r="EP37" s="42">
        <v>407.9</v>
      </c>
      <c r="EQ37" s="42">
        <v>394</v>
      </c>
      <c r="ER37" s="42">
        <v>399.2</v>
      </c>
      <c r="ES37" s="42">
        <v>414.4</v>
      </c>
      <c r="ET37" s="42">
        <v>408.1</v>
      </c>
      <c r="EU37" s="42">
        <v>440.1</v>
      </c>
      <c r="EV37" s="42">
        <v>423.7</v>
      </c>
      <c r="EW37" s="42">
        <v>429.9</v>
      </c>
      <c r="EX37" s="42">
        <v>442.3</v>
      </c>
      <c r="EY37" s="42">
        <v>446.3</v>
      </c>
      <c r="EZ37" s="42">
        <v>456</v>
      </c>
      <c r="FA37" s="42">
        <v>460</v>
      </c>
      <c r="FB37" s="42">
        <v>462.1</v>
      </c>
      <c r="FC37" s="42">
        <v>480.2</v>
      </c>
      <c r="FD37" s="42">
        <v>492</v>
      </c>
      <c r="FE37" s="42">
        <v>502.4</v>
      </c>
      <c r="FF37" s="42">
        <v>498.2</v>
      </c>
      <c r="FG37" s="42">
        <v>508.7</v>
      </c>
      <c r="FH37" s="42">
        <v>513</v>
      </c>
      <c r="FI37" s="42">
        <v>533.20000000000005</v>
      </c>
      <c r="FJ37" s="42">
        <v>540.79999999999995</v>
      </c>
      <c r="FK37" s="42">
        <v>544.4</v>
      </c>
      <c r="FL37" s="42">
        <v>534.70000000000005</v>
      </c>
      <c r="FM37" s="42">
        <v>520.70000000000005</v>
      </c>
      <c r="FN37" s="42">
        <v>522.9</v>
      </c>
      <c r="FO37" s="42">
        <v>523.9</v>
      </c>
      <c r="FP37" s="42">
        <v>544.4</v>
      </c>
      <c r="FQ37" s="42">
        <v>542</v>
      </c>
      <c r="FR37" s="42">
        <v>552.70000000000005</v>
      </c>
      <c r="FS37" s="42">
        <v>548.4</v>
      </c>
      <c r="FT37" s="42">
        <v>562.79999999999995</v>
      </c>
      <c r="FU37" s="42">
        <v>572.79999999999995</v>
      </c>
      <c r="FV37" s="42">
        <v>573.6</v>
      </c>
      <c r="FW37" s="42">
        <v>585.1</v>
      </c>
      <c r="FX37" s="42">
        <v>607.79999999999995</v>
      </c>
      <c r="FY37" s="42">
        <v>634.1</v>
      </c>
      <c r="FZ37" s="42">
        <v>643.20000000000005</v>
      </c>
      <c r="GA37" s="42">
        <v>652.20000000000005</v>
      </c>
      <c r="GB37" s="42">
        <v>667.3</v>
      </c>
      <c r="GC37" s="42">
        <v>670.2</v>
      </c>
      <c r="GD37" s="42">
        <v>671.5</v>
      </c>
      <c r="GE37" s="42">
        <v>679.8</v>
      </c>
      <c r="GF37" s="42">
        <v>688.1</v>
      </c>
      <c r="GG37" s="42">
        <v>696.6</v>
      </c>
      <c r="GH37" s="42">
        <v>705.8</v>
      </c>
      <c r="GI37" s="42">
        <v>703.7</v>
      </c>
      <c r="GJ37" s="42">
        <v>700.3</v>
      </c>
      <c r="GK37" s="42">
        <v>715.6</v>
      </c>
      <c r="GL37" s="42">
        <v>710.3</v>
      </c>
      <c r="GM37" s="42">
        <v>717.5</v>
      </c>
      <c r="GN37" s="42">
        <v>729.3</v>
      </c>
      <c r="GO37" s="42">
        <v>733.3</v>
      </c>
      <c r="GP37" s="42">
        <v>728.8</v>
      </c>
      <c r="GQ37" s="42">
        <v>738.7</v>
      </c>
      <c r="GR37" s="42">
        <v>755.2</v>
      </c>
      <c r="GS37" s="42">
        <v>763.4</v>
      </c>
      <c r="GT37" s="42">
        <v>761</v>
      </c>
      <c r="GU37" s="42">
        <v>767.1</v>
      </c>
      <c r="GV37" s="42">
        <v>812.2</v>
      </c>
      <c r="GW37" s="42">
        <v>828.5</v>
      </c>
      <c r="GX37" s="42">
        <v>827.6</v>
      </c>
      <c r="GY37" s="42">
        <v>840.3</v>
      </c>
    </row>
    <row r="38" spans="2:207" x14ac:dyDescent="0.35">
      <c r="B38" s="2" t="s">
        <v>314</v>
      </c>
      <c r="C38" s="42">
        <v>129.9</v>
      </c>
      <c r="D38" s="42">
        <v>134.1</v>
      </c>
      <c r="E38" s="42">
        <v>140.1</v>
      </c>
      <c r="F38" s="42">
        <v>144.30000000000001</v>
      </c>
      <c r="G38" s="42">
        <v>149.1</v>
      </c>
      <c r="H38" s="42">
        <v>153.6</v>
      </c>
      <c r="I38" s="42">
        <v>156.9</v>
      </c>
      <c r="J38" s="42">
        <v>161</v>
      </c>
      <c r="K38" s="42">
        <v>165.7</v>
      </c>
      <c r="L38" s="42">
        <v>167.9</v>
      </c>
      <c r="M38" s="42">
        <v>172.5</v>
      </c>
      <c r="N38" s="42">
        <v>176.8</v>
      </c>
      <c r="O38" s="42">
        <v>181.7</v>
      </c>
      <c r="P38" s="42">
        <v>185.7</v>
      </c>
      <c r="Q38" s="42">
        <v>190</v>
      </c>
      <c r="R38" s="42">
        <v>195.9</v>
      </c>
      <c r="S38" s="42">
        <v>201.1</v>
      </c>
      <c r="T38" s="42">
        <v>210.1</v>
      </c>
      <c r="U38" s="42">
        <v>217</v>
      </c>
      <c r="V38" s="42">
        <v>223.7</v>
      </c>
      <c r="W38" s="42">
        <v>235.9</v>
      </c>
      <c r="X38" s="42">
        <v>240.3</v>
      </c>
      <c r="Y38" s="42">
        <v>246.6</v>
      </c>
      <c r="Z38" s="42">
        <v>254.2</v>
      </c>
      <c r="AA38" s="42">
        <v>260.3</v>
      </c>
      <c r="AB38" s="42">
        <v>259.39999999999998</v>
      </c>
      <c r="AC38" s="42">
        <v>261.3</v>
      </c>
      <c r="AD38" s="42">
        <v>263.89999999999998</v>
      </c>
      <c r="AE38" s="42">
        <v>271.10000000000002</v>
      </c>
      <c r="AF38" s="42">
        <v>278.60000000000002</v>
      </c>
      <c r="AG38" s="42">
        <v>282.3</v>
      </c>
      <c r="AH38" s="42">
        <v>287.5</v>
      </c>
      <c r="AI38" s="42">
        <v>292.5</v>
      </c>
      <c r="AJ38" s="42">
        <v>306</v>
      </c>
      <c r="AK38" s="42">
        <v>313.5</v>
      </c>
      <c r="AL38" s="42">
        <v>320.5</v>
      </c>
      <c r="AM38" s="42">
        <v>323.2</v>
      </c>
      <c r="AN38" s="42">
        <v>333.2</v>
      </c>
      <c r="AO38" s="42">
        <v>344.8</v>
      </c>
      <c r="AP38" s="42">
        <v>356.1</v>
      </c>
      <c r="AQ38" s="42">
        <v>367.6</v>
      </c>
      <c r="AR38" s="42">
        <v>371.7</v>
      </c>
      <c r="AS38" s="42">
        <v>379.1</v>
      </c>
      <c r="AT38" s="42">
        <v>388.1</v>
      </c>
      <c r="AU38" s="42">
        <v>402.6</v>
      </c>
      <c r="AV38" s="42">
        <v>405.3</v>
      </c>
      <c r="AW38" s="42">
        <v>409.8</v>
      </c>
      <c r="AX38" s="42">
        <v>418.5</v>
      </c>
      <c r="AY38" s="42">
        <v>425.5</v>
      </c>
      <c r="AZ38" s="42">
        <v>435.4</v>
      </c>
      <c r="BA38" s="42">
        <v>443.4</v>
      </c>
      <c r="BB38" s="42">
        <v>452.9</v>
      </c>
      <c r="BC38" s="42">
        <v>461.9</v>
      </c>
      <c r="BD38" s="42">
        <v>467.5</v>
      </c>
      <c r="BE38" s="42">
        <v>476.7</v>
      </c>
      <c r="BF38" s="42">
        <v>482.1</v>
      </c>
      <c r="BG38" s="42">
        <v>495.1</v>
      </c>
      <c r="BH38" s="42">
        <v>505.9</v>
      </c>
      <c r="BI38" s="42">
        <v>518.29999999999995</v>
      </c>
      <c r="BJ38" s="42">
        <v>529.29999999999995</v>
      </c>
      <c r="BK38" s="42">
        <v>542.70000000000005</v>
      </c>
      <c r="BL38" s="42">
        <v>557.70000000000005</v>
      </c>
      <c r="BM38" s="42">
        <v>571.6</v>
      </c>
      <c r="BN38" s="42">
        <v>582.20000000000005</v>
      </c>
      <c r="BO38" s="42">
        <v>595.9</v>
      </c>
      <c r="BP38" s="42">
        <v>605.5</v>
      </c>
      <c r="BQ38" s="42">
        <v>616.5</v>
      </c>
      <c r="BR38" s="42">
        <v>626.29999999999995</v>
      </c>
      <c r="BS38" s="42">
        <v>637.79999999999995</v>
      </c>
      <c r="BT38" s="42">
        <v>646.9</v>
      </c>
      <c r="BU38" s="42">
        <v>656.4</v>
      </c>
      <c r="BV38" s="42">
        <v>668.1</v>
      </c>
      <c r="BW38" s="42">
        <v>678.6</v>
      </c>
      <c r="BX38" s="42">
        <v>693.1</v>
      </c>
      <c r="BY38" s="42">
        <v>703.2</v>
      </c>
      <c r="BZ38" s="42">
        <v>720.1</v>
      </c>
      <c r="CA38" s="42">
        <v>736.6</v>
      </c>
      <c r="CB38" s="42">
        <v>755.1</v>
      </c>
      <c r="CC38" s="42">
        <v>770.4</v>
      </c>
      <c r="CD38" s="42">
        <v>790</v>
      </c>
      <c r="CE38" s="42">
        <v>811.4</v>
      </c>
      <c r="CF38" s="42">
        <v>824.1</v>
      </c>
      <c r="CG38" s="42">
        <v>843.9</v>
      </c>
      <c r="CH38" s="42">
        <v>871</v>
      </c>
      <c r="CI38" s="42">
        <v>881.6</v>
      </c>
      <c r="CJ38" s="42">
        <v>901.3</v>
      </c>
      <c r="CK38" s="42">
        <v>919.2</v>
      </c>
      <c r="CL38" s="42">
        <v>947</v>
      </c>
      <c r="CM38" s="42">
        <v>959.3</v>
      </c>
      <c r="CN38" s="42">
        <v>975.2</v>
      </c>
      <c r="CO38" s="42">
        <v>988.2</v>
      </c>
      <c r="CP38" s="42">
        <v>991.3</v>
      </c>
      <c r="CQ38" s="42">
        <v>1001.1</v>
      </c>
      <c r="CR38" s="42">
        <v>1011.6</v>
      </c>
      <c r="CS38" s="42">
        <v>1028.0999999999999</v>
      </c>
      <c r="CT38" s="42">
        <v>1036.0999999999999</v>
      </c>
      <c r="CU38" s="42">
        <v>1046.5999999999999</v>
      </c>
      <c r="CV38" s="42">
        <v>1060.5</v>
      </c>
      <c r="CW38" s="42">
        <v>1077.4000000000001</v>
      </c>
      <c r="CX38" s="42">
        <v>1100.7</v>
      </c>
      <c r="CY38" s="42">
        <v>1118.5</v>
      </c>
      <c r="CZ38" s="42">
        <v>1132.8</v>
      </c>
      <c r="DA38" s="42">
        <v>1136.8</v>
      </c>
      <c r="DB38" s="42">
        <v>1131.2</v>
      </c>
      <c r="DC38" s="42">
        <v>1145.0999999999999</v>
      </c>
      <c r="DD38" s="42">
        <v>1171.4000000000001</v>
      </c>
      <c r="DE38" s="42">
        <v>1176</v>
      </c>
      <c r="DF38" s="42">
        <v>1192</v>
      </c>
      <c r="DG38" s="42">
        <v>1202.5</v>
      </c>
      <c r="DH38" s="42">
        <v>1209</v>
      </c>
      <c r="DI38" s="42">
        <v>1225.5</v>
      </c>
      <c r="DJ38" s="42">
        <v>1243.5</v>
      </c>
      <c r="DK38" s="42">
        <v>1250.5</v>
      </c>
      <c r="DL38" s="42">
        <v>1272.2</v>
      </c>
      <c r="DM38" s="42">
        <v>1290.9000000000001</v>
      </c>
      <c r="DN38" s="42">
        <v>1312.2</v>
      </c>
      <c r="DO38" s="42">
        <v>1338.9</v>
      </c>
      <c r="DP38" s="42">
        <v>1357.4</v>
      </c>
      <c r="DQ38" s="42">
        <v>1388</v>
      </c>
      <c r="DR38" s="42">
        <v>1416.9</v>
      </c>
      <c r="DS38" s="42">
        <v>1435.5</v>
      </c>
      <c r="DT38" s="42">
        <v>1452.8</v>
      </c>
      <c r="DU38" s="42">
        <v>1477.8</v>
      </c>
      <c r="DV38" s="42">
        <v>1506.8</v>
      </c>
      <c r="DW38" s="42">
        <v>1559.9</v>
      </c>
      <c r="DX38" s="42">
        <v>1617</v>
      </c>
      <c r="DY38" s="42">
        <v>1596.6</v>
      </c>
      <c r="DZ38" s="42">
        <v>1655.5</v>
      </c>
      <c r="EA38" s="42">
        <v>1676.3</v>
      </c>
      <c r="EB38" s="42">
        <v>1693.6</v>
      </c>
      <c r="EC38" s="42">
        <v>1723.7</v>
      </c>
      <c r="ED38" s="42">
        <v>1756.2</v>
      </c>
      <c r="EE38" s="42">
        <v>1782.4</v>
      </c>
      <c r="EF38" s="42">
        <v>1784.5</v>
      </c>
      <c r="EG38" s="42">
        <v>1813</v>
      </c>
      <c r="EH38" s="42">
        <v>1815.8</v>
      </c>
      <c r="EI38" s="42">
        <v>1844.8</v>
      </c>
      <c r="EJ38" s="42">
        <v>1869.3</v>
      </c>
      <c r="EK38" s="42">
        <v>1896.4</v>
      </c>
      <c r="EL38" s="42">
        <v>1904.1</v>
      </c>
      <c r="EM38" s="42">
        <v>1926.1</v>
      </c>
      <c r="EN38" s="42">
        <v>1953.8</v>
      </c>
      <c r="EO38" s="42">
        <v>1979</v>
      </c>
      <c r="EP38" s="42">
        <v>2025.5</v>
      </c>
      <c r="EQ38" s="42">
        <v>2009.1</v>
      </c>
      <c r="ER38" s="42">
        <v>2043.2</v>
      </c>
      <c r="ES38" s="42">
        <v>2079.3000000000002</v>
      </c>
      <c r="ET38" s="42">
        <v>2094.9</v>
      </c>
      <c r="EU38" s="42">
        <v>2166.9</v>
      </c>
      <c r="EV38" s="42">
        <v>2183</v>
      </c>
      <c r="EW38" s="42">
        <v>2206.6</v>
      </c>
      <c r="EX38" s="42">
        <v>2242.5</v>
      </c>
      <c r="EY38" s="42">
        <v>2256.6999999999998</v>
      </c>
      <c r="EZ38" s="42">
        <v>2293.8000000000002</v>
      </c>
      <c r="FA38" s="42">
        <v>2337.9</v>
      </c>
      <c r="FB38" s="42">
        <v>2337.3000000000002</v>
      </c>
      <c r="FC38" s="42">
        <v>2371.3000000000002</v>
      </c>
      <c r="FD38" s="42">
        <v>2419.5</v>
      </c>
      <c r="FE38" s="42">
        <v>2446.5</v>
      </c>
      <c r="FF38" s="42">
        <v>2444.1</v>
      </c>
      <c r="FG38" s="42">
        <v>2439.6999999999998</v>
      </c>
      <c r="FH38" s="42">
        <v>2444.3000000000002</v>
      </c>
      <c r="FI38" s="42">
        <v>2453</v>
      </c>
      <c r="FJ38" s="42">
        <v>2453.6999999999998</v>
      </c>
      <c r="FK38" s="42">
        <v>2452.6999999999998</v>
      </c>
      <c r="FL38" s="42">
        <v>2446.1999999999998</v>
      </c>
      <c r="FM38" s="42">
        <v>2424.5</v>
      </c>
      <c r="FN38" s="42">
        <v>2419.1</v>
      </c>
      <c r="FO38" s="42">
        <v>2432.4</v>
      </c>
      <c r="FP38" s="42">
        <v>2448.3000000000002</v>
      </c>
      <c r="FQ38" s="42">
        <v>2449.6</v>
      </c>
      <c r="FR38" s="42">
        <v>2476.6999999999998</v>
      </c>
      <c r="FS38" s="42">
        <v>2486.1999999999998</v>
      </c>
      <c r="FT38" s="42">
        <v>2508.1999999999998</v>
      </c>
      <c r="FU38" s="42">
        <v>2528.1999999999998</v>
      </c>
      <c r="FV38" s="42">
        <v>2531</v>
      </c>
      <c r="FW38" s="42">
        <v>2542.1</v>
      </c>
      <c r="FX38" s="42">
        <v>2580</v>
      </c>
      <c r="FY38" s="42">
        <v>2623.3</v>
      </c>
      <c r="FZ38" s="42">
        <v>2648.4</v>
      </c>
      <c r="GA38" s="42">
        <v>2653.6</v>
      </c>
      <c r="GB38" s="42">
        <v>2707.5</v>
      </c>
      <c r="GC38" s="42">
        <v>2730</v>
      </c>
      <c r="GD38" s="42">
        <v>2730.4</v>
      </c>
      <c r="GE38" s="42">
        <v>2754.8</v>
      </c>
      <c r="GF38" s="42">
        <v>2783</v>
      </c>
      <c r="GG38" s="42">
        <v>2810.8</v>
      </c>
      <c r="GH38" s="42">
        <v>2840</v>
      </c>
      <c r="GI38" s="42">
        <v>2860.6</v>
      </c>
      <c r="GJ38" s="42">
        <v>2866.5</v>
      </c>
      <c r="GK38" s="42">
        <v>2904.5</v>
      </c>
      <c r="GL38" s="42">
        <v>2923.8</v>
      </c>
      <c r="GM38" s="42">
        <v>2953.5</v>
      </c>
      <c r="GN38" s="42">
        <v>2996.4</v>
      </c>
      <c r="GO38" s="42">
        <v>3027.6</v>
      </c>
      <c r="GP38" s="42">
        <v>3025.3</v>
      </c>
      <c r="GQ38" s="42">
        <v>3054.4</v>
      </c>
      <c r="GR38" s="42">
        <v>3105.7</v>
      </c>
      <c r="GS38" s="42">
        <v>3123.2</v>
      </c>
      <c r="GT38" s="42">
        <v>3136.8</v>
      </c>
      <c r="GU38" s="42">
        <v>3159.9</v>
      </c>
      <c r="GV38" s="42">
        <v>3157.6</v>
      </c>
      <c r="GW38" s="42">
        <v>3160.3</v>
      </c>
      <c r="GX38" s="42">
        <v>3165.4</v>
      </c>
      <c r="GY38" s="42">
        <v>3219.3</v>
      </c>
    </row>
    <row r="39" spans="2:207" x14ac:dyDescent="0.35">
      <c r="B39" s="2" t="s">
        <v>315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v>78072</v>
      </c>
      <c r="CR39" s="42">
        <v>80831</v>
      </c>
      <c r="CS39" s="42">
        <v>85251</v>
      </c>
      <c r="CT39" s="42">
        <v>88178</v>
      </c>
      <c r="CU39" s="42">
        <v>84002</v>
      </c>
      <c r="CV39" s="42">
        <v>86255</v>
      </c>
      <c r="CW39" s="42">
        <v>87978</v>
      </c>
      <c r="CX39" s="42">
        <v>89829</v>
      </c>
      <c r="CY39" s="42">
        <v>95218</v>
      </c>
      <c r="CZ39" s="42">
        <v>94484</v>
      </c>
      <c r="DA39" s="42">
        <v>93858</v>
      </c>
      <c r="DB39" s="42">
        <v>92181</v>
      </c>
      <c r="DC39" s="42">
        <v>94539</v>
      </c>
      <c r="DD39" s="42">
        <v>102461</v>
      </c>
      <c r="DE39" s="42">
        <v>99672</v>
      </c>
      <c r="DF39" s="42">
        <v>97609</v>
      </c>
      <c r="DG39" s="42">
        <v>98691</v>
      </c>
      <c r="DH39" s="42">
        <v>98642</v>
      </c>
      <c r="DI39" s="42">
        <v>101001</v>
      </c>
      <c r="DJ39" s="42">
        <v>105738</v>
      </c>
      <c r="DK39" s="42">
        <v>103992</v>
      </c>
      <c r="DL39" s="42">
        <v>106287</v>
      </c>
      <c r="DM39" s="42">
        <v>106646</v>
      </c>
      <c r="DN39" s="42">
        <v>110762</v>
      </c>
      <c r="DO39" s="42">
        <v>114027</v>
      </c>
      <c r="DP39" s="42">
        <v>113559</v>
      </c>
      <c r="DQ39" s="42">
        <v>120524</v>
      </c>
      <c r="DR39" s="42">
        <v>121904</v>
      </c>
      <c r="DS39" s="42">
        <v>121898</v>
      </c>
      <c r="DT39" s="42">
        <v>123319</v>
      </c>
      <c r="DU39" s="42">
        <v>133626</v>
      </c>
      <c r="DV39" s="42">
        <v>129622</v>
      </c>
      <c r="DW39" s="42">
        <v>138716</v>
      </c>
      <c r="DX39" s="42">
        <v>145774</v>
      </c>
      <c r="DY39" s="42">
        <v>143219</v>
      </c>
      <c r="DZ39" s="42">
        <v>153809</v>
      </c>
      <c r="EA39" s="42">
        <v>156084</v>
      </c>
      <c r="EB39" s="42">
        <v>157455</v>
      </c>
      <c r="EC39" s="42">
        <v>164010</v>
      </c>
      <c r="ED39" s="42">
        <v>166934</v>
      </c>
      <c r="EE39" s="42">
        <v>165906</v>
      </c>
      <c r="EF39" s="42">
        <v>171106</v>
      </c>
      <c r="EG39" s="42">
        <v>186792</v>
      </c>
      <c r="EH39" s="42">
        <v>182543</v>
      </c>
      <c r="EI39" s="42">
        <v>190070</v>
      </c>
      <c r="EJ39" s="42">
        <v>194963</v>
      </c>
      <c r="EK39" s="42">
        <v>186476</v>
      </c>
      <c r="EL39" s="42">
        <v>191752</v>
      </c>
      <c r="EM39" s="42">
        <v>199036</v>
      </c>
      <c r="EN39" s="42">
        <v>200246</v>
      </c>
      <c r="EO39" s="42">
        <v>195231</v>
      </c>
      <c r="EP39" s="42">
        <v>197352</v>
      </c>
      <c r="EQ39" s="42">
        <v>191747</v>
      </c>
      <c r="ER39" s="42">
        <v>189018</v>
      </c>
      <c r="ES39" s="42">
        <v>197488</v>
      </c>
      <c r="ET39" s="42">
        <v>189083</v>
      </c>
      <c r="EU39" s="42">
        <v>209347</v>
      </c>
      <c r="EV39" s="42">
        <v>201383</v>
      </c>
      <c r="EW39" s="42">
        <v>204318</v>
      </c>
      <c r="EX39" s="42">
        <v>206110</v>
      </c>
      <c r="EY39" s="42">
        <v>209603</v>
      </c>
      <c r="EZ39" s="42">
        <v>216570</v>
      </c>
      <c r="FA39" s="42">
        <v>213016</v>
      </c>
      <c r="FB39" s="42">
        <v>217491</v>
      </c>
      <c r="FC39" s="42">
        <v>266407</v>
      </c>
      <c r="FD39" s="42">
        <v>284526</v>
      </c>
      <c r="FE39" s="42">
        <v>273903</v>
      </c>
      <c r="FF39" s="42">
        <v>272345</v>
      </c>
      <c r="FG39" s="42">
        <v>283268</v>
      </c>
      <c r="FH39" s="42">
        <v>290808</v>
      </c>
      <c r="FI39" s="42">
        <v>297130</v>
      </c>
      <c r="FJ39" s="42">
        <v>309668</v>
      </c>
      <c r="FK39" s="42">
        <v>293840</v>
      </c>
      <c r="FL39" s="42">
        <v>288900</v>
      </c>
      <c r="FM39" s="42">
        <v>248813</v>
      </c>
      <c r="FN39" s="42">
        <v>249625</v>
      </c>
      <c r="FO39" s="42">
        <v>258161</v>
      </c>
      <c r="FP39" s="42">
        <v>273390</v>
      </c>
      <c r="FQ39" s="42">
        <v>263079</v>
      </c>
      <c r="FR39" s="42">
        <v>269710</v>
      </c>
      <c r="FS39" s="42">
        <v>272063</v>
      </c>
      <c r="FT39" s="42">
        <v>283408</v>
      </c>
      <c r="FU39" s="42">
        <v>281455</v>
      </c>
      <c r="FV39" s="42">
        <v>282107</v>
      </c>
      <c r="FW39" s="42">
        <v>303390</v>
      </c>
      <c r="FX39" s="42">
        <v>320015</v>
      </c>
      <c r="FY39" s="42">
        <v>343692</v>
      </c>
      <c r="FZ39" s="42">
        <v>345712</v>
      </c>
      <c r="GA39" s="42">
        <v>362792</v>
      </c>
      <c r="GB39" s="42">
        <v>363410</v>
      </c>
      <c r="GC39" s="42">
        <v>365384</v>
      </c>
      <c r="GD39" s="42">
        <v>384032</v>
      </c>
      <c r="GE39" s="42">
        <v>372707</v>
      </c>
      <c r="GF39" s="42">
        <v>387235</v>
      </c>
      <c r="GG39" s="42">
        <v>396396</v>
      </c>
      <c r="GH39" s="42">
        <v>409098</v>
      </c>
      <c r="GI39" s="42">
        <v>392206</v>
      </c>
      <c r="GJ39" s="42">
        <v>375242</v>
      </c>
      <c r="GK39" s="42">
        <v>397198</v>
      </c>
      <c r="GL39" s="42">
        <v>400144</v>
      </c>
      <c r="GM39" s="42">
        <v>411384</v>
      </c>
      <c r="GN39" s="42">
        <v>405388</v>
      </c>
      <c r="GO39" s="42">
        <v>414827</v>
      </c>
      <c r="GP39" s="42">
        <v>409361</v>
      </c>
      <c r="GQ39" s="42">
        <v>428612</v>
      </c>
      <c r="GR39" s="42">
        <v>439939</v>
      </c>
      <c r="GS39" s="42">
        <v>438361</v>
      </c>
      <c r="GT39" s="42">
        <v>436040</v>
      </c>
      <c r="GU39" s="42">
        <v>444822</v>
      </c>
      <c r="GV39" s="42">
        <v>596610</v>
      </c>
      <c r="GW39" s="42">
        <v>533712</v>
      </c>
      <c r="GX39" s="42">
        <v>547131</v>
      </c>
      <c r="GY39" s="42">
        <v>561511</v>
      </c>
    </row>
    <row r="40" spans="2:207" x14ac:dyDescent="0.35">
      <c r="B40" s="2" t="s">
        <v>316</v>
      </c>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v>73888</v>
      </c>
      <c r="CR40" s="42">
        <v>76036</v>
      </c>
      <c r="CS40" s="42">
        <v>80604</v>
      </c>
      <c r="CT40" s="42">
        <v>84100</v>
      </c>
      <c r="CU40" s="42">
        <v>78948</v>
      </c>
      <c r="CV40" s="42">
        <v>81772</v>
      </c>
      <c r="CW40" s="42">
        <v>82892</v>
      </c>
      <c r="CX40" s="42">
        <v>85540</v>
      </c>
      <c r="CY40" s="42">
        <v>90524</v>
      </c>
      <c r="CZ40" s="42">
        <v>90540</v>
      </c>
      <c r="DA40" s="42">
        <v>89280</v>
      </c>
      <c r="DB40" s="42">
        <v>87568</v>
      </c>
      <c r="DC40" s="42">
        <v>88772</v>
      </c>
      <c r="DD40" s="42">
        <v>96376</v>
      </c>
      <c r="DE40" s="42">
        <v>94872</v>
      </c>
      <c r="DF40" s="42">
        <v>93892</v>
      </c>
      <c r="DG40" s="42">
        <v>95980</v>
      </c>
      <c r="DH40" s="42">
        <v>94924</v>
      </c>
      <c r="DI40" s="42">
        <v>97108</v>
      </c>
      <c r="DJ40" s="42">
        <v>101384</v>
      </c>
      <c r="DK40" s="42">
        <v>99444</v>
      </c>
      <c r="DL40" s="42">
        <v>101608</v>
      </c>
      <c r="DM40" s="42">
        <v>102260</v>
      </c>
      <c r="DN40" s="42">
        <v>103952</v>
      </c>
      <c r="DO40" s="42">
        <v>107100</v>
      </c>
      <c r="DP40" s="42">
        <v>107208</v>
      </c>
      <c r="DQ40" s="42">
        <v>113428</v>
      </c>
      <c r="DR40" s="42">
        <v>114620</v>
      </c>
      <c r="DS40" s="42">
        <v>114852</v>
      </c>
      <c r="DT40" s="42">
        <v>116168</v>
      </c>
      <c r="DU40" s="42">
        <v>125392</v>
      </c>
      <c r="DV40" s="42">
        <v>121748</v>
      </c>
      <c r="DW40" s="42">
        <v>129388</v>
      </c>
      <c r="DX40" s="42">
        <v>132128</v>
      </c>
      <c r="DY40" s="42">
        <v>133364</v>
      </c>
      <c r="DZ40" s="42">
        <v>143652</v>
      </c>
      <c r="EA40" s="42">
        <v>145547</v>
      </c>
      <c r="EB40" s="42">
        <v>146352</v>
      </c>
      <c r="EC40" s="42">
        <v>152896</v>
      </c>
      <c r="ED40" s="42">
        <v>155307</v>
      </c>
      <c r="EE40" s="42">
        <v>154378</v>
      </c>
      <c r="EF40" s="42">
        <v>158020</v>
      </c>
      <c r="EG40" s="42">
        <v>174229</v>
      </c>
      <c r="EH40" s="42">
        <v>170506</v>
      </c>
      <c r="EI40" s="42">
        <v>177772</v>
      </c>
      <c r="EJ40" s="42">
        <v>182692</v>
      </c>
      <c r="EK40" s="42">
        <v>173330</v>
      </c>
      <c r="EL40" s="42">
        <v>177282</v>
      </c>
      <c r="EM40" s="42">
        <v>183908</v>
      </c>
      <c r="EN40" s="42">
        <v>185818</v>
      </c>
      <c r="EO40" s="42">
        <v>179683</v>
      </c>
      <c r="EP40" s="42">
        <v>182944</v>
      </c>
      <c r="EQ40" s="42">
        <v>175956</v>
      </c>
      <c r="ER40" s="42">
        <v>176530</v>
      </c>
      <c r="ES40" s="42">
        <v>186733</v>
      </c>
      <c r="ET40" s="42">
        <v>177659</v>
      </c>
      <c r="EU40" s="42">
        <v>200218</v>
      </c>
      <c r="EV40" s="42">
        <v>190602</v>
      </c>
      <c r="EW40" s="42">
        <v>194111</v>
      </c>
      <c r="EX40" s="42">
        <v>196028</v>
      </c>
      <c r="EY40" s="42">
        <v>200294</v>
      </c>
      <c r="EZ40" s="42">
        <v>203794</v>
      </c>
      <c r="FA40" s="42">
        <v>205059</v>
      </c>
      <c r="FB40" s="42">
        <v>208505</v>
      </c>
      <c r="FC40" s="42">
        <v>256944</v>
      </c>
      <c r="FD40" s="42">
        <v>274664</v>
      </c>
      <c r="FE40" s="42">
        <v>263924</v>
      </c>
      <c r="FF40" s="42">
        <v>261944</v>
      </c>
      <c r="FG40" s="42">
        <v>271844</v>
      </c>
      <c r="FH40" s="42">
        <v>272456</v>
      </c>
      <c r="FI40" s="42">
        <v>283691</v>
      </c>
      <c r="FJ40" s="42">
        <v>297609</v>
      </c>
      <c r="FK40" s="42">
        <v>282445</v>
      </c>
      <c r="FL40" s="42">
        <v>277196</v>
      </c>
      <c r="FM40" s="42">
        <v>237739</v>
      </c>
      <c r="FN40" s="42">
        <v>239291</v>
      </c>
      <c r="FO40" s="42">
        <v>246248</v>
      </c>
      <c r="FP40" s="42">
        <v>262324</v>
      </c>
      <c r="FQ40" s="42">
        <v>250540</v>
      </c>
      <c r="FR40" s="42">
        <v>259562</v>
      </c>
      <c r="FS40" s="42">
        <v>258450</v>
      </c>
      <c r="FT40" s="42">
        <v>270887</v>
      </c>
      <c r="FU40" s="42">
        <v>269279</v>
      </c>
      <c r="FV40" s="42">
        <v>269982</v>
      </c>
      <c r="FW40" s="42">
        <v>291590</v>
      </c>
      <c r="FX40" s="42">
        <v>307775</v>
      </c>
      <c r="FY40" s="42">
        <v>332400</v>
      </c>
      <c r="FZ40" s="42">
        <v>335611</v>
      </c>
      <c r="GA40" s="42">
        <v>352188</v>
      </c>
      <c r="GB40" s="42">
        <v>353442</v>
      </c>
      <c r="GC40" s="42">
        <v>352909</v>
      </c>
      <c r="GD40" s="42">
        <v>366274</v>
      </c>
      <c r="GE40" s="42">
        <v>359556</v>
      </c>
      <c r="GF40" s="42">
        <v>364761</v>
      </c>
      <c r="GG40" s="42">
        <v>377980</v>
      </c>
      <c r="GH40" s="42">
        <v>387911</v>
      </c>
      <c r="GI40" s="42">
        <v>375901</v>
      </c>
      <c r="GJ40" s="42">
        <v>353506</v>
      </c>
      <c r="GK40" s="42">
        <v>376693</v>
      </c>
      <c r="GL40" s="42">
        <v>382986</v>
      </c>
      <c r="GM40" s="42">
        <v>389195</v>
      </c>
      <c r="GN40" s="42">
        <v>386857</v>
      </c>
      <c r="GO40" s="42">
        <v>392516</v>
      </c>
      <c r="GP40" s="42">
        <v>389624</v>
      </c>
      <c r="GQ40" s="42">
        <v>404529</v>
      </c>
      <c r="GR40" s="42">
        <v>419672</v>
      </c>
      <c r="GS40" s="42">
        <v>418824</v>
      </c>
      <c r="GT40" s="42">
        <v>411409</v>
      </c>
      <c r="GU40" s="42">
        <v>423429</v>
      </c>
      <c r="GV40" s="42">
        <v>512640</v>
      </c>
      <c r="GW40" s="42">
        <v>486072</v>
      </c>
      <c r="GX40" s="42">
        <v>512193</v>
      </c>
      <c r="GY40" s="42">
        <v>523163</v>
      </c>
    </row>
    <row r="41" spans="2:207" x14ac:dyDescent="0.35">
      <c r="B41" s="2" t="s">
        <v>317</v>
      </c>
      <c r="C41" s="42">
        <v>5576</v>
      </c>
      <c r="D41" s="42">
        <v>5228</v>
      </c>
      <c r="E41" s="42">
        <v>4816</v>
      </c>
      <c r="F41" s="42">
        <v>4900</v>
      </c>
      <c r="G41" s="42">
        <v>5464</v>
      </c>
      <c r="H41" s="42">
        <v>6312</v>
      </c>
      <c r="I41" s="42">
        <v>5756</v>
      </c>
      <c r="J41" s="42">
        <v>5644</v>
      </c>
      <c r="K41" s="42">
        <v>5668</v>
      </c>
      <c r="L41" s="42">
        <v>5216</v>
      </c>
      <c r="M41" s="42">
        <v>6724</v>
      </c>
      <c r="N41" s="42">
        <v>5700</v>
      </c>
      <c r="O41" s="42">
        <v>5740</v>
      </c>
      <c r="P41" s="42">
        <v>6208</v>
      </c>
      <c r="Q41" s="42">
        <v>5344</v>
      </c>
      <c r="R41" s="42">
        <v>5920</v>
      </c>
      <c r="S41" s="42">
        <v>7760</v>
      </c>
      <c r="T41" s="42">
        <v>8572</v>
      </c>
      <c r="U41" s="42">
        <v>6496</v>
      </c>
      <c r="V41" s="42">
        <v>7840</v>
      </c>
      <c r="W41" s="42">
        <v>8652</v>
      </c>
      <c r="X41" s="42">
        <v>7804</v>
      </c>
      <c r="Y41" s="42">
        <v>10772</v>
      </c>
      <c r="Z41" s="42">
        <v>10424</v>
      </c>
      <c r="AA41" s="42">
        <v>10012</v>
      </c>
      <c r="AB41" s="42">
        <v>9760</v>
      </c>
      <c r="AC41" s="42">
        <v>10592</v>
      </c>
      <c r="AD41" s="42">
        <v>11108</v>
      </c>
      <c r="AE41" s="42">
        <v>10716</v>
      </c>
      <c r="AF41" s="42">
        <v>10652</v>
      </c>
      <c r="AG41" s="42">
        <v>11804</v>
      </c>
      <c r="AH41" s="42">
        <v>10700</v>
      </c>
      <c r="AI41" s="42">
        <v>10968</v>
      </c>
      <c r="AJ41" s="42">
        <v>11528</v>
      </c>
      <c r="AK41" s="42">
        <v>11908</v>
      </c>
      <c r="AL41" s="42">
        <v>12528</v>
      </c>
      <c r="AM41" s="42">
        <v>13592</v>
      </c>
      <c r="AN41" s="42">
        <v>13048</v>
      </c>
      <c r="AO41" s="42">
        <v>14292</v>
      </c>
      <c r="AP41" s="42">
        <v>15752</v>
      </c>
      <c r="AQ41" s="42">
        <v>16260</v>
      </c>
      <c r="AR41" s="42">
        <v>16536</v>
      </c>
      <c r="AS41" s="42">
        <v>15916</v>
      </c>
      <c r="AT41" s="42">
        <v>16628</v>
      </c>
      <c r="AU41" s="42">
        <v>16092</v>
      </c>
      <c r="AV41" s="42">
        <v>15716</v>
      </c>
      <c r="AW41" s="42">
        <v>14828</v>
      </c>
      <c r="AX41" s="42">
        <v>15012</v>
      </c>
      <c r="AY41" s="42">
        <v>13852</v>
      </c>
      <c r="AZ41" s="42">
        <v>14552</v>
      </c>
      <c r="BA41" s="42">
        <v>14544</v>
      </c>
      <c r="BB41" s="42">
        <v>14484</v>
      </c>
      <c r="BC41" s="42">
        <v>15900</v>
      </c>
      <c r="BD41" s="42">
        <v>14200</v>
      </c>
      <c r="BE41" s="42">
        <v>15904</v>
      </c>
      <c r="BF41" s="42">
        <v>15768</v>
      </c>
      <c r="BG41" s="42">
        <v>16556</v>
      </c>
      <c r="BH41" s="42">
        <v>17236</v>
      </c>
      <c r="BI41" s="42">
        <v>18092</v>
      </c>
      <c r="BJ41" s="42">
        <v>18824</v>
      </c>
      <c r="BK41" s="42">
        <v>17044</v>
      </c>
      <c r="BL41" s="42">
        <v>19408</v>
      </c>
      <c r="BM41" s="42">
        <v>20036</v>
      </c>
      <c r="BN41" s="42">
        <v>21184</v>
      </c>
      <c r="BO41" s="42">
        <v>19720</v>
      </c>
      <c r="BP41" s="42">
        <v>20556</v>
      </c>
      <c r="BQ41" s="42">
        <v>21284</v>
      </c>
      <c r="BR41" s="42">
        <v>18320</v>
      </c>
      <c r="BS41" s="42">
        <v>18760</v>
      </c>
      <c r="BT41" s="42">
        <v>19560</v>
      </c>
      <c r="BU41" s="42">
        <v>18828</v>
      </c>
      <c r="BV41" s="42">
        <v>18696</v>
      </c>
      <c r="BW41" s="42">
        <v>18972</v>
      </c>
      <c r="BX41" s="42">
        <v>19836</v>
      </c>
      <c r="BY41" s="42">
        <v>20388</v>
      </c>
      <c r="BZ41" s="42">
        <v>19284</v>
      </c>
      <c r="CA41" s="42">
        <v>20192</v>
      </c>
      <c r="CB41" s="42">
        <v>19936</v>
      </c>
      <c r="CC41" s="42">
        <v>18832</v>
      </c>
      <c r="CD41" s="42">
        <v>20492</v>
      </c>
      <c r="CE41" s="42">
        <v>21448</v>
      </c>
      <c r="CF41" s="42">
        <v>20184</v>
      </c>
      <c r="CG41" s="42">
        <v>20508</v>
      </c>
      <c r="CH41" s="42">
        <v>21188</v>
      </c>
      <c r="CI41" s="42">
        <v>21552</v>
      </c>
      <c r="CJ41" s="42">
        <v>21612</v>
      </c>
      <c r="CK41" s="42">
        <v>21056</v>
      </c>
      <c r="CL41" s="42">
        <v>20612</v>
      </c>
      <c r="CM41" s="42">
        <v>21388</v>
      </c>
      <c r="CN41" s="42">
        <v>22800</v>
      </c>
      <c r="CO41" s="42">
        <v>22288</v>
      </c>
      <c r="CP41" s="42">
        <v>23064</v>
      </c>
      <c r="CQ41" s="42">
        <v>21784</v>
      </c>
      <c r="CR41" s="42">
        <v>22472</v>
      </c>
      <c r="CS41" s="42">
        <v>24884</v>
      </c>
      <c r="CT41" s="42">
        <v>24764</v>
      </c>
      <c r="CU41" s="42">
        <v>23632</v>
      </c>
      <c r="CV41" s="42">
        <v>23952</v>
      </c>
      <c r="CW41" s="42">
        <v>25152</v>
      </c>
      <c r="CX41" s="42">
        <v>26476</v>
      </c>
      <c r="CY41" s="42">
        <v>27744</v>
      </c>
      <c r="CZ41" s="42">
        <v>28028</v>
      </c>
      <c r="DA41" s="42">
        <v>26448</v>
      </c>
      <c r="DB41" s="42">
        <v>26816</v>
      </c>
      <c r="DC41" s="42">
        <v>29136</v>
      </c>
      <c r="DD41" s="42">
        <v>27904</v>
      </c>
      <c r="DE41" s="42">
        <v>27116</v>
      </c>
      <c r="DF41" s="42">
        <v>28720</v>
      </c>
      <c r="DG41" s="42">
        <v>28400</v>
      </c>
      <c r="DH41" s="42">
        <v>29016</v>
      </c>
      <c r="DI41" s="42">
        <v>29084</v>
      </c>
      <c r="DJ41" s="42">
        <v>28744</v>
      </c>
      <c r="DK41" s="42">
        <v>27052</v>
      </c>
      <c r="DL41" s="42">
        <v>27336</v>
      </c>
      <c r="DM41" s="42">
        <v>29104</v>
      </c>
      <c r="DN41" s="42">
        <v>31232</v>
      </c>
      <c r="DO41" s="42">
        <v>27780</v>
      </c>
      <c r="DP41" s="42">
        <v>32192</v>
      </c>
      <c r="DQ41" s="42">
        <v>34264</v>
      </c>
      <c r="DR41" s="42">
        <v>34124</v>
      </c>
      <c r="DS41" s="42">
        <v>35572</v>
      </c>
      <c r="DT41" s="42">
        <v>36040</v>
      </c>
      <c r="DU41" s="42">
        <v>35728</v>
      </c>
      <c r="DV41" s="42">
        <v>39260</v>
      </c>
      <c r="DW41" s="42">
        <v>40316</v>
      </c>
      <c r="DX41" s="42">
        <v>43008</v>
      </c>
      <c r="DY41" s="42">
        <v>42668</v>
      </c>
      <c r="DZ41" s="42">
        <v>43008</v>
      </c>
      <c r="EA41" s="42">
        <v>50609</v>
      </c>
      <c r="EB41" s="42">
        <v>45405</v>
      </c>
      <c r="EC41" s="42">
        <v>41342</v>
      </c>
      <c r="ED41" s="42">
        <v>44814</v>
      </c>
      <c r="EE41" s="42">
        <v>43171</v>
      </c>
      <c r="EF41" s="42">
        <v>48719</v>
      </c>
      <c r="EG41" s="42">
        <v>46443</v>
      </c>
      <c r="EH41" s="42">
        <v>45507</v>
      </c>
      <c r="EI41" s="42">
        <v>47601</v>
      </c>
      <c r="EJ41" s="42">
        <v>44213</v>
      </c>
      <c r="EK41" s="42">
        <v>50413</v>
      </c>
      <c r="EL41" s="42">
        <v>44947</v>
      </c>
      <c r="EM41" s="42">
        <v>49943</v>
      </c>
      <c r="EN41" s="42">
        <v>51172</v>
      </c>
      <c r="EO41" s="42">
        <v>47383</v>
      </c>
      <c r="EP41" s="42">
        <v>49225</v>
      </c>
      <c r="EQ41" s="42">
        <v>53557</v>
      </c>
      <c r="ER41" s="42">
        <v>53237</v>
      </c>
      <c r="ES41" s="42">
        <v>52165</v>
      </c>
      <c r="ET41" s="42">
        <v>51704</v>
      </c>
      <c r="EU41" s="42">
        <v>50937</v>
      </c>
      <c r="EV41" s="42">
        <v>56121</v>
      </c>
      <c r="EW41" s="42">
        <v>55528</v>
      </c>
      <c r="EX41" s="42">
        <v>54619</v>
      </c>
      <c r="EY41" s="42">
        <v>56613</v>
      </c>
      <c r="EZ41" s="42">
        <v>58842</v>
      </c>
      <c r="FA41" s="42">
        <v>56868</v>
      </c>
      <c r="FB41" s="42">
        <v>58177</v>
      </c>
      <c r="FC41" s="42">
        <v>58334</v>
      </c>
      <c r="FD41" s="42">
        <v>59643</v>
      </c>
      <c r="FE41" s="42">
        <v>67126</v>
      </c>
      <c r="FF41" s="42">
        <v>68543</v>
      </c>
      <c r="FG41" s="42">
        <v>64721</v>
      </c>
      <c r="FH41" s="42">
        <v>73737</v>
      </c>
      <c r="FI41" s="42">
        <v>74821</v>
      </c>
      <c r="FJ41" s="42">
        <v>75022</v>
      </c>
      <c r="FK41" s="42">
        <v>70503</v>
      </c>
      <c r="FL41" s="42">
        <v>69145</v>
      </c>
      <c r="FM41" s="42">
        <v>65916</v>
      </c>
      <c r="FN41" s="42">
        <v>70531</v>
      </c>
      <c r="FO41" s="42">
        <v>67107</v>
      </c>
      <c r="FP41" s="42">
        <v>67670</v>
      </c>
      <c r="FQ41" s="42">
        <v>65880</v>
      </c>
      <c r="FR41" s="42">
        <v>65507</v>
      </c>
      <c r="FS41" s="42">
        <v>67564</v>
      </c>
      <c r="FT41" s="42">
        <v>63979</v>
      </c>
      <c r="FU41" s="42">
        <v>68014</v>
      </c>
      <c r="FV41" s="42">
        <v>65742</v>
      </c>
      <c r="FW41" s="42">
        <v>65276</v>
      </c>
      <c r="FX41" s="42">
        <v>67164</v>
      </c>
      <c r="FY41" s="42">
        <v>68840</v>
      </c>
      <c r="FZ41" s="42">
        <v>61403</v>
      </c>
      <c r="GA41" s="42">
        <v>63534</v>
      </c>
      <c r="GB41" s="42">
        <v>62907</v>
      </c>
      <c r="GC41" s="42">
        <v>66760</v>
      </c>
      <c r="GD41" s="42">
        <v>64462</v>
      </c>
      <c r="GE41" s="42">
        <v>67049</v>
      </c>
      <c r="GF41" s="42">
        <v>67197</v>
      </c>
      <c r="GG41" s="42">
        <v>68094</v>
      </c>
      <c r="GH41" s="42">
        <v>66717</v>
      </c>
      <c r="GI41" s="42">
        <v>67197</v>
      </c>
      <c r="GJ41" s="42">
        <v>68784</v>
      </c>
      <c r="GK41" s="42">
        <v>63911</v>
      </c>
      <c r="GL41" s="42">
        <v>64776</v>
      </c>
      <c r="GM41" s="42">
        <v>65084</v>
      </c>
      <c r="GN41" s="42">
        <v>64961</v>
      </c>
      <c r="GO41" s="42">
        <v>68573</v>
      </c>
      <c r="GP41" s="42">
        <v>64617</v>
      </c>
      <c r="GQ41" s="42">
        <v>67605</v>
      </c>
      <c r="GR41" s="42">
        <v>66614</v>
      </c>
      <c r="GS41" s="42">
        <v>68895</v>
      </c>
      <c r="GT41" s="42">
        <v>69791</v>
      </c>
      <c r="GU41" s="42">
        <v>72240</v>
      </c>
      <c r="GV41" s="42">
        <v>72525</v>
      </c>
      <c r="GW41" s="42">
        <v>73845</v>
      </c>
      <c r="GX41" s="42">
        <v>73559</v>
      </c>
      <c r="GY41" s="42">
        <v>72012</v>
      </c>
    </row>
    <row r="42" spans="2:207" x14ac:dyDescent="0.35">
      <c r="B42" s="2" t="s">
        <v>318</v>
      </c>
      <c r="C42" s="42">
        <v>4.7</v>
      </c>
      <c r="D42" s="42">
        <v>4.8</v>
      </c>
      <c r="E42" s="42">
        <v>4.7</v>
      </c>
      <c r="F42" s="42">
        <v>4.8</v>
      </c>
      <c r="G42" s="42">
        <v>4.7</v>
      </c>
      <c r="H42" s="42">
        <v>4.8</v>
      </c>
      <c r="I42" s="42">
        <v>4.5</v>
      </c>
      <c r="J42" s="42">
        <v>4.5999999999999996</v>
      </c>
      <c r="K42" s="42">
        <v>6.1</v>
      </c>
      <c r="L42" s="42">
        <v>6.2</v>
      </c>
      <c r="M42" s="42">
        <v>7.1</v>
      </c>
      <c r="N42" s="42">
        <v>7</v>
      </c>
      <c r="O42" s="42">
        <v>5.9</v>
      </c>
      <c r="P42" s="42">
        <v>5.6</v>
      </c>
      <c r="Q42" s="42">
        <v>4.5999999999999996</v>
      </c>
      <c r="R42" s="42">
        <v>4.5</v>
      </c>
      <c r="S42" s="42">
        <v>3.5</v>
      </c>
      <c r="T42" s="42">
        <v>2.8</v>
      </c>
      <c r="U42" s="42">
        <v>3.1</v>
      </c>
      <c r="V42" s="42">
        <v>3.5</v>
      </c>
      <c r="W42" s="42">
        <v>4.0999999999999996</v>
      </c>
      <c r="X42" s="42">
        <v>4.0999999999999996</v>
      </c>
      <c r="Y42" s="42">
        <v>4.4000000000000004</v>
      </c>
      <c r="Z42" s="42">
        <v>4.8</v>
      </c>
      <c r="AA42" s="42">
        <v>5</v>
      </c>
      <c r="AB42" s="42">
        <v>4.7</v>
      </c>
      <c r="AC42" s="42">
        <v>4.9000000000000004</v>
      </c>
      <c r="AD42" s="42">
        <v>5.3</v>
      </c>
      <c r="AE42" s="42">
        <v>5.6</v>
      </c>
      <c r="AF42" s="42">
        <v>5.7</v>
      </c>
      <c r="AG42" s="42">
        <v>6.2</v>
      </c>
      <c r="AH42" s="42">
        <v>10.1</v>
      </c>
      <c r="AI42" s="42">
        <v>8.5</v>
      </c>
      <c r="AJ42" s="42">
        <v>8.1</v>
      </c>
      <c r="AK42" s="42">
        <v>8</v>
      </c>
      <c r="AL42" s="42">
        <v>10.1</v>
      </c>
      <c r="AM42" s="42">
        <v>8.1</v>
      </c>
      <c r="AN42" s="42">
        <v>8.5</v>
      </c>
      <c r="AO42" s="42">
        <v>7.8</v>
      </c>
      <c r="AP42" s="42">
        <v>8.5</v>
      </c>
      <c r="AQ42" s="42">
        <v>8.9</v>
      </c>
      <c r="AR42" s="42">
        <v>9.3000000000000007</v>
      </c>
      <c r="AS42" s="42">
        <v>9.6999999999999993</v>
      </c>
      <c r="AT42" s="42">
        <v>9.9</v>
      </c>
      <c r="AU42" s="42">
        <v>10.199999999999999</v>
      </c>
      <c r="AV42" s="42">
        <v>10.3</v>
      </c>
      <c r="AW42" s="42">
        <v>10.7</v>
      </c>
      <c r="AX42" s="42">
        <v>13.1</v>
      </c>
      <c r="AY42" s="42">
        <v>13.6</v>
      </c>
      <c r="AZ42" s="42">
        <v>13.2</v>
      </c>
      <c r="BA42" s="42">
        <v>12.6</v>
      </c>
      <c r="BB42" s="42">
        <v>19</v>
      </c>
      <c r="BC42" s="42">
        <v>19.399999999999999</v>
      </c>
      <c r="BD42" s="42">
        <v>21.1</v>
      </c>
      <c r="BE42" s="42">
        <v>21.8</v>
      </c>
      <c r="BF42" s="42">
        <v>21.1</v>
      </c>
      <c r="BG42" s="42">
        <v>20.8</v>
      </c>
      <c r="BH42" s="42">
        <v>20.6</v>
      </c>
      <c r="BI42" s="42">
        <v>20.5</v>
      </c>
      <c r="BJ42" s="42">
        <v>20.8</v>
      </c>
      <c r="BK42" s="42">
        <v>20.8</v>
      </c>
      <c r="BL42" s="42">
        <v>20.7</v>
      </c>
      <c r="BM42" s="42">
        <v>21</v>
      </c>
      <c r="BN42" s="42">
        <v>21.7</v>
      </c>
      <c r="BO42" s="42">
        <v>22.8</v>
      </c>
      <c r="BP42" s="42">
        <v>23.9</v>
      </c>
      <c r="BQ42" s="42">
        <v>25.1</v>
      </c>
      <c r="BR42" s="42">
        <v>26.5</v>
      </c>
      <c r="BS42" s="42">
        <v>28</v>
      </c>
      <c r="BT42" s="42">
        <v>30.2</v>
      </c>
      <c r="BU42" s="42">
        <v>31</v>
      </c>
      <c r="BV42" s="42">
        <v>30.8</v>
      </c>
      <c r="BW42" s="42">
        <v>30</v>
      </c>
      <c r="BX42" s="42">
        <v>29.5</v>
      </c>
      <c r="BY42" s="42">
        <v>28.9</v>
      </c>
      <c r="BZ42" s="42">
        <v>28.2</v>
      </c>
      <c r="CA42" s="42">
        <v>27.6</v>
      </c>
      <c r="CB42" s="42">
        <v>27</v>
      </c>
      <c r="CC42" s="42">
        <v>26.7</v>
      </c>
      <c r="CD42" s="42">
        <v>26.9</v>
      </c>
      <c r="CE42" s="42">
        <v>26.8</v>
      </c>
      <c r="CF42" s="42">
        <v>26.6</v>
      </c>
      <c r="CG42" s="42">
        <v>26.6</v>
      </c>
      <c r="CH42" s="42">
        <v>26.6</v>
      </c>
      <c r="CI42" s="42">
        <v>26.7</v>
      </c>
      <c r="CJ42" s="42">
        <v>26.8</v>
      </c>
      <c r="CK42" s="42">
        <v>27.1</v>
      </c>
      <c r="CL42" s="42">
        <v>27.7</v>
      </c>
      <c r="CM42" s="42">
        <v>28.2</v>
      </c>
      <c r="CN42" s="42">
        <v>28.8</v>
      </c>
      <c r="CO42" s="42">
        <v>30</v>
      </c>
      <c r="CP42" s="42">
        <v>31.8</v>
      </c>
      <c r="CQ42" s="42">
        <v>35.1</v>
      </c>
      <c r="CR42" s="42">
        <v>37.200000000000003</v>
      </c>
      <c r="CS42" s="42">
        <v>37.299999999999997</v>
      </c>
      <c r="CT42" s="42">
        <v>35.700000000000003</v>
      </c>
      <c r="CU42" s="42">
        <v>33.200000000000003</v>
      </c>
      <c r="CV42" s="42">
        <v>32</v>
      </c>
      <c r="CW42" s="42">
        <v>31.6</v>
      </c>
      <c r="CX42" s="42">
        <v>31.9</v>
      </c>
      <c r="CY42" s="42">
        <v>33.6</v>
      </c>
      <c r="CZ42" s="42">
        <v>34.299999999999997</v>
      </c>
      <c r="DA42" s="42">
        <v>34.799999999999997</v>
      </c>
      <c r="DB42" s="42">
        <v>35.200000000000003</v>
      </c>
      <c r="DC42" s="42">
        <v>35.200000000000003</v>
      </c>
      <c r="DD42" s="42">
        <v>35.1</v>
      </c>
      <c r="DE42" s="42">
        <v>34.9</v>
      </c>
      <c r="DF42" s="42">
        <v>34.4</v>
      </c>
      <c r="DG42" s="42">
        <v>34</v>
      </c>
      <c r="DH42" s="42">
        <v>33.200000000000003</v>
      </c>
      <c r="DI42" s="42">
        <v>33</v>
      </c>
      <c r="DJ42" s="42">
        <v>33.299999999999997</v>
      </c>
      <c r="DK42" s="42">
        <v>33.4</v>
      </c>
      <c r="DL42" s="42">
        <v>34.6</v>
      </c>
      <c r="DM42" s="42">
        <v>36.299999999999997</v>
      </c>
      <c r="DN42" s="42">
        <v>39.4</v>
      </c>
      <c r="DO42" s="42">
        <v>42</v>
      </c>
      <c r="DP42" s="42">
        <v>44.6</v>
      </c>
      <c r="DQ42" s="42">
        <v>46</v>
      </c>
      <c r="DR42" s="42">
        <v>46.5</v>
      </c>
      <c r="DS42" s="42">
        <v>44.6</v>
      </c>
      <c r="DT42" s="42">
        <v>45</v>
      </c>
      <c r="DU42" s="42">
        <v>45.3</v>
      </c>
      <c r="DV42" s="42">
        <v>46.4</v>
      </c>
      <c r="DW42" s="42">
        <v>47.2</v>
      </c>
      <c r="DX42" s="42">
        <v>47.6</v>
      </c>
      <c r="DY42" s="42">
        <v>66.3</v>
      </c>
      <c r="DZ42" s="42">
        <v>43.1</v>
      </c>
      <c r="EA42" s="42">
        <v>40.700000000000003</v>
      </c>
      <c r="EB42" s="42">
        <v>39.200000000000003</v>
      </c>
      <c r="EC42" s="42">
        <v>39.700000000000003</v>
      </c>
      <c r="ED42" s="42">
        <v>42.3</v>
      </c>
      <c r="EE42" s="42">
        <v>47</v>
      </c>
      <c r="EF42" s="42">
        <v>56.8</v>
      </c>
      <c r="EG42" s="42">
        <v>46.9</v>
      </c>
      <c r="EH42" s="42">
        <v>45.1</v>
      </c>
      <c r="EI42" s="42">
        <v>43.9</v>
      </c>
      <c r="EJ42" s="42">
        <v>43.3</v>
      </c>
      <c r="EK42" s="42">
        <v>45</v>
      </c>
      <c r="EL42" s="42">
        <v>51.9</v>
      </c>
      <c r="EM42" s="42">
        <v>56.4</v>
      </c>
      <c r="EN42" s="42">
        <v>60.3</v>
      </c>
      <c r="EO42" s="42">
        <v>61.6</v>
      </c>
      <c r="EP42" s="42">
        <v>63.9</v>
      </c>
      <c r="EQ42" s="42">
        <v>55.4</v>
      </c>
      <c r="ER42" s="42">
        <v>51.2</v>
      </c>
      <c r="ES42" s="42">
        <v>49.5</v>
      </c>
      <c r="ET42" s="42">
        <v>48.3</v>
      </c>
      <c r="EU42" s="42">
        <v>47.6</v>
      </c>
      <c r="EV42" s="42">
        <v>47.5</v>
      </c>
      <c r="EW42" s="42">
        <v>47.2</v>
      </c>
      <c r="EX42" s="42">
        <v>47.5</v>
      </c>
      <c r="EY42" s="42">
        <v>48</v>
      </c>
      <c r="EZ42" s="42">
        <v>48.7</v>
      </c>
      <c r="FA42" s="42">
        <v>49.8</v>
      </c>
      <c r="FB42" s="42">
        <v>51.8</v>
      </c>
      <c r="FC42" s="42">
        <v>53.4</v>
      </c>
      <c r="FD42" s="42">
        <v>54.3</v>
      </c>
      <c r="FE42" s="42">
        <v>65.900000000000006</v>
      </c>
      <c r="FF42" s="42">
        <v>54.3</v>
      </c>
      <c r="FG42" s="42">
        <v>53.2</v>
      </c>
      <c r="FH42" s="42">
        <v>53.4</v>
      </c>
      <c r="FI42" s="42">
        <v>54.4</v>
      </c>
      <c r="FJ42" s="42">
        <v>56</v>
      </c>
      <c r="FK42" s="42">
        <v>58</v>
      </c>
      <c r="FL42" s="42">
        <v>59.5</v>
      </c>
      <c r="FM42" s="42">
        <v>59.7</v>
      </c>
      <c r="FN42" s="42">
        <v>60.6</v>
      </c>
      <c r="FO42" s="42">
        <v>57.9</v>
      </c>
      <c r="FP42" s="42">
        <v>57.6</v>
      </c>
      <c r="FQ42" s="42">
        <v>55.8</v>
      </c>
      <c r="FR42" s="42">
        <v>58.9</v>
      </c>
      <c r="FS42" s="42">
        <v>58.9</v>
      </c>
      <c r="FT42" s="42">
        <v>59.6</v>
      </c>
      <c r="FU42" s="42">
        <v>59.5</v>
      </c>
      <c r="FV42" s="42">
        <v>58.9</v>
      </c>
      <c r="FW42" s="42">
        <v>58.2</v>
      </c>
      <c r="FX42" s="42">
        <v>58</v>
      </c>
      <c r="FY42" s="42">
        <v>57.7</v>
      </c>
      <c r="FZ42" s="42">
        <v>56.5</v>
      </c>
      <c r="GA42" s="42">
        <v>55.5</v>
      </c>
      <c r="GB42" s="42">
        <v>55.9</v>
      </c>
      <c r="GC42" s="42">
        <v>57.2</v>
      </c>
      <c r="GD42" s="42">
        <v>58.1</v>
      </c>
      <c r="GE42" s="42">
        <v>60.1</v>
      </c>
      <c r="GF42" s="42">
        <v>61.8</v>
      </c>
      <c r="GG42" s="42">
        <v>62.5</v>
      </c>
      <c r="GH42" s="42">
        <v>60.4</v>
      </c>
      <c r="GI42" s="42">
        <v>58.9</v>
      </c>
      <c r="GJ42" s="42">
        <v>57.6</v>
      </c>
      <c r="GK42" s="42">
        <v>61.3</v>
      </c>
      <c r="GL42" s="42">
        <v>59.4</v>
      </c>
      <c r="GM42" s="42">
        <v>57.6</v>
      </c>
      <c r="GN42" s="42">
        <v>57.2</v>
      </c>
      <c r="GO42" s="42">
        <v>57.3</v>
      </c>
      <c r="GP42" s="42">
        <v>78.900000000000006</v>
      </c>
      <c r="GQ42" s="42">
        <v>70.7</v>
      </c>
      <c r="GR42" s="42">
        <v>60.5</v>
      </c>
      <c r="GS42" s="42">
        <v>81.400000000000006</v>
      </c>
      <c r="GT42" s="42">
        <v>80.5</v>
      </c>
      <c r="GU42" s="42">
        <v>74.5</v>
      </c>
      <c r="GV42" s="42">
        <v>1085.9000000000001</v>
      </c>
      <c r="GW42" s="42">
        <v>1212.9000000000001</v>
      </c>
      <c r="GX42" s="42">
        <v>609.79999999999995</v>
      </c>
      <c r="GY42" s="42">
        <v>402.7</v>
      </c>
    </row>
    <row r="43" spans="2:207" x14ac:dyDescent="0.35">
      <c r="B43" s="2" t="s">
        <v>319</v>
      </c>
      <c r="C43" s="42">
        <v>0</v>
      </c>
      <c r="D43" s="42">
        <v>0</v>
      </c>
      <c r="E43" s="42">
        <v>0</v>
      </c>
      <c r="F43" s="42">
        <v>0</v>
      </c>
      <c r="G43" s="42">
        <v>0</v>
      </c>
      <c r="H43" s="42">
        <v>0</v>
      </c>
      <c r="I43" s="42">
        <v>0</v>
      </c>
      <c r="J43" s="42">
        <v>0</v>
      </c>
      <c r="K43" s="42">
        <v>0</v>
      </c>
      <c r="L43" s="42">
        <v>0.1</v>
      </c>
      <c r="M43" s="42">
        <v>0.1</v>
      </c>
      <c r="N43" s="42">
        <v>0.1</v>
      </c>
      <c r="O43" s="42">
        <v>0.1</v>
      </c>
      <c r="P43" s="42">
        <v>0.1</v>
      </c>
      <c r="Q43" s="42">
        <v>0.1</v>
      </c>
      <c r="R43" s="42">
        <v>0.1</v>
      </c>
      <c r="S43" s="42">
        <v>0.1</v>
      </c>
      <c r="T43" s="42">
        <v>0.1</v>
      </c>
      <c r="U43" s="42">
        <v>0.1</v>
      </c>
      <c r="V43" s="42">
        <v>0.1</v>
      </c>
      <c r="W43" s="42">
        <v>0.1</v>
      </c>
      <c r="X43" s="42">
        <v>0.2</v>
      </c>
      <c r="Y43" s="42">
        <v>0.2</v>
      </c>
      <c r="Z43" s="42">
        <v>0.2</v>
      </c>
      <c r="AA43" s="42">
        <v>0.2</v>
      </c>
      <c r="AB43" s="42">
        <v>0.2</v>
      </c>
      <c r="AC43" s="42">
        <v>0.2</v>
      </c>
      <c r="AD43" s="42">
        <v>0.2</v>
      </c>
      <c r="AE43" s="42">
        <v>0.2</v>
      </c>
      <c r="AF43" s="42">
        <v>0.2</v>
      </c>
      <c r="AG43" s="42">
        <v>0.2</v>
      </c>
      <c r="AH43" s="42">
        <v>0.2</v>
      </c>
      <c r="AI43" s="42">
        <v>0.2</v>
      </c>
      <c r="AJ43" s="42">
        <v>0.2</v>
      </c>
      <c r="AK43" s="42">
        <v>0.2</v>
      </c>
      <c r="AL43" s="42">
        <v>0.3</v>
      </c>
      <c r="AM43" s="42">
        <v>0.3</v>
      </c>
      <c r="AN43" s="42">
        <v>0.3</v>
      </c>
      <c r="AO43" s="42">
        <v>0.3</v>
      </c>
      <c r="AP43" s="42">
        <v>0.3</v>
      </c>
      <c r="AQ43" s="42">
        <v>0.3</v>
      </c>
      <c r="AR43" s="42">
        <v>0.3</v>
      </c>
      <c r="AS43" s="42">
        <v>0.4</v>
      </c>
      <c r="AT43" s="42">
        <v>0.4</v>
      </c>
      <c r="AU43" s="42">
        <v>0.4</v>
      </c>
      <c r="AV43" s="42">
        <v>0.4</v>
      </c>
      <c r="AW43" s="42">
        <v>0.4</v>
      </c>
      <c r="AX43" s="42">
        <v>0.4</v>
      </c>
      <c r="AY43" s="42">
        <v>0.4</v>
      </c>
      <c r="AZ43" s="42">
        <v>0.5</v>
      </c>
      <c r="BA43" s="42">
        <v>0.5</v>
      </c>
      <c r="BB43" s="42">
        <v>0.5</v>
      </c>
      <c r="BC43" s="42">
        <v>0.5</v>
      </c>
      <c r="BD43" s="42">
        <v>0.4</v>
      </c>
      <c r="BE43" s="42">
        <v>0.4</v>
      </c>
      <c r="BF43" s="42">
        <v>0.4</v>
      </c>
      <c r="BG43" s="42">
        <v>0.4</v>
      </c>
      <c r="BH43" s="42">
        <v>0.4</v>
      </c>
      <c r="BI43" s="42">
        <v>0.4</v>
      </c>
      <c r="BJ43" s="42">
        <v>0.4</v>
      </c>
      <c r="BK43" s="42">
        <v>0.3</v>
      </c>
      <c r="BL43" s="42">
        <v>0.3</v>
      </c>
      <c r="BM43" s="42">
        <v>0.3</v>
      </c>
      <c r="BN43" s="42">
        <v>0.3</v>
      </c>
      <c r="BO43" s="42">
        <v>0.3</v>
      </c>
      <c r="BP43" s="42">
        <v>0.3</v>
      </c>
      <c r="BQ43" s="42">
        <v>0.3</v>
      </c>
      <c r="BR43" s="42">
        <v>0.3</v>
      </c>
      <c r="BS43" s="42">
        <v>0.3</v>
      </c>
      <c r="BT43" s="42">
        <v>0.3</v>
      </c>
      <c r="BU43" s="42">
        <v>0.3</v>
      </c>
      <c r="BV43" s="42">
        <v>0.3</v>
      </c>
      <c r="BW43" s="42">
        <v>0.3</v>
      </c>
      <c r="BX43" s="42">
        <v>0.3</v>
      </c>
      <c r="BY43" s="42">
        <v>0.4</v>
      </c>
      <c r="BZ43" s="42">
        <v>0.4</v>
      </c>
      <c r="CA43" s="42">
        <v>0.4</v>
      </c>
      <c r="CB43" s="42">
        <v>0.4</v>
      </c>
      <c r="CC43" s="42">
        <v>0.4</v>
      </c>
      <c r="CD43" s="42">
        <v>0.4</v>
      </c>
      <c r="CE43" s="42">
        <v>0.4</v>
      </c>
      <c r="CF43" s="42">
        <v>0.4</v>
      </c>
      <c r="CG43" s="42">
        <v>0.4</v>
      </c>
      <c r="CH43" s="42">
        <v>0.4</v>
      </c>
      <c r="CI43" s="42">
        <v>0.4</v>
      </c>
      <c r="CJ43" s="42">
        <v>0.4</v>
      </c>
      <c r="CK43" s="42">
        <v>0.4</v>
      </c>
      <c r="CL43" s="42">
        <v>0.4</v>
      </c>
      <c r="CM43" s="42">
        <v>0.4</v>
      </c>
      <c r="CN43" s="42">
        <v>0.4</v>
      </c>
      <c r="CO43" s="42">
        <v>0.4</v>
      </c>
      <c r="CP43" s="42">
        <v>0.4</v>
      </c>
      <c r="CQ43" s="42">
        <v>0.4</v>
      </c>
      <c r="CR43" s="42">
        <v>0.4</v>
      </c>
      <c r="CS43" s="42">
        <v>0.4</v>
      </c>
      <c r="CT43" s="42">
        <v>0.4</v>
      </c>
      <c r="CU43" s="42">
        <v>0.4</v>
      </c>
      <c r="CV43" s="42">
        <v>0.3</v>
      </c>
      <c r="CW43" s="42">
        <v>0.3</v>
      </c>
      <c r="CX43" s="42">
        <v>0.3</v>
      </c>
      <c r="CY43" s="42">
        <v>0.3</v>
      </c>
      <c r="CZ43" s="42">
        <v>0.3</v>
      </c>
      <c r="DA43" s="42">
        <v>0.3</v>
      </c>
      <c r="DB43" s="42">
        <v>0.3</v>
      </c>
      <c r="DC43" s="42">
        <v>0.3</v>
      </c>
      <c r="DD43" s="42">
        <v>0.3</v>
      </c>
      <c r="DE43" s="42">
        <v>0.3</v>
      </c>
      <c r="DF43" s="42">
        <v>0.4</v>
      </c>
      <c r="DG43" s="42">
        <v>0.4</v>
      </c>
      <c r="DH43" s="42">
        <v>0.4</v>
      </c>
      <c r="DI43" s="42">
        <v>0.4</v>
      </c>
      <c r="DJ43" s="42">
        <v>0.5</v>
      </c>
      <c r="DK43" s="42">
        <v>0.5</v>
      </c>
      <c r="DL43" s="42">
        <v>0.5</v>
      </c>
      <c r="DM43" s="42">
        <v>0.4</v>
      </c>
      <c r="DN43" s="42">
        <v>0.4</v>
      </c>
      <c r="DO43" s="42">
        <v>0.4</v>
      </c>
      <c r="DP43" s="42">
        <v>0.4</v>
      </c>
      <c r="DQ43" s="42">
        <v>0.4</v>
      </c>
      <c r="DR43" s="42">
        <v>0.4</v>
      </c>
      <c r="DS43" s="42">
        <v>0.5</v>
      </c>
      <c r="DT43" s="42">
        <v>0.5</v>
      </c>
      <c r="DU43" s="42">
        <v>0.6</v>
      </c>
      <c r="DV43" s="42">
        <v>0.6</v>
      </c>
      <c r="DW43" s="42">
        <v>8</v>
      </c>
      <c r="DX43" s="42">
        <v>14.4</v>
      </c>
      <c r="DY43" s="42">
        <v>4.8</v>
      </c>
      <c r="DZ43" s="42">
        <v>3.4</v>
      </c>
      <c r="EA43" s="42">
        <v>1.8</v>
      </c>
      <c r="EB43" s="42">
        <v>0.6</v>
      </c>
      <c r="EC43" s="42">
        <v>1.7</v>
      </c>
      <c r="ED43" s="42">
        <v>-0.4</v>
      </c>
      <c r="EE43" s="42">
        <v>0.1</v>
      </c>
      <c r="EF43" s="42">
        <v>0.3</v>
      </c>
      <c r="EG43" s="42">
        <v>-1</v>
      </c>
      <c r="EH43" s="42">
        <v>0.9</v>
      </c>
      <c r="EI43" s="42">
        <v>0.4</v>
      </c>
      <c r="EJ43" s="42">
        <v>0.4</v>
      </c>
      <c r="EK43" s="42">
        <v>0.4</v>
      </c>
      <c r="EL43" s="42">
        <v>0.4</v>
      </c>
      <c r="EM43" s="42">
        <v>0.4</v>
      </c>
      <c r="EN43" s="42">
        <v>0.4</v>
      </c>
      <c r="EO43" s="42">
        <v>0.4</v>
      </c>
      <c r="EP43" s="42">
        <v>0.4</v>
      </c>
      <c r="EQ43" s="42">
        <v>0.4</v>
      </c>
      <c r="ER43" s="42">
        <v>0.4</v>
      </c>
      <c r="ES43" s="42">
        <v>0.4</v>
      </c>
      <c r="ET43" s="42">
        <v>0.4</v>
      </c>
      <c r="EU43" s="42">
        <v>1.9</v>
      </c>
      <c r="EV43" s="42">
        <v>10.7</v>
      </c>
      <c r="EW43" s="42">
        <v>8.8000000000000007</v>
      </c>
      <c r="EX43" s="42">
        <v>7.2</v>
      </c>
      <c r="EY43" s="42">
        <v>4</v>
      </c>
      <c r="EZ43" s="42">
        <v>2.9</v>
      </c>
      <c r="FA43" s="42">
        <v>2.2000000000000002</v>
      </c>
      <c r="FB43" s="42">
        <v>2.8</v>
      </c>
      <c r="FC43" s="42">
        <v>2</v>
      </c>
      <c r="FD43" s="42">
        <v>1.2</v>
      </c>
      <c r="FE43" s="42">
        <v>1.2</v>
      </c>
      <c r="FF43" s="42">
        <v>1.2</v>
      </c>
      <c r="FG43" s="42">
        <v>1.6</v>
      </c>
      <c r="FH43" s="42">
        <v>2.1</v>
      </c>
      <c r="FI43" s="42">
        <v>1.6</v>
      </c>
      <c r="FJ43" s="42">
        <v>1</v>
      </c>
      <c r="FK43" s="42">
        <v>0.9</v>
      </c>
      <c r="FL43" s="42">
        <v>0.4</v>
      </c>
      <c r="FM43" s="42">
        <v>0.4</v>
      </c>
      <c r="FN43" s="42">
        <v>0.4</v>
      </c>
      <c r="FO43" s="42">
        <v>0.5</v>
      </c>
      <c r="FP43" s="42">
        <v>0.5</v>
      </c>
      <c r="FQ43" s="42">
        <v>0.5</v>
      </c>
      <c r="FR43" s="42">
        <v>0.5</v>
      </c>
      <c r="FS43" s="42">
        <v>0.5</v>
      </c>
      <c r="FT43" s="42">
        <v>0.5</v>
      </c>
      <c r="FU43" s="42">
        <v>0.5</v>
      </c>
      <c r="FV43" s="42">
        <v>0.5</v>
      </c>
      <c r="FW43" s="42">
        <v>0.5</v>
      </c>
      <c r="FX43" s="42">
        <v>0.5</v>
      </c>
      <c r="FY43" s="42">
        <v>0.5</v>
      </c>
      <c r="FZ43" s="42">
        <v>0.5</v>
      </c>
      <c r="GA43" s="42">
        <v>0.5</v>
      </c>
      <c r="GB43" s="42">
        <v>0.5</v>
      </c>
      <c r="GC43" s="42">
        <v>0.5</v>
      </c>
      <c r="GD43" s="42">
        <v>0.5</v>
      </c>
      <c r="GE43" s="42">
        <v>0.5</v>
      </c>
      <c r="GF43" s="42">
        <v>0.5</v>
      </c>
      <c r="GG43" s="42">
        <v>0.5</v>
      </c>
      <c r="GH43" s="42">
        <v>0.5</v>
      </c>
      <c r="GI43" s="42">
        <v>0.5</v>
      </c>
      <c r="GJ43" s="42">
        <v>0.6</v>
      </c>
      <c r="GK43" s="42">
        <v>0.6</v>
      </c>
      <c r="GL43" s="42">
        <v>0.6</v>
      </c>
      <c r="GM43" s="42">
        <v>0.6</v>
      </c>
      <c r="GN43" s="42">
        <v>0.6</v>
      </c>
      <c r="GO43" s="42">
        <v>0.6</v>
      </c>
      <c r="GP43" s="42">
        <v>0.6</v>
      </c>
      <c r="GQ43" s="42">
        <v>0.6</v>
      </c>
      <c r="GR43" s="42">
        <v>0.6</v>
      </c>
      <c r="GS43" s="42">
        <v>0.6</v>
      </c>
      <c r="GT43" s="42">
        <v>0.6</v>
      </c>
      <c r="GU43" s="42">
        <v>0.6</v>
      </c>
      <c r="GV43" s="42">
        <v>0.6</v>
      </c>
      <c r="GW43" s="42">
        <v>0.6</v>
      </c>
      <c r="GX43" s="42">
        <v>0.6</v>
      </c>
      <c r="GY43" s="42">
        <v>2.5</v>
      </c>
    </row>
    <row r="44" spans="2:207" x14ac:dyDescent="0.35">
      <c r="B44" s="2" t="s">
        <v>320</v>
      </c>
      <c r="C44" s="42">
        <v>4.7</v>
      </c>
      <c r="D44" s="42">
        <v>4.8</v>
      </c>
      <c r="E44" s="42">
        <v>4.7</v>
      </c>
      <c r="F44" s="42">
        <v>4.8</v>
      </c>
      <c r="G44" s="42">
        <v>4.8</v>
      </c>
      <c r="H44" s="42">
        <v>4.8</v>
      </c>
      <c r="I44" s="42">
        <v>4.5</v>
      </c>
      <c r="J44" s="42">
        <v>4.5999999999999996</v>
      </c>
      <c r="K44" s="42">
        <v>6.1</v>
      </c>
      <c r="L44" s="42">
        <v>6.2</v>
      </c>
      <c r="M44" s="42">
        <v>7.2</v>
      </c>
      <c r="N44" s="42">
        <v>7.1</v>
      </c>
      <c r="O44" s="42">
        <v>5.9</v>
      </c>
      <c r="P44" s="42">
        <v>5.7</v>
      </c>
      <c r="Q44" s="42">
        <v>4.7</v>
      </c>
      <c r="R44" s="42">
        <v>4.5999999999999996</v>
      </c>
      <c r="S44" s="42">
        <v>3.6</v>
      </c>
      <c r="T44" s="42">
        <v>2.9</v>
      </c>
      <c r="U44" s="42">
        <v>3.2</v>
      </c>
      <c r="V44" s="42">
        <v>3.6</v>
      </c>
      <c r="W44" s="42">
        <v>4.2</v>
      </c>
      <c r="X44" s="42">
        <v>4.3</v>
      </c>
      <c r="Y44" s="42">
        <v>4.5999999999999996</v>
      </c>
      <c r="Z44" s="42">
        <v>4.9000000000000004</v>
      </c>
      <c r="AA44" s="42">
        <v>5.0999999999999996</v>
      </c>
      <c r="AB44" s="42">
        <v>4.8</v>
      </c>
      <c r="AC44" s="42">
        <v>5.0999999999999996</v>
      </c>
      <c r="AD44" s="42">
        <v>5.5</v>
      </c>
      <c r="AE44" s="42">
        <v>5.8</v>
      </c>
      <c r="AF44" s="42">
        <v>5.9</v>
      </c>
      <c r="AG44" s="42">
        <v>6.4</v>
      </c>
      <c r="AH44" s="42">
        <v>10.3</v>
      </c>
      <c r="AI44" s="42">
        <v>8.6999999999999993</v>
      </c>
      <c r="AJ44" s="42">
        <v>8.4</v>
      </c>
      <c r="AK44" s="42">
        <v>8.3000000000000007</v>
      </c>
      <c r="AL44" s="42">
        <v>10.4</v>
      </c>
      <c r="AM44" s="42">
        <v>8.4</v>
      </c>
      <c r="AN44" s="42">
        <v>8.8000000000000007</v>
      </c>
      <c r="AO44" s="42">
        <v>8.1</v>
      </c>
      <c r="AP44" s="42">
        <v>8.9</v>
      </c>
      <c r="AQ44" s="42">
        <v>9.1999999999999993</v>
      </c>
      <c r="AR44" s="42">
        <v>9.6</v>
      </c>
      <c r="AS44" s="42">
        <v>10.1</v>
      </c>
      <c r="AT44" s="42">
        <v>10.3</v>
      </c>
      <c r="AU44" s="42">
        <v>10.6</v>
      </c>
      <c r="AV44" s="42">
        <v>10.7</v>
      </c>
      <c r="AW44" s="42">
        <v>11.1</v>
      </c>
      <c r="AX44" s="42">
        <v>13.5</v>
      </c>
      <c r="AY44" s="42">
        <v>14</v>
      </c>
      <c r="AZ44" s="42">
        <v>13.6</v>
      </c>
      <c r="BA44" s="42">
        <v>13</v>
      </c>
      <c r="BB44" s="42">
        <v>19.399999999999999</v>
      </c>
      <c r="BC44" s="42">
        <v>19.899999999999999</v>
      </c>
      <c r="BD44" s="42">
        <v>21.6</v>
      </c>
      <c r="BE44" s="42">
        <v>22.2</v>
      </c>
      <c r="BF44" s="42">
        <v>21.5</v>
      </c>
      <c r="BG44" s="42">
        <v>21.2</v>
      </c>
      <c r="BH44" s="42">
        <v>21</v>
      </c>
      <c r="BI44" s="42">
        <v>20.9</v>
      </c>
      <c r="BJ44" s="42">
        <v>21.2</v>
      </c>
      <c r="BK44" s="42">
        <v>21.1</v>
      </c>
      <c r="BL44" s="42">
        <v>21</v>
      </c>
      <c r="BM44" s="42">
        <v>21.3</v>
      </c>
      <c r="BN44" s="42">
        <v>22</v>
      </c>
      <c r="BO44" s="42">
        <v>23.1</v>
      </c>
      <c r="BP44" s="42">
        <v>24.2</v>
      </c>
      <c r="BQ44" s="42">
        <v>25.5</v>
      </c>
      <c r="BR44" s="42">
        <v>26.8</v>
      </c>
      <c r="BS44" s="42">
        <v>28.3</v>
      </c>
      <c r="BT44" s="42">
        <v>30.4</v>
      </c>
      <c r="BU44" s="42">
        <v>31.3</v>
      </c>
      <c r="BV44" s="42">
        <v>31.1</v>
      </c>
      <c r="BW44" s="42">
        <v>30.4</v>
      </c>
      <c r="BX44" s="42">
        <v>29.8</v>
      </c>
      <c r="BY44" s="42">
        <v>29.2</v>
      </c>
      <c r="BZ44" s="42">
        <v>28.6</v>
      </c>
      <c r="CA44" s="42">
        <v>28</v>
      </c>
      <c r="CB44" s="42">
        <v>27.4</v>
      </c>
      <c r="CC44" s="42">
        <v>27.1</v>
      </c>
      <c r="CD44" s="42">
        <v>27.3</v>
      </c>
      <c r="CE44" s="42">
        <v>27.1</v>
      </c>
      <c r="CF44" s="42">
        <v>27</v>
      </c>
      <c r="CG44" s="42">
        <v>26.9</v>
      </c>
      <c r="CH44" s="42">
        <v>27</v>
      </c>
      <c r="CI44" s="42">
        <v>27.1</v>
      </c>
      <c r="CJ44" s="42">
        <v>27.2</v>
      </c>
      <c r="CK44" s="42">
        <v>27.5</v>
      </c>
      <c r="CL44" s="42">
        <v>28.1</v>
      </c>
      <c r="CM44" s="42">
        <v>28.6</v>
      </c>
      <c r="CN44" s="42">
        <v>29.2</v>
      </c>
      <c r="CO44" s="42">
        <v>30.4</v>
      </c>
      <c r="CP44" s="42">
        <v>32.200000000000003</v>
      </c>
      <c r="CQ44" s="42">
        <v>35.5</v>
      </c>
      <c r="CR44" s="42">
        <v>37.6</v>
      </c>
      <c r="CS44" s="42">
        <v>37.700000000000003</v>
      </c>
      <c r="CT44" s="42">
        <v>36</v>
      </c>
      <c r="CU44" s="42">
        <v>33.6</v>
      </c>
      <c r="CV44" s="42">
        <v>32.4</v>
      </c>
      <c r="CW44" s="42">
        <v>31.9</v>
      </c>
      <c r="CX44" s="42">
        <v>32.200000000000003</v>
      </c>
      <c r="CY44" s="42">
        <v>34</v>
      </c>
      <c r="CZ44" s="42">
        <v>34.6</v>
      </c>
      <c r="DA44" s="42">
        <v>35.1</v>
      </c>
      <c r="DB44" s="42">
        <v>35.5</v>
      </c>
      <c r="DC44" s="42">
        <v>35.5</v>
      </c>
      <c r="DD44" s="42">
        <v>35.4</v>
      </c>
      <c r="DE44" s="42">
        <v>35.200000000000003</v>
      </c>
      <c r="DF44" s="42">
        <v>34.799999999999997</v>
      </c>
      <c r="DG44" s="42">
        <v>34.4</v>
      </c>
      <c r="DH44" s="42">
        <v>33.6</v>
      </c>
      <c r="DI44" s="42">
        <v>33.4</v>
      </c>
      <c r="DJ44" s="42">
        <v>33.799999999999997</v>
      </c>
      <c r="DK44" s="42">
        <v>33.799999999999997</v>
      </c>
      <c r="DL44" s="42">
        <v>35</v>
      </c>
      <c r="DM44" s="42">
        <v>36.799999999999997</v>
      </c>
      <c r="DN44" s="42">
        <v>39.9</v>
      </c>
      <c r="DO44" s="42">
        <v>42.4</v>
      </c>
      <c r="DP44" s="42">
        <v>45</v>
      </c>
      <c r="DQ44" s="42">
        <v>46.4</v>
      </c>
      <c r="DR44" s="42">
        <v>46.9</v>
      </c>
      <c r="DS44" s="42">
        <v>45.1</v>
      </c>
      <c r="DT44" s="42">
        <v>45.5</v>
      </c>
      <c r="DU44" s="42">
        <v>45.8</v>
      </c>
      <c r="DV44" s="42">
        <v>47</v>
      </c>
      <c r="DW44" s="42">
        <v>55.2</v>
      </c>
      <c r="DX44" s="42">
        <v>62</v>
      </c>
      <c r="DY44" s="42">
        <v>71.2</v>
      </c>
      <c r="DZ44" s="42">
        <v>46.4</v>
      </c>
      <c r="EA44" s="42">
        <v>42.6</v>
      </c>
      <c r="EB44" s="42">
        <v>39.799999999999997</v>
      </c>
      <c r="EC44" s="42">
        <v>41.3</v>
      </c>
      <c r="ED44" s="42">
        <v>41.9</v>
      </c>
      <c r="EE44" s="42">
        <v>47.1</v>
      </c>
      <c r="EF44" s="42">
        <v>57.1</v>
      </c>
      <c r="EG44" s="42">
        <v>45.9</v>
      </c>
      <c r="EH44" s="42">
        <v>46</v>
      </c>
      <c r="EI44" s="42">
        <v>44.2</v>
      </c>
      <c r="EJ44" s="42">
        <v>43.7</v>
      </c>
      <c r="EK44" s="42">
        <v>45.4</v>
      </c>
      <c r="EL44" s="42">
        <v>52.3</v>
      </c>
      <c r="EM44" s="42">
        <v>56.7</v>
      </c>
      <c r="EN44" s="42">
        <v>60.7</v>
      </c>
      <c r="EO44" s="42">
        <v>62</v>
      </c>
      <c r="EP44" s="42">
        <v>64.2</v>
      </c>
      <c r="EQ44" s="42">
        <v>55.7</v>
      </c>
      <c r="ER44" s="42">
        <v>51.5</v>
      </c>
      <c r="ES44" s="42">
        <v>49.9</v>
      </c>
      <c r="ET44" s="42">
        <v>48.7</v>
      </c>
      <c r="EU44" s="42">
        <v>49.5</v>
      </c>
      <c r="EV44" s="42">
        <v>58.2</v>
      </c>
      <c r="EW44" s="42">
        <v>55.9</v>
      </c>
      <c r="EX44" s="42">
        <v>54.7</v>
      </c>
      <c r="EY44" s="42">
        <v>51.9</v>
      </c>
      <c r="EZ44" s="42">
        <v>51.7</v>
      </c>
      <c r="FA44" s="42">
        <v>52</v>
      </c>
      <c r="FB44" s="42">
        <v>54.6</v>
      </c>
      <c r="FC44" s="42">
        <v>55.4</v>
      </c>
      <c r="FD44" s="42">
        <v>55.5</v>
      </c>
      <c r="FE44" s="42">
        <v>67.099999999999994</v>
      </c>
      <c r="FF44" s="42">
        <v>55.5</v>
      </c>
      <c r="FG44" s="42">
        <v>54.8</v>
      </c>
      <c r="FH44" s="42">
        <v>55.5</v>
      </c>
      <c r="FI44" s="42">
        <v>56</v>
      </c>
      <c r="FJ44" s="42">
        <v>56.9</v>
      </c>
      <c r="FK44" s="42">
        <v>58.9</v>
      </c>
      <c r="FL44" s="42">
        <v>59.9</v>
      </c>
      <c r="FM44" s="42">
        <v>60.2</v>
      </c>
      <c r="FN44" s="42">
        <v>61.1</v>
      </c>
      <c r="FO44" s="42">
        <v>58.4</v>
      </c>
      <c r="FP44" s="42">
        <v>58.1</v>
      </c>
      <c r="FQ44" s="42">
        <v>56.3</v>
      </c>
      <c r="FR44" s="42">
        <v>59.4</v>
      </c>
      <c r="FS44" s="42">
        <v>59.4</v>
      </c>
      <c r="FT44" s="42">
        <v>60.1</v>
      </c>
      <c r="FU44" s="42">
        <v>60</v>
      </c>
      <c r="FV44" s="42">
        <v>59.4</v>
      </c>
      <c r="FW44" s="42">
        <v>58.7</v>
      </c>
      <c r="FX44" s="42">
        <v>58.5</v>
      </c>
      <c r="FY44" s="42">
        <v>58.2</v>
      </c>
      <c r="FZ44" s="42">
        <v>57</v>
      </c>
      <c r="GA44" s="42">
        <v>56</v>
      </c>
      <c r="GB44" s="42">
        <v>56.4</v>
      </c>
      <c r="GC44" s="42">
        <v>57.7</v>
      </c>
      <c r="GD44" s="42">
        <v>58.7</v>
      </c>
      <c r="GE44" s="42">
        <v>60.7</v>
      </c>
      <c r="GF44" s="42">
        <v>62.4</v>
      </c>
      <c r="GG44" s="42">
        <v>63</v>
      </c>
      <c r="GH44" s="42">
        <v>61</v>
      </c>
      <c r="GI44" s="42">
        <v>59.5</v>
      </c>
      <c r="GJ44" s="42">
        <v>58.1</v>
      </c>
      <c r="GK44" s="42">
        <v>61.9</v>
      </c>
      <c r="GL44" s="42">
        <v>60</v>
      </c>
      <c r="GM44" s="42">
        <v>58.2</v>
      </c>
      <c r="GN44" s="42">
        <v>57.8</v>
      </c>
      <c r="GO44" s="42">
        <v>57.9</v>
      </c>
      <c r="GP44" s="42">
        <v>79.5</v>
      </c>
      <c r="GQ44" s="42">
        <v>71.3</v>
      </c>
      <c r="GR44" s="42">
        <v>61.1</v>
      </c>
      <c r="GS44" s="42">
        <v>82</v>
      </c>
      <c r="GT44" s="42">
        <v>81.099999999999994</v>
      </c>
      <c r="GU44" s="42">
        <v>75.099999999999994</v>
      </c>
      <c r="GV44" s="42">
        <v>1086.5</v>
      </c>
      <c r="GW44" s="42">
        <v>1213.5</v>
      </c>
      <c r="GX44" s="42">
        <v>610.4</v>
      </c>
      <c r="GY44" s="42">
        <v>405.3</v>
      </c>
    </row>
    <row r="45" spans="2:207" x14ac:dyDescent="0.35">
      <c r="B45" s="2" t="s">
        <v>321</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c r="DO45" s="42"/>
      <c r="DP45" s="42"/>
      <c r="DQ45" s="42"/>
      <c r="DR45" s="42"/>
      <c r="DS45" s="42"/>
      <c r="DT45" s="42"/>
      <c r="DU45" s="42"/>
      <c r="DV45" s="42"/>
      <c r="DW45" s="42"/>
      <c r="DX45" s="42"/>
      <c r="DY45" s="42"/>
      <c r="DZ45" s="42"/>
      <c r="EA45" s="42"/>
      <c r="EB45" s="42"/>
      <c r="EC45" s="42"/>
      <c r="ED45" s="42"/>
      <c r="EE45" s="42"/>
      <c r="EF45" s="42"/>
      <c r="EG45" s="42"/>
      <c r="EH45" s="42"/>
      <c r="EI45" s="42"/>
      <c r="EJ45" s="42"/>
      <c r="EK45" s="42"/>
      <c r="EL45" s="42"/>
      <c r="EM45" s="42"/>
      <c r="EN45" s="42"/>
      <c r="EO45" s="42"/>
      <c r="EP45" s="42"/>
      <c r="EQ45" s="42"/>
      <c r="ER45" s="42"/>
      <c r="ES45" s="42"/>
      <c r="ET45" s="42"/>
      <c r="EU45" s="42"/>
      <c r="EV45" s="42"/>
      <c r="EW45" s="42"/>
      <c r="EX45" s="42"/>
      <c r="EY45" s="42"/>
      <c r="EZ45" s="42"/>
      <c r="FA45" s="42"/>
      <c r="FB45" s="42"/>
      <c r="FC45" s="42"/>
      <c r="FD45" s="42"/>
      <c r="FE45" s="42"/>
      <c r="FF45" s="42"/>
      <c r="FG45" s="42"/>
      <c r="FH45" s="42"/>
      <c r="FI45" s="42"/>
      <c r="FJ45" s="42"/>
      <c r="FK45" s="42"/>
      <c r="FL45" s="42"/>
      <c r="FM45" s="42"/>
      <c r="FN45" s="42"/>
      <c r="FO45" s="42"/>
      <c r="FP45" s="42"/>
      <c r="FQ45" s="42"/>
      <c r="FR45" s="42"/>
      <c r="FS45" s="42"/>
      <c r="FT45" s="42"/>
      <c r="FU45" s="42"/>
      <c r="FV45" s="42"/>
      <c r="FW45" s="42"/>
      <c r="FX45" s="42"/>
      <c r="FY45" s="42"/>
      <c r="FZ45" s="42"/>
      <c r="GA45" s="42"/>
      <c r="GB45" s="42"/>
      <c r="GC45" s="42"/>
      <c r="GD45" s="42"/>
      <c r="GE45" s="42"/>
      <c r="GF45" s="42"/>
      <c r="GG45" s="42"/>
      <c r="GH45" s="42"/>
      <c r="GI45" s="42"/>
      <c r="GJ45" s="42"/>
      <c r="GK45" s="42"/>
      <c r="GL45" s="42"/>
      <c r="GM45" s="42"/>
      <c r="GN45" s="42"/>
      <c r="GO45" s="42"/>
      <c r="GP45" s="42"/>
      <c r="GQ45" s="42"/>
      <c r="GR45" s="42"/>
      <c r="GS45" s="42"/>
      <c r="GT45" s="42"/>
      <c r="GU45" s="42"/>
      <c r="GV45" s="42">
        <v>1078.0999999999999</v>
      </c>
      <c r="GW45" s="42">
        <v>15.6</v>
      </c>
      <c r="GX45" s="42">
        <v>5</v>
      </c>
      <c r="GY45" s="42">
        <v>1933.7</v>
      </c>
    </row>
    <row r="46" spans="2:207" x14ac:dyDescent="0.35">
      <c r="B46" s="2" t="s">
        <v>322</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v>9.6999999999999993</v>
      </c>
      <c r="GW46" s="42">
        <v>14.8</v>
      </c>
      <c r="GX46" s="42">
        <v>15.1</v>
      </c>
      <c r="GY46" s="42">
        <v>15.5</v>
      </c>
    </row>
    <row r="47" spans="2:207" x14ac:dyDescent="0.35">
      <c r="B47" s="2" t="s">
        <v>323</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v>19.100000000000001</v>
      </c>
      <c r="GW47" s="42">
        <v>27</v>
      </c>
      <c r="GX47" s="42">
        <v>10.8</v>
      </c>
      <c r="GY47" s="42">
        <v>10.8</v>
      </c>
    </row>
    <row r="48" spans="2:207" x14ac:dyDescent="0.35">
      <c r="B48" s="2" t="s">
        <v>324</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v>160.9</v>
      </c>
      <c r="GW48" s="42">
        <v>58.4</v>
      </c>
      <c r="GX48" s="42">
        <v>34.5</v>
      </c>
      <c r="GY48" s="42">
        <v>43</v>
      </c>
    </row>
    <row r="49" spans="2:207" x14ac:dyDescent="0.35">
      <c r="B49" s="2" t="s">
        <v>325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c r="DO49" s="42"/>
      <c r="DP49" s="42"/>
      <c r="DQ49" s="42"/>
      <c r="DR49" s="42"/>
      <c r="DS49" s="42"/>
      <c r="DT49" s="42"/>
      <c r="DU49" s="42"/>
      <c r="DV49" s="42"/>
      <c r="DW49" s="42"/>
      <c r="DX49" s="42"/>
      <c r="DY49" s="42"/>
      <c r="DZ49" s="42"/>
      <c r="EA49" s="42"/>
      <c r="EB49" s="42"/>
      <c r="EC49" s="42"/>
      <c r="ED49" s="42"/>
      <c r="EE49" s="42"/>
      <c r="EF49" s="42"/>
      <c r="EG49" s="42"/>
      <c r="EH49" s="42"/>
      <c r="EI49" s="42"/>
      <c r="EJ49" s="42"/>
      <c r="EK49" s="42"/>
      <c r="EL49" s="42"/>
      <c r="EM49" s="42"/>
      <c r="EN49" s="42"/>
      <c r="EO49" s="42"/>
      <c r="EP49" s="42"/>
      <c r="EQ49" s="42"/>
      <c r="ER49" s="42"/>
      <c r="ES49" s="42"/>
      <c r="ET49" s="42"/>
      <c r="EU49" s="42"/>
      <c r="EV49" s="42"/>
      <c r="EW49" s="42"/>
      <c r="EX49" s="42"/>
      <c r="EY49" s="42"/>
      <c r="EZ49" s="42"/>
      <c r="FA49" s="42"/>
      <c r="FB49" s="42"/>
      <c r="FC49" s="42"/>
      <c r="FD49" s="42"/>
      <c r="FE49" s="42"/>
      <c r="FF49" s="42"/>
      <c r="FG49" s="42"/>
      <c r="FH49" s="42"/>
      <c r="FI49" s="42"/>
      <c r="FJ49" s="42"/>
      <c r="FK49" s="42"/>
      <c r="FL49" s="42"/>
      <c r="FM49" s="42"/>
      <c r="FN49" s="42"/>
      <c r="FO49" s="42"/>
      <c r="FP49" s="42"/>
      <c r="FQ49" s="42"/>
      <c r="FR49" s="42"/>
      <c r="FS49" s="42"/>
      <c r="FT49" s="42"/>
      <c r="FU49" s="42"/>
      <c r="FV49" s="42"/>
      <c r="FW49" s="42"/>
      <c r="FX49" s="42"/>
      <c r="FY49" s="42"/>
      <c r="FZ49" s="42"/>
      <c r="GA49" s="42"/>
      <c r="GB49" s="42"/>
      <c r="GC49" s="42"/>
      <c r="GD49" s="42"/>
      <c r="GE49" s="42"/>
      <c r="GF49" s="42"/>
      <c r="GG49" s="42"/>
      <c r="GH49" s="42"/>
      <c r="GI49" s="42"/>
      <c r="GJ49" s="42"/>
      <c r="GK49" s="42"/>
      <c r="GL49" s="42"/>
      <c r="GM49" s="42"/>
      <c r="GN49" s="42"/>
      <c r="GO49" s="42"/>
      <c r="GP49" s="42"/>
      <c r="GQ49" s="42"/>
      <c r="GR49" s="42"/>
      <c r="GS49" s="42"/>
      <c r="GT49" s="42"/>
      <c r="GU49" s="42"/>
      <c r="GV49" s="42">
        <v>609.29999999999995</v>
      </c>
      <c r="GW49" s="42">
        <v>865.6</v>
      </c>
      <c r="GX49" s="42">
        <v>260.3</v>
      </c>
      <c r="GY49" s="42">
        <v>184.6</v>
      </c>
    </row>
    <row r="50" spans="2:207" x14ac:dyDescent="0.35">
      <c r="B50" s="2" t="s">
        <v>326</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c r="DO50" s="42"/>
      <c r="DP50" s="42"/>
      <c r="DQ50" s="42"/>
      <c r="DR50" s="42"/>
      <c r="DS50" s="42"/>
      <c r="DT50" s="42"/>
      <c r="DU50" s="42"/>
      <c r="DV50" s="42"/>
      <c r="DW50" s="42"/>
      <c r="DX50" s="42"/>
      <c r="DY50" s="42"/>
      <c r="DZ50" s="42"/>
      <c r="EA50" s="42"/>
      <c r="EB50" s="42"/>
      <c r="EC50" s="42"/>
      <c r="ED50" s="42"/>
      <c r="EE50" s="42"/>
      <c r="EF50" s="42"/>
      <c r="EG50" s="42"/>
      <c r="EH50" s="42"/>
      <c r="EI50" s="42"/>
      <c r="EJ50" s="42"/>
      <c r="EK50" s="42"/>
      <c r="EL50" s="42"/>
      <c r="EM50" s="42"/>
      <c r="EN50" s="42"/>
      <c r="EO50" s="42"/>
      <c r="EP50" s="42"/>
      <c r="EQ50" s="42"/>
      <c r="ER50" s="42"/>
      <c r="ES50" s="42"/>
      <c r="ET50" s="42"/>
      <c r="EU50" s="42"/>
      <c r="EV50" s="42"/>
      <c r="EW50" s="42"/>
      <c r="EX50" s="42"/>
      <c r="EY50" s="42"/>
      <c r="EZ50" s="42"/>
      <c r="FA50" s="42"/>
      <c r="FB50" s="42"/>
      <c r="FC50" s="42"/>
      <c r="FD50" s="42"/>
      <c r="FE50" s="42"/>
      <c r="FF50" s="42"/>
      <c r="FG50" s="42"/>
      <c r="FH50" s="42"/>
      <c r="FI50" s="42"/>
      <c r="FJ50" s="42"/>
      <c r="FK50" s="42"/>
      <c r="FL50" s="42"/>
      <c r="FM50" s="42"/>
      <c r="FN50" s="42"/>
      <c r="FO50" s="42"/>
      <c r="FP50" s="42"/>
      <c r="FQ50" s="42"/>
      <c r="FR50" s="42"/>
      <c r="FS50" s="42"/>
      <c r="FT50" s="42"/>
      <c r="FU50" s="42"/>
      <c r="FV50" s="42"/>
      <c r="FW50" s="42"/>
      <c r="FX50" s="42"/>
      <c r="FY50" s="42"/>
      <c r="FZ50" s="42"/>
      <c r="GA50" s="42"/>
      <c r="GB50" s="42"/>
      <c r="GC50" s="42"/>
      <c r="GD50" s="42"/>
      <c r="GE50" s="42"/>
      <c r="GF50" s="42"/>
      <c r="GG50" s="42"/>
      <c r="GH50" s="42"/>
      <c r="GI50" s="42"/>
      <c r="GJ50" s="42"/>
      <c r="GK50" s="42"/>
      <c r="GL50" s="42"/>
      <c r="GM50" s="42"/>
      <c r="GN50" s="42"/>
      <c r="GO50" s="42"/>
      <c r="GP50" s="42"/>
      <c r="GQ50" s="42"/>
      <c r="GR50" s="42"/>
      <c r="GS50" s="42"/>
      <c r="GT50" s="42"/>
      <c r="GU50" s="42"/>
      <c r="GV50" s="42">
        <v>63.8</v>
      </c>
      <c r="GW50" s="42">
        <v>15</v>
      </c>
      <c r="GX50" s="42">
        <v>0.1</v>
      </c>
      <c r="GY50" s="42">
        <v>38</v>
      </c>
    </row>
    <row r="51" spans="2:207" x14ac:dyDescent="0.35">
      <c r="B51" s="2" t="s">
        <v>327</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c r="GV51" s="42">
        <v>73.3</v>
      </c>
      <c r="GW51" s="42">
        <v>73.3</v>
      </c>
      <c r="GX51" s="42">
        <v>73.3</v>
      </c>
      <c r="GY51" s="42">
        <v>73.3</v>
      </c>
    </row>
    <row r="52" spans="2:207" x14ac:dyDescent="0.35">
      <c r="B52" s="2" t="s">
        <v>328</v>
      </c>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v>22</v>
      </c>
      <c r="GW52" s="42">
        <v>0</v>
      </c>
      <c r="GX52" s="42">
        <v>0</v>
      </c>
      <c r="GY52" s="42">
        <v>9.8000000000000007</v>
      </c>
    </row>
    <row r="53" spans="2:207" x14ac:dyDescent="0.35">
      <c r="B53" s="2" t="s">
        <v>329</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v>16.899999999999999</v>
      </c>
      <c r="GW53" s="42">
        <v>18.399999999999999</v>
      </c>
      <c r="GX53" s="42">
        <v>46.2</v>
      </c>
      <c r="GY53" s="42">
        <v>0.9</v>
      </c>
    </row>
    <row r="54" spans="2:207" x14ac:dyDescent="0.35">
      <c r="B54" s="2" t="s">
        <v>330</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c r="GV54" s="42">
        <v>96.6</v>
      </c>
      <c r="GW54" s="42">
        <v>35.1</v>
      </c>
      <c r="GX54" s="42">
        <v>20.7</v>
      </c>
      <c r="GY54" s="42">
        <v>25.7</v>
      </c>
    </row>
    <row r="55" spans="2:207" x14ac:dyDescent="0.35">
      <c r="B55" s="2" t="s">
        <v>331</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c r="GV55" s="42">
        <v>140</v>
      </c>
      <c r="GW55" s="42">
        <v>140</v>
      </c>
      <c r="GX55" s="42">
        <v>140</v>
      </c>
      <c r="GY55" s="42">
        <v>8</v>
      </c>
    </row>
    <row r="56" spans="2:207" x14ac:dyDescent="0.35">
      <c r="B56" s="2" t="s">
        <v>2</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c r="DO56" s="42"/>
      <c r="DP56" s="42"/>
      <c r="DQ56" s="42"/>
      <c r="DR56" s="42"/>
      <c r="DS56" s="42"/>
      <c r="DT56" s="42"/>
      <c r="DU56" s="42"/>
      <c r="DV56" s="42"/>
      <c r="DW56" s="42"/>
      <c r="DX56" s="42"/>
      <c r="DY56" s="42"/>
      <c r="DZ56" s="42"/>
      <c r="EA56" s="42"/>
      <c r="EB56" s="42"/>
      <c r="EC56" s="42"/>
      <c r="ED56" s="42"/>
      <c r="EE56" s="42"/>
      <c r="EF56" s="42"/>
      <c r="EG56" s="42"/>
      <c r="EH56" s="42"/>
      <c r="EI56" s="42"/>
      <c r="EJ56" s="42"/>
      <c r="EK56" s="42"/>
      <c r="EL56" s="42"/>
      <c r="EM56" s="42"/>
      <c r="EN56" s="42"/>
      <c r="EO56" s="42"/>
      <c r="EP56" s="42"/>
      <c r="EQ56" s="42"/>
      <c r="ER56" s="42"/>
      <c r="ES56" s="42"/>
      <c r="ET56" s="42"/>
      <c r="EU56" s="42"/>
      <c r="EV56" s="42"/>
      <c r="EW56" s="42"/>
      <c r="EX56" s="42"/>
      <c r="EY56" s="42"/>
      <c r="EZ56" s="42"/>
      <c r="FA56" s="42"/>
      <c r="FB56" s="42"/>
      <c r="FC56" s="42"/>
      <c r="FD56" s="42"/>
      <c r="FE56" s="42"/>
      <c r="FF56" s="42"/>
      <c r="FG56" s="42"/>
      <c r="FH56" s="42"/>
      <c r="FI56" s="42"/>
      <c r="FJ56" s="42"/>
      <c r="FK56" s="42"/>
      <c r="FL56" s="42"/>
      <c r="FM56" s="42"/>
      <c r="FN56" s="42"/>
      <c r="FO56" s="42"/>
      <c r="FP56" s="42"/>
      <c r="FQ56" s="42"/>
      <c r="FR56" s="42"/>
      <c r="FS56" s="42"/>
      <c r="FT56" s="42"/>
      <c r="FU56" s="42"/>
      <c r="FV56" s="42"/>
      <c r="FW56" s="42"/>
      <c r="FX56" s="42"/>
      <c r="FY56" s="42"/>
      <c r="FZ56" s="42"/>
      <c r="GA56" s="42"/>
      <c r="GB56" s="42"/>
      <c r="GC56" s="42"/>
      <c r="GD56" s="42"/>
      <c r="GE56" s="42"/>
      <c r="GF56" s="42"/>
      <c r="GG56" s="42"/>
      <c r="GH56" s="42"/>
      <c r="GI56" s="42"/>
      <c r="GJ56" s="42"/>
      <c r="GK56" s="42"/>
      <c r="GL56" s="42"/>
      <c r="GM56" s="42"/>
      <c r="GN56" s="42"/>
      <c r="GO56" s="42"/>
      <c r="GP56" s="42"/>
      <c r="GQ56" s="42"/>
      <c r="GR56" s="42"/>
      <c r="GS56" s="42"/>
      <c r="GT56" s="42"/>
      <c r="GU56" s="42"/>
      <c r="GV56" s="42">
        <v>597.9</v>
      </c>
      <c r="GW56" s="42">
        <v>0</v>
      </c>
      <c r="GX56" s="42">
        <v>0</v>
      </c>
      <c r="GY56" s="42">
        <v>0</v>
      </c>
    </row>
    <row r="57" spans="2:207" x14ac:dyDescent="0.35">
      <c r="B57" s="2" t="s">
        <v>3</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c r="DO57" s="42"/>
      <c r="DP57" s="42"/>
      <c r="DQ57" s="42"/>
      <c r="DR57" s="42"/>
      <c r="DS57" s="42"/>
      <c r="DT57" s="42"/>
      <c r="DU57" s="42"/>
      <c r="DV57" s="42"/>
      <c r="DW57" s="42"/>
      <c r="DX57" s="42"/>
      <c r="DY57" s="42"/>
      <c r="DZ57" s="42"/>
      <c r="EA57" s="42"/>
      <c r="EB57" s="42"/>
      <c r="EC57" s="42"/>
      <c r="ED57" s="42"/>
      <c r="EE57" s="42"/>
      <c r="EF57" s="42"/>
      <c r="EG57" s="42"/>
      <c r="EH57" s="42"/>
      <c r="EI57" s="42"/>
      <c r="EJ57" s="42"/>
      <c r="EK57" s="42"/>
      <c r="EL57" s="42"/>
      <c r="EM57" s="42"/>
      <c r="EN57" s="42"/>
      <c r="EO57" s="42"/>
      <c r="EP57" s="42"/>
      <c r="EQ57" s="42"/>
      <c r="ER57" s="42"/>
      <c r="ES57" s="42"/>
      <c r="ET57" s="42"/>
      <c r="EU57" s="42"/>
      <c r="EV57" s="42"/>
      <c r="EW57" s="42"/>
      <c r="EX57" s="42"/>
      <c r="EY57" s="42"/>
      <c r="EZ57" s="42"/>
      <c r="FA57" s="42"/>
      <c r="FB57" s="42"/>
      <c r="FC57" s="42"/>
      <c r="FD57" s="42"/>
      <c r="FE57" s="42"/>
      <c r="FF57" s="42"/>
      <c r="FG57" s="42"/>
      <c r="FH57" s="42"/>
      <c r="FI57" s="42"/>
      <c r="FJ57" s="42"/>
      <c r="FK57" s="42"/>
      <c r="FL57" s="42"/>
      <c r="FM57" s="42"/>
      <c r="FN57" s="42"/>
      <c r="FO57" s="42"/>
      <c r="FP57" s="42"/>
      <c r="FQ57" s="42"/>
      <c r="FR57" s="42"/>
      <c r="FS57" s="42"/>
      <c r="FT57" s="42"/>
      <c r="FU57" s="42"/>
      <c r="FV57" s="42"/>
      <c r="FW57" s="42"/>
      <c r="FX57" s="42"/>
      <c r="FY57" s="42"/>
      <c r="FZ57" s="42"/>
      <c r="GA57" s="42"/>
      <c r="GB57" s="42"/>
      <c r="GC57" s="42"/>
      <c r="GD57" s="42"/>
      <c r="GE57" s="42"/>
      <c r="GF57" s="42"/>
      <c r="GG57" s="42"/>
      <c r="GH57" s="42"/>
      <c r="GI57" s="42"/>
      <c r="GJ57" s="42"/>
      <c r="GK57" s="42"/>
      <c r="GL57" s="42"/>
      <c r="GM57" s="42"/>
      <c r="GN57" s="42"/>
      <c r="GO57" s="42"/>
      <c r="GP57" s="42"/>
      <c r="GQ57" s="42"/>
      <c r="GR57" s="42"/>
      <c r="GS57" s="42"/>
      <c r="GT57" s="42"/>
      <c r="GU57" s="42"/>
      <c r="GV57" s="42">
        <v>28.4</v>
      </c>
      <c r="GW57" s="42">
        <v>15.8</v>
      </c>
      <c r="GX57" s="42">
        <v>15.2</v>
      </c>
      <c r="GY57" s="42">
        <v>28.9</v>
      </c>
    </row>
    <row r="58" spans="2:207" x14ac:dyDescent="0.35">
      <c r="B58" s="2" t="s">
        <v>4</v>
      </c>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c r="CT58" s="42"/>
      <c r="CU58" s="42"/>
      <c r="CV58" s="42"/>
      <c r="CW58" s="42"/>
      <c r="CX58" s="42"/>
      <c r="CY58" s="42"/>
      <c r="CZ58" s="42"/>
      <c r="DA58" s="42"/>
      <c r="DB58" s="42"/>
      <c r="DC58" s="42"/>
      <c r="DD58" s="42"/>
      <c r="DE58" s="42"/>
      <c r="DF58" s="42"/>
      <c r="DG58" s="42"/>
      <c r="DH58" s="42"/>
      <c r="DI58" s="42"/>
      <c r="DJ58" s="42"/>
      <c r="DK58" s="42"/>
      <c r="DL58" s="42"/>
      <c r="DM58" s="42"/>
      <c r="DN58" s="42"/>
      <c r="DO58" s="42"/>
      <c r="DP58" s="42"/>
      <c r="DQ58" s="42"/>
      <c r="DR58" s="42"/>
      <c r="DS58" s="42"/>
      <c r="DT58" s="42"/>
      <c r="DU58" s="42"/>
      <c r="DV58" s="42"/>
      <c r="DW58" s="42"/>
      <c r="DX58" s="42"/>
      <c r="DY58" s="42"/>
      <c r="DZ58" s="42"/>
      <c r="EA58" s="42"/>
      <c r="EB58" s="42"/>
      <c r="EC58" s="42"/>
      <c r="ED58" s="42"/>
      <c r="EE58" s="42"/>
      <c r="EF58" s="42"/>
      <c r="EG58" s="42"/>
      <c r="EH58" s="42"/>
      <c r="EI58" s="42"/>
      <c r="EJ58" s="42"/>
      <c r="EK58" s="42"/>
      <c r="EL58" s="42"/>
      <c r="EM58" s="42"/>
      <c r="EN58" s="42"/>
      <c r="EO58" s="42"/>
      <c r="EP58" s="42"/>
      <c r="EQ58" s="42"/>
      <c r="ER58" s="42"/>
      <c r="ES58" s="42"/>
      <c r="ET58" s="42"/>
      <c r="EU58" s="42"/>
      <c r="EV58" s="42"/>
      <c r="EW58" s="42"/>
      <c r="EX58" s="42"/>
      <c r="EY58" s="42"/>
      <c r="EZ58" s="42"/>
      <c r="FA58" s="42"/>
      <c r="FB58" s="42"/>
      <c r="FC58" s="42"/>
      <c r="FD58" s="42"/>
      <c r="FE58" s="42"/>
      <c r="FF58" s="42"/>
      <c r="FG58" s="42"/>
      <c r="FH58" s="42"/>
      <c r="FI58" s="42"/>
      <c r="FJ58" s="42"/>
      <c r="FK58" s="42"/>
      <c r="FL58" s="42"/>
      <c r="FM58" s="42"/>
      <c r="FN58" s="42"/>
      <c r="FO58" s="42"/>
      <c r="FP58" s="42"/>
      <c r="FQ58" s="42"/>
      <c r="FR58" s="42"/>
      <c r="FS58" s="42"/>
      <c r="FT58" s="42"/>
      <c r="FU58" s="42"/>
      <c r="FV58" s="42"/>
      <c r="FW58" s="42"/>
      <c r="FX58" s="42"/>
      <c r="FY58" s="42"/>
      <c r="FZ58" s="42"/>
      <c r="GA58" s="42"/>
      <c r="GB58" s="42"/>
      <c r="GC58" s="42"/>
      <c r="GD58" s="42"/>
      <c r="GE58" s="42"/>
      <c r="GF58" s="42"/>
      <c r="GG58" s="42"/>
      <c r="GH58" s="42"/>
      <c r="GI58" s="42"/>
      <c r="GJ58" s="42"/>
      <c r="GK58" s="42"/>
      <c r="GL58" s="42"/>
      <c r="GM58" s="42"/>
      <c r="GN58" s="42"/>
      <c r="GO58" s="42"/>
      <c r="GP58" s="42"/>
      <c r="GQ58" s="42"/>
      <c r="GR58" s="42"/>
      <c r="GS58" s="42"/>
      <c r="GT58" s="42"/>
      <c r="GU58" s="42"/>
      <c r="GV58" s="42">
        <v>64.400000000000006</v>
      </c>
      <c r="GW58" s="42">
        <v>23.4</v>
      </c>
      <c r="GX58" s="42">
        <v>13.8</v>
      </c>
      <c r="GY58" s="42">
        <v>17.100000000000001</v>
      </c>
    </row>
    <row r="59" spans="2:207" x14ac:dyDescent="0.35">
      <c r="B59" s="2" t="s">
        <v>267</v>
      </c>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c r="DO59" s="42"/>
      <c r="DP59" s="42"/>
      <c r="DQ59" s="42"/>
      <c r="DR59" s="42"/>
      <c r="DS59" s="42"/>
      <c r="DT59" s="42"/>
      <c r="DU59" s="42"/>
      <c r="DV59" s="42"/>
      <c r="DW59" s="42"/>
      <c r="DX59" s="42"/>
      <c r="DY59" s="42"/>
      <c r="DZ59" s="42"/>
      <c r="EA59" s="42"/>
      <c r="EB59" s="42"/>
      <c r="EC59" s="42"/>
      <c r="ED59" s="42"/>
      <c r="EE59" s="42"/>
      <c r="EF59" s="42"/>
      <c r="EG59" s="42"/>
      <c r="EH59" s="42"/>
      <c r="EI59" s="42"/>
      <c r="EJ59" s="42"/>
      <c r="EK59" s="42"/>
      <c r="EL59" s="42"/>
      <c r="EM59" s="42"/>
      <c r="EN59" s="42"/>
      <c r="EO59" s="42"/>
      <c r="EP59" s="42"/>
      <c r="EQ59" s="42"/>
      <c r="ER59" s="42"/>
      <c r="ES59" s="42"/>
      <c r="ET59" s="42"/>
      <c r="EU59" s="42"/>
      <c r="EV59" s="42"/>
      <c r="EW59" s="42"/>
      <c r="EX59" s="42"/>
      <c r="EY59" s="42"/>
      <c r="EZ59" s="42"/>
      <c r="FA59" s="42"/>
      <c r="FB59" s="42"/>
      <c r="FC59" s="42"/>
      <c r="FD59" s="42"/>
      <c r="FE59" s="42"/>
      <c r="FF59" s="42"/>
      <c r="FG59" s="42"/>
      <c r="FH59" s="42"/>
      <c r="FI59" s="42"/>
      <c r="FJ59" s="42"/>
      <c r="FK59" s="42"/>
      <c r="FL59" s="42"/>
      <c r="FM59" s="42"/>
      <c r="FN59" s="42"/>
      <c r="FO59" s="42"/>
      <c r="FP59" s="42"/>
      <c r="FQ59" s="42"/>
      <c r="FR59" s="42"/>
      <c r="FS59" s="42"/>
      <c r="FT59" s="42"/>
      <c r="FU59" s="42"/>
      <c r="FV59" s="42"/>
      <c r="FW59" s="42"/>
      <c r="FX59" s="42"/>
      <c r="FY59" s="42"/>
      <c r="FZ59" s="42"/>
      <c r="GA59" s="42"/>
      <c r="GB59" s="42"/>
      <c r="GC59" s="42"/>
      <c r="GD59" s="42"/>
      <c r="GE59" s="42"/>
      <c r="GF59" s="42"/>
      <c r="GG59" s="42"/>
      <c r="GH59" s="42"/>
      <c r="GI59" s="42"/>
      <c r="GJ59" s="42"/>
      <c r="GK59" s="42"/>
      <c r="GL59" s="42"/>
      <c r="GM59" s="42"/>
      <c r="GN59" s="42"/>
      <c r="GO59" s="42"/>
      <c r="GP59" s="42"/>
      <c r="GQ59" s="42"/>
      <c r="GR59" s="42"/>
      <c r="GS59" s="42"/>
      <c r="GT59" s="42"/>
      <c r="GU59" s="42"/>
      <c r="GV59" s="42">
        <v>7.2</v>
      </c>
      <c r="GW59" s="42">
        <v>23.9</v>
      </c>
      <c r="GX59" s="42">
        <v>63.6</v>
      </c>
      <c r="GY59" s="42">
        <v>74.099999999999994</v>
      </c>
    </row>
    <row r="60" spans="2:207" x14ac:dyDescent="0.35">
      <c r="B60" s="2" t="s">
        <v>268</v>
      </c>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c r="DO60" s="42"/>
      <c r="DP60" s="42"/>
      <c r="DQ60" s="42"/>
      <c r="DR60" s="42"/>
      <c r="DS60" s="42"/>
      <c r="DT60" s="42"/>
      <c r="DU60" s="42"/>
      <c r="DV60" s="42"/>
      <c r="DW60" s="42"/>
      <c r="DX60" s="42"/>
      <c r="DY60" s="42"/>
      <c r="DZ60" s="42"/>
      <c r="EA60" s="42"/>
      <c r="EB60" s="42"/>
      <c r="EC60" s="42"/>
      <c r="ED60" s="42"/>
      <c r="EE60" s="42"/>
      <c r="EF60" s="42"/>
      <c r="EG60" s="42"/>
      <c r="EH60" s="42"/>
      <c r="EI60" s="42"/>
      <c r="EJ60" s="42"/>
      <c r="EK60" s="42"/>
      <c r="EL60" s="42"/>
      <c r="EM60" s="42"/>
      <c r="EN60" s="42"/>
      <c r="EO60" s="42"/>
      <c r="EP60" s="42"/>
      <c r="EQ60" s="42"/>
      <c r="ER60" s="42"/>
      <c r="ES60" s="42"/>
      <c r="ET60" s="42"/>
      <c r="EU60" s="42"/>
      <c r="EV60" s="42"/>
      <c r="EW60" s="42"/>
      <c r="EX60" s="42"/>
      <c r="EY60" s="42"/>
      <c r="EZ60" s="42"/>
      <c r="FA60" s="42"/>
      <c r="FB60" s="42"/>
      <c r="FC60" s="42"/>
      <c r="FD60" s="42"/>
      <c r="FE60" s="42"/>
      <c r="FF60" s="42"/>
      <c r="FG60" s="42"/>
      <c r="FH60" s="42"/>
      <c r="FI60" s="42"/>
      <c r="FJ60" s="42"/>
      <c r="FK60" s="42"/>
      <c r="FL60" s="42"/>
      <c r="FM60" s="42"/>
      <c r="FN60" s="42"/>
      <c r="FO60" s="42"/>
      <c r="FP60" s="42"/>
      <c r="FQ60" s="42"/>
      <c r="FR60" s="42"/>
      <c r="FS60" s="42"/>
      <c r="FT60" s="42"/>
      <c r="FU60" s="42"/>
      <c r="FV60" s="42"/>
      <c r="FW60" s="42"/>
      <c r="FX60" s="42"/>
      <c r="FY60" s="42"/>
      <c r="FZ60" s="42"/>
      <c r="GA60" s="42"/>
      <c r="GB60" s="42"/>
      <c r="GC60" s="42"/>
      <c r="GD60" s="42"/>
      <c r="GE60" s="42"/>
      <c r="GF60" s="42"/>
      <c r="GG60" s="42"/>
      <c r="GH60" s="42"/>
      <c r="GI60" s="42"/>
      <c r="GJ60" s="42"/>
      <c r="GK60" s="42"/>
      <c r="GL60" s="42"/>
      <c r="GM60" s="42"/>
      <c r="GN60" s="42"/>
      <c r="GO60" s="42"/>
      <c r="GP60" s="42"/>
      <c r="GQ60" s="42"/>
      <c r="GR60" s="42"/>
      <c r="GS60" s="42"/>
      <c r="GT60" s="42"/>
      <c r="GU60" s="42"/>
      <c r="GV60" s="42">
        <v>101.5</v>
      </c>
      <c r="GW60" s="42">
        <v>156.1</v>
      </c>
      <c r="GX60" s="42">
        <v>110.3</v>
      </c>
      <c r="GY60" s="42">
        <v>97.2</v>
      </c>
    </row>
    <row r="61" spans="2:207" x14ac:dyDescent="0.35">
      <c r="B61" s="2" t="s">
        <v>269</v>
      </c>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v>679.2</v>
      </c>
      <c r="GW61" s="42">
        <v>373.1</v>
      </c>
      <c r="GX61" s="42">
        <v>13.6</v>
      </c>
      <c r="GY61" s="42">
        <v>283.60000000000002</v>
      </c>
    </row>
    <row r="62" spans="2:207" x14ac:dyDescent="0.35">
      <c r="B62" s="2" t="s">
        <v>332</v>
      </c>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c r="DV62" s="42"/>
      <c r="DW62" s="42"/>
      <c r="DX62" s="42"/>
      <c r="DY62" s="42"/>
      <c r="DZ62" s="42"/>
      <c r="EA62" s="42"/>
      <c r="EB62" s="42"/>
      <c r="EC62" s="42"/>
      <c r="ED62" s="42"/>
      <c r="EE62" s="42"/>
      <c r="EF62" s="42"/>
      <c r="EG62" s="42"/>
      <c r="EH62" s="42"/>
      <c r="EI62" s="42"/>
      <c r="EJ62" s="42"/>
      <c r="EK62" s="42"/>
      <c r="EL62" s="42"/>
      <c r="EM62" s="42"/>
      <c r="EN62" s="42"/>
      <c r="EO62" s="42"/>
      <c r="EP62" s="42"/>
      <c r="EQ62" s="42"/>
      <c r="ER62" s="42"/>
      <c r="ES62" s="42"/>
      <c r="ET62" s="42"/>
      <c r="EU62" s="42"/>
      <c r="EV62" s="42"/>
      <c r="EW62" s="42"/>
      <c r="EX62" s="42"/>
      <c r="EY62" s="42"/>
      <c r="EZ62" s="42"/>
      <c r="FA62" s="42"/>
      <c r="FB62" s="42"/>
      <c r="FC62" s="42"/>
      <c r="FD62" s="42"/>
      <c r="FE62" s="42"/>
      <c r="FF62" s="42"/>
      <c r="FG62" s="42"/>
      <c r="FH62" s="42"/>
      <c r="FI62" s="42"/>
      <c r="FJ62" s="42"/>
      <c r="FK62" s="42"/>
      <c r="FL62" s="42"/>
      <c r="FM62" s="42"/>
      <c r="FN62" s="42"/>
      <c r="FO62" s="42"/>
      <c r="FP62" s="42"/>
      <c r="FQ62" s="42"/>
      <c r="FR62" s="42"/>
      <c r="FS62" s="42"/>
      <c r="FT62" s="42"/>
      <c r="FU62" s="42"/>
      <c r="FV62" s="42"/>
      <c r="FW62" s="42"/>
      <c r="FX62" s="42"/>
      <c r="FY62" s="42"/>
      <c r="FZ62" s="42"/>
      <c r="GA62" s="42"/>
      <c r="GB62" s="42"/>
      <c r="GC62" s="42"/>
      <c r="GD62" s="42"/>
      <c r="GE62" s="42"/>
      <c r="GF62" s="42"/>
      <c r="GG62" s="42"/>
      <c r="GH62" s="42"/>
      <c r="GI62" s="42"/>
      <c r="GJ62" s="42"/>
      <c r="GK62" s="42"/>
      <c r="GL62" s="42"/>
      <c r="GM62" s="42"/>
      <c r="GN62" s="42"/>
      <c r="GO62" s="42"/>
      <c r="GP62" s="42"/>
      <c r="GQ62" s="42"/>
      <c r="GR62" s="42"/>
      <c r="GS62" s="42"/>
      <c r="GT62" s="42"/>
      <c r="GU62" s="42"/>
      <c r="GV62" s="42">
        <v>788</v>
      </c>
      <c r="GW62" s="42">
        <v>556.20000000000005</v>
      </c>
      <c r="GX62" s="42">
        <v>198.5</v>
      </c>
      <c r="GY62" s="42">
        <v>473.5</v>
      </c>
    </row>
    <row r="63" spans="2:207" x14ac:dyDescent="0.35">
      <c r="B63" s="2" t="s">
        <v>333</v>
      </c>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c r="DO63" s="42"/>
      <c r="DP63" s="42"/>
      <c r="DQ63" s="42"/>
      <c r="DR63" s="42"/>
      <c r="DS63" s="42"/>
      <c r="DT63" s="42"/>
      <c r="DU63" s="42"/>
      <c r="DV63" s="42"/>
      <c r="DW63" s="42"/>
      <c r="DX63" s="42"/>
      <c r="DY63" s="42"/>
      <c r="DZ63" s="42"/>
      <c r="EA63" s="42"/>
      <c r="EB63" s="42"/>
      <c r="EC63" s="42"/>
      <c r="ED63" s="42"/>
      <c r="EE63" s="42"/>
      <c r="EF63" s="42"/>
      <c r="EG63" s="42"/>
      <c r="EH63" s="42"/>
      <c r="EI63" s="42"/>
      <c r="EJ63" s="42"/>
      <c r="EK63" s="42"/>
      <c r="EL63" s="42"/>
      <c r="EM63" s="42"/>
      <c r="EN63" s="42"/>
      <c r="EO63" s="42"/>
      <c r="EP63" s="42"/>
      <c r="EQ63" s="42"/>
      <c r="ER63" s="42"/>
      <c r="ES63" s="42"/>
      <c r="ET63" s="42"/>
      <c r="EU63" s="42"/>
      <c r="EV63" s="42"/>
      <c r="EW63" s="42"/>
      <c r="EX63" s="42"/>
      <c r="EY63" s="42"/>
      <c r="EZ63" s="42"/>
      <c r="FA63" s="42"/>
      <c r="FB63" s="42"/>
      <c r="FC63" s="42"/>
      <c r="FD63" s="42"/>
      <c r="FE63" s="42"/>
      <c r="FF63" s="42"/>
      <c r="FG63" s="42"/>
      <c r="FH63" s="42"/>
      <c r="FI63" s="42"/>
      <c r="FJ63" s="42"/>
      <c r="FK63" s="42"/>
      <c r="FL63" s="42"/>
      <c r="FM63" s="42"/>
      <c r="FN63" s="42"/>
      <c r="FO63" s="42"/>
      <c r="FP63" s="42"/>
      <c r="FQ63" s="42"/>
      <c r="FR63" s="42"/>
      <c r="FS63" s="42"/>
      <c r="FT63" s="42"/>
      <c r="FU63" s="42"/>
      <c r="FV63" s="42"/>
      <c r="FW63" s="42"/>
      <c r="FX63" s="42"/>
      <c r="FY63" s="42"/>
      <c r="FZ63" s="42"/>
      <c r="GA63" s="42"/>
      <c r="GB63" s="42"/>
      <c r="GC63" s="42"/>
      <c r="GD63" s="42"/>
      <c r="GE63" s="42"/>
      <c r="GF63" s="42"/>
      <c r="GG63" s="42"/>
      <c r="GH63" s="42"/>
      <c r="GI63" s="42"/>
      <c r="GJ63" s="42"/>
      <c r="GK63" s="42"/>
      <c r="GL63" s="42"/>
      <c r="GM63" s="42"/>
      <c r="GN63" s="42"/>
      <c r="GO63" s="42"/>
      <c r="GP63" s="42"/>
      <c r="GQ63" s="42"/>
      <c r="GR63" s="42"/>
      <c r="GS63" s="42"/>
      <c r="GT63" s="42"/>
      <c r="GU63" s="42"/>
      <c r="GV63" s="42"/>
      <c r="GW63" s="42">
        <v>106.2</v>
      </c>
      <c r="GX63" s="42">
        <v>35.833333333333343</v>
      </c>
      <c r="GY63" s="42">
        <v>1.6333333333333331</v>
      </c>
    </row>
    <row r="64" spans="2:207" x14ac:dyDescent="0.35">
      <c r="B64" s="2" t="s">
        <v>186</v>
      </c>
      <c r="C64" s="42">
        <v>38.1</v>
      </c>
      <c r="D64" s="42">
        <v>38.633333333333333</v>
      </c>
      <c r="E64" s="42">
        <v>39.033333333333331</v>
      </c>
      <c r="F64" s="42">
        <v>39.6</v>
      </c>
      <c r="G64" s="42">
        <v>39.93333333333333</v>
      </c>
      <c r="H64" s="42">
        <v>40.299999999999997</v>
      </c>
      <c r="I64" s="42">
        <v>40.700000000000003</v>
      </c>
      <c r="J64" s="42">
        <v>41</v>
      </c>
      <c r="K64" s="42">
        <v>41.333333333333343</v>
      </c>
      <c r="L64" s="42">
        <v>41.6</v>
      </c>
      <c r="M64" s="42">
        <v>41.93333333333333</v>
      </c>
      <c r="N64" s="42">
        <v>42.366666666666667</v>
      </c>
      <c r="O64" s="42">
        <v>43.033333333333331</v>
      </c>
      <c r="P64" s="42">
        <v>43.933333333333337</v>
      </c>
      <c r="Q64" s="42">
        <v>44.8</v>
      </c>
      <c r="R64" s="42">
        <v>45.93333333333333</v>
      </c>
      <c r="S64" s="42">
        <v>47.3</v>
      </c>
      <c r="T64" s="42">
        <v>48.56666666666667</v>
      </c>
      <c r="U64" s="42">
        <v>49.93333333333333</v>
      </c>
      <c r="V64" s="42">
        <v>51.466666666666669</v>
      </c>
      <c r="W64" s="42">
        <v>52.566666666666663</v>
      </c>
      <c r="X64" s="42">
        <v>53.2</v>
      </c>
      <c r="Y64" s="42">
        <v>54.266666666666673</v>
      </c>
      <c r="Z64" s="42">
        <v>55.266666666666673</v>
      </c>
      <c r="AA64" s="42">
        <v>55.9</v>
      </c>
      <c r="AB64" s="42">
        <v>56.4</v>
      </c>
      <c r="AC64" s="42">
        <v>57.3</v>
      </c>
      <c r="AD64" s="42">
        <v>58.133333333333333</v>
      </c>
      <c r="AE64" s="42">
        <v>59.2</v>
      </c>
      <c r="AF64" s="42">
        <v>60.233333333333327</v>
      </c>
      <c r="AG64" s="42">
        <v>61.066666666666663</v>
      </c>
      <c r="AH64" s="42">
        <v>61.966666666666669</v>
      </c>
      <c r="AI64" s="42">
        <v>63.033333333333331</v>
      </c>
      <c r="AJ64" s="42">
        <v>64.466666666666669</v>
      </c>
      <c r="AK64" s="42">
        <v>65.966666666666669</v>
      </c>
      <c r="AL64" s="42">
        <v>67.5</v>
      </c>
      <c r="AM64" s="42">
        <v>69.2</v>
      </c>
      <c r="AN64" s="42">
        <v>71.400000000000006</v>
      </c>
      <c r="AO64" s="42">
        <v>73.7</v>
      </c>
      <c r="AP64" s="42">
        <v>76.033333333333331</v>
      </c>
      <c r="AQ64" s="42">
        <v>79.033333333333331</v>
      </c>
      <c r="AR64" s="42">
        <v>81.7</v>
      </c>
      <c r="AS64" s="42">
        <v>83.233333333333334</v>
      </c>
      <c r="AT64" s="42">
        <v>85.566666666666663</v>
      </c>
      <c r="AU64" s="42">
        <v>87.933333333333337</v>
      </c>
      <c r="AV64" s="42">
        <v>89.766666666666666</v>
      </c>
      <c r="AW64" s="42">
        <v>92.266666666666666</v>
      </c>
      <c r="AX64" s="42">
        <v>93.766666666666666</v>
      </c>
      <c r="AY64" s="42">
        <v>94.600000000000009</v>
      </c>
      <c r="AZ64" s="42">
        <v>95.966666666666669</v>
      </c>
      <c r="BA64" s="42">
        <v>97.63333333333334</v>
      </c>
      <c r="BB64" s="42">
        <v>97.933333333333337</v>
      </c>
      <c r="BC64" s="42">
        <v>98</v>
      </c>
      <c r="BD64" s="42">
        <v>99.13333333333334</v>
      </c>
      <c r="BE64" s="42">
        <v>100.1</v>
      </c>
      <c r="BF64" s="42">
        <v>101.1</v>
      </c>
      <c r="BG64" s="42">
        <v>102.5333333333333</v>
      </c>
      <c r="BH64" s="42">
        <v>103.5</v>
      </c>
      <c r="BI64" s="42">
        <v>104.4</v>
      </c>
      <c r="BJ64" s="42">
        <v>105.3</v>
      </c>
      <c r="BK64" s="42">
        <v>106.26666666666669</v>
      </c>
      <c r="BL64" s="42">
        <v>107.23333333333331</v>
      </c>
      <c r="BM64" s="42">
        <v>107.9</v>
      </c>
      <c r="BN64" s="42">
        <v>109</v>
      </c>
      <c r="BO64" s="42">
        <v>109.56666666666671</v>
      </c>
      <c r="BP64" s="42">
        <v>109.0333333333333</v>
      </c>
      <c r="BQ64" s="42">
        <v>109.7</v>
      </c>
      <c r="BR64" s="42">
        <v>110.4666666666667</v>
      </c>
      <c r="BS64" s="42">
        <v>111.8</v>
      </c>
      <c r="BT64" s="42">
        <v>113.06666666666671</v>
      </c>
      <c r="BU64" s="42">
        <v>114.26666666666669</v>
      </c>
      <c r="BV64" s="42">
        <v>115.3333333333333</v>
      </c>
      <c r="BW64" s="42">
        <v>116.23333333333331</v>
      </c>
      <c r="BX64" s="42">
        <v>117.56666666666671</v>
      </c>
      <c r="BY64" s="42">
        <v>119</v>
      </c>
      <c r="BZ64" s="42">
        <v>120.3</v>
      </c>
      <c r="CA64" s="42">
        <v>121.6666666666667</v>
      </c>
      <c r="CB64" s="42">
        <v>123.6333333333333</v>
      </c>
      <c r="CC64" s="42">
        <v>124.6</v>
      </c>
      <c r="CD64" s="42">
        <v>125.8666666666667</v>
      </c>
      <c r="CE64" s="42">
        <v>128.0333333333333</v>
      </c>
      <c r="CF64" s="42">
        <v>129.30000000000001</v>
      </c>
      <c r="CG64" s="42">
        <v>131.5333333333333</v>
      </c>
      <c r="CH64" s="42">
        <v>133.76666666666671</v>
      </c>
      <c r="CI64" s="42">
        <v>134.76666666666671</v>
      </c>
      <c r="CJ64" s="42">
        <v>135.56666666666669</v>
      </c>
      <c r="CK64" s="42">
        <v>136.6</v>
      </c>
      <c r="CL64" s="42">
        <v>137.73333333333329</v>
      </c>
      <c r="CM64" s="42">
        <v>138.66666666666671</v>
      </c>
      <c r="CN64" s="42">
        <v>139.73333333333329</v>
      </c>
      <c r="CO64" s="42">
        <v>140.80000000000001</v>
      </c>
      <c r="CP64" s="42">
        <v>142.0333333333333</v>
      </c>
      <c r="CQ64" s="42">
        <v>143.06666666666669</v>
      </c>
      <c r="CR64" s="42">
        <v>144.1</v>
      </c>
      <c r="CS64" s="42">
        <v>144.76666666666671</v>
      </c>
      <c r="CT64" s="42">
        <v>145.9666666666667</v>
      </c>
      <c r="CU64" s="42">
        <v>146.69999999999999</v>
      </c>
      <c r="CV64" s="42">
        <v>147.5333333333333</v>
      </c>
      <c r="CW64" s="42">
        <v>148.9</v>
      </c>
      <c r="CX64" s="42">
        <v>149.76666666666671</v>
      </c>
      <c r="CY64" s="42">
        <v>150.8666666666667</v>
      </c>
      <c r="CZ64" s="42">
        <v>152.1</v>
      </c>
      <c r="DA64" s="42">
        <v>152.8666666666667</v>
      </c>
      <c r="DB64" s="42">
        <v>153.69999999999999</v>
      </c>
      <c r="DC64" s="42">
        <v>155.06666666666669</v>
      </c>
      <c r="DD64" s="42">
        <v>156.4</v>
      </c>
      <c r="DE64" s="42">
        <v>157.30000000000001</v>
      </c>
      <c r="DF64" s="42">
        <v>158.66666666666671</v>
      </c>
      <c r="DG64" s="42">
        <v>159.6333333333333</v>
      </c>
      <c r="DH64" s="42">
        <v>160</v>
      </c>
      <c r="DI64" s="42">
        <v>160.80000000000001</v>
      </c>
      <c r="DJ64" s="42">
        <v>161.66666666666671</v>
      </c>
      <c r="DK64" s="42">
        <v>162</v>
      </c>
      <c r="DL64" s="42">
        <v>162.5333333333333</v>
      </c>
      <c r="DM64" s="42">
        <v>163.3666666666667</v>
      </c>
      <c r="DN64" s="42">
        <v>164.1333333333333</v>
      </c>
      <c r="DO64" s="42">
        <v>164.73333333333329</v>
      </c>
      <c r="DP64" s="42">
        <v>165.9666666666667</v>
      </c>
      <c r="DQ64" s="42">
        <v>167.2</v>
      </c>
      <c r="DR64" s="42">
        <v>168.43333333333331</v>
      </c>
      <c r="DS64" s="42">
        <v>170.1</v>
      </c>
      <c r="DT64" s="42">
        <v>171.43333333333331</v>
      </c>
      <c r="DU64" s="42">
        <v>173</v>
      </c>
      <c r="DV64" s="42">
        <v>174.23333333333329</v>
      </c>
      <c r="DW64" s="42">
        <v>175.9</v>
      </c>
      <c r="DX64" s="42">
        <v>177.1333333333333</v>
      </c>
      <c r="DY64" s="42">
        <v>177.6333333333333</v>
      </c>
      <c r="DZ64" s="42">
        <v>177.5</v>
      </c>
      <c r="EA64" s="42">
        <v>178.06666666666669</v>
      </c>
      <c r="EB64" s="42">
        <v>179.4666666666667</v>
      </c>
      <c r="EC64" s="42">
        <v>180.43333333333331</v>
      </c>
      <c r="ED64" s="42">
        <v>181.5</v>
      </c>
      <c r="EE64" s="42">
        <v>183.3666666666667</v>
      </c>
      <c r="EF64" s="42">
        <v>183.06666666666669</v>
      </c>
      <c r="EG64" s="42">
        <v>184.43333333333331</v>
      </c>
      <c r="EH64" s="42">
        <v>185.1333333333333</v>
      </c>
      <c r="EI64" s="42">
        <v>186.7</v>
      </c>
      <c r="EJ64" s="42">
        <v>188.16666666666671</v>
      </c>
      <c r="EK64" s="42">
        <v>189.3666666666667</v>
      </c>
      <c r="EL64" s="42">
        <v>191.4</v>
      </c>
      <c r="EM64" s="42">
        <v>192.3666666666667</v>
      </c>
      <c r="EN64" s="42">
        <v>193.66666666666671</v>
      </c>
      <c r="EO64" s="42">
        <v>196.6</v>
      </c>
      <c r="EP64" s="42">
        <v>198.43333333333331</v>
      </c>
      <c r="EQ64" s="42">
        <v>199.4666666666667</v>
      </c>
      <c r="ER64" s="42">
        <v>201.26666666666671</v>
      </c>
      <c r="ES64" s="42">
        <v>203.16666666666671</v>
      </c>
      <c r="ET64" s="42">
        <v>202.33333333333329</v>
      </c>
      <c r="EU64" s="42">
        <v>204.31700000000001</v>
      </c>
      <c r="EV64" s="42">
        <v>206.631</v>
      </c>
      <c r="EW64" s="42">
        <v>207.93899999999999</v>
      </c>
      <c r="EX64" s="42">
        <v>210.48966666666669</v>
      </c>
      <c r="EY64" s="42">
        <v>212.76966666666669</v>
      </c>
      <c r="EZ64" s="42">
        <v>215.53766666666669</v>
      </c>
      <c r="FA64" s="42">
        <v>218.86099999999999</v>
      </c>
      <c r="FB64" s="42">
        <v>213.8486666666667</v>
      </c>
      <c r="FC64" s="42">
        <v>212.3776666666667</v>
      </c>
      <c r="FD64" s="42">
        <v>213.50700000000001</v>
      </c>
      <c r="FE64" s="42">
        <v>215.34399999999999</v>
      </c>
      <c r="FF64" s="42">
        <v>217.03</v>
      </c>
      <c r="FG64" s="42">
        <v>217.374</v>
      </c>
      <c r="FH64" s="42">
        <v>217.29733333333331</v>
      </c>
      <c r="FI64" s="42">
        <v>217.93433333333331</v>
      </c>
      <c r="FJ64" s="42">
        <v>219.69900000000001</v>
      </c>
      <c r="FK64" s="42">
        <v>222.0436666666667</v>
      </c>
      <c r="FL64" s="42">
        <v>224.5683333333333</v>
      </c>
      <c r="FM64" s="42">
        <v>226.0326666666667</v>
      </c>
      <c r="FN64" s="42">
        <v>227.04733333333331</v>
      </c>
      <c r="FO64" s="42">
        <v>228.32599999999999</v>
      </c>
      <c r="FP64" s="42">
        <v>228.80799999999999</v>
      </c>
      <c r="FQ64" s="42">
        <v>229.84100000000001</v>
      </c>
      <c r="FR64" s="42">
        <v>231.36933333333329</v>
      </c>
      <c r="FS64" s="42">
        <v>232.29933333333341</v>
      </c>
      <c r="FT64" s="42">
        <v>232.04499999999999</v>
      </c>
      <c r="FU64" s="42">
        <v>233.3</v>
      </c>
      <c r="FV64" s="42">
        <v>234.16266666666669</v>
      </c>
      <c r="FW64" s="42">
        <v>235.62100000000001</v>
      </c>
      <c r="FX64" s="42">
        <v>236.8723333333333</v>
      </c>
      <c r="FY64" s="42">
        <v>237.4783333333333</v>
      </c>
      <c r="FZ64" s="42">
        <v>236.88833333333341</v>
      </c>
      <c r="GA64" s="42">
        <v>235.35499999999999</v>
      </c>
      <c r="GB64" s="42">
        <v>236.96</v>
      </c>
      <c r="GC64" s="42">
        <v>237.85499999999999</v>
      </c>
      <c r="GD64" s="42">
        <v>237.83699999999999</v>
      </c>
      <c r="GE64" s="42">
        <v>237.68933333333331</v>
      </c>
      <c r="GF64" s="42">
        <v>239.59033333333329</v>
      </c>
      <c r="GG64" s="42">
        <v>240.60733333333329</v>
      </c>
      <c r="GH64" s="42">
        <v>242.1346666666667</v>
      </c>
      <c r="GI64" s="42">
        <v>243.7526666666667</v>
      </c>
      <c r="GJ64" s="42">
        <v>244.18700000000001</v>
      </c>
      <c r="GK64" s="42">
        <v>245.34533333333329</v>
      </c>
      <c r="GL64" s="42">
        <v>247.25700000000001</v>
      </c>
      <c r="GM64" s="42">
        <v>249.1793333333334</v>
      </c>
      <c r="GN64" s="42">
        <v>250.73766666666671</v>
      </c>
      <c r="GO64" s="42">
        <v>251.75433333333331</v>
      </c>
      <c r="GP64" s="42">
        <v>252.738</v>
      </c>
      <c r="GQ64" s="42">
        <v>253.18566666666669</v>
      </c>
      <c r="GR64" s="42">
        <v>255.37333333333331</v>
      </c>
      <c r="GS64" s="42">
        <v>256.19166666666672</v>
      </c>
      <c r="GT64" s="42">
        <v>257.85966666666673</v>
      </c>
      <c r="GU64" s="42">
        <v>258.5</v>
      </c>
      <c r="GV64" s="42">
        <v>256.47199999999998</v>
      </c>
      <c r="GW64" s="42">
        <v>259.42133333333328</v>
      </c>
      <c r="GX64" s="42">
        <v>260.983</v>
      </c>
      <c r="GY64" s="42">
        <v>263.39499999999998</v>
      </c>
    </row>
    <row r="65" spans="2:207" x14ac:dyDescent="0.35">
      <c r="B65" s="2" t="s">
        <v>334</v>
      </c>
      <c r="C65" s="42">
        <v>38.299999999999997</v>
      </c>
      <c r="D65" s="42">
        <v>38.833333333333343</v>
      </c>
      <c r="E65" s="42">
        <v>39.233333333333341</v>
      </c>
      <c r="F65" s="42">
        <v>39.799999999999997</v>
      </c>
      <c r="G65" s="42">
        <v>40.166666666666671</v>
      </c>
      <c r="H65" s="42">
        <v>40.533333333333339</v>
      </c>
      <c r="I65" s="42">
        <v>40.966666666666669</v>
      </c>
      <c r="J65" s="42">
        <v>41.233333333333341</v>
      </c>
      <c r="K65" s="42">
        <v>41.6</v>
      </c>
      <c r="L65" s="42">
        <v>41.8</v>
      </c>
      <c r="M65" s="42">
        <v>42.2</v>
      </c>
      <c r="N65" s="42">
        <v>42.633333333333333</v>
      </c>
      <c r="O65" s="42">
        <v>43.266666666666673</v>
      </c>
      <c r="P65" s="42">
        <v>44.166666666666657</v>
      </c>
      <c r="Q65" s="42">
        <v>45.066666666666663</v>
      </c>
      <c r="R65" s="42">
        <v>46.166666666666657</v>
      </c>
      <c r="S65" s="42">
        <v>47.566666666666663</v>
      </c>
      <c r="T65" s="42">
        <v>48.766666666666673</v>
      </c>
      <c r="U65" s="42">
        <v>50.233333333333341</v>
      </c>
      <c r="V65" s="42">
        <v>51.766666666666673</v>
      </c>
      <c r="W65" s="42">
        <v>52.866666666666667</v>
      </c>
      <c r="X65" s="42">
        <v>53.5</v>
      </c>
      <c r="Y65" s="42">
        <v>54.566666666666663</v>
      </c>
      <c r="Z65" s="42">
        <v>55.56666666666667</v>
      </c>
      <c r="AA65" s="42">
        <v>56.233333333333327</v>
      </c>
      <c r="AB65" s="42">
        <v>56.733333333333327</v>
      </c>
      <c r="AC65" s="42">
        <v>57.6</v>
      </c>
      <c r="AD65" s="42">
        <v>58.433333333333337</v>
      </c>
      <c r="AE65" s="42">
        <v>59.533333333333331</v>
      </c>
      <c r="AF65" s="42">
        <v>60.6</v>
      </c>
      <c r="AG65" s="42">
        <v>61.433333333333337</v>
      </c>
      <c r="AH65" s="42">
        <v>62.266666666666659</v>
      </c>
      <c r="AI65" s="42">
        <v>63.366666666666667</v>
      </c>
      <c r="AJ65" s="42">
        <v>64.766666666666666</v>
      </c>
      <c r="AK65" s="42">
        <v>66.233333333333334</v>
      </c>
      <c r="AL65" s="42">
        <v>67.833333333333329</v>
      </c>
      <c r="AM65" s="42">
        <v>69.566666666666663</v>
      </c>
      <c r="AN65" s="42">
        <v>71.899999999999991</v>
      </c>
      <c r="AO65" s="42">
        <v>74.233333333333334</v>
      </c>
      <c r="AP65" s="42">
        <v>76.5</v>
      </c>
      <c r="AQ65" s="42">
        <v>79.5</v>
      </c>
      <c r="AR65" s="42">
        <v>82.2</v>
      </c>
      <c r="AS65" s="42">
        <v>83.733333333333334</v>
      </c>
      <c r="AT65" s="42">
        <v>86.166666666666671</v>
      </c>
      <c r="AU65" s="42">
        <v>88.466666666666654</v>
      </c>
      <c r="AV65" s="42">
        <v>90.233333333333348</v>
      </c>
      <c r="AW65" s="42">
        <v>92.733333333333334</v>
      </c>
      <c r="AX65" s="42">
        <v>94.166666666666671</v>
      </c>
      <c r="AY65" s="42">
        <v>94.966666666666654</v>
      </c>
      <c r="AZ65" s="42">
        <v>96.233333333333334</v>
      </c>
      <c r="BA65" s="42">
        <v>98</v>
      </c>
      <c r="BB65" s="42">
        <v>98.333333333333329</v>
      </c>
      <c r="BC65" s="42">
        <v>98.3</v>
      </c>
      <c r="BD65" s="42">
        <v>99.433333333333337</v>
      </c>
      <c r="BE65" s="42">
        <v>100.4</v>
      </c>
      <c r="BF65" s="42">
        <v>101.1666666666667</v>
      </c>
      <c r="BG65" s="42">
        <v>101.93333333333329</v>
      </c>
      <c r="BH65" s="42">
        <v>102.4666666666667</v>
      </c>
      <c r="BI65" s="42">
        <v>103.93333333333329</v>
      </c>
      <c r="BJ65" s="42">
        <v>104.8</v>
      </c>
      <c r="BK65" s="42">
        <v>105.6666666666667</v>
      </c>
      <c r="BL65" s="42">
        <v>106.6333333333333</v>
      </c>
      <c r="BM65" s="42">
        <v>107.1333333333333</v>
      </c>
      <c r="BN65" s="42">
        <v>108.2</v>
      </c>
      <c r="BO65" s="42">
        <v>108.6666666666667</v>
      </c>
      <c r="BP65" s="42">
        <v>107.93333333333329</v>
      </c>
      <c r="BQ65" s="42">
        <v>108.5</v>
      </c>
      <c r="BR65" s="42">
        <v>109.2</v>
      </c>
      <c r="BS65" s="42">
        <v>110.6666666666667</v>
      </c>
      <c r="BT65" s="42">
        <v>111.9666666666667</v>
      </c>
      <c r="BU65" s="42">
        <v>113.1666666666667</v>
      </c>
      <c r="BV65" s="42">
        <v>114.1666666666667</v>
      </c>
      <c r="BW65" s="42">
        <v>114.93333333333329</v>
      </c>
      <c r="BX65" s="42">
        <v>116.2</v>
      </c>
      <c r="BY65" s="42">
        <v>117.73333333333331</v>
      </c>
      <c r="BZ65" s="42">
        <v>118.93333333333329</v>
      </c>
      <c r="CA65" s="42">
        <v>120.3666666666667</v>
      </c>
      <c r="CB65" s="42">
        <v>122.4</v>
      </c>
      <c r="CC65" s="42">
        <v>123.26666666666669</v>
      </c>
      <c r="CD65" s="42">
        <v>124.4</v>
      </c>
      <c r="CE65" s="42">
        <v>126.56666666666671</v>
      </c>
      <c r="CF65" s="42">
        <v>127.6666666666667</v>
      </c>
      <c r="CG65" s="42">
        <v>129.8666666666667</v>
      </c>
      <c r="CH65" s="42">
        <v>132.1</v>
      </c>
      <c r="CI65" s="42">
        <v>132.93333333333331</v>
      </c>
      <c r="CJ65" s="42">
        <v>133.73333333333341</v>
      </c>
      <c r="CK65" s="42">
        <v>134.6333333333333</v>
      </c>
      <c r="CL65" s="42">
        <v>135.73333333333329</v>
      </c>
      <c r="CM65" s="42">
        <v>136.5333333333333</v>
      </c>
      <c r="CN65" s="42">
        <v>137.56666666666669</v>
      </c>
      <c r="CO65" s="42">
        <v>138.69999999999999</v>
      </c>
      <c r="CP65" s="42">
        <v>139.80000000000001</v>
      </c>
      <c r="CQ65" s="42">
        <v>140.76666666666671</v>
      </c>
      <c r="CR65" s="42">
        <v>141.73333333333341</v>
      </c>
      <c r="CS65" s="42">
        <v>142.33333333333329</v>
      </c>
      <c r="CT65" s="42">
        <v>143.43333333333331</v>
      </c>
      <c r="CU65" s="42">
        <v>144.0333333333333</v>
      </c>
      <c r="CV65" s="42">
        <v>144.8666666666667</v>
      </c>
      <c r="CW65" s="42">
        <v>146.4</v>
      </c>
      <c r="CX65" s="42">
        <v>147.26666666666671</v>
      </c>
      <c r="CY65" s="42">
        <v>148.33333333333329</v>
      </c>
      <c r="CZ65" s="42">
        <v>149.5</v>
      </c>
      <c r="DA65" s="42">
        <v>150.16666666666671</v>
      </c>
      <c r="DB65" s="42">
        <v>151</v>
      </c>
      <c r="DC65" s="42">
        <v>152.4</v>
      </c>
      <c r="DD65" s="42">
        <v>153.73333333333341</v>
      </c>
      <c r="DE65" s="42">
        <v>154.56666666666669</v>
      </c>
      <c r="DF65" s="42">
        <v>155.8666666666667</v>
      </c>
      <c r="DG65" s="42">
        <v>156.80000000000001</v>
      </c>
      <c r="DH65" s="42">
        <v>157.1</v>
      </c>
      <c r="DI65" s="42">
        <v>157.80000000000001</v>
      </c>
      <c r="DJ65" s="42">
        <v>158.5333333333333</v>
      </c>
      <c r="DK65" s="42">
        <v>158.73333333333329</v>
      </c>
      <c r="DL65" s="42">
        <v>159.19999999999999</v>
      </c>
      <c r="DM65" s="42">
        <v>159.9666666666667</v>
      </c>
      <c r="DN65" s="42">
        <v>160.76666666666671</v>
      </c>
      <c r="DO65" s="42">
        <v>161.3666666666667</v>
      </c>
      <c r="DP65" s="42">
        <v>162.5333333333333</v>
      </c>
      <c r="DQ65" s="42">
        <v>163.9</v>
      </c>
      <c r="DR65" s="42">
        <v>165.2</v>
      </c>
      <c r="DS65" s="42">
        <v>166.83333333333329</v>
      </c>
      <c r="DT65" s="42">
        <v>168.16666666666671</v>
      </c>
      <c r="DU65" s="42">
        <v>169.7</v>
      </c>
      <c r="DV65" s="42">
        <v>170.83333333333329</v>
      </c>
      <c r="DW65" s="42">
        <v>172.43333333333331</v>
      </c>
      <c r="DX65" s="42">
        <v>173.73333333333341</v>
      </c>
      <c r="DY65" s="42">
        <v>174.1</v>
      </c>
      <c r="DZ65" s="42">
        <v>173.66666666666671</v>
      </c>
      <c r="EA65" s="42">
        <v>174.0333333333333</v>
      </c>
      <c r="EB65" s="42">
        <v>175.5333333333333</v>
      </c>
      <c r="EC65" s="42">
        <v>176.5</v>
      </c>
      <c r="ED65" s="42">
        <v>177.4666666666667</v>
      </c>
      <c r="EE65" s="42">
        <v>179.4666666666667</v>
      </c>
      <c r="EF65" s="42">
        <v>178.93333333333331</v>
      </c>
      <c r="EG65" s="42">
        <v>180.2</v>
      </c>
      <c r="EH65" s="42">
        <v>180.73333333333341</v>
      </c>
      <c r="EI65" s="42">
        <v>182.33333333333329</v>
      </c>
      <c r="EJ65" s="42">
        <v>183.66666666666671</v>
      </c>
      <c r="EK65" s="42">
        <v>184.8666666666667</v>
      </c>
      <c r="EL65" s="42">
        <v>187.06666666666669</v>
      </c>
      <c r="EM65" s="42">
        <v>187.93333333333331</v>
      </c>
      <c r="EN65" s="42">
        <v>189.23333333333341</v>
      </c>
      <c r="EO65" s="42">
        <v>192.56666666666669</v>
      </c>
      <c r="EP65" s="42">
        <v>194.2</v>
      </c>
      <c r="EQ65" s="42">
        <v>195.13333333333341</v>
      </c>
      <c r="ER65" s="42">
        <v>196.93333333333331</v>
      </c>
      <c r="ES65" s="42">
        <v>198.8</v>
      </c>
      <c r="ET65" s="42">
        <v>197.56666666666661</v>
      </c>
      <c r="EU65" s="42">
        <v>199.553</v>
      </c>
      <c r="EV65" s="42">
        <v>202.077</v>
      </c>
      <c r="EW65" s="42">
        <v>203.37</v>
      </c>
      <c r="EX65" s="42">
        <v>206.08566666666661</v>
      </c>
      <c r="EY65" s="42">
        <v>208.51599999999999</v>
      </c>
      <c r="EZ65" s="42">
        <v>211.5026666666667</v>
      </c>
      <c r="FA65" s="42">
        <v>215.13</v>
      </c>
      <c r="FB65" s="42">
        <v>208.83866666666671</v>
      </c>
      <c r="FC65" s="42">
        <v>206.94333333333341</v>
      </c>
      <c r="FD65" s="42">
        <v>208.39033333333339</v>
      </c>
      <c r="FE65" s="42">
        <v>210.69499999999999</v>
      </c>
      <c r="FF65" s="42">
        <v>212.63266666666661</v>
      </c>
      <c r="FG65" s="42">
        <v>213.23699999999999</v>
      </c>
      <c r="FH65" s="42">
        <v>213.15066666666669</v>
      </c>
      <c r="FI65" s="42">
        <v>213.82</v>
      </c>
      <c r="FJ65" s="42">
        <v>215.76400000000001</v>
      </c>
      <c r="FK65" s="42">
        <v>218.41566666666671</v>
      </c>
      <c r="FL65" s="42">
        <v>221.28766666666669</v>
      </c>
      <c r="FM65" s="42">
        <v>222.738</v>
      </c>
      <c r="FN65" s="42">
        <v>223.77466666666669</v>
      </c>
      <c r="FO65" s="42">
        <v>225.08733333333331</v>
      </c>
      <c r="FP65" s="42">
        <v>225.45933333333329</v>
      </c>
      <c r="FQ65" s="42">
        <v>226.357</v>
      </c>
      <c r="FR65" s="42">
        <v>227.97166666666669</v>
      </c>
      <c r="FS65" s="42">
        <v>228.8366666666667</v>
      </c>
      <c r="FT65" s="42">
        <v>228.40966666666671</v>
      </c>
      <c r="FU65" s="42">
        <v>229.589</v>
      </c>
      <c r="FV65" s="42">
        <v>230.43366666666671</v>
      </c>
      <c r="FW65" s="42">
        <v>231.95</v>
      </c>
      <c r="FX65" s="42">
        <v>233.1013333333334</v>
      </c>
      <c r="FY65" s="42">
        <v>233.49433333333329</v>
      </c>
      <c r="FZ65" s="42">
        <v>232.43100000000001</v>
      </c>
      <c r="GA65" s="42">
        <v>230.23666666666671</v>
      </c>
      <c r="GB65" s="42">
        <v>231.95766666666671</v>
      </c>
      <c r="GC65" s="42">
        <v>232.69333333333341</v>
      </c>
      <c r="GD65" s="42">
        <v>232.2803333333334</v>
      </c>
      <c r="GE65" s="42">
        <v>231.78100000000001</v>
      </c>
      <c r="GF65" s="42">
        <v>233.774</v>
      </c>
      <c r="GG65" s="42">
        <v>234.59666666666669</v>
      </c>
      <c r="GH65" s="42">
        <v>236.1406666666667</v>
      </c>
      <c r="GI65" s="42">
        <v>237.75</v>
      </c>
      <c r="GJ65" s="42">
        <v>238.03066666666669</v>
      </c>
      <c r="GK65" s="42">
        <v>239.2</v>
      </c>
      <c r="GL65" s="42">
        <v>241.30366666666669</v>
      </c>
      <c r="GM65" s="42">
        <v>243.27433333333329</v>
      </c>
      <c r="GN65" s="42">
        <v>244.81299999999999</v>
      </c>
      <c r="GO65" s="42">
        <v>245.79300000000001</v>
      </c>
      <c r="GP65" s="42">
        <v>246.68100000000001</v>
      </c>
      <c r="GQ65" s="42">
        <v>246.76499999999999</v>
      </c>
      <c r="GR65" s="42">
        <v>249.00766666666669</v>
      </c>
      <c r="GS65" s="42">
        <v>249.66499999999999</v>
      </c>
      <c r="GT65" s="42">
        <v>251.42533333333341</v>
      </c>
      <c r="GU65" s="42">
        <v>251.88533333333331</v>
      </c>
      <c r="GV65" s="42">
        <v>249.57599999999999</v>
      </c>
      <c r="GW65" s="42">
        <v>253.01366666666661</v>
      </c>
      <c r="GX65" s="42">
        <v>254.68033333333329</v>
      </c>
      <c r="GY65" s="42">
        <v>257.35066666666671</v>
      </c>
    </row>
    <row r="66" spans="2:207" x14ac:dyDescent="0.35">
      <c r="B66" s="2" t="s">
        <v>335</v>
      </c>
      <c r="C66" s="42">
        <v>4940.7</v>
      </c>
      <c r="D66" s="42">
        <v>4982</v>
      </c>
      <c r="E66" s="42">
        <v>5021.8999999999996</v>
      </c>
      <c r="F66" s="42">
        <v>5060.8</v>
      </c>
      <c r="G66" s="42">
        <v>5099.8999999999996</v>
      </c>
      <c r="H66" s="42">
        <v>5139.7</v>
      </c>
      <c r="I66" s="42">
        <v>5180</v>
      </c>
      <c r="J66" s="42">
        <v>5221</v>
      </c>
      <c r="K66" s="42">
        <v>5262.8</v>
      </c>
      <c r="L66" s="42">
        <v>5305.2</v>
      </c>
      <c r="M66" s="42">
        <v>5348.2</v>
      </c>
      <c r="N66" s="42">
        <v>5391.9</v>
      </c>
      <c r="O66" s="42">
        <v>5436.6</v>
      </c>
      <c r="P66" s="42">
        <v>5483.5</v>
      </c>
      <c r="Q66" s="42">
        <v>5530.8</v>
      </c>
      <c r="R66" s="42">
        <v>5579.2</v>
      </c>
      <c r="S66" s="42">
        <v>5628.2</v>
      </c>
      <c r="T66" s="42">
        <v>5677.5</v>
      </c>
      <c r="U66" s="42">
        <v>5726.2</v>
      </c>
      <c r="V66" s="42">
        <v>5774.2</v>
      </c>
      <c r="W66" s="42">
        <v>5820.9</v>
      </c>
      <c r="X66" s="42">
        <v>5866.7</v>
      </c>
      <c r="Y66" s="42">
        <v>5912</v>
      </c>
      <c r="Z66" s="42">
        <v>5957.4</v>
      </c>
      <c r="AA66" s="42">
        <v>6002.8</v>
      </c>
      <c r="AB66" s="42">
        <v>6048.9</v>
      </c>
      <c r="AC66" s="42">
        <v>6096.4</v>
      </c>
      <c r="AD66" s="42">
        <v>6144.7</v>
      </c>
      <c r="AE66" s="42">
        <v>6194.5</v>
      </c>
      <c r="AF66" s="42">
        <v>6245.6</v>
      </c>
      <c r="AG66" s="42">
        <v>6297.4</v>
      </c>
      <c r="AH66" s="42">
        <v>6350.6</v>
      </c>
      <c r="AI66" s="42">
        <v>6405.2</v>
      </c>
      <c r="AJ66" s="42">
        <v>6460.8</v>
      </c>
      <c r="AK66" s="42">
        <v>6518</v>
      </c>
      <c r="AL66" s="42">
        <v>6576.2</v>
      </c>
      <c r="AM66" s="42">
        <v>6636</v>
      </c>
      <c r="AN66" s="42">
        <v>6693.8</v>
      </c>
      <c r="AO66" s="42">
        <v>6748.7</v>
      </c>
      <c r="AP66" s="42">
        <v>6800.2</v>
      </c>
      <c r="AQ66" s="42">
        <v>6847.6</v>
      </c>
      <c r="AR66" s="42">
        <v>6890.3</v>
      </c>
      <c r="AS66" s="42">
        <v>6928.3</v>
      </c>
      <c r="AT66" s="42">
        <v>6968.3</v>
      </c>
      <c r="AU66" s="42">
        <v>7012.5</v>
      </c>
      <c r="AV66" s="42">
        <v>7059.7</v>
      </c>
      <c r="AW66" s="42">
        <v>7109.5</v>
      </c>
      <c r="AX66" s="42">
        <v>7161.9</v>
      </c>
      <c r="AY66" s="42">
        <v>7216.2</v>
      </c>
      <c r="AZ66" s="42">
        <v>7271.9</v>
      </c>
      <c r="BA66" s="42">
        <v>7328.5</v>
      </c>
      <c r="BB66" s="42">
        <v>7386.2</v>
      </c>
      <c r="BC66" s="42">
        <v>7443.9</v>
      </c>
      <c r="BD66" s="42">
        <v>7502.9</v>
      </c>
      <c r="BE66" s="42">
        <v>7563.6</v>
      </c>
      <c r="BF66" s="42">
        <v>7626.8</v>
      </c>
      <c r="BG66" s="42">
        <v>7692.5</v>
      </c>
      <c r="BH66" s="42">
        <v>7760.5</v>
      </c>
      <c r="BI66" s="42">
        <v>7830.2</v>
      </c>
      <c r="BJ66" s="42">
        <v>7901.2</v>
      </c>
      <c r="BK66" s="42">
        <v>7972.5</v>
      </c>
      <c r="BL66" s="42">
        <v>8044.2</v>
      </c>
      <c r="BM66" s="42">
        <v>8115.9</v>
      </c>
      <c r="BN66" s="42">
        <v>8187.2</v>
      </c>
      <c r="BO66" s="42">
        <v>8257.9</v>
      </c>
      <c r="BP66" s="42">
        <v>8328.2999999999993</v>
      </c>
      <c r="BQ66" s="42">
        <v>8398.5</v>
      </c>
      <c r="BR66" s="42">
        <v>8468.4</v>
      </c>
      <c r="BS66" s="42">
        <v>8537.9</v>
      </c>
      <c r="BT66" s="42">
        <v>8606.7000000000007</v>
      </c>
      <c r="BU66" s="42">
        <v>8675.1</v>
      </c>
      <c r="BV66" s="42">
        <v>8743.5</v>
      </c>
      <c r="BW66" s="42">
        <v>8811.2000000000007</v>
      </c>
      <c r="BX66" s="42">
        <v>8878.9</v>
      </c>
      <c r="BY66" s="42">
        <v>8946.2999999999993</v>
      </c>
      <c r="BZ66" s="42">
        <v>9013.7000000000007</v>
      </c>
      <c r="CA66" s="42">
        <v>9080.7000000000007</v>
      </c>
      <c r="CB66" s="42">
        <v>9147.6</v>
      </c>
      <c r="CC66" s="42">
        <v>9214.2000000000007</v>
      </c>
      <c r="CD66" s="42">
        <v>9280.7000000000007</v>
      </c>
      <c r="CE66" s="42">
        <v>9346.4</v>
      </c>
      <c r="CF66" s="42">
        <v>9411.5</v>
      </c>
      <c r="CG66" s="42">
        <v>9475.2999999999993</v>
      </c>
      <c r="CH66" s="42">
        <v>9537.7999999999993</v>
      </c>
      <c r="CI66" s="42">
        <v>9599.2000000000007</v>
      </c>
      <c r="CJ66" s="42">
        <v>9659.6</v>
      </c>
      <c r="CK66" s="42">
        <v>9719.4</v>
      </c>
      <c r="CL66" s="42">
        <v>9779.4</v>
      </c>
      <c r="CM66" s="42">
        <v>9839.7000000000007</v>
      </c>
      <c r="CN66" s="42">
        <v>9900.9</v>
      </c>
      <c r="CO66" s="42">
        <v>9963.6</v>
      </c>
      <c r="CP66" s="42">
        <v>10027.200000000001</v>
      </c>
      <c r="CQ66" s="42">
        <v>10091.799999999999</v>
      </c>
      <c r="CR66" s="42">
        <v>10158.1</v>
      </c>
      <c r="CS66" s="42">
        <v>10225.200000000001</v>
      </c>
      <c r="CT66" s="42">
        <v>10293.299999999999</v>
      </c>
      <c r="CU66" s="42">
        <v>10362.200000000001</v>
      </c>
      <c r="CV66" s="42">
        <v>10431.5</v>
      </c>
      <c r="CW66" s="42">
        <v>10502</v>
      </c>
      <c r="CX66" s="42">
        <v>10573.5</v>
      </c>
      <c r="CY66" s="42">
        <v>10645.4</v>
      </c>
      <c r="CZ66" s="42">
        <v>10718.4</v>
      </c>
      <c r="DA66" s="42">
        <v>10792</v>
      </c>
      <c r="DB66" s="42">
        <v>10867.2</v>
      </c>
      <c r="DC66" s="42">
        <v>10943.8</v>
      </c>
      <c r="DD66" s="42">
        <v>11025.2</v>
      </c>
      <c r="DE66" s="42">
        <v>11112.4</v>
      </c>
      <c r="DF66" s="42">
        <v>11205.1</v>
      </c>
      <c r="DG66" s="42">
        <v>11303.2</v>
      </c>
      <c r="DH66" s="42">
        <v>11406</v>
      </c>
      <c r="DI66" s="42">
        <v>11513.8</v>
      </c>
      <c r="DJ66" s="42">
        <v>11625.6</v>
      </c>
      <c r="DK66" s="42">
        <v>11741</v>
      </c>
      <c r="DL66" s="42">
        <v>11860</v>
      </c>
      <c r="DM66" s="42">
        <v>11981.4</v>
      </c>
      <c r="DN66" s="42">
        <v>12105</v>
      </c>
      <c r="DO66" s="42">
        <v>12231.2</v>
      </c>
      <c r="DP66" s="42">
        <v>12359</v>
      </c>
      <c r="DQ66" s="42">
        <v>12488.9</v>
      </c>
      <c r="DR66" s="42">
        <v>12621</v>
      </c>
      <c r="DS66" s="42">
        <v>12754.4</v>
      </c>
      <c r="DT66" s="42">
        <v>12885.1</v>
      </c>
      <c r="DU66" s="42">
        <v>13011.4</v>
      </c>
      <c r="DV66" s="42">
        <v>13131.9</v>
      </c>
      <c r="DW66" s="42">
        <v>13247.1</v>
      </c>
      <c r="DX66" s="42">
        <v>13356.2</v>
      </c>
      <c r="DY66" s="42">
        <v>13459.7</v>
      </c>
      <c r="DZ66" s="42">
        <v>13557.8</v>
      </c>
      <c r="EA66" s="42">
        <v>13651.1</v>
      </c>
      <c r="EB66" s="42">
        <v>13741.2</v>
      </c>
      <c r="EC66" s="42">
        <v>13829.2</v>
      </c>
      <c r="ED66" s="42">
        <v>13916</v>
      </c>
      <c r="EE66" s="42">
        <v>14002.4</v>
      </c>
      <c r="EF66" s="42">
        <v>14089.7</v>
      </c>
      <c r="EG66" s="42">
        <v>14177.4</v>
      </c>
      <c r="EH66" s="42">
        <v>14266.5</v>
      </c>
      <c r="EI66" s="42">
        <v>14357.5</v>
      </c>
      <c r="EJ66" s="42">
        <v>14450.4</v>
      </c>
      <c r="EK66" s="42">
        <v>14545.5</v>
      </c>
      <c r="EL66" s="42">
        <v>14642.1</v>
      </c>
      <c r="EM66" s="42">
        <v>14737.1</v>
      </c>
      <c r="EN66" s="42">
        <v>14829.4</v>
      </c>
      <c r="EO66" s="42">
        <v>14920.2</v>
      </c>
      <c r="EP66" s="42">
        <v>15008.9</v>
      </c>
      <c r="EQ66" s="42">
        <v>15095.2</v>
      </c>
      <c r="ER66" s="42">
        <v>15179.4</v>
      </c>
      <c r="ES66" s="42">
        <v>15259.8</v>
      </c>
      <c r="ET66" s="42">
        <v>15336.4</v>
      </c>
      <c r="EU66" s="42">
        <v>15412.4</v>
      </c>
      <c r="EV66" s="42">
        <v>15488</v>
      </c>
      <c r="EW66" s="42">
        <v>15563.8</v>
      </c>
      <c r="EX66" s="42">
        <v>15638.8</v>
      </c>
      <c r="EY66" s="42">
        <v>15712.6</v>
      </c>
      <c r="EZ66" s="42">
        <v>15783.7</v>
      </c>
      <c r="FA66" s="42">
        <v>15850.9</v>
      </c>
      <c r="FB66" s="42">
        <v>15913.8</v>
      </c>
      <c r="FC66" s="42">
        <v>15971.4</v>
      </c>
      <c r="FD66" s="42">
        <v>16025</v>
      </c>
      <c r="FE66" s="42">
        <v>16075.4</v>
      </c>
      <c r="FF66" s="42">
        <v>16124.4</v>
      </c>
      <c r="FG66" s="42">
        <v>16173.6</v>
      </c>
      <c r="FH66" s="42">
        <v>16224.4</v>
      </c>
      <c r="FI66" s="42">
        <v>16277.7</v>
      </c>
      <c r="FJ66" s="42">
        <v>16333.2</v>
      </c>
      <c r="FK66" s="42">
        <v>16390.900000000001</v>
      </c>
      <c r="FL66" s="42">
        <v>16450.900000000001</v>
      </c>
      <c r="FM66" s="42">
        <v>16513.3</v>
      </c>
      <c r="FN66" s="42">
        <v>16577.3</v>
      </c>
      <c r="FO66" s="42">
        <v>16642.900000000001</v>
      </c>
      <c r="FP66" s="42">
        <v>16710.5</v>
      </c>
      <c r="FQ66" s="42">
        <v>16779.7</v>
      </c>
      <c r="FR66" s="42">
        <v>16850.099999999999</v>
      </c>
      <c r="FS66" s="42">
        <v>16921.8</v>
      </c>
      <c r="FT66" s="42">
        <v>16994.900000000001</v>
      </c>
      <c r="FU66" s="42">
        <v>17068.599999999999</v>
      </c>
      <c r="FV66" s="42">
        <v>17143.400000000001</v>
      </c>
      <c r="FW66" s="42">
        <v>17219.3</v>
      </c>
      <c r="FX66" s="42">
        <v>17296.2</v>
      </c>
      <c r="FY66" s="42">
        <v>17374.2</v>
      </c>
      <c r="FZ66" s="42">
        <v>17453</v>
      </c>
      <c r="GA66" s="42">
        <v>17532.099999999999</v>
      </c>
      <c r="GB66" s="42">
        <v>17611.2</v>
      </c>
      <c r="GC66" s="42">
        <v>17689.599999999999</v>
      </c>
      <c r="GD66" s="42">
        <v>17766.8</v>
      </c>
      <c r="GE66" s="42">
        <v>17843.2</v>
      </c>
      <c r="GF66" s="42">
        <v>17918.2</v>
      </c>
      <c r="GG66" s="42">
        <v>17992</v>
      </c>
      <c r="GH66" s="42">
        <v>18065.099999999999</v>
      </c>
      <c r="GI66" s="42">
        <v>18137.7</v>
      </c>
      <c r="GJ66" s="42">
        <v>18211.099999999999</v>
      </c>
      <c r="GK66" s="42">
        <v>18287.099999999999</v>
      </c>
      <c r="GL66" s="42">
        <v>18365.3</v>
      </c>
      <c r="GM66" s="42">
        <v>18446.400000000001</v>
      </c>
      <c r="GN66" s="42">
        <v>18530.5</v>
      </c>
      <c r="GO66" s="42">
        <v>18617.400000000001</v>
      </c>
      <c r="GP66" s="42">
        <v>18705.5</v>
      </c>
      <c r="GQ66" s="42">
        <v>18794.8</v>
      </c>
      <c r="GR66" s="42">
        <v>18885.5</v>
      </c>
      <c r="GS66" s="42">
        <v>18976.5</v>
      </c>
      <c r="GT66" s="42">
        <v>19065.599999999999</v>
      </c>
      <c r="GU66" s="42">
        <v>19154</v>
      </c>
      <c r="GV66" s="42">
        <v>19242</v>
      </c>
      <c r="GW66" s="42">
        <v>19327.3</v>
      </c>
      <c r="GX66" s="42">
        <v>19414.2</v>
      </c>
      <c r="GY66" s="42">
        <v>19502.8</v>
      </c>
    </row>
    <row r="67" spans="2:207" x14ac:dyDescent="0.35">
      <c r="B67" s="2" t="s">
        <v>336</v>
      </c>
      <c r="C67" s="42">
        <v>1052.0999999999999</v>
      </c>
      <c r="D67" s="42">
        <v>1075.7</v>
      </c>
      <c r="E67" s="42">
        <v>1093.2</v>
      </c>
      <c r="F67" s="42">
        <v>1116.2</v>
      </c>
      <c r="G67" s="42">
        <v>1142</v>
      </c>
      <c r="H67" s="42">
        <v>1165.9000000000001</v>
      </c>
      <c r="I67" s="42">
        <v>1187.0999999999999</v>
      </c>
      <c r="J67" s="42">
        <v>1206.4000000000001</v>
      </c>
      <c r="K67" s="42">
        <v>1234.5999999999999</v>
      </c>
      <c r="L67" s="42">
        <v>1252.3</v>
      </c>
      <c r="M67" s="42">
        <v>1274.5</v>
      </c>
      <c r="N67" s="42">
        <v>1301.3</v>
      </c>
      <c r="O67" s="42">
        <v>1327.2</v>
      </c>
      <c r="P67" s="42">
        <v>1359.2</v>
      </c>
      <c r="Q67" s="42">
        <v>1397.6</v>
      </c>
      <c r="R67" s="42">
        <v>1437.9</v>
      </c>
      <c r="S67" s="42">
        <v>1477.9</v>
      </c>
      <c r="T67" s="42">
        <v>1526.2</v>
      </c>
      <c r="U67" s="42">
        <v>1584.3</v>
      </c>
      <c r="V67" s="42">
        <v>1644.6</v>
      </c>
      <c r="W67" s="42">
        <v>1695.5</v>
      </c>
      <c r="X67" s="42">
        <v>1734.3</v>
      </c>
      <c r="Y67" s="42">
        <v>1778.6</v>
      </c>
      <c r="Z67" s="42">
        <v>1822.2</v>
      </c>
      <c r="AA67" s="42">
        <v>1855.5</v>
      </c>
      <c r="AB67" s="42">
        <v>1888.6</v>
      </c>
      <c r="AC67" s="42">
        <v>1928.1</v>
      </c>
      <c r="AD67" s="42">
        <v>1978.1</v>
      </c>
      <c r="AE67" s="42">
        <v>2026.2</v>
      </c>
      <c r="AF67" s="42">
        <v>2071.8000000000002</v>
      </c>
      <c r="AG67" s="42">
        <v>2114.4</v>
      </c>
      <c r="AH67" s="42">
        <v>2178.3000000000002</v>
      </c>
      <c r="AI67" s="42">
        <v>2229</v>
      </c>
      <c r="AJ67" s="42">
        <v>2291.3000000000002</v>
      </c>
      <c r="AK67" s="42">
        <v>2350.9</v>
      </c>
      <c r="AL67" s="42">
        <v>2420.4</v>
      </c>
      <c r="AM67" s="42">
        <v>2486.9</v>
      </c>
      <c r="AN67" s="42">
        <v>2570</v>
      </c>
      <c r="AO67" s="42">
        <v>2647.8</v>
      </c>
      <c r="AP67" s="42">
        <v>2717.5</v>
      </c>
      <c r="AQ67" s="42">
        <v>2793.9</v>
      </c>
      <c r="AR67" s="42">
        <v>2878.2</v>
      </c>
      <c r="AS67" s="42">
        <v>2958.8</v>
      </c>
      <c r="AT67" s="42">
        <v>3053.4</v>
      </c>
      <c r="AU67" s="42">
        <v>3153.6</v>
      </c>
      <c r="AV67" s="42">
        <v>3237.8</v>
      </c>
      <c r="AW67" s="42">
        <v>3322</v>
      </c>
      <c r="AX67" s="42">
        <v>3404.3</v>
      </c>
      <c r="AY67" s="42">
        <v>3477.3</v>
      </c>
      <c r="AZ67" s="42">
        <v>3549.7</v>
      </c>
      <c r="BA67" s="42">
        <v>3628</v>
      </c>
      <c r="BB67" s="42">
        <v>3694.6</v>
      </c>
      <c r="BC67" s="42">
        <v>3751.5</v>
      </c>
      <c r="BD67" s="42">
        <v>3809.3</v>
      </c>
      <c r="BE67" s="42">
        <v>3881</v>
      </c>
      <c r="BF67" s="42">
        <v>3943</v>
      </c>
      <c r="BG67" s="42">
        <v>4017.3</v>
      </c>
      <c r="BH67" s="42">
        <v>4087.5</v>
      </c>
      <c r="BI67" s="42">
        <v>4160.8999999999996</v>
      </c>
      <c r="BJ67" s="42">
        <v>4230</v>
      </c>
      <c r="BK67" s="42">
        <v>4310.3999999999996</v>
      </c>
      <c r="BL67" s="42">
        <v>4377.1000000000004</v>
      </c>
      <c r="BM67" s="42">
        <v>4442.8</v>
      </c>
      <c r="BN67" s="42">
        <v>4506.8</v>
      </c>
      <c r="BO67" s="42">
        <v>4568.3999999999996</v>
      </c>
      <c r="BP67" s="42">
        <v>4624.7</v>
      </c>
      <c r="BQ67" s="42">
        <v>4682.8999999999996</v>
      </c>
      <c r="BR67" s="42">
        <v>4747.5</v>
      </c>
      <c r="BS67" s="42">
        <v>4817</v>
      </c>
      <c r="BT67" s="42">
        <v>4889.3999999999996</v>
      </c>
      <c r="BU67" s="42">
        <v>4965.6000000000004</v>
      </c>
      <c r="BV67" s="42">
        <v>5044.5</v>
      </c>
      <c r="BW67" s="42">
        <v>5123.5</v>
      </c>
      <c r="BX67" s="42">
        <v>5213.1000000000004</v>
      </c>
      <c r="BY67" s="42">
        <v>5315.4</v>
      </c>
      <c r="BZ67" s="42">
        <v>5401.8</v>
      </c>
      <c r="CA67" s="42">
        <v>5498.7</v>
      </c>
      <c r="CB67" s="42">
        <v>5598.2</v>
      </c>
      <c r="CC67" s="42">
        <v>5680.2</v>
      </c>
      <c r="CD67" s="42">
        <v>5761.9</v>
      </c>
      <c r="CE67" s="42">
        <v>5865.2</v>
      </c>
      <c r="CF67" s="42">
        <v>5972.2</v>
      </c>
      <c r="CG67" s="42">
        <v>6064.3</v>
      </c>
      <c r="CH67" s="42">
        <v>6149.7</v>
      </c>
      <c r="CI67" s="42">
        <v>6249.9</v>
      </c>
      <c r="CJ67" s="42">
        <v>6335.5</v>
      </c>
      <c r="CK67" s="42">
        <v>6424.4</v>
      </c>
      <c r="CL67" s="42">
        <v>6502.4</v>
      </c>
      <c r="CM67" s="42">
        <v>6566.9</v>
      </c>
      <c r="CN67" s="42">
        <v>6647.5</v>
      </c>
      <c r="CO67" s="42">
        <v>6722.2</v>
      </c>
      <c r="CP67" s="42">
        <v>6811.7</v>
      </c>
      <c r="CQ67" s="42">
        <v>6894</v>
      </c>
      <c r="CR67" s="42">
        <v>6980.6</v>
      </c>
      <c r="CS67" s="42">
        <v>7068.5</v>
      </c>
      <c r="CT67" s="42">
        <v>7154.3</v>
      </c>
      <c r="CU67" s="42">
        <v>7236.6</v>
      </c>
      <c r="CV67" s="42">
        <v>7320.2</v>
      </c>
      <c r="CW67" s="42">
        <v>7412</v>
      </c>
      <c r="CX67" s="42">
        <v>7502.9</v>
      </c>
      <c r="CY67" s="42">
        <v>7595</v>
      </c>
      <c r="CZ67" s="42">
        <v>7683.7</v>
      </c>
      <c r="DA67" s="42">
        <v>7774.5</v>
      </c>
      <c r="DB67" s="42">
        <v>7866.5</v>
      </c>
      <c r="DC67" s="42">
        <v>7960.1</v>
      </c>
      <c r="DD67" s="42">
        <v>8052.5</v>
      </c>
      <c r="DE67" s="42">
        <v>8142.7</v>
      </c>
      <c r="DF67" s="42">
        <v>8254.6</v>
      </c>
      <c r="DG67" s="42">
        <v>8376.4</v>
      </c>
      <c r="DH67" s="42">
        <v>8469.7000000000007</v>
      </c>
      <c r="DI67" s="42">
        <v>8586.9</v>
      </c>
      <c r="DJ67" s="42">
        <v>8698.7000000000007</v>
      </c>
      <c r="DK67" s="42">
        <v>8797.9</v>
      </c>
      <c r="DL67" s="42">
        <v>8908.1</v>
      </c>
      <c r="DM67" s="42">
        <v>9038</v>
      </c>
      <c r="DN67" s="42">
        <v>9156.2999999999993</v>
      </c>
      <c r="DO67" s="42">
        <v>9286.7000000000007</v>
      </c>
      <c r="DP67" s="42">
        <v>9417.7999999999993</v>
      </c>
      <c r="DQ67" s="42">
        <v>9549.2999999999993</v>
      </c>
      <c r="DR67" s="42">
        <v>9702.1</v>
      </c>
      <c r="DS67" s="42">
        <v>9871.5</v>
      </c>
      <c r="DT67" s="42">
        <v>10033</v>
      </c>
      <c r="DU67" s="42">
        <v>10189</v>
      </c>
      <c r="DV67" s="42">
        <v>10337.799999999999</v>
      </c>
      <c r="DW67" s="42">
        <v>10492.2</v>
      </c>
      <c r="DX67" s="42">
        <v>10642.6</v>
      </c>
      <c r="DY67" s="42">
        <v>10768.3</v>
      </c>
      <c r="DZ67" s="42">
        <v>10882.5</v>
      </c>
      <c r="EA67" s="42">
        <v>10993.6</v>
      </c>
      <c r="EB67" s="42">
        <v>11105.7</v>
      </c>
      <c r="EC67" s="42">
        <v>11228.4</v>
      </c>
      <c r="ED67" s="42">
        <v>11363</v>
      </c>
      <c r="EE67" s="42">
        <v>11485.5</v>
      </c>
      <c r="EF67" s="42">
        <v>11591.1</v>
      </c>
      <c r="EG67" s="42">
        <v>11726.4</v>
      </c>
      <c r="EH67" s="42">
        <v>11869.8</v>
      </c>
      <c r="EI67" s="42">
        <v>12034.5</v>
      </c>
      <c r="EJ67" s="42">
        <v>12211.2</v>
      </c>
      <c r="EK67" s="42">
        <v>12371.8</v>
      </c>
      <c r="EL67" s="42">
        <v>12550</v>
      </c>
      <c r="EM67" s="42">
        <v>12731.5</v>
      </c>
      <c r="EN67" s="42">
        <v>12901</v>
      </c>
      <c r="EO67" s="42">
        <v>13097.4</v>
      </c>
      <c r="EP67" s="42">
        <v>13281.3</v>
      </c>
      <c r="EQ67" s="42">
        <v>13450.8</v>
      </c>
      <c r="ER67" s="42">
        <v>13639</v>
      </c>
      <c r="ES67" s="42">
        <v>13807.3</v>
      </c>
      <c r="ET67" s="42">
        <v>13927.8</v>
      </c>
      <c r="EU67" s="42">
        <v>14134.4</v>
      </c>
      <c r="EV67" s="42">
        <v>14295.6</v>
      </c>
      <c r="EW67" s="42">
        <v>14439.6</v>
      </c>
      <c r="EX67" s="42">
        <v>14566.7</v>
      </c>
      <c r="EY67" s="42">
        <v>14689.5</v>
      </c>
      <c r="EZ67" s="42">
        <v>14835.1</v>
      </c>
      <c r="FA67" s="42">
        <v>15009.3</v>
      </c>
      <c r="FB67" s="42">
        <v>15116</v>
      </c>
      <c r="FC67" s="42">
        <v>15169.1</v>
      </c>
      <c r="FD67" s="42">
        <v>15197.8</v>
      </c>
      <c r="FE67" s="42">
        <v>15261.7</v>
      </c>
      <c r="FF67" s="42">
        <v>15359.8</v>
      </c>
      <c r="FG67" s="42">
        <v>15445.7</v>
      </c>
      <c r="FH67" s="42">
        <v>15566.2</v>
      </c>
      <c r="FI67" s="42">
        <v>15662.7</v>
      </c>
      <c r="FJ67" s="42">
        <v>15804.5</v>
      </c>
      <c r="FK67" s="42">
        <v>15945.5</v>
      </c>
      <c r="FL67" s="42">
        <v>16109</v>
      </c>
      <c r="FM67" s="42">
        <v>16274.4</v>
      </c>
      <c r="FN67" s="42">
        <v>16362.2</v>
      </c>
      <c r="FO67" s="42">
        <v>16529.8</v>
      </c>
      <c r="FP67" s="42">
        <v>16662.5</v>
      </c>
      <c r="FQ67" s="42">
        <v>16817.400000000001</v>
      </c>
      <c r="FR67" s="42">
        <v>16974.5</v>
      </c>
      <c r="FS67" s="42">
        <v>17114.599999999999</v>
      </c>
      <c r="FT67" s="42">
        <v>17238</v>
      </c>
      <c r="FU67" s="42">
        <v>17395.8</v>
      </c>
      <c r="FV67" s="42">
        <v>17575</v>
      </c>
      <c r="FW67" s="42">
        <v>17725.099999999999</v>
      </c>
      <c r="FX67" s="42">
        <v>17903.5</v>
      </c>
      <c r="FY67" s="42">
        <v>18061.8</v>
      </c>
      <c r="FZ67" s="42">
        <v>18172.7</v>
      </c>
      <c r="GA67" s="42">
        <v>18238.8</v>
      </c>
      <c r="GB67" s="42">
        <v>18420.599999999999</v>
      </c>
      <c r="GC67" s="42">
        <v>18561</v>
      </c>
      <c r="GD67" s="42">
        <v>18643.900000000001</v>
      </c>
      <c r="GE67" s="42">
        <v>18711.2</v>
      </c>
      <c r="GF67" s="42">
        <v>18920.099999999999</v>
      </c>
      <c r="GG67" s="42">
        <v>19062.5</v>
      </c>
      <c r="GH67" s="42">
        <v>19233.7</v>
      </c>
      <c r="GI67" s="42">
        <v>19409</v>
      </c>
      <c r="GJ67" s="42">
        <v>19547.7</v>
      </c>
      <c r="GK67" s="42">
        <v>19726.8</v>
      </c>
      <c r="GL67" s="42">
        <v>19944.400000000001</v>
      </c>
      <c r="GM67" s="42">
        <v>20150.3</v>
      </c>
      <c r="GN67" s="42">
        <v>20416.2</v>
      </c>
      <c r="GO67" s="42">
        <v>20593.400000000001</v>
      </c>
      <c r="GP67" s="42">
        <v>20789.5</v>
      </c>
      <c r="GQ67" s="42">
        <v>20942.099999999999</v>
      </c>
      <c r="GR67" s="42">
        <v>21178.400000000001</v>
      </c>
      <c r="GS67" s="42">
        <v>21354.400000000001</v>
      </c>
      <c r="GT67" s="42">
        <v>21534.6</v>
      </c>
      <c r="GU67" s="42">
        <v>21723.5</v>
      </c>
      <c r="GV67" s="42">
        <v>21708.2</v>
      </c>
      <c r="GW67" s="42">
        <v>22002.3</v>
      </c>
      <c r="GX67" s="42">
        <v>22146</v>
      </c>
      <c r="GY67" s="42">
        <v>22361.5</v>
      </c>
    </row>
    <row r="68" spans="2:207" x14ac:dyDescent="0.35">
      <c r="B68" s="2" t="s">
        <v>337</v>
      </c>
      <c r="C68" s="42">
        <v>1</v>
      </c>
      <c r="D68" s="42">
        <v>1</v>
      </c>
      <c r="E68" s="42">
        <v>1</v>
      </c>
      <c r="F68" s="42">
        <v>1</v>
      </c>
      <c r="G68" s="42">
        <v>-1</v>
      </c>
      <c r="H68" s="42">
        <v>-1</v>
      </c>
      <c r="I68" s="42">
        <v>-1</v>
      </c>
      <c r="J68" s="42">
        <v>-1</v>
      </c>
      <c r="K68" s="42">
        <v>-1</v>
      </c>
      <c r="L68" s="42">
        <v>-1</v>
      </c>
      <c r="M68" s="42">
        <v>-1</v>
      </c>
      <c r="N68" s="42">
        <v>-1</v>
      </c>
      <c r="O68" s="42">
        <v>-1</v>
      </c>
      <c r="P68" s="42">
        <v>-1</v>
      </c>
      <c r="Q68" s="42">
        <v>-1</v>
      </c>
      <c r="R68" s="42">
        <v>1</v>
      </c>
      <c r="S68" s="42">
        <v>1</v>
      </c>
      <c r="T68" s="42">
        <v>1</v>
      </c>
      <c r="U68" s="42">
        <v>1</v>
      </c>
      <c r="V68" s="42">
        <v>1</v>
      </c>
      <c r="W68" s="42">
        <v>1</v>
      </c>
      <c r="X68" s="42">
        <v>-1</v>
      </c>
      <c r="Y68" s="42">
        <v>-1</v>
      </c>
      <c r="Z68" s="42">
        <v>-1</v>
      </c>
      <c r="AA68" s="42">
        <v>-1</v>
      </c>
      <c r="AB68" s="42">
        <v>-1</v>
      </c>
      <c r="AC68" s="42">
        <v>-1</v>
      </c>
      <c r="AD68" s="42">
        <v>-1</v>
      </c>
      <c r="AE68" s="42">
        <v>-1</v>
      </c>
      <c r="AF68" s="42">
        <v>-1</v>
      </c>
      <c r="AG68" s="42">
        <v>-1</v>
      </c>
      <c r="AH68" s="42">
        <v>-1</v>
      </c>
      <c r="AI68" s="42">
        <v>-1</v>
      </c>
      <c r="AJ68" s="42">
        <v>-1</v>
      </c>
      <c r="AK68" s="42">
        <v>-1</v>
      </c>
      <c r="AL68" s="42">
        <v>-1</v>
      </c>
      <c r="AM68" s="42">
        <v>-1</v>
      </c>
      <c r="AN68" s="42">
        <v>-1</v>
      </c>
      <c r="AO68" s="42">
        <v>-1</v>
      </c>
      <c r="AP68" s="42">
        <v>-1</v>
      </c>
      <c r="AQ68" s="42">
        <v>1</v>
      </c>
      <c r="AR68" s="42">
        <v>1</v>
      </c>
      <c r="AS68" s="42">
        <v>1</v>
      </c>
      <c r="AT68" s="42">
        <v>-1</v>
      </c>
      <c r="AU68" s="42">
        <v>-1</v>
      </c>
      <c r="AV68" s="42">
        <v>-1</v>
      </c>
      <c r="AW68" s="42">
        <v>1</v>
      </c>
      <c r="AX68" s="42">
        <v>1</v>
      </c>
      <c r="AY68" s="42">
        <v>1</v>
      </c>
      <c r="AZ68" s="42">
        <v>1</v>
      </c>
      <c r="BA68" s="42">
        <v>1</v>
      </c>
      <c r="BB68" s="42">
        <v>1</v>
      </c>
      <c r="BC68" s="42">
        <v>-1</v>
      </c>
      <c r="BD68" s="42">
        <v>-1</v>
      </c>
      <c r="BE68" s="42">
        <v>-1</v>
      </c>
      <c r="BF68" s="42">
        <v>-1</v>
      </c>
      <c r="BG68" s="42">
        <v>-1</v>
      </c>
      <c r="BH68" s="42">
        <v>-1</v>
      </c>
      <c r="BI68" s="42">
        <v>-1</v>
      </c>
      <c r="BJ68" s="42">
        <v>-1</v>
      </c>
      <c r="BK68" s="42">
        <v>-1</v>
      </c>
      <c r="BL68" s="42">
        <v>-1</v>
      </c>
      <c r="BM68" s="42">
        <v>-1</v>
      </c>
      <c r="BN68" s="42">
        <v>-1</v>
      </c>
      <c r="BO68" s="42">
        <v>-1</v>
      </c>
      <c r="BP68" s="42">
        <v>-1</v>
      </c>
      <c r="BQ68" s="42">
        <v>-1</v>
      </c>
      <c r="BR68" s="42">
        <v>-1</v>
      </c>
      <c r="BS68" s="42">
        <v>-1</v>
      </c>
      <c r="BT68" s="42">
        <v>-1</v>
      </c>
      <c r="BU68" s="42">
        <v>-1</v>
      </c>
      <c r="BV68" s="42">
        <v>-1</v>
      </c>
      <c r="BW68" s="42">
        <v>-1</v>
      </c>
      <c r="BX68" s="42">
        <v>-1</v>
      </c>
      <c r="BY68" s="42">
        <v>-1</v>
      </c>
      <c r="BZ68" s="42">
        <v>-1</v>
      </c>
      <c r="CA68" s="42">
        <v>-1</v>
      </c>
      <c r="CB68" s="42">
        <v>-1</v>
      </c>
      <c r="CC68" s="42">
        <v>-1</v>
      </c>
      <c r="CD68" s="42">
        <v>-1</v>
      </c>
      <c r="CE68" s="42">
        <v>-1</v>
      </c>
      <c r="CF68" s="42">
        <v>-1</v>
      </c>
      <c r="CG68" s="42">
        <v>1</v>
      </c>
      <c r="CH68" s="42">
        <v>1</v>
      </c>
      <c r="CI68" s="42">
        <v>1</v>
      </c>
      <c r="CJ68" s="42">
        <v>-1</v>
      </c>
      <c r="CK68" s="42">
        <v>-1</v>
      </c>
      <c r="CL68" s="42">
        <v>-1</v>
      </c>
      <c r="CM68" s="42">
        <v>-1</v>
      </c>
      <c r="CN68" s="42">
        <v>-1</v>
      </c>
      <c r="CO68" s="42">
        <v>-1</v>
      </c>
      <c r="CP68" s="42">
        <v>-1</v>
      </c>
      <c r="CQ68" s="42">
        <v>-1</v>
      </c>
      <c r="CR68" s="42">
        <v>-1</v>
      </c>
      <c r="CS68" s="42">
        <v>-1</v>
      </c>
      <c r="CT68" s="42">
        <v>-1</v>
      </c>
      <c r="CU68" s="42">
        <v>-1</v>
      </c>
      <c r="CV68" s="42">
        <v>-1</v>
      </c>
      <c r="CW68" s="42">
        <v>-1</v>
      </c>
      <c r="CX68" s="42">
        <v>-1</v>
      </c>
      <c r="CY68" s="42">
        <v>-1</v>
      </c>
      <c r="CZ68" s="42">
        <v>-1</v>
      </c>
      <c r="DA68" s="42">
        <v>-1</v>
      </c>
      <c r="DB68" s="42">
        <v>-1</v>
      </c>
      <c r="DC68" s="42">
        <v>-1</v>
      </c>
      <c r="DD68" s="42">
        <v>-1</v>
      </c>
      <c r="DE68" s="42">
        <v>-1</v>
      </c>
      <c r="DF68" s="42">
        <v>-1</v>
      </c>
      <c r="DG68" s="42">
        <v>-1</v>
      </c>
      <c r="DH68" s="42">
        <v>-1</v>
      </c>
      <c r="DI68" s="42">
        <v>-1</v>
      </c>
      <c r="DJ68" s="42">
        <v>-1</v>
      </c>
      <c r="DK68" s="42">
        <v>-1</v>
      </c>
      <c r="DL68" s="42">
        <v>-1</v>
      </c>
      <c r="DM68" s="42">
        <v>-1</v>
      </c>
      <c r="DN68" s="42">
        <v>-1</v>
      </c>
      <c r="DO68" s="42">
        <v>-1</v>
      </c>
      <c r="DP68" s="42">
        <v>-1</v>
      </c>
      <c r="DQ68" s="42">
        <v>-1</v>
      </c>
      <c r="DR68" s="42">
        <v>-1</v>
      </c>
      <c r="DS68" s="42">
        <v>-1</v>
      </c>
      <c r="DT68" s="42">
        <v>-1</v>
      </c>
      <c r="DU68" s="42">
        <v>-1</v>
      </c>
      <c r="DV68" s="42">
        <v>-1</v>
      </c>
      <c r="DW68" s="42">
        <v>1</v>
      </c>
      <c r="DX68" s="42">
        <v>1</v>
      </c>
      <c r="DY68" s="42">
        <v>1</v>
      </c>
      <c r="DZ68" s="42">
        <v>1</v>
      </c>
      <c r="EA68" s="42">
        <v>-1</v>
      </c>
      <c r="EB68" s="42">
        <v>-1</v>
      </c>
      <c r="EC68" s="42">
        <v>-1</v>
      </c>
      <c r="ED68" s="42">
        <v>-1</v>
      </c>
      <c r="EE68" s="42">
        <v>-1</v>
      </c>
      <c r="EF68" s="42">
        <v>-1</v>
      </c>
      <c r="EG68" s="42">
        <v>-1</v>
      </c>
      <c r="EH68" s="42">
        <v>-1</v>
      </c>
      <c r="EI68" s="42">
        <v>-1</v>
      </c>
      <c r="EJ68" s="42">
        <v>-1</v>
      </c>
      <c r="EK68" s="42">
        <v>-1</v>
      </c>
      <c r="EL68" s="42">
        <v>-1</v>
      </c>
      <c r="EM68" s="42">
        <v>-1</v>
      </c>
      <c r="EN68" s="42">
        <v>-1</v>
      </c>
      <c r="EO68" s="42">
        <v>-1</v>
      </c>
      <c r="EP68" s="42">
        <v>-1</v>
      </c>
      <c r="EQ68" s="42">
        <v>-1</v>
      </c>
      <c r="ER68" s="42">
        <v>-1</v>
      </c>
      <c r="ES68" s="42">
        <v>-1</v>
      </c>
      <c r="ET68" s="42">
        <v>-1</v>
      </c>
      <c r="EU68" s="42">
        <v>-1</v>
      </c>
      <c r="EV68" s="42">
        <v>-1</v>
      </c>
      <c r="EW68" s="42">
        <v>-1</v>
      </c>
      <c r="EX68" s="42">
        <v>1</v>
      </c>
      <c r="EY68" s="42">
        <v>1</v>
      </c>
      <c r="EZ68" s="42">
        <v>1</v>
      </c>
      <c r="FA68" s="42">
        <v>1</v>
      </c>
      <c r="FB68" s="42">
        <v>1</v>
      </c>
      <c r="FC68" s="42">
        <v>1</v>
      </c>
      <c r="FD68" s="42">
        <v>1</v>
      </c>
      <c r="FE68" s="42">
        <v>-1</v>
      </c>
      <c r="FF68" s="42">
        <v>-1</v>
      </c>
      <c r="FG68" s="42">
        <v>-1</v>
      </c>
      <c r="FH68" s="42">
        <v>-1</v>
      </c>
      <c r="FI68" s="42">
        <v>-1</v>
      </c>
      <c r="FJ68" s="42">
        <v>-1</v>
      </c>
      <c r="FK68" s="42">
        <v>-1</v>
      </c>
      <c r="FL68" s="42">
        <v>-1</v>
      </c>
      <c r="FM68" s="42">
        <v>-1</v>
      </c>
      <c r="FN68" s="42">
        <v>-1</v>
      </c>
      <c r="FO68" s="42">
        <v>-1</v>
      </c>
      <c r="FP68" s="42">
        <v>-1</v>
      </c>
      <c r="FQ68" s="42">
        <v>-1</v>
      </c>
      <c r="FR68" s="42">
        <v>-1</v>
      </c>
      <c r="FS68" s="42">
        <v>-1</v>
      </c>
      <c r="FT68" s="42">
        <v>-1</v>
      </c>
      <c r="FU68" s="42">
        <v>-1</v>
      </c>
      <c r="FV68" s="42">
        <v>-1</v>
      </c>
      <c r="FW68" s="42">
        <v>-1</v>
      </c>
      <c r="FX68" s="42">
        <v>-1</v>
      </c>
      <c r="FY68" s="42">
        <v>-1</v>
      </c>
      <c r="FZ68" s="42">
        <v>-1</v>
      </c>
      <c r="GA68" s="42">
        <v>-1</v>
      </c>
      <c r="GB68" s="42">
        <v>-1</v>
      </c>
      <c r="GC68" s="42">
        <v>-1</v>
      </c>
      <c r="GD68" s="42">
        <v>-1</v>
      </c>
      <c r="GE68" s="42">
        <v>-1</v>
      </c>
      <c r="GF68" s="42">
        <v>-1</v>
      </c>
      <c r="GG68" s="42">
        <v>-1</v>
      </c>
      <c r="GH68" s="42">
        <v>-1</v>
      </c>
      <c r="GI68" s="42">
        <v>-1</v>
      </c>
      <c r="GJ68" s="42">
        <v>-1</v>
      </c>
      <c r="GK68" s="42">
        <v>-1</v>
      </c>
      <c r="GL68" s="42">
        <v>-1</v>
      </c>
      <c r="GM68" s="42">
        <v>-1</v>
      </c>
      <c r="GN68" s="42">
        <v>-1</v>
      </c>
      <c r="GO68" s="42">
        <v>-1</v>
      </c>
      <c r="GP68" s="42">
        <v>-1</v>
      </c>
      <c r="GQ68" s="42">
        <v>-1</v>
      </c>
      <c r="GR68" s="42">
        <v>-1</v>
      </c>
      <c r="GS68" s="42">
        <v>-1</v>
      </c>
      <c r="GT68" s="42">
        <v>1</v>
      </c>
      <c r="GU68" s="42">
        <v>1</v>
      </c>
      <c r="GV68" s="42">
        <v>1</v>
      </c>
      <c r="GW68" s="42">
        <v>1</v>
      </c>
      <c r="GX68" s="42">
        <v>1</v>
      </c>
      <c r="GY68" s="42">
        <v>1</v>
      </c>
    </row>
    <row r="69" spans="2:207" x14ac:dyDescent="0.35">
      <c r="B69" s="2" t="s">
        <v>338</v>
      </c>
      <c r="C69" s="42">
        <v>2613.3333333333339</v>
      </c>
      <c r="D69" s="42">
        <v>2648.3333333333339</v>
      </c>
      <c r="E69" s="42">
        <v>2681.666666666667</v>
      </c>
      <c r="F69" s="42">
        <v>2716.3333333333339</v>
      </c>
      <c r="G69" s="42">
        <v>2719.3333333333339</v>
      </c>
      <c r="H69" s="42">
        <v>2739.666666666667</v>
      </c>
      <c r="I69" s="42">
        <v>2751.666666666667</v>
      </c>
      <c r="J69" s="42">
        <v>2781</v>
      </c>
      <c r="K69" s="42">
        <v>2815</v>
      </c>
      <c r="L69" s="42">
        <v>2849</v>
      </c>
      <c r="M69" s="42">
        <v>2874</v>
      </c>
      <c r="N69" s="42">
        <v>2901.3333333333339</v>
      </c>
      <c r="O69" s="42">
        <v>2899.666666666667</v>
      </c>
      <c r="P69" s="42">
        <v>2911.666666666667</v>
      </c>
      <c r="Q69" s="42">
        <v>2926.3333333333339</v>
      </c>
      <c r="R69" s="42">
        <v>2953.3333333333339</v>
      </c>
      <c r="S69" s="42">
        <v>2988.666666666667</v>
      </c>
      <c r="T69" s="42">
        <v>3018</v>
      </c>
      <c r="U69" s="42">
        <v>3048.3333333333339</v>
      </c>
      <c r="V69" s="42">
        <v>3099</v>
      </c>
      <c r="W69" s="42">
        <v>3161.666666666667</v>
      </c>
      <c r="X69" s="42">
        <v>3177.3333333333339</v>
      </c>
      <c r="Y69" s="42">
        <v>3178</v>
      </c>
      <c r="Z69" s="42">
        <v>3197.3333333333339</v>
      </c>
      <c r="AA69" s="42">
        <v>3214.3333333333339</v>
      </c>
      <c r="AB69" s="42">
        <v>3241.666666666667</v>
      </c>
      <c r="AC69" s="42">
        <v>3290.666666666667</v>
      </c>
      <c r="AD69" s="42">
        <v>3342</v>
      </c>
      <c r="AE69" s="42">
        <v>3341.3333333333339</v>
      </c>
      <c r="AF69" s="42">
        <v>3374.666666666667</v>
      </c>
      <c r="AG69" s="42">
        <v>3385</v>
      </c>
      <c r="AH69" s="42">
        <v>3404.666666666667</v>
      </c>
      <c r="AI69" s="42">
        <v>3442.3333333333339</v>
      </c>
      <c r="AJ69" s="42">
        <v>3479</v>
      </c>
      <c r="AK69" s="42">
        <v>3477.3333333333339</v>
      </c>
      <c r="AL69" s="42">
        <v>3494</v>
      </c>
      <c r="AM69" s="42">
        <v>3504.3333333333339</v>
      </c>
      <c r="AN69" s="42">
        <v>3518</v>
      </c>
      <c r="AO69" s="42">
        <v>3560.666666666667</v>
      </c>
      <c r="AP69" s="42">
        <v>3579.3333333333339</v>
      </c>
      <c r="AQ69" s="42">
        <v>3582</v>
      </c>
      <c r="AR69" s="42">
        <v>3602.666666666667</v>
      </c>
      <c r="AS69" s="42">
        <v>3624</v>
      </c>
      <c r="AT69" s="42">
        <v>3630.666666666667</v>
      </c>
      <c r="AU69" s="42">
        <v>3636</v>
      </c>
      <c r="AV69" s="42">
        <v>3631.666666666667</v>
      </c>
      <c r="AW69" s="42">
        <v>3640</v>
      </c>
      <c r="AX69" s="42">
        <v>3653</v>
      </c>
      <c r="AY69" s="42">
        <v>3645.666666666667</v>
      </c>
      <c r="AZ69" s="42">
        <v>3647.3333333333339</v>
      </c>
      <c r="BA69" s="42">
        <v>3625.666666666667</v>
      </c>
      <c r="BB69" s="42">
        <v>3640.3333333333339</v>
      </c>
      <c r="BC69" s="42">
        <v>3650.3333333333339</v>
      </c>
      <c r="BD69" s="42">
        <v>3656</v>
      </c>
      <c r="BE69" s="42">
        <v>3671.3333333333339</v>
      </c>
      <c r="BF69" s="42">
        <v>3671.666666666667</v>
      </c>
      <c r="BG69" s="42">
        <v>3687</v>
      </c>
      <c r="BH69" s="42">
        <v>3720</v>
      </c>
      <c r="BI69" s="42">
        <v>3758</v>
      </c>
      <c r="BJ69" s="42">
        <v>3773</v>
      </c>
      <c r="BK69" s="42">
        <v>3798.3333333333339</v>
      </c>
      <c r="BL69" s="42">
        <v>3819.3333333333339</v>
      </c>
      <c r="BM69" s="42">
        <v>3844.3333333333339</v>
      </c>
      <c r="BN69" s="42">
        <v>3864.3333333333339</v>
      </c>
      <c r="BO69" s="42">
        <v>3872.3333333333339</v>
      </c>
      <c r="BP69" s="42">
        <v>3883</v>
      </c>
      <c r="BQ69" s="42">
        <v>3889.3333333333339</v>
      </c>
      <c r="BR69" s="42">
        <v>3926.666666666667</v>
      </c>
      <c r="BS69" s="42">
        <v>3943.666666666667</v>
      </c>
      <c r="BT69" s="42">
        <v>3953</v>
      </c>
      <c r="BU69" s="42">
        <v>3969</v>
      </c>
      <c r="BV69" s="42">
        <v>4000.666666666667</v>
      </c>
      <c r="BW69" s="42">
        <v>4030.666666666667</v>
      </c>
      <c r="BX69" s="42">
        <v>4065.3333333333339</v>
      </c>
      <c r="BY69" s="42">
        <v>4094.3333333333339</v>
      </c>
      <c r="BZ69" s="42">
        <v>4114.666666666667</v>
      </c>
      <c r="CA69" s="42">
        <v>4135.666666666667</v>
      </c>
      <c r="CB69" s="42">
        <v>4169</v>
      </c>
      <c r="CC69" s="42">
        <v>4201.333333333333</v>
      </c>
      <c r="CD69" s="42">
        <v>4221</v>
      </c>
      <c r="CE69" s="42">
        <v>4258</v>
      </c>
      <c r="CF69" s="42">
        <v>4295.666666666667</v>
      </c>
      <c r="CG69" s="42">
        <v>4322.666666666667</v>
      </c>
      <c r="CH69" s="42">
        <v>4342.666666666667</v>
      </c>
      <c r="CI69" s="42">
        <v>4358</v>
      </c>
      <c r="CJ69" s="42">
        <v>4362.333333333333</v>
      </c>
      <c r="CK69" s="42">
        <v>4345</v>
      </c>
      <c r="CL69" s="42">
        <v>4354.333333333333</v>
      </c>
      <c r="CM69" s="42">
        <v>4372</v>
      </c>
      <c r="CN69" s="42">
        <v>4395.666666666667</v>
      </c>
      <c r="CO69" s="42">
        <v>4425.333333333333</v>
      </c>
      <c r="CP69" s="42">
        <v>4438</v>
      </c>
      <c r="CQ69" s="42">
        <v>4456</v>
      </c>
      <c r="CR69" s="42">
        <v>4478</v>
      </c>
      <c r="CS69" s="42">
        <v>4496</v>
      </c>
      <c r="CT69" s="42">
        <v>4515</v>
      </c>
      <c r="CU69" s="42">
        <v>4523.666666666667</v>
      </c>
      <c r="CV69" s="42">
        <v>4555.333333333333</v>
      </c>
      <c r="CW69" s="42">
        <v>4600</v>
      </c>
      <c r="CX69" s="42">
        <v>4626.333333333333</v>
      </c>
      <c r="CY69" s="42">
        <v>4649.666666666667</v>
      </c>
      <c r="CZ69" s="42">
        <v>4643</v>
      </c>
      <c r="DA69" s="42">
        <v>4623.666666666667</v>
      </c>
      <c r="DB69" s="42">
        <v>4624.666666666667</v>
      </c>
      <c r="DC69" s="42">
        <v>4621.333333333333</v>
      </c>
      <c r="DD69" s="42">
        <v>4618.333333333333</v>
      </c>
      <c r="DE69" s="42">
        <v>4600.333333333333</v>
      </c>
      <c r="DF69" s="42">
        <v>4581.333333333333</v>
      </c>
      <c r="DG69" s="42">
        <v>4574.333333333333</v>
      </c>
      <c r="DH69" s="42">
        <v>4577</v>
      </c>
      <c r="DI69" s="42">
        <v>4589</v>
      </c>
      <c r="DJ69" s="42">
        <v>4583</v>
      </c>
      <c r="DK69" s="42">
        <v>4578</v>
      </c>
      <c r="DL69" s="42">
        <v>4596.666666666667</v>
      </c>
      <c r="DM69" s="42">
        <v>4631.666666666667</v>
      </c>
      <c r="DN69" s="42">
        <v>4640.666666666667</v>
      </c>
      <c r="DO69" s="42">
        <v>4669</v>
      </c>
      <c r="DP69" s="42">
        <v>4688.333333333333</v>
      </c>
      <c r="DQ69" s="42">
        <v>4717.333333333333</v>
      </c>
      <c r="DR69" s="42">
        <v>4757.333333333333</v>
      </c>
      <c r="DS69" s="42">
        <v>4768</v>
      </c>
      <c r="DT69" s="42">
        <v>4779.333333333333</v>
      </c>
      <c r="DU69" s="42">
        <v>4793.333333333333</v>
      </c>
      <c r="DV69" s="42">
        <v>4809</v>
      </c>
      <c r="DW69" s="42">
        <v>4832</v>
      </c>
      <c r="DX69" s="42">
        <v>4877.666666666667</v>
      </c>
      <c r="DY69" s="42">
        <v>4936.666666666667</v>
      </c>
      <c r="DZ69" s="42">
        <v>4977.333333333333</v>
      </c>
      <c r="EA69" s="42">
        <v>5004.333333333333</v>
      </c>
      <c r="EB69" s="42">
        <v>5039</v>
      </c>
      <c r="EC69" s="42">
        <v>5052.666666666667</v>
      </c>
      <c r="ED69" s="42">
        <v>5020.666666666667</v>
      </c>
      <c r="EE69" s="42">
        <v>5029.333333333333</v>
      </c>
      <c r="EF69" s="42">
        <v>5007.666666666667</v>
      </c>
      <c r="EG69" s="42">
        <v>4978.666666666667</v>
      </c>
      <c r="EH69" s="42">
        <v>4985.333333333333</v>
      </c>
      <c r="EI69" s="42">
        <v>4968.333333333333</v>
      </c>
      <c r="EJ69" s="42">
        <v>4974</v>
      </c>
      <c r="EK69" s="42">
        <v>4984</v>
      </c>
      <c r="EL69" s="42">
        <v>4995.333333333333</v>
      </c>
      <c r="EM69" s="42">
        <v>5015.666666666667</v>
      </c>
      <c r="EN69" s="42">
        <v>5023.333333333333</v>
      </c>
      <c r="EO69" s="42">
        <v>5039.333333333333</v>
      </c>
      <c r="EP69" s="42">
        <v>5047.666666666667</v>
      </c>
      <c r="EQ69" s="42">
        <v>5047</v>
      </c>
      <c r="ER69" s="42">
        <v>5068.333333333333</v>
      </c>
      <c r="ES69" s="42">
        <v>5086</v>
      </c>
      <c r="ET69" s="42">
        <v>5098.333333333333</v>
      </c>
      <c r="EU69" s="42">
        <v>5106.333333333333</v>
      </c>
      <c r="EV69" s="42">
        <v>5124.333333333333</v>
      </c>
      <c r="EW69" s="42">
        <v>5122</v>
      </c>
      <c r="EX69" s="42">
        <v>5136</v>
      </c>
      <c r="EY69" s="42">
        <v>5148.666666666667</v>
      </c>
      <c r="EZ69" s="42">
        <v>5166</v>
      </c>
      <c r="FA69" s="42">
        <v>5196.333333333333</v>
      </c>
      <c r="FB69" s="42">
        <v>5189</v>
      </c>
      <c r="FC69" s="42">
        <v>5192</v>
      </c>
      <c r="FD69" s="42">
        <v>5181.666666666667</v>
      </c>
      <c r="FE69" s="42">
        <v>5145.333333333333</v>
      </c>
      <c r="FF69" s="42">
        <v>5153.333333333333</v>
      </c>
      <c r="FG69" s="42">
        <v>5144</v>
      </c>
      <c r="FH69" s="42">
        <v>5136.666666666667</v>
      </c>
      <c r="FI69" s="42">
        <v>5129.333333333333</v>
      </c>
      <c r="FJ69" s="42">
        <v>5137</v>
      </c>
      <c r="FK69" s="42">
        <v>5113.333333333333</v>
      </c>
      <c r="FL69" s="42">
        <v>5084.333333333333</v>
      </c>
      <c r="FM69" s="42">
        <v>5069.666666666667</v>
      </c>
      <c r="FN69" s="42">
        <v>5051</v>
      </c>
      <c r="FO69" s="42">
        <v>5048</v>
      </c>
      <c r="FP69" s="42">
        <v>5055.333333333333</v>
      </c>
      <c r="FQ69" s="42">
        <v>5064.666666666667</v>
      </c>
      <c r="FR69" s="42">
        <v>5051.666666666667</v>
      </c>
      <c r="FS69" s="42">
        <v>5042</v>
      </c>
      <c r="FT69" s="42">
        <v>5044.666666666667</v>
      </c>
      <c r="FU69" s="42">
        <v>5040</v>
      </c>
      <c r="FV69" s="42">
        <v>5055.333333333333</v>
      </c>
      <c r="FW69" s="42">
        <v>5054.666666666667</v>
      </c>
      <c r="FX69" s="42">
        <v>5054.666666666667</v>
      </c>
      <c r="FY69" s="42">
        <v>5030.666666666667</v>
      </c>
      <c r="FZ69" s="42">
        <v>5052.666666666667</v>
      </c>
      <c r="GA69" s="42">
        <v>5067.666666666667</v>
      </c>
      <c r="GB69" s="42">
        <v>5072.333333333333</v>
      </c>
      <c r="GC69" s="42">
        <v>5077.666666666667</v>
      </c>
      <c r="GD69" s="42">
        <v>5087.333333333333</v>
      </c>
      <c r="GE69" s="42">
        <v>5089</v>
      </c>
      <c r="GF69" s="42">
        <v>5098.666666666667</v>
      </c>
      <c r="GG69" s="42">
        <v>5126.666666666667</v>
      </c>
      <c r="GH69" s="42">
        <v>5135.333333333333</v>
      </c>
      <c r="GI69" s="42">
        <v>5158</v>
      </c>
      <c r="GJ69" s="42">
        <v>5170.333333333333</v>
      </c>
      <c r="GK69" s="42">
        <v>5168.333333333333</v>
      </c>
      <c r="GL69" s="42">
        <v>5160.333333333333</v>
      </c>
      <c r="GM69" s="42">
        <v>5150.333333333333</v>
      </c>
      <c r="GN69" s="42">
        <v>5173</v>
      </c>
      <c r="GO69" s="42">
        <v>5185.333333333333</v>
      </c>
      <c r="GP69" s="42">
        <v>5177</v>
      </c>
      <c r="GQ69" s="42">
        <v>5171.333333333333</v>
      </c>
      <c r="GR69" s="42">
        <v>5177.333333333333</v>
      </c>
      <c r="GS69" s="42">
        <v>5218.333333333333</v>
      </c>
      <c r="GT69" s="42">
        <v>5250.333333333333</v>
      </c>
      <c r="GU69" s="42">
        <v>5276.333333333333</v>
      </c>
      <c r="GV69" s="42">
        <v>5049.333333333333</v>
      </c>
      <c r="GW69" s="42">
        <v>5036.333333333333</v>
      </c>
      <c r="GX69" s="42">
        <v>4935.333333333333</v>
      </c>
      <c r="GY69" s="42">
        <v>4977.666666666667</v>
      </c>
    </row>
    <row r="70" spans="2:207" x14ac:dyDescent="0.35">
      <c r="B70" s="2" t="s">
        <v>339</v>
      </c>
      <c r="C70" s="42">
        <v>7048.666666666667</v>
      </c>
      <c r="D70" s="42">
        <v>7104.333333333333</v>
      </c>
      <c r="E70" s="42">
        <v>7204.333333333333</v>
      </c>
      <c r="F70" s="42">
        <v>7279.333333333333</v>
      </c>
      <c r="G70" s="42">
        <v>7353.333333333333</v>
      </c>
      <c r="H70" s="42">
        <v>7419.666666666667</v>
      </c>
      <c r="I70" s="42">
        <v>7443.666666666667</v>
      </c>
      <c r="J70" s="42">
        <v>7534</v>
      </c>
      <c r="K70" s="42">
        <v>7651.666666666667</v>
      </c>
      <c r="L70" s="42">
        <v>7726.333333333333</v>
      </c>
      <c r="M70" s="42">
        <v>7855</v>
      </c>
      <c r="N70" s="42">
        <v>7931.333333333333</v>
      </c>
      <c r="O70" s="42">
        <v>8016</v>
      </c>
      <c r="P70" s="42">
        <v>8115</v>
      </c>
      <c r="Q70" s="42">
        <v>8183.666666666667</v>
      </c>
      <c r="R70" s="42">
        <v>8272.3333333333339</v>
      </c>
      <c r="S70" s="42">
        <v>8307.6666666666661</v>
      </c>
      <c r="T70" s="42">
        <v>8346.3333333333339</v>
      </c>
      <c r="U70" s="42">
        <v>8424.6666666666661</v>
      </c>
      <c r="V70" s="42">
        <v>8551.3333333333339</v>
      </c>
      <c r="W70" s="42">
        <v>8673</v>
      </c>
      <c r="X70" s="42">
        <v>8751.3333333333339</v>
      </c>
      <c r="Y70" s="42">
        <v>8786.3333333333339</v>
      </c>
      <c r="Z70" s="42">
        <v>8824.6666666666661</v>
      </c>
      <c r="AA70" s="42">
        <v>8883</v>
      </c>
      <c r="AB70" s="42">
        <v>8868.6666666666661</v>
      </c>
      <c r="AC70" s="42">
        <v>8845</v>
      </c>
      <c r="AD70" s="42">
        <v>8861</v>
      </c>
      <c r="AE70" s="42">
        <v>8860.6666666666661</v>
      </c>
      <c r="AF70" s="42">
        <v>8907.3333333333339</v>
      </c>
      <c r="AG70" s="42">
        <v>9099.3333333333339</v>
      </c>
      <c r="AH70" s="42">
        <v>9231</v>
      </c>
      <c r="AI70" s="42">
        <v>9348.3333333333339</v>
      </c>
      <c r="AJ70" s="42">
        <v>9466</v>
      </c>
      <c r="AK70" s="42">
        <v>9492.3333333333339</v>
      </c>
      <c r="AL70" s="42">
        <v>9482.6666666666661</v>
      </c>
      <c r="AM70" s="42">
        <v>9531.3333333333339</v>
      </c>
      <c r="AN70" s="42">
        <v>9604.3333333333339</v>
      </c>
      <c r="AO70" s="42">
        <v>9710.6666666666661</v>
      </c>
      <c r="AP70" s="42">
        <v>9697.3333333333339</v>
      </c>
      <c r="AQ70" s="42">
        <v>9741.3333333333339</v>
      </c>
      <c r="AR70" s="42">
        <v>9749.3333333333339</v>
      </c>
      <c r="AS70" s="42">
        <v>9782.3333333333339</v>
      </c>
      <c r="AT70" s="42">
        <v>9793</v>
      </c>
      <c r="AU70" s="42">
        <v>9750.3333333333339</v>
      </c>
      <c r="AV70" s="42">
        <v>9665</v>
      </c>
      <c r="AW70" s="42">
        <v>9547.6666666666661</v>
      </c>
      <c r="AX70" s="42">
        <v>9507</v>
      </c>
      <c r="AY70" s="42">
        <v>9484.3333333333339</v>
      </c>
      <c r="AZ70" s="42">
        <v>9495.6666666666661</v>
      </c>
      <c r="BA70" s="42">
        <v>9409.6666666666661</v>
      </c>
      <c r="BB70" s="42">
        <v>9437</v>
      </c>
      <c r="BC70" s="42">
        <v>9447.3333333333339</v>
      </c>
      <c r="BD70" s="42">
        <v>9445.3333333333339</v>
      </c>
      <c r="BE70" s="42">
        <v>9433</v>
      </c>
      <c r="BF70" s="42">
        <v>9401.6666666666661</v>
      </c>
      <c r="BG70" s="42">
        <v>9412</v>
      </c>
      <c r="BH70" s="42">
        <v>9445.3333333333339</v>
      </c>
      <c r="BI70" s="42">
        <v>9509</v>
      </c>
      <c r="BJ70" s="42">
        <v>9555</v>
      </c>
      <c r="BK70" s="42">
        <v>9595.6666666666661</v>
      </c>
      <c r="BL70" s="42">
        <v>9640.3333333333339</v>
      </c>
      <c r="BM70" s="42">
        <v>9746.6666666666661</v>
      </c>
      <c r="BN70" s="42">
        <v>9764.3333333333339</v>
      </c>
      <c r="BO70" s="42">
        <v>9815.3333333333339</v>
      </c>
      <c r="BP70" s="42">
        <v>9854.3333333333339</v>
      </c>
      <c r="BQ70" s="42">
        <v>9906.6666666666661</v>
      </c>
      <c r="BR70" s="42">
        <v>10024.33333333333</v>
      </c>
      <c r="BS70" s="42">
        <v>10039.33333333333</v>
      </c>
      <c r="BT70" s="42">
        <v>10083.33333333333</v>
      </c>
      <c r="BU70" s="42">
        <v>10092.33333333333</v>
      </c>
      <c r="BV70" s="42">
        <v>10184.66666666667</v>
      </c>
      <c r="BW70" s="42">
        <v>10250.66666666667</v>
      </c>
      <c r="BX70" s="42">
        <v>10315.33333333333</v>
      </c>
      <c r="BY70" s="42">
        <v>10341.66666666667</v>
      </c>
      <c r="BZ70" s="42">
        <v>10446.66666666667</v>
      </c>
      <c r="CA70" s="42">
        <v>10510.66666666667</v>
      </c>
      <c r="CB70" s="42">
        <v>10566.33333333333</v>
      </c>
      <c r="CC70" s="42">
        <v>10640.66666666667</v>
      </c>
      <c r="CD70" s="42">
        <v>10719.66666666667</v>
      </c>
      <c r="CE70" s="42">
        <v>10814</v>
      </c>
      <c r="CF70" s="42">
        <v>10873</v>
      </c>
      <c r="CG70" s="42">
        <v>10967.33333333333</v>
      </c>
      <c r="CH70" s="42">
        <v>11000.33333333333</v>
      </c>
      <c r="CI70" s="42">
        <v>11027</v>
      </c>
      <c r="CJ70" s="42">
        <v>11057.33333333333</v>
      </c>
      <c r="CK70" s="42">
        <v>11099.33333333333</v>
      </c>
      <c r="CL70" s="42">
        <v>11139.33333333333</v>
      </c>
      <c r="CM70" s="42">
        <v>11199</v>
      </c>
      <c r="CN70" s="42">
        <v>11238</v>
      </c>
      <c r="CO70" s="42">
        <v>11306.66666666667</v>
      </c>
      <c r="CP70" s="42">
        <v>11319.66666666667</v>
      </c>
      <c r="CQ70" s="42">
        <v>11366.66666666667</v>
      </c>
      <c r="CR70" s="42">
        <v>11407.66666666667</v>
      </c>
      <c r="CS70" s="42">
        <v>11483</v>
      </c>
      <c r="CT70" s="42">
        <v>11520.66666666667</v>
      </c>
      <c r="CU70" s="42">
        <v>11591.33333333333</v>
      </c>
      <c r="CV70" s="42">
        <v>11672.33333333333</v>
      </c>
      <c r="CW70" s="42">
        <v>11710.33333333333</v>
      </c>
      <c r="CX70" s="42">
        <v>11752</v>
      </c>
      <c r="CY70" s="42">
        <v>11791.33333333333</v>
      </c>
      <c r="CZ70" s="42">
        <v>11828.66666666667</v>
      </c>
      <c r="DA70" s="42">
        <v>11868</v>
      </c>
      <c r="DB70" s="42">
        <v>11923</v>
      </c>
      <c r="DC70" s="42">
        <v>11966</v>
      </c>
      <c r="DD70" s="42">
        <v>12017.33333333333</v>
      </c>
      <c r="DE70" s="42">
        <v>12067</v>
      </c>
      <c r="DF70" s="42">
        <v>12139</v>
      </c>
      <c r="DG70" s="42">
        <v>12185.66666666667</v>
      </c>
      <c r="DH70" s="42">
        <v>12229.66666666667</v>
      </c>
      <c r="DI70" s="42">
        <v>12296</v>
      </c>
      <c r="DJ70" s="42">
        <v>12380</v>
      </c>
      <c r="DK70" s="42">
        <v>12437.33333333333</v>
      </c>
      <c r="DL70" s="42">
        <v>12501.33333333333</v>
      </c>
      <c r="DM70" s="42">
        <v>12553.33333333333</v>
      </c>
      <c r="DN70" s="42">
        <v>12616.33333333333</v>
      </c>
      <c r="DO70" s="42">
        <v>12694.66666666667</v>
      </c>
      <c r="DP70" s="42">
        <v>12783.33333333333</v>
      </c>
      <c r="DQ70" s="42">
        <v>12887.33333333333</v>
      </c>
      <c r="DR70" s="42">
        <v>12972.33333333333</v>
      </c>
      <c r="DS70" s="42">
        <v>13050.33333333333</v>
      </c>
      <c r="DT70" s="42">
        <v>13113</v>
      </c>
      <c r="DU70" s="42">
        <v>13168</v>
      </c>
      <c r="DV70" s="42">
        <v>13220.66666666667</v>
      </c>
      <c r="DW70" s="42">
        <v>13310</v>
      </c>
      <c r="DX70" s="42">
        <v>13410.66666666667</v>
      </c>
      <c r="DY70" s="42">
        <v>13500.66666666667</v>
      </c>
      <c r="DZ70" s="42">
        <v>13583.66666666667</v>
      </c>
      <c r="EA70" s="42">
        <v>13639</v>
      </c>
      <c r="EB70" s="42">
        <v>13699.33333333333</v>
      </c>
      <c r="EC70" s="42">
        <v>13744.66666666667</v>
      </c>
      <c r="ED70" s="42">
        <v>13775</v>
      </c>
      <c r="EE70" s="42">
        <v>13801</v>
      </c>
      <c r="EF70" s="42">
        <v>13820</v>
      </c>
      <c r="EG70" s="42">
        <v>13832.33333333333</v>
      </c>
      <c r="EH70" s="42">
        <v>13824.33333333333</v>
      </c>
      <c r="EI70" s="42">
        <v>13859</v>
      </c>
      <c r="EJ70" s="42">
        <v>13898</v>
      </c>
      <c r="EK70" s="42">
        <v>13909.33333333333</v>
      </c>
      <c r="EL70" s="42">
        <v>13958.66666666667</v>
      </c>
      <c r="EM70" s="42">
        <v>13994.66666666667</v>
      </c>
      <c r="EN70" s="42">
        <v>14012</v>
      </c>
      <c r="EO70" s="42">
        <v>14085.33333333333</v>
      </c>
      <c r="EP70" s="42">
        <v>14072.33333333333</v>
      </c>
      <c r="EQ70" s="42">
        <v>14098</v>
      </c>
      <c r="ER70" s="42">
        <v>14119.66666666667</v>
      </c>
      <c r="ES70" s="42">
        <v>14201</v>
      </c>
      <c r="ET70" s="42">
        <v>14251.33333333333</v>
      </c>
      <c r="EU70" s="42">
        <v>14287.33333333333</v>
      </c>
      <c r="EV70" s="42">
        <v>14336</v>
      </c>
      <c r="EW70" s="42">
        <v>14369.33333333333</v>
      </c>
      <c r="EX70" s="42">
        <v>14455</v>
      </c>
      <c r="EY70" s="42">
        <v>14521.66666666667</v>
      </c>
      <c r="EZ70" s="42">
        <v>14560.33333333333</v>
      </c>
      <c r="FA70" s="42">
        <v>14594</v>
      </c>
      <c r="FB70" s="42">
        <v>14591</v>
      </c>
      <c r="FC70" s="42">
        <v>14587</v>
      </c>
      <c r="FD70" s="42">
        <v>14576.33333333333</v>
      </c>
      <c r="FE70" s="42">
        <v>14532</v>
      </c>
      <c r="FF70" s="42">
        <v>14521</v>
      </c>
      <c r="FG70" s="42">
        <v>14466</v>
      </c>
      <c r="FH70" s="42">
        <v>14434</v>
      </c>
      <c r="FI70" s="42">
        <v>14327.66666666667</v>
      </c>
      <c r="FJ70" s="42">
        <v>14279</v>
      </c>
      <c r="FK70" s="42">
        <v>14232.66666666667</v>
      </c>
      <c r="FL70" s="42">
        <v>14207.66666666667</v>
      </c>
      <c r="FM70" s="42">
        <v>14094</v>
      </c>
      <c r="FN70" s="42">
        <v>14080.66666666667</v>
      </c>
      <c r="FO70" s="42">
        <v>14067.66666666667</v>
      </c>
      <c r="FP70" s="42">
        <v>14044.33333333333</v>
      </c>
      <c r="FQ70" s="42">
        <v>14034.33333333333</v>
      </c>
      <c r="FR70" s="42">
        <v>14026.33333333333</v>
      </c>
      <c r="FS70" s="42">
        <v>14029.33333333333</v>
      </c>
      <c r="FT70" s="42">
        <v>14033</v>
      </c>
      <c r="FU70" s="42">
        <v>14031</v>
      </c>
      <c r="FV70" s="42">
        <v>14033.66666666667</v>
      </c>
      <c r="FW70" s="42">
        <v>14037.66666666667</v>
      </c>
      <c r="FX70" s="42">
        <v>14077</v>
      </c>
      <c r="FY70" s="42">
        <v>14120</v>
      </c>
      <c r="FZ70" s="42">
        <v>14140</v>
      </c>
      <c r="GA70" s="42">
        <v>14155</v>
      </c>
      <c r="GB70" s="42">
        <v>14181.66666666667</v>
      </c>
      <c r="GC70" s="42">
        <v>14214</v>
      </c>
      <c r="GD70" s="42">
        <v>14223.66666666667</v>
      </c>
      <c r="GE70" s="42">
        <v>14277</v>
      </c>
      <c r="GF70" s="42">
        <v>14297.66666666667</v>
      </c>
      <c r="GG70" s="42">
        <v>14369</v>
      </c>
      <c r="GH70" s="42">
        <v>14351</v>
      </c>
      <c r="GI70" s="42">
        <v>14347</v>
      </c>
      <c r="GJ70" s="42">
        <v>14363</v>
      </c>
      <c r="GK70" s="42">
        <v>14401.66666666667</v>
      </c>
      <c r="GL70" s="42">
        <v>14428.66666666667</v>
      </c>
      <c r="GM70" s="42">
        <v>14442.33333333333</v>
      </c>
      <c r="GN70" s="42">
        <v>14468.66666666667</v>
      </c>
      <c r="GO70" s="42">
        <v>14494.33333333333</v>
      </c>
      <c r="GP70" s="42">
        <v>14510</v>
      </c>
      <c r="GQ70" s="42">
        <v>14527.66666666667</v>
      </c>
      <c r="GR70" s="42">
        <v>14558.33333333333</v>
      </c>
      <c r="GS70" s="42">
        <v>14590</v>
      </c>
      <c r="GT70" s="42">
        <v>14620.33333333333</v>
      </c>
      <c r="GU70" s="42">
        <v>14658.33333333333</v>
      </c>
      <c r="GV70" s="42">
        <v>13569.66666666667</v>
      </c>
      <c r="GW70" s="42">
        <v>13736.66666666667</v>
      </c>
      <c r="GX70" s="42">
        <v>13655.33333333333</v>
      </c>
      <c r="GY70" s="42">
        <v>13670.66666666667</v>
      </c>
    </row>
    <row r="71" spans="2:207" x14ac:dyDescent="0.35">
      <c r="B71" s="2" t="s">
        <v>340</v>
      </c>
      <c r="C71" s="42">
        <v>23545.666666666672</v>
      </c>
      <c r="D71" s="42">
        <v>24037</v>
      </c>
      <c r="E71" s="42">
        <v>25485.666666666672</v>
      </c>
      <c r="F71" s="42">
        <v>25754.666666666672</v>
      </c>
      <c r="G71" s="42">
        <v>25713</v>
      </c>
      <c r="H71" s="42">
        <v>25998.666666666672</v>
      </c>
      <c r="I71" s="42">
        <v>25691</v>
      </c>
      <c r="J71" s="42">
        <v>26178.666666666672</v>
      </c>
      <c r="K71" s="42">
        <v>25519</v>
      </c>
      <c r="L71" s="42">
        <v>24875</v>
      </c>
      <c r="M71" s="42">
        <v>25641</v>
      </c>
      <c r="N71" s="42">
        <v>27114.333333333328</v>
      </c>
      <c r="O71" s="42">
        <v>27472.666666666672</v>
      </c>
      <c r="P71" s="42">
        <v>27079.333333333328</v>
      </c>
      <c r="Q71" s="42">
        <v>27510</v>
      </c>
      <c r="R71" s="42">
        <v>28620</v>
      </c>
      <c r="S71" s="42">
        <v>30923.666666666672</v>
      </c>
      <c r="T71" s="42">
        <v>33400.666666666657</v>
      </c>
      <c r="U71" s="42">
        <v>33701.666666666657</v>
      </c>
      <c r="V71" s="42">
        <v>33884</v>
      </c>
      <c r="W71" s="42">
        <v>37820.333333333343</v>
      </c>
      <c r="X71" s="42">
        <v>35429.666666666657</v>
      </c>
      <c r="Y71" s="42">
        <v>36988.333333333343</v>
      </c>
      <c r="Z71" s="42">
        <v>39554</v>
      </c>
      <c r="AA71" s="42">
        <v>42554</v>
      </c>
      <c r="AB71" s="42">
        <v>38830.666666666657</v>
      </c>
      <c r="AC71" s="42">
        <v>36130</v>
      </c>
      <c r="AD71" s="42">
        <v>34359.666666666657</v>
      </c>
      <c r="AE71" s="42">
        <v>36034</v>
      </c>
      <c r="AF71" s="42">
        <v>37037.666666666657</v>
      </c>
      <c r="AG71" s="42">
        <v>35666.333333333343</v>
      </c>
      <c r="AH71" s="42">
        <v>35160</v>
      </c>
      <c r="AI71" s="42">
        <v>34095.333333333343</v>
      </c>
      <c r="AJ71" s="42">
        <v>41889.666666666657</v>
      </c>
      <c r="AK71" s="42">
        <v>43760.666666666657</v>
      </c>
      <c r="AL71" s="42">
        <v>45015.333333333343</v>
      </c>
      <c r="AM71" s="42">
        <v>40794</v>
      </c>
      <c r="AN71" s="42">
        <v>45875.333333333343</v>
      </c>
      <c r="AO71" s="42">
        <v>49343.666666666657</v>
      </c>
      <c r="AP71" s="42">
        <v>52609</v>
      </c>
      <c r="AQ71" s="42">
        <v>55934.333333333343</v>
      </c>
      <c r="AR71" s="42">
        <v>54112</v>
      </c>
      <c r="AS71" s="42">
        <v>52797</v>
      </c>
      <c r="AT71" s="42">
        <v>54381</v>
      </c>
      <c r="AU71" s="42">
        <v>60484</v>
      </c>
      <c r="AV71" s="42">
        <v>53862</v>
      </c>
      <c r="AW71" s="42">
        <v>52044</v>
      </c>
      <c r="AX71" s="42">
        <v>54313.666666666657</v>
      </c>
      <c r="AY71" s="42">
        <v>51944</v>
      </c>
      <c r="AZ71" s="42">
        <v>52182.666666666657</v>
      </c>
      <c r="BA71" s="42">
        <v>52486.333333333343</v>
      </c>
      <c r="BB71" s="42">
        <v>54765.333333333343</v>
      </c>
      <c r="BC71" s="42">
        <v>52678.333333333343</v>
      </c>
      <c r="BD71" s="42">
        <v>51386</v>
      </c>
      <c r="BE71" s="42">
        <v>53662.333333333343</v>
      </c>
      <c r="BF71" s="42">
        <v>53249</v>
      </c>
      <c r="BG71" s="42">
        <v>55752.333333333343</v>
      </c>
      <c r="BH71" s="42">
        <v>57382.666666666657</v>
      </c>
      <c r="BI71" s="42">
        <v>59910.333333333343</v>
      </c>
      <c r="BJ71" s="42">
        <v>60890.666666666657</v>
      </c>
      <c r="BK71" s="42">
        <v>62514.666666666657</v>
      </c>
      <c r="BL71" s="42">
        <v>65739.333333333328</v>
      </c>
      <c r="BM71" s="42">
        <v>67220</v>
      </c>
      <c r="BN71" s="42">
        <v>66558.333333333328</v>
      </c>
      <c r="BO71" s="42">
        <v>70815.333333333328</v>
      </c>
      <c r="BP71" s="42">
        <v>72215.333333333328</v>
      </c>
      <c r="BQ71" s="42">
        <v>73843.333333333328</v>
      </c>
      <c r="BR71" s="42">
        <v>71122.666666666672</v>
      </c>
      <c r="BS71" s="42">
        <v>75290</v>
      </c>
      <c r="BT71" s="42">
        <v>75025.666666666672</v>
      </c>
      <c r="BU71" s="42">
        <v>77047</v>
      </c>
      <c r="BV71" s="42">
        <v>78058</v>
      </c>
      <c r="BW71" s="42">
        <v>79349.666666666672</v>
      </c>
      <c r="BX71" s="42">
        <v>83348</v>
      </c>
      <c r="BY71" s="42">
        <v>82022.666666666672</v>
      </c>
      <c r="BZ71" s="42">
        <v>84604</v>
      </c>
      <c r="CA71" s="42">
        <v>83566.666666666672</v>
      </c>
      <c r="CB71" s="42">
        <v>85684</v>
      </c>
      <c r="CC71" s="42">
        <v>85730.333333333328</v>
      </c>
      <c r="CD71" s="42">
        <v>89358.333333333328</v>
      </c>
      <c r="CE71" s="42">
        <v>94388.333333333328</v>
      </c>
      <c r="CF71" s="42">
        <v>93807</v>
      </c>
      <c r="CG71" s="42">
        <v>94972</v>
      </c>
      <c r="CH71" s="42">
        <v>98807.666666666672</v>
      </c>
      <c r="CI71" s="42">
        <v>95253.666666666672</v>
      </c>
      <c r="CJ71" s="42">
        <v>96128.666666666672</v>
      </c>
      <c r="CK71" s="42">
        <v>97326.333333333328</v>
      </c>
      <c r="CL71" s="42">
        <v>99221</v>
      </c>
      <c r="CM71" s="42">
        <v>106368.6666666667</v>
      </c>
      <c r="CN71" s="42">
        <v>103446</v>
      </c>
      <c r="CO71" s="42">
        <v>99580.333333333328</v>
      </c>
      <c r="CP71" s="42">
        <v>98022.333333333328</v>
      </c>
      <c r="CQ71" s="42">
        <v>102495</v>
      </c>
      <c r="CR71" s="42">
        <v>111962</v>
      </c>
      <c r="CS71" s="42">
        <v>116124.6666666667</v>
      </c>
      <c r="CT71" s="42">
        <v>118029</v>
      </c>
      <c r="CU71" s="42">
        <v>111803</v>
      </c>
      <c r="CV71" s="42">
        <v>113545</v>
      </c>
      <c r="CW71" s="42">
        <v>118942</v>
      </c>
      <c r="CX71" s="42">
        <v>117294.3333333333</v>
      </c>
      <c r="CY71" s="42">
        <v>116848.6666666667</v>
      </c>
      <c r="CZ71" s="42">
        <v>124434.3333333333</v>
      </c>
      <c r="DA71" s="42">
        <v>125240</v>
      </c>
      <c r="DB71" s="42">
        <v>127572.6666666667</v>
      </c>
      <c r="DC71" s="42">
        <v>126179.3333333333</v>
      </c>
      <c r="DD71" s="42">
        <v>131672</v>
      </c>
      <c r="DE71" s="42">
        <v>131615</v>
      </c>
      <c r="DF71" s="42">
        <v>135638.66666666669</v>
      </c>
      <c r="DG71" s="42">
        <v>135471.66666666669</v>
      </c>
      <c r="DH71" s="42">
        <v>139479.33333333331</v>
      </c>
      <c r="DI71" s="42">
        <v>141385.33333333331</v>
      </c>
      <c r="DJ71" s="42">
        <v>140102.66666666669</v>
      </c>
      <c r="DK71" s="42">
        <v>133975</v>
      </c>
      <c r="DL71" s="42">
        <v>137818</v>
      </c>
      <c r="DM71" s="42">
        <v>143529.33333333331</v>
      </c>
      <c r="DN71" s="42">
        <v>144434.66666666669</v>
      </c>
      <c r="DO71" s="42">
        <v>150497</v>
      </c>
      <c r="DP71" s="42">
        <v>152515.33333333331</v>
      </c>
      <c r="DQ71" s="42">
        <v>155465.33333333331</v>
      </c>
      <c r="DR71" s="42">
        <v>163365.33333333331</v>
      </c>
      <c r="DS71" s="42">
        <v>168776.33333333331</v>
      </c>
      <c r="DT71" s="42">
        <v>165200.66666666669</v>
      </c>
      <c r="DU71" s="42">
        <v>166145</v>
      </c>
      <c r="DV71" s="42">
        <v>170616.66666666669</v>
      </c>
      <c r="DW71" s="42">
        <v>176411.33333333331</v>
      </c>
      <c r="DX71" s="42">
        <v>189275.66666666669</v>
      </c>
      <c r="DY71" s="42">
        <v>187116</v>
      </c>
      <c r="DZ71" s="42">
        <v>193037.66666666669</v>
      </c>
      <c r="EA71" s="42">
        <v>198023.33333333331</v>
      </c>
      <c r="EB71" s="42">
        <v>194794</v>
      </c>
      <c r="EC71" s="42">
        <v>196443.66666666669</v>
      </c>
      <c r="ED71" s="42">
        <v>199770.66666666669</v>
      </c>
      <c r="EE71" s="42">
        <v>197410.66666666669</v>
      </c>
      <c r="EF71" s="42">
        <v>195858</v>
      </c>
      <c r="EG71" s="42">
        <v>200686</v>
      </c>
      <c r="EH71" s="42">
        <v>199340</v>
      </c>
      <c r="EI71" s="42">
        <v>197322.33333333331</v>
      </c>
      <c r="EJ71" s="42">
        <v>202356.33333333331</v>
      </c>
      <c r="EK71" s="42">
        <v>202328</v>
      </c>
      <c r="EL71" s="42">
        <v>204931</v>
      </c>
      <c r="EM71" s="42">
        <v>207202</v>
      </c>
      <c r="EN71" s="42">
        <v>215946</v>
      </c>
      <c r="EO71" s="42">
        <v>219407.66666666669</v>
      </c>
      <c r="EP71" s="42">
        <v>222763.66666666669</v>
      </c>
      <c r="EQ71" s="42">
        <v>230117.66666666669</v>
      </c>
      <c r="ER71" s="42">
        <v>238436</v>
      </c>
      <c r="ES71" s="42">
        <v>238965</v>
      </c>
      <c r="ET71" s="42">
        <v>242956.33333333331</v>
      </c>
      <c r="EU71" s="42">
        <v>258254.33333333331</v>
      </c>
      <c r="EV71" s="42">
        <v>266203.66666666669</v>
      </c>
      <c r="EW71" s="42">
        <v>271640.33333333331</v>
      </c>
      <c r="EX71" s="42">
        <v>276454.66666666669</v>
      </c>
      <c r="EY71" s="42">
        <v>278038.33333333331</v>
      </c>
      <c r="EZ71" s="42">
        <v>283074.33333333331</v>
      </c>
      <c r="FA71" s="42">
        <v>287093.66666666669</v>
      </c>
      <c r="FB71" s="42">
        <v>288334</v>
      </c>
      <c r="FC71" s="42">
        <v>289591.33333333331</v>
      </c>
      <c r="FD71" s="42">
        <v>292223.66666666669</v>
      </c>
      <c r="FE71" s="42">
        <v>287368</v>
      </c>
      <c r="FF71" s="42">
        <v>274301</v>
      </c>
      <c r="FG71" s="42">
        <v>268022</v>
      </c>
      <c r="FH71" s="42">
        <v>274526.66666666669</v>
      </c>
      <c r="FI71" s="42">
        <v>277232.33333333331</v>
      </c>
      <c r="FJ71" s="42">
        <v>269906.33333333331</v>
      </c>
      <c r="FK71" s="42">
        <v>258077</v>
      </c>
      <c r="FL71" s="42">
        <v>251739</v>
      </c>
      <c r="FM71" s="42">
        <v>253215.33333333331</v>
      </c>
      <c r="FN71" s="42">
        <v>258046</v>
      </c>
      <c r="FO71" s="42">
        <v>254528.33333333331</v>
      </c>
      <c r="FP71" s="42">
        <v>254598.66666666669</v>
      </c>
      <c r="FQ71" s="42">
        <v>252248.66666666669</v>
      </c>
      <c r="FR71" s="42">
        <v>246424.33333333331</v>
      </c>
      <c r="FS71" s="42">
        <v>242924.33333333331</v>
      </c>
      <c r="FT71" s="42">
        <v>245991.66666666669</v>
      </c>
      <c r="FU71" s="42">
        <v>249225</v>
      </c>
      <c r="FV71" s="42">
        <v>247543.33333333331</v>
      </c>
      <c r="FW71" s="42">
        <v>242591.33333333331</v>
      </c>
      <c r="FX71" s="42">
        <v>251613.33333333331</v>
      </c>
      <c r="FY71" s="42">
        <v>257546.33333333331</v>
      </c>
      <c r="FZ71" s="42">
        <v>260104.33333333331</v>
      </c>
      <c r="GA71" s="42">
        <v>260731.66666666669</v>
      </c>
      <c r="GB71" s="42">
        <v>274292.33333333331</v>
      </c>
      <c r="GC71" s="42">
        <v>278090.33333333331</v>
      </c>
      <c r="GD71" s="42">
        <v>268417</v>
      </c>
      <c r="GE71" s="42">
        <v>280145</v>
      </c>
      <c r="GF71" s="42">
        <v>275022</v>
      </c>
      <c r="GG71" s="42">
        <v>271266.66666666669</v>
      </c>
      <c r="GH71" s="42">
        <v>274719.66666666669</v>
      </c>
      <c r="GI71" s="42">
        <v>274527.66666666669</v>
      </c>
      <c r="GJ71" s="42">
        <v>275545.66666666669</v>
      </c>
      <c r="GK71" s="42">
        <v>273887</v>
      </c>
      <c r="GL71" s="42">
        <v>278738</v>
      </c>
      <c r="GM71" s="42">
        <v>284701</v>
      </c>
      <c r="GN71" s="42">
        <v>293031</v>
      </c>
      <c r="GO71" s="42">
        <v>291638.33333333331</v>
      </c>
      <c r="GP71" s="42">
        <v>283060</v>
      </c>
      <c r="GQ71" s="42">
        <v>299821.33333333331</v>
      </c>
      <c r="GR71" s="42">
        <v>314021</v>
      </c>
      <c r="GS71" s="42">
        <v>311467.66666666669</v>
      </c>
      <c r="GT71" s="42">
        <v>312808.66666666669</v>
      </c>
      <c r="GU71" s="42">
        <v>328551</v>
      </c>
      <c r="GV71" s="42">
        <v>326980</v>
      </c>
      <c r="GW71" s="42">
        <v>318988.33333333331</v>
      </c>
      <c r="GX71" s="42">
        <v>327773.66666666669</v>
      </c>
      <c r="GY71" s="42">
        <v>323195.66666666669</v>
      </c>
    </row>
    <row r="72" spans="2:207" x14ac:dyDescent="0.35">
      <c r="B72" s="2" t="s">
        <v>270</v>
      </c>
    </row>
    <row r="73" spans="2:207" x14ac:dyDescent="0.35">
      <c r="B73" s="2" t="s">
        <v>266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5" sqref="A5"/>
    </sheetView>
  </sheetViews>
  <sheetFormatPr defaultColWidth="8.81640625" defaultRowHeight="14" x14ac:dyDescent="0.3"/>
  <cols>
    <col min="1" max="1" width="77.81640625" style="54" bestFit="1" customWidth="1"/>
    <col min="2" max="2" width="21" style="54" customWidth="1"/>
    <col min="3" max="4" width="8.81640625" style="54"/>
    <col min="5" max="5" width="37.6328125" style="54" customWidth="1"/>
    <col min="6" max="6" width="16" style="54" customWidth="1"/>
    <col min="7" max="16384" width="8.81640625" style="54"/>
  </cols>
  <sheetData>
    <row r="1" spans="1:10" x14ac:dyDescent="0.3">
      <c r="A1" s="54" t="s">
        <v>457</v>
      </c>
      <c r="C1" s="213"/>
      <c r="D1" s="213"/>
      <c r="E1" s="213"/>
      <c r="F1" s="213"/>
      <c r="G1" s="213"/>
      <c r="H1" s="213"/>
      <c r="I1" s="213"/>
      <c r="J1" s="213"/>
    </row>
    <row r="2" spans="1:10" ht="20" x14ac:dyDescent="0.4">
      <c r="A2" s="214" t="s">
        <v>403</v>
      </c>
      <c r="B2" s="214" t="s">
        <v>455</v>
      </c>
      <c r="C2" s="264" t="s">
        <v>477</v>
      </c>
      <c r="D2" s="264" t="s">
        <v>496</v>
      </c>
      <c r="E2" s="215"/>
      <c r="F2" s="215"/>
      <c r="G2" s="215"/>
      <c r="H2" s="55"/>
      <c r="I2" s="213"/>
      <c r="J2" s="213"/>
    </row>
    <row r="3" spans="1:10" x14ac:dyDescent="0.3">
      <c r="A3" s="217" t="s">
        <v>404</v>
      </c>
      <c r="B3" s="216">
        <f>SUM(B4:B7)</f>
        <v>325</v>
      </c>
      <c r="C3" s="213"/>
      <c r="D3" s="213"/>
      <c r="E3" s="796" t="s">
        <v>461</v>
      </c>
      <c r="F3" s="796"/>
      <c r="G3" s="213"/>
      <c r="H3" s="213"/>
      <c r="I3" s="213"/>
      <c r="J3" s="213"/>
    </row>
    <row r="4" spans="1:10" x14ac:dyDescent="0.3">
      <c r="A4" s="205" t="s">
        <v>405</v>
      </c>
      <c r="B4" s="216">
        <v>284</v>
      </c>
      <c r="C4" s="213"/>
      <c r="D4" s="213"/>
      <c r="E4" s="212" t="s">
        <v>115</v>
      </c>
      <c r="F4" s="212" t="s">
        <v>460</v>
      </c>
      <c r="G4" s="213"/>
      <c r="H4" s="213"/>
      <c r="I4" s="213"/>
      <c r="J4" s="213"/>
    </row>
    <row r="5" spans="1:10" x14ac:dyDescent="0.3">
      <c r="A5" s="205" t="s">
        <v>406</v>
      </c>
      <c r="B5" s="216">
        <v>20</v>
      </c>
      <c r="C5" s="213"/>
      <c r="D5" s="213"/>
      <c r="E5" s="213" t="s">
        <v>390</v>
      </c>
      <c r="F5" s="213">
        <f>SUM(B11:B16)</f>
        <v>82</v>
      </c>
      <c r="G5" s="213"/>
      <c r="H5" s="213"/>
      <c r="I5" s="213"/>
      <c r="J5" s="213"/>
    </row>
    <row r="6" spans="1:10" x14ac:dyDescent="0.3">
      <c r="A6" s="205" t="s">
        <v>407</v>
      </c>
      <c r="B6" s="216">
        <v>15</v>
      </c>
      <c r="C6" s="213"/>
      <c r="D6" s="213"/>
      <c r="E6" s="213" t="s">
        <v>498</v>
      </c>
      <c r="F6" s="213">
        <f>B23</f>
        <v>3</v>
      </c>
      <c r="G6" s="213"/>
      <c r="H6" s="213"/>
      <c r="I6" s="213"/>
      <c r="J6" s="213"/>
    </row>
    <row r="7" spans="1:10" x14ac:dyDescent="0.3">
      <c r="A7" s="205" t="s">
        <v>408</v>
      </c>
      <c r="B7" s="216">
        <v>6</v>
      </c>
      <c r="C7" s="213"/>
      <c r="D7" s="213"/>
      <c r="E7" s="213" t="s">
        <v>388</v>
      </c>
      <c r="F7" s="213">
        <f>B27-B28</f>
        <v>29</v>
      </c>
      <c r="G7" s="213"/>
      <c r="H7" s="213"/>
      <c r="I7" s="213"/>
      <c r="J7" s="213"/>
    </row>
    <row r="8" spans="1:10" x14ac:dyDescent="0.3">
      <c r="A8" s="212" t="s">
        <v>409</v>
      </c>
      <c r="B8" s="216">
        <v>121</v>
      </c>
      <c r="E8" s="213" t="s">
        <v>497</v>
      </c>
      <c r="F8" s="213">
        <f>B42</f>
        <v>2</v>
      </c>
    </row>
    <row r="9" spans="1:10" x14ac:dyDescent="0.3">
      <c r="A9" s="218" t="s">
        <v>410</v>
      </c>
      <c r="B9" s="216">
        <v>166</v>
      </c>
      <c r="E9" s="54" t="s">
        <v>499</v>
      </c>
      <c r="F9" s="54">
        <f>B18+B20+B21</f>
        <v>34</v>
      </c>
    </row>
    <row r="10" spans="1:10" x14ac:dyDescent="0.3">
      <c r="A10" s="206" t="s">
        <v>387</v>
      </c>
      <c r="B10" s="216">
        <v>82</v>
      </c>
      <c r="E10" s="91" t="s">
        <v>459</v>
      </c>
      <c r="F10" s="91" t="s">
        <v>458</v>
      </c>
    </row>
    <row r="11" spans="1:10" x14ac:dyDescent="0.3">
      <c r="A11" s="205" t="s">
        <v>412</v>
      </c>
      <c r="B11" s="216">
        <v>54</v>
      </c>
      <c r="E11" s="54" t="s">
        <v>469</v>
      </c>
      <c r="F11" s="54">
        <f>B4</f>
        <v>284</v>
      </c>
    </row>
    <row r="12" spans="1:10" x14ac:dyDescent="0.3">
      <c r="A12" s="205" t="s">
        <v>413</v>
      </c>
      <c r="B12" s="216">
        <v>20</v>
      </c>
      <c r="E12" s="54" t="s">
        <v>470</v>
      </c>
      <c r="F12" s="54">
        <f>B5</f>
        <v>20</v>
      </c>
    </row>
    <row r="13" spans="1:10" x14ac:dyDescent="0.3">
      <c r="A13" s="205" t="s">
        <v>447</v>
      </c>
      <c r="B13" s="216">
        <v>4</v>
      </c>
      <c r="E13" s="54" t="s">
        <v>407</v>
      </c>
      <c r="F13" s="54">
        <f>B6</f>
        <v>15</v>
      </c>
    </row>
    <row r="14" spans="1:10" ht="28" x14ac:dyDescent="0.3">
      <c r="A14" s="205" t="s">
        <v>414</v>
      </c>
      <c r="B14" s="216">
        <v>2</v>
      </c>
      <c r="E14" s="64" t="s">
        <v>408</v>
      </c>
      <c r="F14" s="54">
        <f>B7</f>
        <v>6</v>
      </c>
    </row>
    <row r="15" spans="1:10" ht="28" x14ac:dyDescent="0.3">
      <c r="A15" s="205" t="s">
        <v>415</v>
      </c>
      <c r="B15" s="216">
        <v>1</v>
      </c>
      <c r="E15" s="64" t="s">
        <v>427</v>
      </c>
      <c r="F15" s="54">
        <f>B28</f>
        <v>15</v>
      </c>
    </row>
    <row r="16" spans="1:10" x14ac:dyDescent="0.3">
      <c r="A16" s="205" t="s">
        <v>417</v>
      </c>
      <c r="B16" s="216">
        <v>1</v>
      </c>
      <c r="E16" s="54" t="s">
        <v>434</v>
      </c>
      <c r="F16" s="54">
        <f>B37</f>
        <v>12</v>
      </c>
    </row>
    <row r="17" spans="1:6" x14ac:dyDescent="0.3">
      <c r="A17" s="91" t="s">
        <v>419</v>
      </c>
      <c r="B17" s="216">
        <v>72</v>
      </c>
      <c r="E17" s="54" t="s">
        <v>435</v>
      </c>
      <c r="F17" s="54">
        <f>B38</f>
        <v>10</v>
      </c>
    </row>
    <row r="18" spans="1:6" x14ac:dyDescent="0.3">
      <c r="A18" s="205" t="s">
        <v>420</v>
      </c>
      <c r="B18" s="216">
        <v>22</v>
      </c>
      <c r="C18" s="54" t="s">
        <v>478</v>
      </c>
    </row>
    <row r="19" spans="1:6" x14ac:dyDescent="0.3">
      <c r="A19" s="205" t="s">
        <v>411</v>
      </c>
      <c r="B19" s="216">
        <v>20</v>
      </c>
      <c r="C19" s="54" t="s">
        <v>490</v>
      </c>
    </row>
    <row r="20" spans="1:6" x14ac:dyDescent="0.3">
      <c r="A20" s="205" t="s">
        <v>421</v>
      </c>
      <c r="B20" s="216">
        <v>8</v>
      </c>
      <c r="C20" s="54" t="s">
        <v>478</v>
      </c>
    </row>
    <row r="21" spans="1:6" x14ac:dyDescent="0.3">
      <c r="A21" s="205" t="s">
        <v>422</v>
      </c>
      <c r="B21" s="216">
        <v>4</v>
      </c>
      <c r="C21" s="54" t="s">
        <v>115</v>
      </c>
    </row>
    <row r="22" spans="1:6" x14ac:dyDescent="0.3">
      <c r="A22" s="220" t="s">
        <v>462</v>
      </c>
      <c r="B22" s="216">
        <v>4</v>
      </c>
      <c r="C22" s="54" t="s">
        <v>490</v>
      </c>
    </row>
    <row r="23" spans="1:6" x14ac:dyDescent="0.3">
      <c r="A23" s="205" t="s">
        <v>423</v>
      </c>
      <c r="B23" s="216">
        <v>3</v>
      </c>
      <c r="C23" s="54" t="s">
        <v>491</v>
      </c>
    </row>
    <row r="24" spans="1:6" x14ac:dyDescent="0.3">
      <c r="A24" s="220" t="s">
        <v>424</v>
      </c>
      <c r="B24" s="216">
        <v>3</v>
      </c>
      <c r="C24" s="54" t="s">
        <v>492</v>
      </c>
    </row>
    <row r="25" spans="1:6" x14ac:dyDescent="0.3">
      <c r="A25" s="219" t="s">
        <v>425</v>
      </c>
      <c r="B25" s="216">
        <v>3</v>
      </c>
      <c r="C25" s="54" t="s">
        <v>493</v>
      </c>
    </row>
    <row r="26" spans="1:6" x14ac:dyDescent="0.3">
      <c r="A26" s="205" t="s">
        <v>426</v>
      </c>
      <c r="B26" s="216">
        <v>4</v>
      </c>
      <c r="C26" s="54" t="s">
        <v>479</v>
      </c>
    </row>
    <row r="27" spans="1:6" x14ac:dyDescent="0.3">
      <c r="A27" s="91" t="s">
        <v>388</v>
      </c>
      <c r="B27" s="216">
        <v>44</v>
      </c>
    </row>
    <row r="28" spans="1:6" x14ac:dyDescent="0.3">
      <c r="A28" s="254" t="s">
        <v>427</v>
      </c>
      <c r="B28" s="255">
        <v>15</v>
      </c>
    </row>
    <row r="29" spans="1:6" x14ac:dyDescent="0.3">
      <c r="A29" s="205" t="s">
        <v>428</v>
      </c>
      <c r="B29" s="216">
        <v>14</v>
      </c>
    </row>
    <row r="30" spans="1:6" x14ac:dyDescent="0.3">
      <c r="A30" s="205" t="s">
        <v>429</v>
      </c>
      <c r="B30" s="216">
        <v>10</v>
      </c>
    </row>
    <row r="31" spans="1:6" x14ac:dyDescent="0.3">
      <c r="A31" s="205" t="s">
        <v>430</v>
      </c>
      <c r="B31" s="216">
        <v>2</v>
      </c>
    </row>
    <row r="32" spans="1:6" x14ac:dyDescent="0.3">
      <c r="A32" s="205" t="s">
        <v>431</v>
      </c>
      <c r="B32" s="216">
        <v>2</v>
      </c>
    </row>
    <row r="33" spans="1:6" x14ac:dyDescent="0.3">
      <c r="A33" s="205" t="s">
        <v>432</v>
      </c>
      <c r="B33" s="216">
        <v>1</v>
      </c>
    </row>
    <row r="34" spans="1:6" x14ac:dyDescent="0.3">
      <c r="A34" s="91" t="s">
        <v>416</v>
      </c>
      <c r="B34" s="216">
        <v>88</v>
      </c>
    </row>
    <row r="35" spans="1:6" x14ac:dyDescent="0.3">
      <c r="A35" s="219" t="s">
        <v>433</v>
      </c>
      <c r="B35" s="216">
        <v>26</v>
      </c>
    </row>
    <row r="36" spans="1:6" x14ac:dyDescent="0.3">
      <c r="A36" s="220" t="s">
        <v>472</v>
      </c>
      <c r="B36" s="216">
        <v>25</v>
      </c>
    </row>
    <row r="37" spans="1:6" x14ac:dyDescent="0.3">
      <c r="A37" s="205" t="s">
        <v>434</v>
      </c>
      <c r="B37" s="216">
        <v>12</v>
      </c>
      <c r="C37" s="54" t="s">
        <v>488</v>
      </c>
      <c r="E37" s="54" t="s">
        <v>482</v>
      </c>
      <c r="F37" s="54" t="s">
        <v>483</v>
      </c>
    </row>
    <row r="38" spans="1:6" x14ac:dyDescent="0.3">
      <c r="A38" s="205" t="s">
        <v>435</v>
      </c>
      <c r="B38" s="216">
        <v>10</v>
      </c>
      <c r="C38" s="54" t="s">
        <v>488</v>
      </c>
      <c r="E38" s="54" t="s">
        <v>489</v>
      </c>
      <c r="F38" s="54" t="s">
        <v>484</v>
      </c>
    </row>
    <row r="39" spans="1:6" x14ac:dyDescent="0.3">
      <c r="A39" s="205" t="s">
        <v>436</v>
      </c>
      <c r="B39" s="216">
        <v>7</v>
      </c>
      <c r="C39" s="54" t="s">
        <v>479</v>
      </c>
      <c r="E39" s="54" t="s">
        <v>486</v>
      </c>
      <c r="F39" s="54" t="s">
        <v>485</v>
      </c>
    </row>
    <row r="40" spans="1:6" x14ac:dyDescent="0.3">
      <c r="A40" s="205" t="s">
        <v>437</v>
      </c>
      <c r="B40" s="216">
        <v>5</v>
      </c>
      <c r="C40" s="54" t="s">
        <v>490</v>
      </c>
      <c r="E40" s="54" t="s">
        <v>487</v>
      </c>
    </row>
    <row r="41" spans="1:6" x14ac:dyDescent="0.3">
      <c r="A41" s="205" t="s">
        <v>438</v>
      </c>
      <c r="B41" s="216">
        <v>2</v>
      </c>
      <c r="C41" s="54" t="s">
        <v>479</v>
      </c>
      <c r="E41" s="54" t="s">
        <v>481</v>
      </c>
    </row>
    <row r="42" spans="1:6" x14ac:dyDescent="0.3">
      <c r="A42" s="205" t="s">
        <v>439</v>
      </c>
      <c r="B42" s="216">
        <v>2</v>
      </c>
      <c r="C42" s="54" t="s">
        <v>478</v>
      </c>
      <c r="E42" s="263" t="s">
        <v>476</v>
      </c>
    </row>
    <row r="43" spans="1:6" x14ac:dyDescent="0.3">
      <c r="A43" s="205" t="s">
        <v>440</v>
      </c>
      <c r="B43" s="216">
        <v>0</v>
      </c>
      <c r="E43" s="54" t="s">
        <v>480</v>
      </c>
    </row>
    <row r="44" spans="1:6" x14ac:dyDescent="0.3">
      <c r="A44" s="212" t="s">
        <v>418</v>
      </c>
      <c r="B44" s="221">
        <v>40</v>
      </c>
    </row>
    <row r="45" spans="1:6" x14ac:dyDescent="0.3">
      <c r="A45" s="219" t="s">
        <v>441</v>
      </c>
      <c r="B45" s="222">
        <v>21</v>
      </c>
    </row>
    <row r="46" spans="1:6" x14ac:dyDescent="0.3">
      <c r="A46" s="220" t="s">
        <v>442</v>
      </c>
      <c r="B46" s="221">
        <v>6</v>
      </c>
    </row>
    <row r="47" spans="1:6" x14ac:dyDescent="0.3">
      <c r="A47" s="219" t="s">
        <v>443</v>
      </c>
      <c r="B47" s="222">
        <v>4</v>
      </c>
    </row>
    <row r="48" spans="1:6" x14ac:dyDescent="0.3">
      <c r="A48" s="220" t="s">
        <v>444</v>
      </c>
      <c r="B48" s="221">
        <v>4</v>
      </c>
    </row>
    <row r="49" spans="1:2" x14ac:dyDescent="0.3">
      <c r="A49" s="219" t="s">
        <v>445</v>
      </c>
      <c r="B49" s="222">
        <v>3</v>
      </c>
    </row>
    <row r="50" spans="1:2" x14ac:dyDescent="0.3">
      <c r="A50" s="220" t="s">
        <v>446</v>
      </c>
      <c r="B50" s="22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zoomScale="69" workbookViewId="0">
      <selection activeCell="F3" sqref="F3"/>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3"/>
      <c r="B1" s="797" t="s">
        <v>10</v>
      </c>
      <c r="C1" s="798"/>
      <c r="D1" s="4"/>
      <c r="E1" s="4"/>
      <c r="F1" s="4"/>
      <c r="G1" s="5"/>
      <c r="H1" s="5"/>
      <c r="I1" s="5"/>
      <c r="J1" s="5"/>
      <c r="K1" s="5"/>
      <c r="L1" s="799" t="s">
        <v>11</v>
      </c>
      <c r="M1" s="798"/>
      <c r="N1" s="798"/>
      <c r="O1" s="798"/>
      <c r="P1" s="798"/>
      <c r="Q1" s="798"/>
      <c r="R1" s="5"/>
      <c r="S1" s="5"/>
      <c r="T1" s="800" t="s">
        <v>12</v>
      </c>
      <c r="U1" s="798"/>
      <c r="V1" s="798"/>
      <c r="W1" s="801" t="s">
        <v>13</v>
      </c>
      <c r="X1" s="798"/>
      <c r="Y1" s="798"/>
      <c r="Z1" s="798"/>
      <c r="AA1" s="798"/>
      <c r="AB1" s="798"/>
      <c r="AC1" s="798"/>
      <c r="AD1" s="798"/>
      <c r="AE1" s="6"/>
      <c r="AF1" s="7"/>
      <c r="AG1" s="6"/>
      <c r="AH1" s="6"/>
      <c r="AI1" s="6"/>
      <c r="AJ1" s="6"/>
      <c r="AK1" s="6"/>
      <c r="AL1" s="6"/>
      <c r="AM1" s="6"/>
      <c r="AN1" s="6"/>
      <c r="AO1" s="802" t="s">
        <v>14</v>
      </c>
      <c r="AP1" s="798"/>
      <c r="AQ1" s="798"/>
      <c r="AR1" s="798"/>
      <c r="AS1" s="798"/>
      <c r="AT1" s="798"/>
      <c r="AU1" s="8"/>
      <c r="AV1" s="8"/>
      <c r="AW1" s="9"/>
      <c r="AX1" s="9"/>
      <c r="AY1" s="9"/>
      <c r="AZ1" s="9"/>
      <c r="BA1" s="9"/>
    </row>
    <row r="2" spans="1:54" x14ac:dyDescent="0.35">
      <c r="A2" s="10" t="s">
        <v>15</v>
      </c>
      <c r="B2" s="10" t="s">
        <v>16</v>
      </c>
      <c r="C2" s="10" t="s">
        <v>17</v>
      </c>
      <c r="D2" s="10" t="s">
        <v>18</v>
      </c>
      <c r="E2" s="10" t="s">
        <v>19</v>
      </c>
      <c r="F2" s="10" t="s">
        <v>20</v>
      </c>
      <c r="G2" s="10" t="s">
        <v>21</v>
      </c>
      <c r="H2" s="10" t="s">
        <v>22</v>
      </c>
      <c r="I2" s="10" t="s">
        <v>23</v>
      </c>
      <c r="J2" s="10" t="s">
        <v>24</v>
      </c>
      <c r="K2" s="10" t="s">
        <v>25</v>
      </c>
      <c r="L2" s="10" t="s">
        <v>26</v>
      </c>
      <c r="M2" s="10"/>
      <c r="N2" s="10"/>
      <c r="O2" s="10"/>
      <c r="P2" s="10" t="s">
        <v>27</v>
      </c>
      <c r="Q2" s="10" t="s">
        <v>28</v>
      </c>
      <c r="R2" s="10" t="s">
        <v>29</v>
      </c>
      <c r="S2" s="10" t="s">
        <v>30</v>
      </c>
      <c r="T2" s="10" t="s">
        <v>31</v>
      </c>
      <c r="U2" s="10" t="s">
        <v>32</v>
      </c>
      <c r="V2" s="10" t="s">
        <v>33</v>
      </c>
      <c r="W2" s="10" t="s">
        <v>34</v>
      </c>
      <c r="X2" s="10" t="s">
        <v>35</v>
      </c>
      <c r="Y2" s="10" t="s">
        <v>36</v>
      </c>
      <c r="Z2" s="10" t="s">
        <v>37</v>
      </c>
      <c r="AA2" s="10" t="s">
        <v>38</v>
      </c>
      <c r="AB2" s="10" t="s">
        <v>39</v>
      </c>
      <c r="AC2" s="10" t="s">
        <v>40</v>
      </c>
      <c r="AD2" s="10" t="s">
        <v>41</v>
      </c>
      <c r="AE2" s="10" t="s">
        <v>42</v>
      </c>
      <c r="AF2" s="11" t="s">
        <v>43</v>
      </c>
      <c r="AG2" s="10" t="s">
        <v>44</v>
      </c>
      <c r="AH2" s="10" t="s">
        <v>45</v>
      </c>
      <c r="AI2" s="10" t="s">
        <v>46</v>
      </c>
      <c r="AJ2" s="10" t="s">
        <v>47</v>
      </c>
      <c r="AK2" s="10" t="s">
        <v>48</v>
      </c>
      <c r="AL2" s="10" t="s">
        <v>49</v>
      </c>
      <c r="AM2" s="10" t="s">
        <v>50</v>
      </c>
      <c r="AN2" s="10" t="s">
        <v>51</v>
      </c>
      <c r="AO2" s="10" t="s">
        <v>52</v>
      </c>
      <c r="AP2" s="10" t="s">
        <v>53</v>
      </c>
      <c r="AQ2" s="10" t="s">
        <v>54</v>
      </c>
      <c r="AR2" s="10" t="s">
        <v>55</v>
      </c>
      <c r="AS2" s="10" t="s">
        <v>56</v>
      </c>
      <c r="AT2" s="10" t="s">
        <v>57</v>
      </c>
      <c r="AU2" s="10" t="s">
        <v>58</v>
      </c>
      <c r="AV2" s="10" t="s">
        <v>59</v>
      </c>
      <c r="AW2" s="10"/>
      <c r="AX2" s="10"/>
      <c r="AY2" s="10"/>
      <c r="AZ2" s="10"/>
      <c r="BA2" s="10"/>
    </row>
    <row r="3" spans="1:54" x14ac:dyDescent="0.35">
      <c r="A3" s="10" t="s">
        <v>60</v>
      </c>
      <c r="B3" s="10" t="s">
        <v>61</v>
      </c>
      <c r="C3" s="10" t="s">
        <v>62</v>
      </c>
      <c r="D3" s="10" t="s">
        <v>63</v>
      </c>
      <c r="E3" s="10" t="s">
        <v>64</v>
      </c>
      <c r="F3" s="10" t="s">
        <v>65</v>
      </c>
      <c r="G3" s="10" t="s">
        <v>66</v>
      </c>
      <c r="H3" s="10" t="s">
        <v>67</v>
      </c>
      <c r="I3" s="10" t="s">
        <v>68</v>
      </c>
      <c r="J3" s="10" t="s">
        <v>69</v>
      </c>
      <c r="K3" s="10" t="s">
        <v>70</v>
      </c>
      <c r="L3" s="10" t="s">
        <v>71</v>
      </c>
      <c r="M3" s="10" t="s">
        <v>72</v>
      </c>
      <c r="N3" s="10" t="s">
        <v>73</v>
      </c>
      <c r="O3" s="10" t="s">
        <v>74</v>
      </c>
      <c r="P3" s="10" t="s">
        <v>75</v>
      </c>
      <c r="Q3" s="10" t="s">
        <v>76</v>
      </c>
      <c r="R3" s="10" t="s">
        <v>77</v>
      </c>
      <c r="S3" s="10" t="s">
        <v>78</v>
      </c>
      <c r="T3" s="10" t="s">
        <v>79</v>
      </c>
      <c r="U3" s="10" t="s">
        <v>80</v>
      </c>
      <c r="V3" s="10" t="s">
        <v>81</v>
      </c>
      <c r="W3" s="10" t="s">
        <v>82</v>
      </c>
      <c r="X3" s="10" t="s">
        <v>83</v>
      </c>
      <c r="Y3" s="10" t="s">
        <v>84</v>
      </c>
      <c r="Z3" s="10" t="s">
        <v>85</v>
      </c>
      <c r="AA3" s="10" t="s">
        <v>5</v>
      </c>
      <c r="AB3" s="10" t="s">
        <v>86</v>
      </c>
      <c r="AC3" s="10" t="s">
        <v>87</v>
      </c>
      <c r="AD3" s="10" t="s">
        <v>88</v>
      </c>
      <c r="AE3" s="10" t="s">
        <v>89</v>
      </c>
      <c r="AF3" s="11" t="s">
        <v>90</v>
      </c>
      <c r="AG3" s="10" t="s">
        <v>91</v>
      </c>
      <c r="AH3" s="10" t="s">
        <v>92</v>
      </c>
      <c r="AI3" s="10" t="s">
        <v>93</v>
      </c>
      <c r="AJ3" s="10" t="s">
        <v>94</v>
      </c>
      <c r="AK3" s="10" t="s">
        <v>95</v>
      </c>
      <c r="AL3" s="10" t="s">
        <v>96</v>
      </c>
      <c r="AM3" s="10" t="s">
        <v>97</v>
      </c>
      <c r="AN3" s="10" t="s">
        <v>98</v>
      </c>
      <c r="AO3" s="10" t="s">
        <v>99</v>
      </c>
      <c r="AP3" s="10" t="s">
        <v>100</v>
      </c>
      <c r="AQ3" s="10" t="s">
        <v>101</v>
      </c>
      <c r="AR3" s="10" t="s">
        <v>102</v>
      </c>
      <c r="AS3" s="10" t="s">
        <v>103</v>
      </c>
      <c r="AT3" s="10" t="s">
        <v>104</v>
      </c>
      <c r="AU3" s="10" t="s">
        <v>105</v>
      </c>
      <c r="AV3" s="10" t="s">
        <v>106</v>
      </c>
      <c r="AW3" s="10"/>
      <c r="AX3" s="10"/>
      <c r="AY3" s="10"/>
      <c r="AZ3" s="10"/>
      <c r="BA3" s="10"/>
    </row>
    <row r="4" spans="1:54" x14ac:dyDescent="0.35">
      <c r="A4" s="12">
        <v>2021</v>
      </c>
      <c r="B4" s="13">
        <v>25.86</v>
      </c>
      <c r="C4" s="13">
        <v>0.55000000000000004</v>
      </c>
      <c r="D4" s="14">
        <v>394.202</v>
      </c>
      <c r="E4" s="15">
        <v>0.14599999999999999</v>
      </c>
      <c r="F4" s="15">
        <v>0.08</v>
      </c>
      <c r="G4" s="15">
        <v>18.823</v>
      </c>
      <c r="H4" s="14">
        <v>19</v>
      </c>
      <c r="I4" s="15">
        <v>11.481999999999999</v>
      </c>
      <c r="J4" s="3">
        <v>1.5580000000000001</v>
      </c>
      <c r="K4" s="3">
        <v>0.74</v>
      </c>
      <c r="L4" s="14">
        <v>0.2</v>
      </c>
      <c r="M4" s="14">
        <v>43.1</v>
      </c>
      <c r="N4" s="14">
        <v>33.9</v>
      </c>
      <c r="O4" s="14">
        <v>118.5</v>
      </c>
      <c r="P4" s="14">
        <v>28</v>
      </c>
      <c r="Q4" s="3">
        <v>-2.0379999999999998</v>
      </c>
      <c r="R4" s="14">
        <v>14.31</v>
      </c>
      <c r="S4" s="15">
        <v>0.42</v>
      </c>
      <c r="T4" s="15">
        <v>83.15</v>
      </c>
      <c r="U4" s="14">
        <v>7.0000000000000007E-2</v>
      </c>
      <c r="V4" s="14">
        <v>0</v>
      </c>
      <c r="W4" s="14">
        <v>283.95749999999998</v>
      </c>
      <c r="X4" s="12">
        <v>0.52100000000000002</v>
      </c>
      <c r="Y4" s="12">
        <v>3.4</v>
      </c>
      <c r="Z4" s="14">
        <v>0</v>
      </c>
      <c r="AA4" s="12">
        <v>12.347</v>
      </c>
      <c r="AB4" s="12">
        <v>17.744</v>
      </c>
      <c r="AC4" s="16">
        <v>0.28599999999999998</v>
      </c>
      <c r="AD4" s="12">
        <v>2</v>
      </c>
      <c r="AE4" s="12">
        <v>1.415</v>
      </c>
      <c r="AF4" s="17">
        <v>10</v>
      </c>
      <c r="AG4" s="12">
        <v>2.7</v>
      </c>
      <c r="AH4" s="12">
        <v>10.51</v>
      </c>
      <c r="AI4" s="12">
        <v>0.751</v>
      </c>
      <c r="AJ4" s="12">
        <v>2.6</v>
      </c>
      <c r="AK4" s="14">
        <v>12.56</v>
      </c>
      <c r="AL4" s="14">
        <v>0.81</v>
      </c>
      <c r="AM4" s="14">
        <v>1.1599999999999999</v>
      </c>
      <c r="AN4" s="14">
        <v>-0.33</v>
      </c>
      <c r="AO4" s="12">
        <v>4.0999999999999996</v>
      </c>
      <c r="AP4" s="12">
        <v>3.8</v>
      </c>
      <c r="AQ4" s="12">
        <v>44.8</v>
      </c>
      <c r="AR4" s="15">
        <v>0.83</v>
      </c>
      <c r="AS4" s="3">
        <v>4.5110000000000001</v>
      </c>
      <c r="AT4" s="14">
        <v>3.0739999999999998</v>
      </c>
      <c r="AU4" s="18">
        <v>-0.28399999999999997</v>
      </c>
      <c r="AV4" s="12">
        <v>21.012</v>
      </c>
      <c r="AW4" s="3"/>
      <c r="AX4" s="3"/>
      <c r="AY4" s="3"/>
      <c r="AZ4" s="3"/>
      <c r="BA4" s="3"/>
      <c r="BB4">
        <f>SUM(W4:AN4)</f>
        <v>362.43149999999997</v>
      </c>
    </row>
    <row r="5" spans="1:54" x14ac:dyDescent="0.35">
      <c r="A5" s="12">
        <v>2022</v>
      </c>
      <c r="B5" s="13">
        <v>79.260000000000005</v>
      </c>
      <c r="C5" s="13">
        <v>15.61</v>
      </c>
      <c r="D5" s="14">
        <v>17.465</v>
      </c>
      <c r="E5" s="15">
        <v>0.317</v>
      </c>
      <c r="F5" s="15">
        <v>3.7919999999999998</v>
      </c>
      <c r="G5" s="14">
        <v>2.5950000000000002</v>
      </c>
      <c r="H5" s="12">
        <v>14.5</v>
      </c>
      <c r="I5" s="14">
        <v>25.070999999999998</v>
      </c>
      <c r="J5" s="3">
        <v>1.952</v>
      </c>
      <c r="K5" s="3">
        <v>0.61399999999999999</v>
      </c>
      <c r="L5" s="12">
        <v>0</v>
      </c>
      <c r="M5" s="12">
        <v>2.2999999999999998</v>
      </c>
      <c r="N5" s="12">
        <v>1.6</v>
      </c>
      <c r="O5" s="12">
        <v>6.2</v>
      </c>
      <c r="P5" s="14">
        <v>0</v>
      </c>
      <c r="Q5" s="14">
        <v>1.31</v>
      </c>
      <c r="R5" s="14">
        <v>8.61</v>
      </c>
      <c r="S5" s="14">
        <v>0.7</v>
      </c>
      <c r="T5" s="15">
        <v>60.22</v>
      </c>
      <c r="U5" s="14">
        <v>0.12</v>
      </c>
      <c r="V5" s="14">
        <v>4.7E-2</v>
      </c>
      <c r="W5" s="14">
        <v>77.092500000000001</v>
      </c>
      <c r="X5" s="12">
        <v>1.575</v>
      </c>
      <c r="Y5" s="12">
        <v>5.0999999999999996</v>
      </c>
      <c r="Z5" s="14">
        <v>0</v>
      </c>
      <c r="AA5" s="12">
        <v>46.79</v>
      </c>
      <c r="AB5" s="12">
        <v>45.838000000000001</v>
      </c>
      <c r="AC5" s="18">
        <v>0.30499999999999999</v>
      </c>
      <c r="AD5" s="12">
        <v>4.3</v>
      </c>
      <c r="AE5" s="12">
        <v>3.927</v>
      </c>
      <c r="AF5" s="17">
        <v>10</v>
      </c>
      <c r="AG5" s="12">
        <v>4.5</v>
      </c>
      <c r="AH5" s="12">
        <v>4.2880000000000003</v>
      </c>
      <c r="AI5" s="12">
        <v>1.9810000000000001</v>
      </c>
      <c r="AJ5" s="12">
        <v>3.7</v>
      </c>
      <c r="AK5" s="14">
        <v>11.91</v>
      </c>
      <c r="AL5" s="3">
        <v>1.1000000000000001</v>
      </c>
      <c r="AM5" s="14">
        <v>4.2</v>
      </c>
      <c r="AN5" s="14">
        <v>-1.34</v>
      </c>
      <c r="AO5" s="12">
        <v>11.3</v>
      </c>
      <c r="AP5" s="12">
        <v>0</v>
      </c>
      <c r="AQ5" s="12">
        <v>1.1000000000000001</v>
      </c>
      <c r="AR5" s="15">
        <v>1.75</v>
      </c>
      <c r="AS5" s="3">
        <v>1.7330000000000001</v>
      </c>
      <c r="AT5" s="3">
        <v>7.1440000000000001</v>
      </c>
      <c r="AU5" s="19">
        <v>81.608999999999995</v>
      </c>
      <c r="AV5" s="12">
        <v>5.6120000000000001</v>
      </c>
      <c r="AW5" s="3"/>
      <c r="AX5" s="3"/>
      <c r="AY5" s="3"/>
      <c r="AZ5" s="3"/>
      <c r="BA5" s="3"/>
      <c r="BB5">
        <f t="shared" ref="BB5:BB14" si="0">SUM(W5:AN5)</f>
        <v>225.26649999999998</v>
      </c>
    </row>
    <row r="6" spans="1:54" x14ac:dyDescent="0.35">
      <c r="A6" s="12">
        <v>2023</v>
      </c>
      <c r="B6" s="13">
        <v>0.7</v>
      </c>
      <c r="C6" s="13">
        <v>0.96</v>
      </c>
      <c r="D6" s="14">
        <v>0.48599999999999999</v>
      </c>
      <c r="E6" s="15">
        <v>0.45600000000000002</v>
      </c>
      <c r="F6" s="14">
        <v>0</v>
      </c>
      <c r="G6" s="20">
        <v>0.93700000000000006</v>
      </c>
      <c r="H6" s="12">
        <v>3</v>
      </c>
      <c r="I6" s="15">
        <v>7.891</v>
      </c>
      <c r="J6" s="3">
        <v>0.61699999999999999</v>
      </c>
      <c r="K6" s="3">
        <v>8.4000000000000005E-2</v>
      </c>
      <c r="L6" s="12">
        <v>0</v>
      </c>
      <c r="M6" s="12">
        <v>0</v>
      </c>
      <c r="N6" s="12">
        <v>0</v>
      </c>
      <c r="O6" s="12">
        <v>0</v>
      </c>
      <c r="P6" s="14">
        <v>0</v>
      </c>
      <c r="Q6" s="14">
        <v>0.318</v>
      </c>
      <c r="R6" s="15">
        <v>-0.11000000000000001</v>
      </c>
      <c r="S6" s="14">
        <v>0.2</v>
      </c>
      <c r="T6" s="15">
        <v>3.73</v>
      </c>
      <c r="U6" s="14">
        <v>0.06</v>
      </c>
      <c r="V6" s="14">
        <v>1.7000000000000001E-2</v>
      </c>
      <c r="W6" s="14">
        <v>1</v>
      </c>
      <c r="X6" s="12">
        <v>0.38100000000000001</v>
      </c>
      <c r="Y6" s="12">
        <v>0</v>
      </c>
      <c r="Z6" s="14">
        <v>0</v>
      </c>
      <c r="AA6" s="12">
        <v>38.595999999999997</v>
      </c>
      <c r="AB6" s="12">
        <v>12.164999999999999</v>
      </c>
      <c r="AC6" s="14">
        <v>0.14899999999999999</v>
      </c>
      <c r="AD6" s="12">
        <v>1.2</v>
      </c>
      <c r="AE6" s="12">
        <v>1.93</v>
      </c>
      <c r="AF6" s="17">
        <v>8</v>
      </c>
      <c r="AG6" s="12">
        <v>4.5</v>
      </c>
      <c r="AH6" s="12">
        <v>1.4379999999999999</v>
      </c>
      <c r="AI6" s="12">
        <v>0.76600000000000001</v>
      </c>
      <c r="AJ6" s="12">
        <v>2.6</v>
      </c>
      <c r="AK6" s="14">
        <v>8.69</v>
      </c>
      <c r="AL6" s="3">
        <v>0.53</v>
      </c>
      <c r="AM6" s="14">
        <v>2.7</v>
      </c>
      <c r="AN6" s="3">
        <v>-2.48</v>
      </c>
      <c r="AO6" s="12">
        <v>8.4</v>
      </c>
      <c r="AP6" s="12">
        <v>0</v>
      </c>
      <c r="AQ6" s="12">
        <v>0.3</v>
      </c>
      <c r="AR6" s="15">
        <v>1.8</v>
      </c>
      <c r="AS6" s="3">
        <v>0</v>
      </c>
      <c r="AT6" s="3">
        <v>0</v>
      </c>
      <c r="AU6" s="18">
        <v>1.3759999999999999</v>
      </c>
      <c r="AV6" s="12">
        <v>0.85</v>
      </c>
      <c r="AW6" s="3"/>
      <c r="AX6" s="3"/>
      <c r="AY6" s="3"/>
      <c r="AZ6" s="3"/>
      <c r="BA6" s="3"/>
      <c r="BB6">
        <f t="shared" si="0"/>
        <v>82.164999999999992</v>
      </c>
    </row>
    <row r="7" spans="1:54" x14ac:dyDescent="0.35">
      <c r="A7" s="12">
        <v>2024</v>
      </c>
      <c r="B7" s="13">
        <v>0.7</v>
      </c>
      <c r="C7" s="13">
        <v>0.96</v>
      </c>
      <c r="D7" s="12">
        <v>0</v>
      </c>
      <c r="E7" s="15">
        <v>0.51900000000000002</v>
      </c>
      <c r="F7" s="14">
        <v>0</v>
      </c>
      <c r="G7" s="21">
        <v>0.16</v>
      </c>
      <c r="H7" s="12">
        <v>2.8</v>
      </c>
      <c r="I7" s="14">
        <v>0.504</v>
      </c>
      <c r="J7" s="3">
        <v>0.47199999999999998</v>
      </c>
      <c r="K7" s="3">
        <v>2E-3</v>
      </c>
      <c r="L7" s="12">
        <v>0</v>
      </c>
      <c r="M7" s="12">
        <v>0</v>
      </c>
      <c r="N7" s="12">
        <v>0</v>
      </c>
      <c r="O7" s="12">
        <v>0</v>
      </c>
      <c r="P7" s="14">
        <v>0</v>
      </c>
      <c r="Q7" s="14">
        <v>0.34399999999999997</v>
      </c>
      <c r="R7" s="15">
        <v>0</v>
      </c>
      <c r="S7" s="15">
        <v>0.1</v>
      </c>
      <c r="T7" s="15">
        <v>0.73000000000000043</v>
      </c>
      <c r="U7" s="14">
        <v>0.06</v>
      </c>
      <c r="V7" s="14">
        <v>4.0000000000000001E-3</v>
      </c>
      <c r="W7" s="14">
        <v>0</v>
      </c>
      <c r="X7" s="12">
        <v>0.13100000000000001</v>
      </c>
      <c r="Y7" s="12">
        <v>0</v>
      </c>
      <c r="Z7" s="14">
        <v>0</v>
      </c>
      <c r="AA7" s="12">
        <v>31.911000000000001</v>
      </c>
      <c r="AB7" s="12">
        <v>4.4610000000000003</v>
      </c>
      <c r="AC7" s="14">
        <v>4.1000000000000002E-2</v>
      </c>
      <c r="AD7" s="12">
        <v>0.4</v>
      </c>
      <c r="AE7" s="12">
        <v>0.79600000000000004</v>
      </c>
      <c r="AF7" s="17">
        <v>0</v>
      </c>
      <c r="AG7" s="12">
        <v>3</v>
      </c>
      <c r="AH7" s="12">
        <v>0.27500000000000002</v>
      </c>
      <c r="AI7" s="12">
        <v>0.30099999999999999</v>
      </c>
      <c r="AJ7" s="12">
        <v>1</v>
      </c>
      <c r="AK7" s="3">
        <v>5.36</v>
      </c>
      <c r="AL7" s="3">
        <v>0.41</v>
      </c>
      <c r="AM7" s="3">
        <v>0.87</v>
      </c>
      <c r="AN7" s="3">
        <v>-2.6</v>
      </c>
      <c r="AO7" s="12">
        <v>0.2</v>
      </c>
      <c r="AP7" s="12">
        <v>0</v>
      </c>
      <c r="AQ7" s="12">
        <v>0</v>
      </c>
      <c r="AR7" s="15">
        <v>1.95</v>
      </c>
      <c r="AS7" s="3">
        <v>0</v>
      </c>
      <c r="AT7" s="3">
        <v>0</v>
      </c>
      <c r="AU7" s="18">
        <v>-0.875</v>
      </c>
      <c r="AV7" s="12">
        <v>0.09</v>
      </c>
      <c r="AW7" s="3"/>
      <c r="AX7" s="3"/>
      <c r="AY7" s="3"/>
      <c r="AZ7" s="3"/>
      <c r="BA7" s="3"/>
      <c r="BB7">
        <f t="shared" si="0"/>
        <v>46.355999999999987</v>
      </c>
    </row>
    <row r="8" spans="1:54" x14ac:dyDescent="0.35">
      <c r="A8" s="12">
        <v>2025</v>
      </c>
      <c r="B8" s="13">
        <v>0.7</v>
      </c>
      <c r="C8" s="13">
        <v>1.06</v>
      </c>
      <c r="D8" s="12">
        <v>0</v>
      </c>
      <c r="E8" s="15">
        <v>0.56999999999999995</v>
      </c>
      <c r="F8" s="14">
        <v>0</v>
      </c>
      <c r="G8" s="22">
        <v>3.3000000000000002E-2</v>
      </c>
      <c r="H8" s="12">
        <v>2</v>
      </c>
      <c r="I8" s="22">
        <v>0</v>
      </c>
      <c r="J8" s="3">
        <v>0.21299999999999999</v>
      </c>
      <c r="K8" s="3">
        <v>2E-3</v>
      </c>
      <c r="L8" s="12">
        <v>0</v>
      </c>
      <c r="M8" s="12">
        <v>0</v>
      </c>
      <c r="N8" s="12">
        <v>0</v>
      </c>
      <c r="O8" s="12">
        <v>0</v>
      </c>
      <c r="P8" s="14">
        <v>0</v>
      </c>
      <c r="Q8" s="14">
        <v>0.157</v>
      </c>
      <c r="R8" s="15">
        <v>0</v>
      </c>
      <c r="S8" s="15">
        <v>0</v>
      </c>
      <c r="T8" s="14">
        <v>-2.73</v>
      </c>
      <c r="U8" s="14">
        <v>7.0000000000000007E-2</v>
      </c>
      <c r="V8" s="14">
        <v>0</v>
      </c>
      <c r="W8" s="12">
        <v>0</v>
      </c>
      <c r="X8" s="12">
        <v>0.112</v>
      </c>
      <c r="Y8" s="12">
        <v>0</v>
      </c>
      <c r="Z8" s="14">
        <v>0</v>
      </c>
      <c r="AA8" s="12">
        <v>23.099</v>
      </c>
      <c r="AB8" s="12">
        <v>1.782</v>
      </c>
      <c r="AC8" s="14">
        <v>1.2999999999999999E-2</v>
      </c>
      <c r="AD8" s="12">
        <v>0.3</v>
      </c>
      <c r="AE8" s="12">
        <v>5.3999999999999999E-2</v>
      </c>
      <c r="AF8" s="17">
        <v>0</v>
      </c>
      <c r="AG8" s="12">
        <v>0.2</v>
      </c>
      <c r="AH8" s="12">
        <v>0.13100000000000001</v>
      </c>
      <c r="AI8" s="12">
        <v>7.3999999999999996E-2</v>
      </c>
      <c r="AJ8" s="12">
        <v>0</v>
      </c>
      <c r="AK8" s="3">
        <v>3.73</v>
      </c>
      <c r="AL8" s="23">
        <v>0.15</v>
      </c>
      <c r="AM8" s="3">
        <v>0.33</v>
      </c>
      <c r="AN8" s="3">
        <v>-2.71</v>
      </c>
      <c r="AO8" s="12">
        <v>0</v>
      </c>
      <c r="AP8" s="12">
        <v>0</v>
      </c>
      <c r="AQ8" s="12">
        <v>0</v>
      </c>
      <c r="AR8" s="15">
        <v>1.43</v>
      </c>
      <c r="AS8" s="3">
        <v>0</v>
      </c>
      <c r="AT8" s="3">
        <v>0</v>
      </c>
      <c r="AU8" s="18">
        <v>-2.3410000000000002</v>
      </c>
      <c r="AV8" s="12">
        <v>0.01</v>
      </c>
      <c r="AW8" s="3"/>
      <c r="AX8" s="3"/>
      <c r="AY8" s="3"/>
      <c r="AZ8" s="3"/>
      <c r="BA8" s="3"/>
      <c r="BB8">
        <f t="shared" si="0"/>
        <v>27.264999999999997</v>
      </c>
    </row>
    <row r="9" spans="1:54" x14ac:dyDescent="0.35">
      <c r="A9" s="12">
        <v>2026</v>
      </c>
      <c r="B9" s="13">
        <v>0.7</v>
      </c>
      <c r="C9" s="13">
        <v>1.07</v>
      </c>
      <c r="D9" s="12">
        <v>0</v>
      </c>
      <c r="E9" s="15">
        <v>0.60099999999999998</v>
      </c>
      <c r="F9" s="14">
        <v>0</v>
      </c>
      <c r="G9" s="18">
        <v>3.2000000000000001E-2</v>
      </c>
      <c r="H9" s="12">
        <v>0.3</v>
      </c>
      <c r="I9" s="15">
        <v>0</v>
      </c>
      <c r="J9" s="3">
        <v>0.188</v>
      </c>
      <c r="K9" s="3">
        <v>2E-3</v>
      </c>
      <c r="L9" s="12">
        <v>0</v>
      </c>
      <c r="M9" s="12">
        <v>0</v>
      </c>
      <c r="N9" s="12">
        <v>0</v>
      </c>
      <c r="O9" s="12">
        <v>0</v>
      </c>
      <c r="P9" s="14">
        <v>-19</v>
      </c>
      <c r="Q9" s="14">
        <v>0</v>
      </c>
      <c r="R9" s="14">
        <v>0</v>
      </c>
      <c r="S9" s="15">
        <v>0</v>
      </c>
      <c r="T9" s="14">
        <v>-22.33</v>
      </c>
      <c r="U9" s="14">
        <v>7.0000000000000007E-2</v>
      </c>
      <c r="V9" s="14">
        <v>0</v>
      </c>
      <c r="W9" s="24">
        <v>0</v>
      </c>
      <c r="X9" s="12">
        <v>0.05</v>
      </c>
      <c r="Y9" s="12">
        <v>0</v>
      </c>
      <c r="Z9" s="14">
        <v>0</v>
      </c>
      <c r="AA9" s="12">
        <v>10.766999999999999</v>
      </c>
      <c r="AB9" s="12">
        <v>0</v>
      </c>
      <c r="AC9" s="14">
        <v>3.0000000000000001E-3</v>
      </c>
      <c r="AD9" s="12">
        <v>0.2</v>
      </c>
      <c r="AE9" s="12">
        <v>3.7999999999999999E-2</v>
      </c>
      <c r="AF9" s="17">
        <v>0</v>
      </c>
      <c r="AG9" s="12">
        <v>0</v>
      </c>
      <c r="AH9" s="12">
        <v>2.5999999999999999E-2</v>
      </c>
      <c r="AI9" s="12">
        <v>0</v>
      </c>
      <c r="AJ9" s="12">
        <v>0</v>
      </c>
      <c r="AK9" s="3">
        <v>2.56</v>
      </c>
      <c r="AL9" s="23">
        <v>0.1</v>
      </c>
      <c r="AM9" s="3">
        <v>0.17</v>
      </c>
      <c r="AN9" s="3">
        <v>-2.6700000000000004</v>
      </c>
      <c r="AO9" s="12">
        <v>0</v>
      </c>
      <c r="AP9" s="12">
        <v>0</v>
      </c>
      <c r="AQ9" s="12">
        <v>0</v>
      </c>
      <c r="AR9" s="3">
        <v>0.88</v>
      </c>
      <c r="AS9" s="3">
        <v>0</v>
      </c>
      <c r="AT9" s="3">
        <v>0</v>
      </c>
      <c r="AU9" s="14">
        <v>-2.8200000000000003</v>
      </c>
      <c r="AV9" s="12">
        <v>-0.21</v>
      </c>
      <c r="AW9" s="3"/>
      <c r="AX9" s="3"/>
      <c r="AY9" s="3"/>
      <c r="AZ9" s="3"/>
      <c r="BA9" s="3"/>
      <c r="BB9">
        <f t="shared" si="0"/>
        <v>11.244</v>
      </c>
    </row>
    <row r="10" spans="1:54" x14ac:dyDescent="0.35">
      <c r="A10" s="12">
        <v>2027</v>
      </c>
      <c r="B10" s="13">
        <v>0.3</v>
      </c>
      <c r="C10" s="13">
        <v>1.08</v>
      </c>
      <c r="D10" s="12">
        <v>0</v>
      </c>
      <c r="E10" s="15">
        <v>0.63300000000000001</v>
      </c>
      <c r="F10" s="21">
        <v>0</v>
      </c>
      <c r="G10" s="12">
        <v>3.2000000000000001E-2</v>
      </c>
      <c r="H10" s="12">
        <v>0</v>
      </c>
      <c r="I10" s="14">
        <v>0</v>
      </c>
      <c r="J10" s="3">
        <v>0</v>
      </c>
      <c r="K10" s="3">
        <v>0</v>
      </c>
      <c r="L10" s="12">
        <v>0</v>
      </c>
      <c r="M10" s="12">
        <v>0</v>
      </c>
      <c r="N10" s="12">
        <v>0</v>
      </c>
      <c r="O10" s="12">
        <v>0</v>
      </c>
      <c r="P10" s="14">
        <v>-12</v>
      </c>
      <c r="Q10" s="15">
        <v>0</v>
      </c>
      <c r="R10" s="14">
        <v>0</v>
      </c>
      <c r="S10" s="15">
        <v>0</v>
      </c>
      <c r="T10" s="14">
        <v>-18.080000000000002</v>
      </c>
      <c r="U10" s="14">
        <v>0.08</v>
      </c>
      <c r="V10" s="14">
        <v>0</v>
      </c>
      <c r="W10" s="14">
        <v>0</v>
      </c>
      <c r="X10" s="12">
        <v>0.03</v>
      </c>
      <c r="Y10" s="12">
        <v>0</v>
      </c>
      <c r="Z10" s="14">
        <v>0</v>
      </c>
      <c r="AA10" s="12">
        <v>4.0789999999999997</v>
      </c>
      <c r="AB10" s="12">
        <v>0</v>
      </c>
      <c r="AC10" s="12">
        <v>0</v>
      </c>
      <c r="AD10" s="12">
        <v>0.1</v>
      </c>
      <c r="AE10" s="12">
        <v>1.7000000000000001E-2</v>
      </c>
      <c r="AF10" s="17">
        <v>0</v>
      </c>
      <c r="AG10" s="12">
        <v>0</v>
      </c>
      <c r="AH10" s="12">
        <v>0</v>
      </c>
      <c r="AI10" s="12">
        <v>0</v>
      </c>
      <c r="AJ10" s="12">
        <v>0</v>
      </c>
      <c r="AK10" s="23">
        <v>2.23</v>
      </c>
      <c r="AL10" s="23">
        <v>0.1</v>
      </c>
      <c r="AM10" s="23">
        <v>0.06</v>
      </c>
      <c r="AN10" s="3">
        <v>-2.73</v>
      </c>
      <c r="AO10" s="12">
        <v>0</v>
      </c>
      <c r="AP10" s="12">
        <v>0</v>
      </c>
      <c r="AQ10" s="12">
        <v>0</v>
      </c>
      <c r="AR10" s="3">
        <v>0.28000000000000003</v>
      </c>
      <c r="AS10" s="3">
        <v>0</v>
      </c>
      <c r="AT10" s="3">
        <v>0</v>
      </c>
      <c r="AU10" s="22">
        <v>-5.0069999999999997</v>
      </c>
      <c r="AV10" s="12">
        <v>-0.09</v>
      </c>
      <c r="AW10" s="3"/>
      <c r="AX10" s="3"/>
      <c r="AY10" s="3"/>
      <c r="AZ10" s="3"/>
      <c r="BA10" s="3"/>
      <c r="BB10">
        <f t="shared" si="0"/>
        <v>3.8859999999999988</v>
      </c>
    </row>
    <row r="11" spans="1:54" x14ac:dyDescent="0.35">
      <c r="A11" s="12">
        <v>2028</v>
      </c>
      <c r="B11" s="13">
        <v>0.3</v>
      </c>
      <c r="C11" s="13">
        <v>1.08</v>
      </c>
      <c r="D11" s="12">
        <v>0</v>
      </c>
      <c r="E11" s="15">
        <v>0.63300000000000001</v>
      </c>
      <c r="F11" s="21">
        <v>0</v>
      </c>
      <c r="G11" s="25">
        <v>3.3000000000000002E-2</v>
      </c>
      <c r="H11" s="12">
        <v>0</v>
      </c>
      <c r="I11" s="14">
        <v>0</v>
      </c>
      <c r="J11" s="3">
        <v>0</v>
      </c>
      <c r="K11" s="3">
        <v>0</v>
      </c>
      <c r="L11" s="12">
        <v>0</v>
      </c>
      <c r="M11" s="12">
        <v>0</v>
      </c>
      <c r="N11" s="12">
        <v>0</v>
      </c>
      <c r="O11" s="12">
        <v>0</v>
      </c>
      <c r="P11" s="14">
        <v>0</v>
      </c>
      <c r="Q11" s="14">
        <v>0</v>
      </c>
      <c r="R11" s="14">
        <v>0</v>
      </c>
      <c r="S11" s="14">
        <v>0</v>
      </c>
      <c r="T11" s="14">
        <v>-8.42</v>
      </c>
      <c r="U11" s="14">
        <v>0.08</v>
      </c>
      <c r="V11" s="14">
        <v>0</v>
      </c>
      <c r="W11" s="14">
        <v>0</v>
      </c>
      <c r="X11" s="12">
        <v>0</v>
      </c>
      <c r="Y11" s="12">
        <v>0</v>
      </c>
      <c r="Z11" s="14">
        <v>0</v>
      </c>
      <c r="AA11" s="12">
        <v>1.635</v>
      </c>
      <c r="AB11" s="12">
        <v>0</v>
      </c>
      <c r="AC11" s="12">
        <v>0</v>
      </c>
      <c r="AD11" s="12">
        <v>0.1</v>
      </c>
      <c r="AE11" s="12">
        <v>1E-3</v>
      </c>
      <c r="AF11" s="17">
        <v>0</v>
      </c>
      <c r="AG11" s="12">
        <v>0</v>
      </c>
      <c r="AH11" s="12">
        <v>0</v>
      </c>
      <c r="AI11" s="12">
        <v>0</v>
      </c>
      <c r="AJ11" s="12">
        <v>0</v>
      </c>
      <c r="AK11" s="23">
        <v>1.71</v>
      </c>
      <c r="AL11" s="3">
        <v>0</v>
      </c>
      <c r="AM11" s="23">
        <v>0.03</v>
      </c>
      <c r="AN11" s="3">
        <v>-2.77</v>
      </c>
      <c r="AO11" s="12">
        <v>0</v>
      </c>
      <c r="AP11" s="12">
        <v>0</v>
      </c>
      <c r="AQ11" s="12">
        <v>0</v>
      </c>
      <c r="AR11" s="3">
        <v>0.1</v>
      </c>
      <c r="AS11" s="3">
        <v>0</v>
      </c>
      <c r="AT11" s="3">
        <v>0</v>
      </c>
      <c r="AU11" s="22">
        <v>-5.069</v>
      </c>
      <c r="AV11" s="12">
        <v>-0.09</v>
      </c>
      <c r="AW11" s="3"/>
      <c r="AX11" s="3"/>
      <c r="AY11" s="3"/>
      <c r="AZ11" s="3"/>
      <c r="BA11" s="3"/>
      <c r="BB11">
        <f t="shared" si="0"/>
        <v>0.70599999999999952</v>
      </c>
    </row>
    <row r="12" spans="1:54" x14ac:dyDescent="0.35">
      <c r="A12" s="12">
        <v>2029</v>
      </c>
      <c r="B12" s="13">
        <v>0.3</v>
      </c>
      <c r="C12" s="13">
        <v>1.08</v>
      </c>
      <c r="D12" s="12">
        <v>0</v>
      </c>
      <c r="E12" s="15">
        <v>0.63300000000000001</v>
      </c>
      <c r="F12" s="21">
        <v>0</v>
      </c>
      <c r="G12" s="14">
        <v>3.3000000000000002E-2</v>
      </c>
      <c r="H12" s="12">
        <v>0</v>
      </c>
      <c r="I12" s="14">
        <v>0</v>
      </c>
      <c r="J12" s="3">
        <v>0</v>
      </c>
      <c r="K12" s="3">
        <v>0</v>
      </c>
      <c r="L12" s="12">
        <v>0</v>
      </c>
      <c r="M12" s="12">
        <v>0</v>
      </c>
      <c r="N12" s="12">
        <v>0</v>
      </c>
      <c r="O12" s="12">
        <v>0</v>
      </c>
      <c r="P12" s="14">
        <v>0</v>
      </c>
      <c r="Q12" s="14">
        <v>0</v>
      </c>
      <c r="R12" s="14">
        <v>0</v>
      </c>
      <c r="S12" s="14">
        <v>0</v>
      </c>
      <c r="T12" s="12">
        <v>-9.39</v>
      </c>
      <c r="U12" s="14">
        <v>0.08</v>
      </c>
      <c r="V12" s="14">
        <v>0</v>
      </c>
      <c r="W12" s="26">
        <v>0</v>
      </c>
      <c r="X12" s="12">
        <v>0</v>
      </c>
      <c r="Y12" s="12">
        <v>0</v>
      </c>
      <c r="Z12" s="14">
        <v>0</v>
      </c>
      <c r="AA12" s="12">
        <v>-1.7000000000000001E-2</v>
      </c>
      <c r="AB12" s="12">
        <v>0</v>
      </c>
      <c r="AC12" s="12">
        <v>0</v>
      </c>
      <c r="AD12" s="12">
        <v>0</v>
      </c>
      <c r="AE12" s="12">
        <v>0</v>
      </c>
      <c r="AF12" s="17">
        <v>0</v>
      </c>
      <c r="AG12" s="12">
        <v>0</v>
      </c>
      <c r="AH12" s="12">
        <v>0</v>
      </c>
      <c r="AI12" s="12">
        <v>0</v>
      </c>
      <c r="AJ12" s="12">
        <v>0</v>
      </c>
      <c r="AK12" s="23">
        <v>1</v>
      </c>
      <c r="AL12" s="3">
        <v>0</v>
      </c>
      <c r="AM12" s="23">
        <v>0.01</v>
      </c>
      <c r="AN12" s="3">
        <v>-2.75</v>
      </c>
      <c r="AO12" s="12">
        <v>0</v>
      </c>
      <c r="AP12" s="12">
        <v>0</v>
      </c>
      <c r="AQ12" s="12">
        <v>0</v>
      </c>
      <c r="AR12" s="3">
        <v>0</v>
      </c>
      <c r="AS12" s="27">
        <v>0</v>
      </c>
      <c r="AT12" s="3">
        <v>0</v>
      </c>
      <c r="AU12" s="22">
        <v>-5.1180000000000003</v>
      </c>
      <c r="AV12" s="12">
        <v>-0.1</v>
      </c>
      <c r="AW12" s="3"/>
      <c r="AX12" s="3"/>
      <c r="AY12" s="3"/>
      <c r="AZ12" s="3"/>
      <c r="BA12" s="3"/>
      <c r="BB12">
        <f t="shared" si="0"/>
        <v>-1.7570000000000001</v>
      </c>
    </row>
    <row r="13" spans="1:54" x14ac:dyDescent="0.35">
      <c r="A13" s="12">
        <v>2030</v>
      </c>
      <c r="B13" s="13">
        <v>0.3</v>
      </c>
      <c r="C13" s="13">
        <v>1.1800000000000002</v>
      </c>
      <c r="D13" s="12">
        <v>0</v>
      </c>
      <c r="E13" s="15">
        <v>0.63300000000000001</v>
      </c>
      <c r="F13" s="21">
        <v>0</v>
      </c>
      <c r="G13" s="14">
        <v>3.3000000000000002E-2</v>
      </c>
      <c r="H13" s="12">
        <v>0</v>
      </c>
      <c r="I13" s="14">
        <v>0</v>
      </c>
      <c r="J13" s="3">
        <v>0</v>
      </c>
      <c r="K13" s="3">
        <v>0</v>
      </c>
      <c r="L13" s="12">
        <v>0</v>
      </c>
      <c r="M13" s="12">
        <v>0</v>
      </c>
      <c r="N13" s="12">
        <v>0</v>
      </c>
      <c r="O13" s="12">
        <v>0</v>
      </c>
      <c r="P13" s="14">
        <v>0</v>
      </c>
      <c r="Q13" s="15">
        <v>0</v>
      </c>
      <c r="R13" s="12">
        <v>0</v>
      </c>
      <c r="S13" s="14">
        <v>0</v>
      </c>
      <c r="T13" s="14">
        <v>-9.18</v>
      </c>
      <c r="U13" s="14">
        <v>0.09</v>
      </c>
      <c r="V13" s="14">
        <v>0</v>
      </c>
      <c r="W13" s="28">
        <v>0</v>
      </c>
      <c r="X13" s="12">
        <v>0</v>
      </c>
      <c r="Y13" s="12">
        <v>0</v>
      </c>
      <c r="Z13" s="14">
        <v>-5.4089999999999998</v>
      </c>
      <c r="AA13" s="12">
        <v>-1.9E-2</v>
      </c>
      <c r="AB13" s="12">
        <v>0</v>
      </c>
      <c r="AC13" s="12">
        <v>0</v>
      </c>
      <c r="AD13" s="12">
        <v>0</v>
      </c>
      <c r="AE13" s="12">
        <v>0</v>
      </c>
      <c r="AF13" s="17">
        <v>0</v>
      </c>
      <c r="AG13" s="12">
        <v>0</v>
      </c>
      <c r="AH13" s="12">
        <v>0</v>
      </c>
      <c r="AI13" s="12">
        <v>0</v>
      </c>
      <c r="AJ13" s="12">
        <v>0</v>
      </c>
      <c r="AK13" s="3">
        <v>0.8</v>
      </c>
      <c r="AL13" s="3">
        <v>0</v>
      </c>
      <c r="AM13" s="3">
        <v>0.01</v>
      </c>
      <c r="AN13" s="3">
        <v>-2.71</v>
      </c>
      <c r="AO13" s="12">
        <v>0</v>
      </c>
      <c r="AP13" s="12">
        <v>0</v>
      </c>
      <c r="AQ13" s="12">
        <v>0</v>
      </c>
      <c r="AR13" s="12">
        <v>0</v>
      </c>
      <c r="AS13" s="3">
        <v>0</v>
      </c>
      <c r="AT13" s="3">
        <v>0</v>
      </c>
      <c r="AU13" s="14">
        <v>-5.8319999999999999</v>
      </c>
      <c r="AV13" s="12">
        <v>-0.11</v>
      </c>
      <c r="AW13" s="3"/>
      <c r="AX13" s="3"/>
      <c r="AY13" s="3"/>
      <c r="AZ13" s="3"/>
      <c r="BA13" s="3"/>
      <c r="BB13">
        <f t="shared" si="0"/>
        <v>-7.3280000000000003</v>
      </c>
    </row>
    <row r="14" spans="1:54" x14ac:dyDescent="0.35">
      <c r="A14" s="12">
        <v>2031</v>
      </c>
      <c r="B14" s="13">
        <v>0.3</v>
      </c>
      <c r="C14" s="13">
        <v>1.1900000000000002</v>
      </c>
      <c r="D14" s="12">
        <v>0</v>
      </c>
      <c r="E14" s="15">
        <v>0.63300000000000001</v>
      </c>
      <c r="F14" s="21">
        <v>0</v>
      </c>
      <c r="G14" s="3">
        <v>0</v>
      </c>
      <c r="H14" s="12">
        <v>0</v>
      </c>
      <c r="I14" s="12">
        <v>0</v>
      </c>
      <c r="J14" s="3">
        <v>0</v>
      </c>
      <c r="K14" s="3">
        <v>0</v>
      </c>
      <c r="L14" s="12">
        <v>0</v>
      </c>
      <c r="M14" s="12">
        <v>0</v>
      </c>
      <c r="N14" s="12">
        <v>0</v>
      </c>
      <c r="O14" s="12">
        <v>0</v>
      </c>
      <c r="P14" s="14">
        <v>0</v>
      </c>
      <c r="Q14" s="12">
        <v>0</v>
      </c>
      <c r="R14" s="14">
        <v>0</v>
      </c>
      <c r="S14" s="14">
        <v>0</v>
      </c>
      <c r="T14" s="14">
        <v>-9.33</v>
      </c>
      <c r="U14" s="14">
        <v>0.09</v>
      </c>
      <c r="V14" s="14">
        <v>0</v>
      </c>
      <c r="W14" s="29">
        <v>0</v>
      </c>
      <c r="X14" s="12">
        <v>0</v>
      </c>
      <c r="Y14" s="12">
        <v>0</v>
      </c>
      <c r="Z14" s="14">
        <v>-0.26900000000000002</v>
      </c>
      <c r="AA14" s="12">
        <v>-1.9E-2</v>
      </c>
      <c r="AB14" s="12">
        <v>0</v>
      </c>
      <c r="AC14" s="12">
        <v>0</v>
      </c>
      <c r="AD14" s="12">
        <v>0</v>
      </c>
      <c r="AE14" s="12">
        <v>0</v>
      </c>
      <c r="AF14" s="17">
        <v>0</v>
      </c>
      <c r="AG14" s="12">
        <v>0</v>
      </c>
      <c r="AH14" s="12">
        <v>0</v>
      </c>
      <c r="AI14" s="12">
        <v>0</v>
      </c>
      <c r="AJ14" s="12">
        <v>0</v>
      </c>
      <c r="AK14" s="3">
        <v>0</v>
      </c>
      <c r="AL14" s="3">
        <v>0</v>
      </c>
      <c r="AM14" s="3">
        <v>0</v>
      </c>
      <c r="AN14" s="3">
        <v>-2.77</v>
      </c>
      <c r="AO14" s="12">
        <v>0</v>
      </c>
      <c r="AP14" s="12">
        <v>0</v>
      </c>
      <c r="AQ14" s="12">
        <v>0</v>
      </c>
      <c r="AR14" s="12">
        <v>0</v>
      </c>
      <c r="AS14" s="3">
        <v>0</v>
      </c>
      <c r="AT14" s="3">
        <v>0</v>
      </c>
      <c r="AU14" s="14">
        <v>-5.4350000000000005</v>
      </c>
      <c r="AV14" s="12">
        <v>-2.29</v>
      </c>
      <c r="AW14" s="3"/>
      <c r="AX14" s="3"/>
      <c r="AY14" s="3"/>
      <c r="AZ14" s="3"/>
      <c r="BA14" s="3"/>
      <c r="BB14">
        <f t="shared" si="0"/>
        <v>-3.0579999999999998</v>
      </c>
    </row>
    <row r="15" spans="1:54" x14ac:dyDescent="0.35">
      <c r="A15" s="3" t="s">
        <v>6</v>
      </c>
      <c r="B15" s="12">
        <f t="shared" ref="B15:AV15" si="1">SUM(B4:B14)</f>
        <v>109.42</v>
      </c>
      <c r="C15" s="12">
        <f t="shared" si="1"/>
        <v>25.819999999999997</v>
      </c>
      <c r="D15" s="12">
        <f t="shared" si="1"/>
        <v>412.15299999999996</v>
      </c>
      <c r="E15" s="12">
        <f t="shared" si="1"/>
        <v>5.774</v>
      </c>
      <c r="F15" s="12">
        <f t="shared" si="1"/>
        <v>3.8719999999999999</v>
      </c>
      <c r="G15" s="12">
        <f t="shared" si="1"/>
        <v>22.711000000000006</v>
      </c>
      <c r="H15" s="12">
        <f t="shared" si="1"/>
        <v>41.599999999999994</v>
      </c>
      <c r="I15" s="12">
        <f t="shared" si="1"/>
        <v>44.947999999999993</v>
      </c>
      <c r="J15" s="12">
        <f t="shared" si="1"/>
        <v>5</v>
      </c>
      <c r="K15" s="12">
        <f t="shared" si="1"/>
        <v>1.4440000000000002</v>
      </c>
      <c r="L15" s="12">
        <f t="shared" si="1"/>
        <v>0.2</v>
      </c>
      <c r="M15" s="12">
        <f t="shared" si="1"/>
        <v>45.4</v>
      </c>
      <c r="N15" s="12">
        <f t="shared" si="1"/>
        <v>35.5</v>
      </c>
      <c r="O15" s="12">
        <f t="shared" si="1"/>
        <v>124.7</v>
      </c>
      <c r="P15" s="12">
        <f t="shared" si="1"/>
        <v>-3</v>
      </c>
      <c r="Q15" s="12">
        <f t="shared" si="1"/>
        <v>9.100000000000022E-2</v>
      </c>
      <c r="R15" s="12">
        <f t="shared" si="1"/>
        <v>22.810000000000002</v>
      </c>
      <c r="S15" s="12">
        <f t="shared" si="1"/>
        <v>1.42</v>
      </c>
      <c r="T15" s="12">
        <f t="shared" si="1"/>
        <v>68.36999999999999</v>
      </c>
      <c r="U15" s="12">
        <f t="shared" si="1"/>
        <v>0.86999999999999988</v>
      </c>
      <c r="V15" s="12">
        <f t="shared" si="1"/>
        <v>6.8000000000000005E-2</v>
      </c>
      <c r="W15" s="12">
        <f t="shared" si="1"/>
        <v>362.04999999999995</v>
      </c>
      <c r="X15" s="12">
        <f t="shared" si="1"/>
        <v>2.8000000000000003</v>
      </c>
      <c r="Y15" s="12">
        <f t="shared" si="1"/>
        <v>8.5</v>
      </c>
      <c r="Z15" s="12">
        <f t="shared" si="1"/>
        <v>-5.6779999999999999</v>
      </c>
      <c r="AA15" s="12">
        <f t="shared" si="1"/>
        <v>169.16899999999998</v>
      </c>
      <c r="AB15" s="12">
        <f t="shared" si="1"/>
        <v>81.99</v>
      </c>
      <c r="AC15" s="30">
        <f t="shared" si="1"/>
        <v>0.79700000000000004</v>
      </c>
      <c r="AD15" s="12">
        <f t="shared" si="1"/>
        <v>8.6</v>
      </c>
      <c r="AE15" s="12">
        <f t="shared" si="1"/>
        <v>8.177999999999999</v>
      </c>
      <c r="AF15" s="31">
        <f t="shared" si="1"/>
        <v>28</v>
      </c>
      <c r="AG15" s="12">
        <f t="shared" si="1"/>
        <v>14.899999999999999</v>
      </c>
      <c r="AH15" s="12">
        <f t="shared" si="1"/>
        <v>16.667999999999999</v>
      </c>
      <c r="AI15" s="12">
        <f t="shared" si="1"/>
        <v>3.8730000000000002</v>
      </c>
      <c r="AJ15" s="12">
        <f t="shared" si="1"/>
        <v>9.9</v>
      </c>
      <c r="AK15" s="12">
        <f t="shared" si="1"/>
        <v>50.54999999999999</v>
      </c>
      <c r="AL15" s="12">
        <f t="shared" si="1"/>
        <v>3.2000000000000006</v>
      </c>
      <c r="AM15" s="12">
        <f t="shared" si="1"/>
        <v>9.5399999999999991</v>
      </c>
      <c r="AN15" s="12">
        <f t="shared" si="1"/>
        <v>-25.860000000000003</v>
      </c>
      <c r="AO15" s="12">
        <f t="shared" si="1"/>
        <v>24</v>
      </c>
      <c r="AP15" s="12">
        <f t="shared" si="1"/>
        <v>3.8</v>
      </c>
      <c r="AQ15" s="12">
        <f t="shared" si="1"/>
        <v>46.199999999999996</v>
      </c>
      <c r="AR15" s="12">
        <f t="shared" si="1"/>
        <v>9.02</v>
      </c>
      <c r="AS15" s="12">
        <f t="shared" si="1"/>
        <v>6.2439999999999998</v>
      </c>
      <c r="AT15" s="12">
        <f t="shared" si="1"/>
        <v>10.218</v>
      </c>
      <c r="AU15" s="12">
        <f t="shared" si="1"/>
        <v>50.203999999999979</v>
      </c>
      <c r="AV15" s="12">
        <f t="shared" si="1"/>
        <v>24.684000000000005</v>
      </c>
      <c r="AW15" s="3"/>
      <c r="AX15" s="3"/>
      <c r="AY15" s="3"/>
      <c r="AZ15" s="3"/>
      <c r="BA15" s="3"/>
    </row>
    <row r="16" spans="1:54" x14ac:dyDescent="0.35">
      <c r="A16" s="3"/>
      <c r="B16" s="3"/>
      <c r="C16" s="3" t="s">
        <v>107</v>
      </c>
      <c r="D16" s="3" t="s">
        <v>108</v>
      </c>
      <c r="E16" s="15"/>
      <c r="F16" s="15"/>
      <c r="G16" s="3"/>
      <c r="J16" s="3"/>
      <c r="K16" s="3"/>
      <c r="L16" s="3"/>
      <c r="M16" s="3"/>
      <c r="N16" s="3"/>
      <c r="O16" s="3"/>
      <c r="P16" s="3"/>
      <c r="Q16" s="3"/>
      <c r="R16" s="3"/>
      <c r="S16" s="3"/>
      <c r="T16" s="3"/>
      <c r="U16" s="3"/>
      <c r="V16" s="3"/>
      <c r="W16" s="3" t="s">
        <v>448</v>
      </c>
      <c r="X16" s="3" t="s">
        <v>449</v>
      </c>
      <c r="Y16" s="3" t="s">
        <v>448</v>
      </c>
      <c r="Z16" s="3" t="s">
        <v>449</v>
      </c>
      <c r="AA16" s="3" t="s">
        <v>448</v>
      </c>
      <c r="AB16" s="3" t="s">
        <v>449</v>
      </c>
      <c r="AC16" s="3" t="s">
        <v>448</v>
      </c>
      <c r="AD16" s="3" t="s">
        <v>450</v>
      </c>
      <c r="AE16" s="3" t="s">
        <v>449</v>
      </c>
      <c r="AF16" s="17" t="s">
        <v>449</v>
      </c>
      <c r="AG16" s="3" t="s">
        <v>449</v>
      </c>
      <c r="AH16" s="3" t="s">
        <v>449</v>
      </c>
      <c r="AI16" s="3" t="s">
        <v>449</v>
      </c>
      <c r="AJ16" s="3" t="s">
        <v>449</v>
      </c>
      <c r="AK16" s="3" t="s">
        <v>449</v>
      </c>
      <c r="AL16" s="3" t="s">
        <v>451</v>
      </c>
      <c r="AM16" s="3" t="s">
        <v>449</v>
      </c>
      <c r="AN16" s="3" t="s">
        <v>449</v>
      </c>
      <c r="AO16" s="3"/>
      <c r="AP16" s="3"/>
      <c r="AQ16" s="3"/>
      <c r="AR16" s="3"/>
      <c r="AS16" s="3"/>
      <c r="AT16" s="3"/>
      <c r="AU16" s="3"/>
      <c r="AV16" s="3"/>
      <c r="AW16" s="3"/>
      <c r="AX16" s="3"/>
      <c r="AY16" s="3"/>
      <c r="AZ16" s="3"/>
      <c r="BA16" s="3"/>
    </row>
    <row r="17" spans="1:53" x14ac:dyDescent="0.35">
      <c r="A17" s="3"/>
      <c r="B17" s="3" t="s">
        <v>109</v>
      </c>
      <c r="C17" s="3" t="s">
        <v>110</v>
      </c>
      <c r="D17" s="3" t="s">
        <v>111</v>
      </c>
      <c r="E17" s="15"/>
      <c r="F17" s="15"/>
      <c r="G17" s="15"/>
      <c r="J17" s="15"/>
      <c r="K17" s="15"/>
      <c r="L17" s="3"/>
      <c r="N17">
        <f>SUM(L4:Q4)</f>
        <v>221.66199999999998</v>
      </c>
      <c r="O17">
        <f>N17*4/2</f>
        <v>443.32399999999996</v>
      </c>
      <c r="R17" s="15"/>
      <c r="S17" s="15"/>
      <c r="AE17" s="15"/>
      <c r="AF17" s="32"/>
      <c r="AO17" s="3"/>
      <c r="AP17" s="3"/>
      <c r="AQ17" s="3"/>
      <c r="AR17" s="3"/>
      <c r="AS17" s="3"/>
      <c r="AT17" s="3"/>
      <c r="AU17" s="3"/>
      <c r="AV17" s="3"/>
      <c r="AW17" s="3"/>
      <c r="AX17" s="3"/>
      <c r="AY17" s="3"/>
      <c r="AZ17" s="3"/>
      <c r="BA17" s="3"/>
    </row>
    <row r="18" spans="1:53" x14ac:dyDescent="0.35">
      <c r="A18" s="3" t="s">
        <v>112</v>
      </c>
      <c r="B18" s="12">
        <f>SUM(B15:F15)</f>
        <v>557.03899999999999</v>
      </c>
      <c r="C18" s="12">
        <v>600</v>
      </c>
      <c r="D18" s="12">
        <f t="shared" ref="D18:D21" si="2">C18-B18</f>
        <v>42.961000000000013</v>
      </c>
      <c r="E18" s="3"/>
      <c r="F18" s="3"/>
      <c r="G18" s="15"/>
      <c r="J18" s="15"/>
      <c r="K18" s="15"/>
      <c r="L18" s="3"/>
      <c r="R18" s="15"/>
      <c r="S18" s="15"/>
      <c r="X18" s="12"/>
      <c r="AB18" s="33"/>
      <c r="AE18" s="15"/>
      <c r="AF18" s="32"/>
      <c r="AO18" s="3"/>
      <c r="AP18" s="3"/>
      <c r="AQ18" s="3"/>
      <c r="AR18" s="3"/>
      <c r="AS18" s="3"/>
      <c r="AT18" s="3"/>
      <c r="AU18" s="3"/>
      <c r="AV18" s="3"/>
      <c r="AW18" s="3"/>
      <c r="AX18" s="3"/>
      <c r="AY18" s="3"/>
      <c r="AZ18" s="3"/>
      <c r="BA18" s="3"/>
    </row>
    <row r="19" spans="1:53" x14ac:dyDescent="0.35">
      <c r="A19" s="3" t="s">
        <v>113</v>
      </c>
      <c r="B19" s="12">
        <f>SUM(G15:S15)</f>
        <v>342.82400000000001</v>
      </c>
      <c r="C19" s="12">
        <v>400</v>
      </c>
      <c r="D19" s="12">
        <f t="shared" si="2"/>
        <v>57.175999999999988</v>
      </c>
      <c r="E19" s="3"/>
      <c r="F19" s="3"/>
      <c r="G19" s="15" t="s">
        <v>114</v>
      </c>
      <c r="J19" s="15"/>
      <c r="K19" s="15"/>
      <c r="L19" s="3"/>
      <c r="R19" s="15"/>
      <c r="S19" s="15"/>
      <c r="X19" s="12"/>
      <c r="AB19" s="33"/>
      <c r="AE19" s="15"/>
      <c r="AF19" s="32"/>
      <c r="AO19" s="3"/>
      <c r="AP19" s="3"/>
      <c r="AQ19" s="3"/>
      <c r="AR19" s="3"/>
      <c r="AS19" s="3"/>
      <c r="AT19" s="3"/>
      <c r="AU19" s="3"/>
      <c r="AV19" s="3"/>
      <c r="AW19" s="3"/>
      <c r="AX19" s="3"/>
      <c r="AY19" s="3"/>
      <c r="AZ19" s="3"/>
      <c r="BA19" s="3"/>
    </row>
    <row r="20" spans="1:53" x14ac:dyDescent="0.35">
      <c r="A20" s="3" t="s">
        <v>115</v>
      </c>
      <c r="B20" s="12">
        <f>SUM(T15:AN15)</f>
        <v>816.4849999999999</v>
      </c>
      <c r="C20" s="12">
        <v>750</v>
      </c>
      <c r="D20" s="12">
        <f t="shared" si="2"/>
        <v>-66.4849999999999</v>
      </c>
      <c r="E20" s="3"/>
      <c r="F20" s="3"/>
      <c r="G20" s="15" t="s">
        <v>116</v>
      </c>
      <c r="J20" s="22">
        <v>0</v>
      </c>
      <c r="K20" s="15">
        <v>0</v>
      </c>
      <c r="L20" s="3"/>
      <c r="R20" s="15"/>
      <c r="S20" s="15"/>
      <c r="X20" s="12"/>
      <c r="Y20" s="24"/>
      <c r="AB20" s="26"/>
      <c r="AC20" s="28"/>
      <c r="AD20" s="29"/>
      <c r="AE20" s="29"/>
      <c r="AF20" s="34"/>
      <c r="AG20" s="24"/>
      <c r="AH20" s="24"/>
      <c r="AK20" s="19"/>
      <c r="AL20" s="19"/>
      <c r="AO20" s="3"/>
      <c r="AP20" s="3"/>
      <c r="AQ20" s="3"/>
      <c r="AR20" s="3"/>
      <c r="AS20" s="3"/>
      <c r="AT20" s="3"/>
      <c r="AU20" s="3"/>
      <c r="AV20" s="3"/>
      <c r="AW20" s="27"/>
      <c r="AX20" s="3"/>
      <c r="AY20" s="3"/>
      <c r="AZ20" s="3"/>
      <c r="BA20" s="3"/>
    </row>
    <row r="21" spans="1:53" x14ac:dyDescent="0.35">
      <c r="A21" s="3" t="s">
        <v>117</v>
      </c>
      <c r="B21" s="12">
        <f>SUM(AO15:AV15)</f>
        <v>174.36999999999998</v>
      </c>
      <c r="C21" s="12">
        <v>150</v>
      </c>
      <c r="D21" s="12">
        <f t="shared" si="2"/>
        <v>-24.369999999999976</v>
      </c>
      <c r="E21" s="3"/>
      <c r="F21" s="3"/>
      <c r="G21" s="33"/>
      <c r="H21" s="33"/>
      <c r="I21" s="21"/>
      <c r="K21" s="15"/>
      <c r="L21" s="3"/>
      <c r="M21" s="21"/>
      <c r="N21" s="21"/>
      <c r="O21" s="33"/>
      <c r="P21" s="33"/>
      <c r="Q21" s="33"/>
      <c r="R21" s="15"/>
      <c r="S21" s="15"/>
      <c r="T21" s="33"/>
      <c r="U21" s="33"/>
      <c r="V21" s="33"/>
      <c r="W21" s="33"/>
      <c r="X21" s="33"/>
      <c r="Y21" s="26">
        <v>747</v>
      </c>
      <c r="Z21" s="33"/>
      <c r="AA21" s="33"/>
      <c r="AB21" s="33"/>
      <c r="AC21" s="28"/>
      <c r="AD21" s="33"/>
      <c r="AE21" s="33"/>
      <c r="AF21" s="35"/>
      <c r="AG21" s="18"/>
      <c r="AH21" s="18"/>
      <c r="AI21" s="18"/>
      <c r="AJ21" s="18"/>
      <c r="AK21" s="18"/>
      <c r="AL21" s="36"/>
      <c r="AM21" s="36"/>
      <c r="AN21" s="36"/>
      <c r="AO21" s="3"/>
      <c r="AP21" s="3"/>
      <c r="AQ21" s="3"/>
      <c r="AR21" s="3"/>
      <c r="AS21" s="3"/>
      <c r="AT21" s="3"/>
      <c r="AU21" s="3"/>
      <c r="AV21" s="3"/>
      <c r="AW21" s="3"/>
      <c r="AX21" s="3"/>
      <c r="AY21" s="3"/>
      <c r="AZ21" s="3"/>
      <c r="BA21" s="3"/>
    </row>
    <row r="22" spans="1:53" x14ac:dyDescent="0.35">
      <c r="A22" s="14" t="s">
        <v>118</v>
      </c>
      <c r="B22" s="14">
        <f t="shared" ref="B22:D22" si="3">SUM(B18:B21)</f>
        <v>1890.7179999999998</v>
      </c>
      <c r="C22" s="14">
        <f t="shared" si="3"/>
        <v>1900</v>
      </c>
      <c r="D22" s="14">
        <f t="shared" si="3"/>
        <v>9.2820000000001244</v>
      </c>
      <c r="E22" s="15"/>
      <c r="F22" s="15"/>
      <c r="G22" s="15"/>
      <c r="I22" s="37"/>
      <c r="K22" s="15"/>
      <c r="N22" s="33"/>
      <c r="R22" s="15"/>
      <c r="S22" s="15"/>
      <c r="T22" s="38"/>
      <c r="U22" s="38"/>
      <c r="V22" s="38"/>
      <c r="W22" s="38"/>
      <c r="X22" s="38"/>
      <c r="Y22" s="37"/>
      <c r="Z22" s="37"/>
      <c r="AA22" s="37"/>
      <c r="AB22" s="33"/>
      <c r="AC22" s="28"/>
      <c r="AD22" s="38"/>
      <c r="AE22" s="38"/>
      <c r="AF22" s="32"/>
      <c r="AL22" s="19"/>
      <c r="AM22" s="18"/>
      <c r="AN22" s="18"/>
      <c r="AP22" s="15"/>
      <c r="AR22" s="15"/>
      <c r="AS22" s="15"/>
      <c r="AT22" s="15"/>
    </row>
    <row r="23" spans="1:53" x14ac:dyDescent="0.35">
      <c r="E23" s="15"/>
      <c r="F23" s="15"/>
      <c r="G23" s="15"/>
      <c r="I23" s="21"/>
      <c r="K23" s="15"/>
      <c r="N23" s="33"/>
      <c r="R23" s="15"/>
      <c r="S23" s="15"/>
      <c r="T23" s="24"/>
      <c r="U23" s="24"/>
      <c r="V23" s="24"/>
      <c r="W23" s="24"/>
      <c r="X23" s="12"/>
      <c r="Y23" s="39">
        <f>W15+Y15+AA15+AC15+AD15</f>
        <v>549.11599999999999</v>
      </c>
      <c r="Z23" s="39"/>
      <c r="AA23" s="39"/>
      <c r="AB23" s="33"/>
      <c r="AC23" s="28"/>
      <c r="AE23" s="15"/>
      <c r="AF23" s="32"/>
      <c r="AM23" s="18"/>
      <c r="AN23" s="18"/>
      <c r="AR23" s="15"/>
      <c r="AS23" s="15"/>
      <c r="AT23" s="15"/>
    </row>
    <row r="24" spans="1:53" x14ac:dyDescent="0.35">
      <c r="E24" s="15"/>
      <c r="F24" s="15"/>
      <c r="G24" s="15"/>
      <c r="I24" s="21"/>
      <c r="K24" s="15"/>
      <c r="N24" s="21"/>
      <c r="R24" s="15"/>
      <c r="S24" s="15"/>
      <c r="T24" s="24"/>
      <c r="U24" s="24"/>
      <c r="V24" s="24"/>
      <c r="W24" s="24"/>
      <c r="X24" s="12"/>
      <c r="Y24" s="39"/>
      <c r="Z24" s="39"/>
      <c r="AA24" s="39"/>
      <c r="AB24" s="33"/>
      <c r="AC24" s="28"/>
      <c r="AE24" s="15"/>
      <c r="AF24" s="32"/>
      <c r="AL24" s="3"/>
      <c r="AM24" s="18"/>
      <c r="AN24" s="18"/>
      <c r="AR24" s="15"/>
      <c r="AS24" s="15"/>
      <c r="AT24" s="15"/>
    </row>
    <row r="25" spans="1:53" x14ac:dyDescent="0.35">
      <c r="E25" s="15"/>
      <c r="F25" s="15"/>
      <c r="G25" s="15"/>
      <c r="I25" s="21"/>
      <c r="K25" s="15"/>
      <c r="N25" s="21"/>
      <c r="R25" s="15"/>
      <c r="S25" s="15"/>
      <c r="T25" s="24"/>
      <c r="U25" s="24"/>
      <c r="V25" s="24"/>
      <c r="W25" s="24"/>
      <c r="X25" s="12"/>
      <c r="Y25" s="39"/>
      <c r="Z25" s="39"/>
      <c r="AA25" s="39"/>
      <c r="AB25" s="33"/>
      <c r="AC25" s="28"/>
      <c r="AE25" s="15"/>
      <c r="AF25" s="32"/>
      <c r="AL25" s="3"/>
      <c r="AM25" s="18"/>
      <c r="AN25" s="18"/>
      <c r="AR25" s="15"/>
      <c r="AS25" s="15"/>
      <c r="AT25" s="15"/>
    </row>
    <row r="26" spans="1:53" x14ac:dyDescent="0.35">
      <c r="E26" s="15"/>
      <c r="F26" s="15"/>
      <c r="G26" s="15"/>
      <c r="I26" s="21"/>
      <c r="K26" s="15"/>
      <c r="N26" s="21"/>
      <c r="R26" s="15"/>
      <c r="S26" s="15"/>
      <c r="T26" s="24"/>
      <c r="U26" s="24"/>
      <c r="V26" s="24"/>
      <c r="W26" s="24"/>
      <c r="X26" s="12"/>
      <c r="Y26" s="12"/>
      <c r="Z26" s="25"/>
      <c r="AA26" s="25"/>
      <c r="AC26" s="28"/>
      <c r="AE26" s="15"/>
      <c r="AF26" s="32"/>
      <c r="AL26" s="3"/>
      <c r="AM26" s="18"/>
      <c r="AN26" s="18"/>
      <c r="AR26" s="15"/>
      <c r="AS26" s="15"/>
      <c r="AT26" s="15"/>
    </row>
    <row r="27" spans="1:53" x14ac:dyDescent="0.35">
      <c r="B27" s="13"/>
      <c r="C27" s="13"/>
      <c r="D27" s="13"/>
      <c r="E27" s="13"/>
      <c r="F27" s="13"/>
      <c r="G27" s="15"/>
      <c r="I27" s="21"/>
      <c r="J27" s="22"/>
      <c r="K27" s="15"/>
      <c r="L27" s="13"/>
      <c r="M27" s="13"/>
      <c r="N27" s="13"/>
      <c r="O27" s="13"/>
      <c r="P27" s="13"/>
      <c r="Q27" s="13"/>
      <c r="R27" s="15"/>
      <c r="S27" s="15"/>
      <c r="T27" s="24"/>
      <c r="U27" s="24"/>
      <c r="V27" s="24"/>
      <c r="W27" s="24"/>
      <c r="X27" s="12"/>
      <c r="Y27" s="12"/>
      <c r="Z27" s="25"/>
      <c r="AA27" s="25"/>
      <c r="AC27" s="28"/>
      <c r="AE27" s="15"/>
      <c r="AF27" s="32"/>
      <c r="AL27" s="23"/>
      <c r="AM27" s="18"/>
      <c r="AN27" s="18"/>
      <c r="AR27" s="15"/>
      <c r="AS27" s="15"/>
      <c r="AT27" s="15"/>
    </row>
    <row r="28" spans="1:53" x14ac:dyDescent="0.35">
      <c r="C28" s="15"/>
      <c r="E28" s="15"/>
      <c r="F28" s="15"/>
      <c r="G28" s="15"/>
      <c r="I28" s="21"/>
      <c r="J28" s="22"/>
      <c r="K28" s="15"/>
      <c r="N28" s="21"/>
      <c r="R28" s="15"/>
      <c r="S28" s="15"/>
      <c r="T28" s="24"/>
      <c r="U28" s="24"/>
      <c r="V28" s="24"/>
      <c r="W28" s="24"/>
      <c r="X28" s="12"/>
      <c r="Y28" s="12"/>
      <c r="Z28" s="25"/>
      <c r="AA28" s="25"/>
      <c r="AC28" s="28"/>
      <c r="AE28" s="15"/>
      <c r="AF28" s="32"/>
      <c r="AL28" s="23"/>
      <c r="AM28" s="18"/>
      <c r="AN28" s="18"/>
      <c r="AR28" s="15"/>
      <c r="AS28" s="15"/>
      <c r="AT28" s="15"/>
    </row>
    <row r="29" spans="1:53" x14ac:dyDescent="0.35">
      <c r="E29" s="15"/>
      <c r="F29" s="15"/>
      <c r="G29" s="15"/>
      <c r="I29" s="21"/>
      <c r="J29" s="15"/>
      <c r="K29" s="15"/>
      <c r="N29" s="21"/>
      <c r="R29" s="15"/>
      <c r="S29" s="15"/>
      <c r="T29" s="24"/>
      <c r="U29" s="24"/>
      <c r="V29" s="24"/>
      <c r="W29" s="24"/>
      <c r="X29" s="12"/>
      <c r="Y29" s="12"/>
      <c r="Z29" s="25"/>
      <c r="AA29" s="25"/>
      <c r="AC29" s="28"/>
      <c r="AE29" s="15"/>
      <c r="AF29" s="32"/>
      <c r="AL29" s="23"/>
      <c r="AM29" s="18"/>
      <c r="AN29" s="18"/>
      <c r="AR29" s="15"/>
      <c r="AS29" s="15"/>
      <c r="AT29" s="15"/>
    </row>
    <row r="30" spans="1:53" x14ac:dyDescent="0.35">
      <c r="D30" s="15"/>
      <c r="E30" s="15"/>
      <c r="F30" s="15"/>
      <c r="G30" s="15"/>
      <c r="I30" s="21"/>
      <c r="J30" s="15"/>
      <c r="K30" s="15"/>
      <c r="N30" s="21"/>
      <c r="R30" s="15"/>
      <c r="S30" s="15"/>
      <c r="T30" s="24"/>
      <c r="U30" s="24"/>
      <c r="V30" s="24"/>
      <c r="W30" s="24"/>
      <c r="X30" s="12"/>
      <c r="Y30" s="12"/>
      <c r="Z30" s="25"/>
      <c r="AA30" s="25"/>
      <c r="AE30" s="15"/>
      <c r="AF30" s="32"/>
      <c r="AL30" s="3"/>
      <c r="AM30" s="18"/>
      <c r="AN30" s="18"/>
      <c r="AR30" s="15"/>
      <c r="AS30" s="15"/>
      <c r="AT30" s="15"/>
    </row>
    <row r="31" spans="1:53" x14ac:dyDescent="0.35">
      <c r="E31" s="15"/>
      <c r="F31" s="15"/>
      <c r="J31" s="15"/>
      <c r="K31" s="15"/>
      <c r="N31" s="21"/>
      <c r="R31" s="15"/>
      <c r="S31" s="15"/>
      <c r="AE31" s="15"/>
      <c r="AF31" s="32"/>
      <c r="AH31" s="15"/>
      <c r="AI31" s="15"/>
      <c r="AJ31" s="15"/>
      <c r="AK31" s="15"/>
      <c r="AL31" s="27"/>
      <c r="AM31" s="18"/>
      <c r="AN31" s="18"/>
      <c r="AR31" s="15"/>
      <c r="AS31" s="15"/>
      <c r="AT31" s="15"/>
    </row>
    <row r="32" spans="1:53" x14ac:dyDescent="0.35">
      <c r="E32" s="15"/>
      <c r="F32" s="15"/>
      <c r="J32" s="15"/>
      <c r="K32" s="15"/>
      <c r="R32" s="15"/>
      <c r="S32" s="15"/>
      <c r="AE32" s="15"/>
      <c r="AF32" s="32"/>
      <c r="AH32" s="15"/>
      <c r="AI32" s="15"/>
      <c r="AJ32" s="15"/>
      <c r="AK32" s="15"/>
      <c r="AL32" s="15"/>
      <c r="AM32" s="15"/>
      <c r="AN32" s="15"/>
      <c r="AR32" s="15"/>
      <c r="AS32" s="15"/>
      <c r="AT32" s="15"/>
    </row>
    <row r="33" spans="3:46" x14ac:dyDescent="0.35">
      <c r="C33" s="21"/>
      <c r="E33" s="15"/>
      <c r="F33" s="15"/>
      <c r="J33" s="15"/>
      <c r="K33" s="15"/>
      <c r="R33" s="15"/>
      <c r="S33" s="15"/>
      <c r="AE33" s="15"/>
      <c r="AF33" s="32"/>
      <c r="AH33" s="15"/>
      <c r="AI33" s="15"/>
      <c r="AJ33" s="15"/>
      <c r="AK33" s="15"/>
      <c r="AL33" s="15"/>
      <c r="AM33" s="15"/>
      <c r="AN33" s="15"/>
      <c r="AR33" s="15"/>
      <c r="AS33" s="15"/>
      <c r="AT33" s="15"/>
    </row>
    <row r="34" spans="3:46" x14ac:dyDescent="0.35">
      <c r="E34" s="15"/>
      <c r="F34" s="15"/>
      <c r="J34" s="15"/>
      <c r="K34" s="15"/>
      <c r="R34" s="15"/>
      <c r="S34" s="15"/>
      <c r="AE34" s="15"/>
      <c r="AF34" s="32"/>
      <c r="AH34" s="15"/>
      <c r="AI34" s="15"/>
      <c r="AJ34" s="15"/>
      <c r="AK34" s="15"/>
      <c r="AL34" s="15"/>
      <c r="AM34" s="15"/>
      <c r="AN34" s="15"/>
      <c r="AR34" s="15"/>
      <c r="AS34" s="15"/>
      <c r="AT34" s="15"/>
    </row>
    <row r="35" spans="3:46" x14ac:dyDescent="0.35">
      <c r="D35" s="21"/>
      <c r="E35" s="15"/>
      <c r="F35" s="15"/>
      <c r="J35" s="15"/>
      <c r="K35" s="15"/>
      <c r="R35" s="15"/>
      <c r="S35" s="15"/>
      <c r="AE35" s="15"/>
      <c r="AF35" s="32"/>
      <c r="AH35" s="15"/>
      <c r="AI35" s="15"/>
      <c r="AJ35" s="15"/>
      <c r="AK35" s="15"/>
      <c r="AL35" s="15"/>
      <c r="AM35" s="15"/>
      <c r="AN35" s="15"/>
      <c r="AR35" s="15"/>
      <c r="AS35" s="15"/>
      <c r="AT35" s="15"/>
    </row>
    <row r="36" spans="3:46" x14ac:dyDescent="0.35">
      <c r="C36" s="15"/>
      <c r="E36" s="15"/>
      <c r="F36" s="15"/>
      <c r="J36" s="15"/>
      <c r="K36" s="15"/>
      <c r="R36" s="15"/>
      <c r="S36" s="15"/>
      <c r="AE36" s="15"/>
      <c r="AF36" s="32"/>
      <c r="AH36" s="15"/>
      <c r="AI36" s="15"/>
      <c r="AJ36" s="15"/>
      <c r="AK36" s="15"/>
      <c r="AL36" s="15"/>
      <c r="AM36" s="15"/>
      <c r="AN36" s="15"/>
      <c r="AR36" s="15"/>
      <c r="AS36" s="15"/>
      <c r="AT36" s="15"/>
    </row>
    <row r="37" spans="3:46" x14ac:dyDescent="0.35">
      <c r="E37" s="15"/>
      <c r="F37" s="15"/>
      <c r="J37" s="15"/>
      <c r="K37" s="15"/>
      <c r="R37" s="15"/>
      <c r="S37" s="15"/>
      <c r="AE37" s="15"/>
      <c r="AF37" s="32"/>
      <c r="AH37" s="15"/>
      <c r="AI37" s="15"/>
      <c r="AJ37" s="15"/>
      <c r="AK37" s="15"/>
      <c r="AL37" s="15"/>
      <c r="AM37" s="15"/>
      <c r="AN37" s="15"/>
      <c r="AR37" s="15"/>
      <c r="AS37" s="15"/>
      <c r="AT37" s="15"/>
    </row>
    <row r="38" spans="3:46" x14ac:dyDescent="0.35">
      <c r="C38" s="37"/>
      <c r="D38" s="15"/>
      <c r="E38" s="15"/>
      <c r="F38" s="15"/>
      <c r="J38" s="15"/>
      <c r="K38" s="15"/>
      <c r="R38" s="15"/>
      <c r="S38" s="15"/>
      <c r="AE38" s="15"/>
      <c r="AF38" s="32"/>
      <c r="AH38" s="15"/>
      <c r="AI38" s="15"/>
      <c r="AJ38" s="15"/>
      <c r="AK38" s="15"/>
      <c r="AL38" s="15"/>
      <c r="AM38" s="15"/>
      <c r="AN38" s="15"/>
      <c r="AR38" s="15"/>
      <c r="AS38" s="15"/>
      <c r="AT38" s="15"/>
    </row>
    <row r="39" spans="3:46" x14ac:dyDescent="0.35">
      <c r="E39" s="15"/>
      <c r="F39" s="15"/>
      <c r="J39" s="15"/>
      <c r="K39" s="15"/>
      <c r="R39" s="15"/>
      <c r="S39" s="15"/>
      <c r="AE39" s="15"/>
      <c r="AF39" s="32"/>
      <c r="AH39" s="15"/>
      <c r="AI39" s="15"/>
      <c r="AJ39" s="15"/>
      <c r="AK39" s="15"/>
      <c r="AL39" s="15"/>
      <c r="AM39" s="15"/>
      <c r="AN39" s="15"/>
      <c r="AR39" s="15"/>
      <c r="AS39" s="15"/>
      <c r="AT39" s="15"/>
    </row>
    <row r="40" spans="3:46" x14ac:dyDescent="0.35">
      <c r="E40" s="15"/>
      <c r="F40" s="15"/>
      <c r="J40" s="15"/>
      <c r="K40" s="15"/>
      <c r="R40" s="15"/>
      <c r="S40" s="15"/>
      <c r="AE40" s="15"/>
      <c r="AF40" s="32"/>
      <c r="AH40" s="15"/>
      <c r="AI40" s="15"/>
      <c r="AJ40" s="15"/>
      <c r="AK40" s="15"/>
      <c r="AL40" s="15"/>
      <c r="AM40" s="15"/>
      <c r="AN40" s="15"/>
      <c r="AR40" s="15"/>
      <c r="AS40" s="15"/>
      <c r="AT40" s="15"/>
    </row>
    <row r="41" spans="3:46" x14ac:dyDescent="0.35">
      <c r="E41" s="15"/>
      <c r="F41" s="15"/>
      <c r="J41" s="15"/>
      <c r="K41" s="15"/>
      <c r="R41" s="15"/>
      <c r="S41" s="15"/>
      <c r="AE41" s="15"/>
      <c r="AF41" s="32"/>
      <c r="AH41" s="15"/>
      <c r="AI41" s="15"/>
      <c r="AJ41" s="15"/>
      <c r="AK41" s="15"/>
      <c r="AL41" s="15"/>
      <c r="AM41" s="15"/>
      <c r="AN41" s="15"/>
      <c r="AR41" s="15"/>
      <c r="AS41" s="15"/>
      <c r="AT41" s="15"/>
    </row>
    <row r="42" spans="3:46" x14ac:dyDescent="0.35">
      <c r="E42" s="15"/>
      <c r="F42" s="15"/>
      <c r="J42" s="15"/>
      <c r="K42" s="15"/>
      <c r="R42" s="15"/>
      <c r="S42" s="15"/>
      <c r="AE42" s="15"/>
      <c r="AF42" s="32"/>
      <c r="AH42" s="15"/>
      <c r="AI42" s="15"/>
      <c r="AJ42" s="15"/>
      <c r="AK42" s="15"/>
      <c r="AL42" s="15"/>
      <c r="AM42" s="15"/>
      <c r="AN42" s="15"/>
      <c r="AP42" s="15"/>
      <c r="AR42" s="15"/>
      <c r="AS42" s="15"/>
      <c r="AT42" s="15"/>
    </row>
    <row r="43" spans="3:46" x14ac:dyDescent="0.35">
      <c r="E43" s="15"/>
      <c r="F43" s="15"/>
      <c r="J43" s="15"/>
      <c r="K43" s="15"/>
      <c r="R43" s="15"/>
      <c r="S43" s="15"/>
      <c r="AE43" s="15"/>
      <c r="AF43" s="32"/>
      <c r="AH43" s="15"/>
      <c r="AI43" s="15"/>
      <c r="AJ43" s="15"/>
      <c r="AK43" s="15"/>
      <c r="AL43" s="15"/>
      <c r="AM43" s="15"/>
      <c r="AN43" s="15"/>
      <c r="AP43" s="15"/>
      <c r="AR43" s="15"/>
      <c r="AS43" s="15"/>
      <c r="AT43" s="15"/>
    </row>
    <row r="44" spans="3:46" x14ac:dyDescent="0.35">
      <c r="E44" s="15"/>
      <c r="F44" s="15"/>
      <c r="J44" s="15"/>
      <c r="K44" s="15"/>
      <c r="R44" s="15"/>
      <c r="S44" s="15"/>
      <c r="AE44" s="15"/>
      <c r="AF44" s="32"/>
      <c r="AH44" s="15"/>
      <c r="AI44" s="15"/>
      <c r="AJ44" s="15"/>
      <c r="AK44" s="15"/>
      <c r="AL44" s="15"/>
      <c r="AM44" s="15"/>
      <c r="AN44" s="15"/>
      <c r="AP44" s="15"/>
      <c r="AR44" s="15"/>
      <c r="AS44" s="15"/>
      <c r="AT44" s="15"/>
    </row>
    <row r="45" spans="3:46" x14ac:dyDescent="0.35">
      <c r="E45" s="15"/>
      <c r="F45" s="15"/>
      <c r="J45" s="15"/>
      <c r="K45" s="15"/>
      <c r="R45" s="15"/>
      <c r="S45" s="15"/>
      <c r="AE45" s="15"/>
      <c r="AF45" s="32"/>
      <c r="AH45" s="15"/>
      <c r="AI45" s="15"/>
      <c r="AJ45" s="15"/>
      <c r="AK45" s="15"/>
      <c r="AL45" s="15"/>
      <c r="AM45" s="15"/>
      <c r="AN45" s="15"/>
      <c r="AP45" s="15"/>
      <c r="AR45" s="15"/>
      <c r="AS45" s="15"/>
      <c r="AT45" s="15"/>
    </row>
    <row r="46" spans="3:46" x14ac:dyDescent="0.35">
      <c r="E46" s="15"/>
      <c r="F46" s="15"/>
      <c r="J46" s="15"/>
      <c r="K46" s="15"/>
      <c r="R46" s="15"/>
      <c r="S46" s="15"/>
      <c r="AE46" s="15"/>
      <c r="AF46" s="32"/>
      <c r="AH46" s="15"/>
      <c r="AI46" s="15"/>
      <c r="AJ46" s="15"/>
      <c r="AK46" s="15"/>
      <c r="AL46" s="15"/>
      <c r="AM46" s="15"/>
      <c r="AN46" s="15"/>
      <c r="AP46" s="15"/>
      <c r="AR46" s="15"/>
      <c r="AS46" s="15"/>
      <c r="AT46" s="15"/>
    </row>
    <row r="47" spans="3:46" x14ac:dyDescent="0.35">
      <c r="E47" s="15"/>
      <c r="F47" s="15"/>
      <c r="J47" s="15"/>
      <c r="K47" s="15"/>
      <c r="R47" s="15"/>
      <c r="S47" s="15"/>
      <c r="AE47" s="15"/>
      <c r="AF47" s="32"/>
      <c r="AH47" s="15"/>
      <c r="AI47" s="15"/>
      <c r="AJ47" s="15"/>
      <c r="AK47" s="15"/>
      <c r="AL47" s="15"/>
      <c r="AM47" s="15"/>
      <c r="AN47" s="15"/>
      <c r="AP47" s="15"/>
      <c r="AR47" s="15"/>
      <c r="AS47" s="15"/>
      <c r="AT47" s="15"/>
    </row>
    <row r="48" spans="3:46" x14ac:dyDescent="0.35">
      <c r="E48" s="15"/>
      <c r="F48" s="15"/>
      <c r="J48" s="15"/>
      <c r="K48" s="15"/>
      <c r="R48" s="15"/>
      <c r="S48" s="15"/>
      <c r="AE48" s="15"/>
      <c r="AF48" s="32"/>
      <c r="AH48" s="15"/>
      <c r="AI48" s="15"/>
      <c r="AJ48" s="15"/>
      <c r="AK48" s="15"/>
      <c r="AL48" s="15"/>
      <c r="AM48" s="15"/>
      <c r="AN48" s="15"/>
      <c r="AP48" s="15"/>
      <c r="AR48" s="15"/>
      <c r="AS48" s="15"/>
      <c r="AT48" s="15"/>
    </row>
    <row r="49" spans="5:46" x14ac:dyDescent="0.35">
      <c r="E49" s="15"/>
      <c r="F49" s="15"/>
      <c r="J49" s="15"/>
      <c r="K49" s="15"/>
      <c r="R49" s="15"/>
      <c r="S49" s="15"/>
      <c r="AE49" s="15"/>
      <c r="AF49" s="32"/>
      <c r="AH49" s="15"/>
      <c r="AI49" s="15"/>
      <c r="AJ49" s="15"/>
      <c r="AK49" s="15"/>
      <c r="AL49" s="15"/>
      <c r="AM49" s="15"/>
      <c r="AN49" s="15"/>
      <c r="AP49" s="15"/>
      <c r="AR49" s="15"/>
      <c r="AS49" s="15"/>
      <c r="AT49" s="15"/>
    </row>
    <row r="50" spans="5:46" x14ac:dyDescent="0.35">
      <c r="E50" s="15"/>
      <c r="F50" s="15"/>
      <c r="J50" s="15"/>
      <c r="K50" s="15"/>
      <c r="R50" s="15"/>
      <c r="S50" s="15"/>
      <c r="AE50" s="15"/>
      <c r="AF50" s="32"/>
      <c r="AH50" s="15"/>
      <c r="AI50" s="15"/>
      <c r="AJ50" s="15"/>
      <c r="AK50" s="15"/>
      <c r="AL50" s="15"/>
      <c r="AM50" s="15"/>
      <c r="AN50" s="15"/>
      <c r="AP50" s="15"/>
      <c r="AR50" s="15"/>
      <c r="AS50" s="15"/>
      <c r="AT50" s="15"/>
    </row>
    <row r="51" spans="5:46" x14ac:dyDescent="0.35">
      <c r="E51" s="15"/>
      <c r="F51" s="15"/>
      <c r="J51" s="15"/>
      <c r="K51" s="15"/>
      <c r="R51" s="15"/>
      <c r="S51" s="15"/>
      <c r="AE51" s="15"/>
      <c r="AF51" s="32"/>
      <c r="AH51" s="15"/>
      <c r="AI51" s="15"/>
      <c r="AJ51" s="15"/>
      <c r="AK51" s="15"/>
      <c r="AL51" s="15"/>
      <c r="AM51" s="15"/>
      <c r="AN51" s="15"/>
      <c r="AP51" s="15"/>
      <c r="AR51" s="15"/>
      <c r="AS51" s="15"/>
      <c r="AT51" s="15"/>
    </row>
    <row r="52" spans="5:46" x14ac:dyDescent="0.35">
      <c r="E52" s="15"/>
      <c r="F52" s="15"/>
      <c r="J52" s="15"/>
      <c r="K52" s="15"/>
      <c r="R52" s="15"/>
      <c r="S52" s="15"/>
      <c r="AE52" s="15"/>
      <c r="AF52" s="32"/>
      <c r="AH52" s="15"/>
      <c r="AI52" s="15"/>
      <c r="AJ52" s="15"/>
      <c r="AK52" s="15"/>
      <c r="AL52" s="15"/>
      <c r="AM52" s="15"/>
      <c r="AN52" s="15"/>
      <c r="AP52" s="15"/>
      <c r="AR52" s="15"/>
      <c r="AS52" s="15"/>
      <c r="AT52" s="15"/>
    </row>
    <row r="53" spans="5:46" x14ac:dyDescent="0.35">
      <c r="E53" s="15"/>
      <c r="F53" s="15"/>
      <c r="J53" s="15"/>
      <c r="K53" s="15"/>
      <c r="R53" s="15"/>
      <c r="S53" s="15"/>
      <c r="AE53" s="15"/>
      <c r="AF53" s="32"/>
      <c r="AH53" s="15"/>
      <c r="AI53" s="15"/>
      <c r="AJ53" s="15"/>
      <c r="AK53" s="15"/>
      <c r="AL53" s="15"/>
      <c r="AM53" s="15"/>
      <c r="AN53" s="15"/>
      <c r="AP53" s="15"/>
      <c r="AR53" s="15"/>
      <c r="AS53" s="15"/>
      <c r="AT53" s="15"/>
    </row>
    <row r="54" spans="5:46" x14ac:dyDescent="0.35">
      <c r="E54" s="15"/>
      <c r="F54" s="15"/>
      <c r="J54" s="15"/>
      <c r="K54" s="15"/>
      <c r="R54" s="15"/>
      <c r="S54" s="15"/>
      <c r="AE54" s="15"/>
      <c r="AF54" s="32"/>
      <c r="AH54" s="15"/>
      <c r="AI54" s="15"/>
      <c r="AJ54" s="15"/>
      <c r="AK54" s="15"/>
      <c r="AL54" s="15"/>
      <c r="AM54" s="15"/>
      <c r="AN54" s="15"/>
      <c r="AP54" s="15"/>
      <c r="AR54" s="15"/>
      <c r="AS54" s="15"/>
      <c r="AT54" s="15"/>
    </row>
    <row r="55" spans="5:46" x14ac:dyDescent="0.35">
      <c r="E55" s="15"/>
      <c r="F55" s="15"/>
      <c r="J55" s="15"/>
      <c r="K55" s="15"/>
      <c r="R55" s="15"/>
      <c r="S55" s="15"/>
      <c r="AE55" s="15"/>
      <c r="AF55" s="32"/>
      <c r="AH55" s="15"/>
      <c r="AI55" s="15"/>
      <c r="AJ55" s="15"/>
      <c r="AK55" s="15"/>
      <c r="AL55" s="15"/>
      <c r="AM55" s="15"/>
      <c r="AN55" s="15"/>
      <c r="AP55" s="15"/>
      <c r="AR55" s="15"/>
      <c r="AS55" s="15"/>
      <c r="AT55" s="15"/>
    </row>
    <row r="56" spans="5:46" x14ac:dyDescent="0.35">
      <c r="E56" s="15"/>
      <c r="F56" s="15"/>
      <c r="J56" s="15"/>
      <c r="K56" s="15"/>
      <c r="R56" s="15"/>
      <c r="S56" s="15"/>
      <c r="AE56" s="15"/>
      <c r="AF56" s="32"/>
      <c r="AH56" s="15"/>
      <c r="AI56" s="15"/>
      <c r="AJ56" s="15"/>
      <c r="AK56" s="15"/>
      <c r="AL56" s="15"/>
      <c r="AM56" s="15"/>
      <c r="AN56" s="15"/>
      <c r="AP56" s="15"/>
      <c r="AR56" s="15"/>
      <c r="AS56" s="15"/>
      <c r="AT56" s="15"/>
    </row>
    <row r="57" spans="5:46" x14ac:dyDescent="0.35">
      <c r="E57" s="15"/>
      <c r="F57" s="15"/>
      <c r="J57" s="15"/>
      <c r="K57" s="15"/>
      <c r="R57" s="15"/>
      <c r="S57" s="15"/>
      <c r="AE57" s="15"/>
      <c r="AF57" s="32"/>
      <c r="AH57" s="15"/>
      <c r="AI57" s="15"/>
      <c r="AJ57" s="15"/>
      <c r="AK57" s="15"/>
      <c r="AL57" s="15"/>
      <c r="AM57" s="15"/>
      <c r="AN57" s="15"/>
      <c r="AP57" s="15"/>
      <c r="AR57" s="15"/>
      <c r="AS57" s="15"/>
      <c r="AT57" s="15"/>
    </row>
    <row r="58" spans="5:46" x14ac:dyDescent="0.35">
      <c r="E58" s="15"/>
      <c r="F58" s="15"/>
      <c r="J58" s="15"/>
      <c r="K58" s="15"/>
      <c r="R58" s="15"/>
      <c r="S58" s="15"/>
      <c r="AE58" s="15"/>
      <c r="AF58" s="32"/>
      <c r="AH58" s="15"/>
      <c r="AI58" s="15"/>
      <c r="AJ58" s="15"/>
      <c r="AK58" s="15"/>
      <c r="AL58" s="15"/>
      <c r="AM58" s="15"/>
      <c r="AN58" s="15"/>
      <c r="AP58" s="15"/>
      <c r="AR58" s="15"/>
      <c r="AS58" s="15"/>
      <c r="AT58" s="15"/>
    </row>
    <row r="59" spans="5:46" x14ac:dyDescent="0.35">
      <c r="E59" s="15"/>
      <c r="F59" s="15"/>
      <c r="J59" s="15"/>
      <c r="K59" s="15"/>
      <c r="R59" s="15"/>
      <c r="S59" s="15"/>
      <c r="AE59" s="15"/>
      <c r="AF59" s="32"/>
      <c r="AH59" s="15"/>
      <c r="AI59" s="15"/>
      <c r="AJ59" s="15"/>
      <c r="AK59" s="15"/>
      <c r="AL59" s="15"/>
      <c r="AM59" s="15"/>
      <c r="AN59" s="15"/>
      <c r="AP59" s="15"/>
      <c r="AR59" s="15"/>
      <c r="AS59" s="15"/>
      <c r="AT59" s="15"/>
    </row>
    <row r="60" spans="5:46" x14ac:dyDescent="0.35">
      <c r="E60" s="15"/>
      <c r="F60" s="15"/>
      <c r="J60" s="15"/>
      <c r="K60" s="15"/>
      <c r="R60" s="15"/>
      <c r="S60" s="15"/>
      <c r="AE60" s="15"/>
      <c r="AF60" s="32"/>
      <c r="AH60" s="15"/>
      <c r="AI60" s="15"/>
      <c r="AJ60" s="15"/>
      <c r="AK60" s="15"/>
      <c r="AL60" s="15"/>
      <c r="AM60" s="15"/>
      <c r="AN60" s="15"/>
      <c r="AP60" s="15"/>
      <c r="AR60" s="15"/>
      <c r="AS60" s="15"/>
      <c r="AT60" s="15"/>
    </row>
    <row r="61" spans="5:46" x14ac:dyDescent="0.35">
      <c r="E61" s="15"/>
      <c r="F61" s="15"/>
      <c r="J61" s="15"/>
      <c r="K61" s="15"/>
      <c r="R61" s="15"/>
      <c r="S61" s="15"/>
      <c r="AE61" s="15"/>
      <c r="AF61" s="32"/>
      <c r="AH61" s="15"/>
      <c r="AI61" s="15"/>
      <c r="AJ61" s="15"/>
      <c r="AK61" s="15"/>
      <c r="AL61" s="15"/>
      <c r="AM61" s="15"/>
      <c r="AN61" s="15"/>
      <c r="AP61" s="15"/>
      <c r="AR61" s="15"/>
      <c r="AS61" s="15"/>
      <c r="AT61" s="15"/>
    </row>
    <row r="62" spans="5:46" x14ac:dyDescent="0.35">
      <c r="E62" s="15"/>
      <c r="F62" s="15"/>
      <c r="J62" s="15"/>
      <c r="K62" s="15"/>
      <c r="R62" s="15"/>
      <c r="S62" s="15"/>
      <c r="AE62" s="15"/>
      <c r="AF62" s="32"/>
      <c r="AH62" s="15"/>
      <c r="AI62" s="15"/>
      <c r="AJ62" s="15"/>
      <c r="AK62" s="15"/>
      <c r="AL62" s="15"/>
      <c r="AM62" s="15"/>
      <c r="AN62" s="15"/>
      <c r="AP62" s="15"/>
      <c r="AR62" s="15"/>
      <c r="AS62" s="15"/>
      <c r="AT62" s="15"/>
    </row>
    <row r="63" spans="5:46" x14ac:dyDescent="0.35">
      <c r="E63" s="15"/>
      <c r="F63" s="15"/>
      <c r="J63" s="15"/>
      <c r="K63" s="15"/>
      <c r="R63" s="15"/>
      <c r="S63" s="15"/>
      <c r="AE63" s="15"/>
      <c r="AF63" s="32"/>
      <c r="AH63" s="15"/>
      <c r="AI63" s="15"/>
      <c r="AJ63" s="15"/>
      <c r="AK63" s="15"/>
      <c r="AL63" s="15"/>
      <c r="AM63" s="15"/>
      <c r="AN63" s="15"/>
      <c r="AP63" s="15"/>
      <c r="AR63" s="15"/>
      <c r="AS63" s="15"/>
      <c r="AT63" s="15"/>
    </row>
    <row r="64" spans="5:46" x14ac:dyDescent="0.35">
      <c r="E64" s="15"/>
      <c r="F64" s="15"/>
      <c r="J64" s="15"/>
      <c r="K64" s="15"/>
      <c r="R64" s="15"/>
      <c r="S64" s="15"/>
      <c r="AE64" s="15"/>
      <c r="AF64" s="32"/>
      <c r="AH64" s="15"/>
      <c r="AI64" s="15"/>
      <c r="AJ64" s="15"/>
      <c r="AK64" s="15"/>
      <c r="AL64" s="15"/>
      <c r="AM64" s="15"/>
      <c r="AN64" s="15"/>
      <c r="AP64" s="15"/>
      <c r="AR64" s="15"/>
      <c r="AS64" s="15"/>
      <c r="AT64" s="15"/>
    </row>
    <row r="65" spans="5:46" x14ac:dyDescent="0.35">
      <c r="E65" s="15"/>
      <c r="F65" s="15"/>
      <c r="J65" s="15"/>
      <c r="K65" s="15"/>
      <c r="R65" s="15"/>
      <c r="S65" s="15"/>
      <c r="AE65" s="15"/>
      <c r="AF65" s="32"/>
      <c r="AH65" s="15"/>
      <c r="AI65" s="15"/>
      <c r="AJ65" s="15"/>
      <c r="AK65" s="15"/>
      <c r="AL65" s="15"/>
      <c r="AM65" s="15"/>
      <c r="AN65" s="15"/>
      <c r="AP65" s="15"/>
      <c r="AR65" s="15"/>
      <c r="AS65" s="15"/>
      <c r="AT65" s="15"/>
    </row>
    <row r="66" spans="5:46" x14ac:dyDescent="0.35">
      <c r="E66" s="15"/>
      <c r="F66" s="15"/>
      <c r="J66" s="15"/>
      <c r="K66" s="15"/>
      <c r="R66" s="15"/>
      <c r="S66" s="15"/>
      <c r="AE66" s="15"/>
      <c r="AF66" s="32"/>
      <c r="AH66" s="15"/>
      <c r="AI66" s="15"/>
      <c r="AJ66" s="15"/>
      <c r="AK66" s="15"/>
      <c r="AL66" s="15"/>
      <c r="AM66" s="15"/>
      <c r="AN66" s="15"/>
      <c r="AP66" s="15"/>
      <c r="AR66" s="15"/>
      <c r="AS66" s="15"/>
      <c r="AT66" s="15"/>
    </row>
    <row r="67" spans="5:46" x14ac:dyDescent="0.35">
      <c r="E67" s="15"/>
      <c r="F67" s="15"/>
      <c r="J67" s="15"/>
      <c r="K67" s="15"/>
      <c r="R67" s="15"/>
      <c r="S67" s="15"/>
      <c r="AE67" s="15"/>
      <c r="AF67" s="32"/>
      <c r="AH67" s="15"/>
      <c r="AI67" s="15"/>
      <c r="AJ67" s="15"/>
      <c r="AK67" s="15"/>
      <c r="AL67" s="15"/>
      <c r="AM67" s="15"/>
      <c r="AN67" s="15"/>
      <c r="AP67" s="15"/>
      <c r="AR67" s="15"/>
      <c r="AS67" s="15"/>
      <c r="AT67" s="15"/>
    </row>
    <row r="68" spans="5:46" x14ac:dyDescent="0.35">
      <c r="E68" s="15"/>
      <c r="F68" s="15"/>
      <c r="J68" s="15"/>
      <c r="K68" s="15"/>
      <c r="R68" s="15"/>
      <c r="S68" s="15"/>
      <c r="AE68" s="15"/>
      <c r="AF68" s="32"/>
      <c r="AH68" s="15"/>
      <c r="AI68" s="15"/>
      <c r="AJ68" s="15"/>
      <c r="AK68" s="15"/>
      <c r="AL68" s="15"/>
      <c r="AM68" s="15"/>
      <c r="AN68" s="15"/>
      <c r="AP68" s="15"/>
      <c r="AR68" s="15"/>
      <c r="AS68" s="15"/>
      <c r="AT68" s="15"/>
    </row>
    <row r="69" spans="5:46" x14ac:dyDescent="0.35">
      <c r="E69" s="15"/>
      <c r="F69" s="15"/>
      <c r="J69" s="15"/>
      <c r="K69" s="15"/>
      <c r="R69" s="15"/>
      <c r="S69" s="15"/>
      <c r="AE69" s="15"/>
      <c r="AF69" s="32"/>
      <c r="AH69" s="15"/>
      <c r="AI69" s="15"/>
      <c r="AJ69" s="15"/>
      <c r="AK69" s="15"/>
      <c r="AL69" s="15"/>
      <c r="AM69" s="15"/>
      <c r="AN69" s="15"/>
      <c r="AP69" s="15"/>
      <c r="AR69" s="15"/>
      <c r="AS69" s="15"/>
      <c r="AT69" s="15"/>
    </row>
    <row r="70" spans="5:46" x14ac:dyDescent="0.35">
      <c r="E70" s="15"/>
      <c r="F70" s="15"/>
      <c r="J70" s="15"/>
      <c r="K70" s="15"/>
      <c r="R70" s="15"/>
      <c r="S70" s="15"/>
      <c r="AE70" s="15"/>
      <c r="AF70" s="32"/>
      <c r="AH70" s="15"/>
      <c r="AI70" s="15"/>
      <c r="AJ70" s="15"/>
      <c r="AK70" s="15"/>
      <c r="AL70" s="15"/>
      <c r="AM70" s="15"/>
      <c r="AN70" s="15"/>
      <c r="AP70" s="15"/>
      <c r="AR70" s="15"/>
      <c r="AS70" s="15"/>
      <c r="AT70" s="15"/>
    </row>
    <row r="71" spans="5:46" x14ac:dyDescent="0.35">
      <c r="E71" s="15"/>
      <c r="F71" s="15"/>
      <c r="J71" s="15"/>
      <c r="K71" s="15"/>
      <c r="R71" s="15"/>
      <c r="S71" s="15"/>
      <c r="AE71" s="15"/>
      <c r="AF71" s="32"/>
      <c r="AH71" s="15"/>
      <c r="AI71" s="15"/>
      <c r="AJ71" s="15"/>
      <c r="AK71" s="15"/>
      <c r="AL71" s="15"/>
      <c r="AM71" s="15"/>
      <c r="AN71" s="15"/>
      <c r="AP71" s="15"/>
      <c r="AR71" s="15"/>
      <c r="AS71" s="15"/>
      <c r="AT71" s="15"/>
    </row>
    <row r="72" spans="5:46" x14ac:dyDescent="0.35">
      <c r="E72" s="15"/>
      <c r="F72" s="15"/>
      <c r="J72" s="15"/>
      <c r="K72" s="15"/>
      <c r="R72" s="15"/>
      <c r="S72" s="15"/>
      <c r="AE72" s="15"/>
      <c r="AF72" s="32"/>
      <c r="AH72" s="15"/>
      <c r="AI72" s="15"/>
      <c r="AJ72" s="15"/>
      <c r="AK72" s="15"/>
      <c r="AL72" s="15"/>
      <c r="AM72" s="15"/>
      <c r="AN72" s="15"/>
      <c r="AP72" s="15"/>
      <c r="AR72" s="15"/>
      <c r="AS72" s="15"/>
      <c r="AT72" s="15"/>
    </row>
    <row r="73" spans="5:46" x14ac:dyDescent="0.35">
      <c r="E73" s="15"/>
      <c r="F73" s="15"/>
      <c r="J73" s="15"/>
      <c r="K73" s="15"/>
      <c r="R73" s="15"/>
      <c r="S73" s="15"/>
      <c r="AE73" s="15"/>
      <c r="AF73" s="32"/>
      <c r="AH73" s="15"/>
      <c r="AI73" s="15"/>
      <c r="AJ73" s="15"/>
      <c r="AK73" s="15"/>
      <c r="AL73" s="15"/>
      <c r="AM73" s="15"/>
      <c r="AN73" s="15"/>
      <c r="AP73" s="15"/>
      <c r="AR73" s="15"/>
      <c r="AS73" s="15"/>
      <c r="AT73" s="15"/>
    </row>
    <row r="74" spans="5:46" x14ac:dyDescent="0.35">
      <c r="E74" s="15"/>
      <c r="F74" s="15"/>
      <c r="J74" s="15"/>
      <c r="K74" s="15"/>
      <c r="R74" s="15"/>
      <c r="S74" s="15"/>
      <c r="AE74" s="15"/>
      <c r="AF74" s="32"/>
      <c r="AH74" s="15"/>
      <c r="AI74" s="15"/>
      <c r="AJ74" s="15"/>
      <c r="AK74" s="15"/>
      <c r="AL74" s="15"/>
      <c r="AM74" s="15"/>
      <c r="AN74" s="15"/>
      <c r="AP74" s="15"/>
      <c r="AR74" s="15"/>
      <c r="AS74" s="15"/>
      <c r="AT74" s="15"/>
    </row>
    <row r="75" spans="5:46" x14ac:dyDescent="0.35">
      <c r="E75" s="15"/>
      <c r="F75" s="15"/>
      <c r="J75" s="15"/>
      <c r="K75" s="15"/>
      <c r="R75" s="15"/>
      <c r="S75" s="15"/>
      <c r="AE75" s="15"/>
      <c r="AF75" s="32"/>
      <c r="AH75" s="15"/>
      <c r="AI75" s="15"/>
      <c r="AJ75" s="15"/>
      <c r="AK75" s="15"/>
      <c r="AL75" s="15"/>
      <c r="AM75" s="15"/>
      <c r="AN75" s="15"/>
      <c r="AP75" s="15"/>
      <c r="AR75" s="15"/>
      <c r="AS75" s="15"/>
      <c r="AT75" s="15"/>
    </row>
    <row r="76" spans="5:46" x14ac:dyDescent="0.35">
      <c r="E76" s="15"/>
      <c r="F76" s="15"/>
      <c r="J76" s="15"/>
      <c r="K76" s="15"/>
      <c r="R76" s="15"/>
      <c r="S76" s="15"/>
      <c r="AE76" s="15"/>
      <c r="AF76" s="32"/>
      <c r="AH76" s="15"/>
      <c r="AI76" s="15"/>
      <c r="AJ76" s="15"/>
      <c r="AK76" s="15"/>
      <c r="AL76" s="15"/>
      <c r="AM76" s="15"/>
      <c r="AN76" s="15"/>
      <c r="AP76" s="15"/>
      <c r="AR76" s="15"/>
      <c r="AS76" s="15"/>
      <c r="AT76" s="15"/>
    </row>
    <row r="77" spans="5:46" x14ac:dyDescent="0.35">
      <c r="E77" s="15"/>
      <c r="F77" s="15"/>
      <c r="J77" s="15"/>
      <c r="K77" s="15"/>
      <c r="R77" s="15"/>
      <c r="S77" s="15"/>
      <c r="AE77" s="15"/>
      <c r="AF77" s="32"/>
      <c r="AH77" s="15"/>
      <c r="AI77" s="15"/>
      <c r="AJ77" s="15"/>
      <c r="AK77" s="15"/>
      <c r="AL77" s="15"/>
      <c r="AM77" s="15"/>
      <c r="AN77" s="15"/>
      <c r="AP77" s="15"/>
      <c r="AR77" s="15"/>
      <c r="AS77" s="15"/>
      <c r="AT77" s="15"/>
    </row>
    <row r="78" spans="5:46" x14ac:dyDescent="0.35">
      <c r="E78" s="15"/>
      <c r="F78" s="15"/>
      <c r="J78" s="15"/>
      <c r="K78" s="15"/>
      <c r="R78" s="15"/>
      <c r="S78" s="15"/>
      <c r="AE78" s="15"/>
      <c r="AF78" s="32"/>
      <c r="AH78" s="15"/>
      <c r="AI78" s="15"/>
      <c r="AJ78" s="15"/>
      <c r="AK78" s="15"/>
      <c r="AL78" s="15"/>
      <c r="AM78" s="15"/>
      <c r="AN78" s="15"/>
      <c r="AP78" s="15"/>
      <c r="AR78" s="15"/>
      <c r="AS78" s="15"/>
      <c r="AT78" s="15"/>
    </row>
    <row r="79" spans="5:46" x14ac:dyDescent="0.35">
      <c r="E79" s="15"/>
      <c r="F79" s="15"/>
      <c r="J79" s="15"/>
      <c r="K79" s="15"/>
      <c r="R79" s="15"/>
      <c r="S79" s="15"/>
      <c r="AE79" s="15"/>
      <c r="AF79" s="32"/>
      <c r="AH79" s="15"/>
      <c r="AI79" s="15"/>
      <c r="AJ79" s="15"/>
      <c r="AK79" s="15"/>
      <c r="AL79" s="15"/>
      <c r="AM79" s="15"/>
      <c r="AN79" s="15"/>
      <c r="AP79" s="15"/>
      <c r="AR79" s="15"/>
      <c r="AS79" s="15"/>
      <c r="AT79" s="15"/>
    </row>
    <row r="80" spans="5:46" x14ac:dyDescent="0.35">
      <c r="E80" s="15"/>
      <c r="F80" s="15"/>
      <c r="J80" s="15"/>
      <c r="K80" s="15"/>
      <c r="R80" s="15"/>
      <c r="S80" s="15"/>
      <c r="AE80" s="15"/>
      <c r="AF80" s="32"/>
      <c r="AH80" s="15"/>
      <c r="AI80" s="15"/>
      <c r="AJ80" s="15"/>
      <c r="AK80" s="15"/>
      <c r="AL80" s="15"/>
      <c r="AM80" s="15"/>
      <c r="AN80" s="15"/>
      <c r="AP80" s="15"/>
      <c r="AR80" s="15"/>
      <c r="AS80" s="15"/>
      <c r="AT80" s="15"/>
    </row>
    <row r="81" spans="5:46" x14ac:dyDescent="0.35">
      <c r="E81" s="15"/>
      <c r="F81" s="15"/>
      <c r="J81" s="15"/>
      <c r="K81" s="15"/>
      <c r="R81" s="15"/>
      <c r="S81" s="15"/>
      <c r="AE81" s="15"/>
      <c r="AF81" s="32"/>
      <c r="AH81" s="15"/>
      <c r="AI81" s="15"/>
      <c r="AJ81" s="15"/>
      <c r="AK81" s="15"/>
      <c r="AL81" s="15"/>
      <c r="AM81" s="15"/>
      <c r="AN81" s="15"/>
      <c r="AP81" s="15"/>
      <c r="AR81" s="15"/>
      <c r="AS81" s="15"/>
      <c r="AT81" s="15"/>
    </row>
    <row r="82" spans="5:46" x14ac:dyDescent="0.35">
      <c r="E82" s="15"/>
      <c r="F82" s="15"/>
      <c r="J82" s="15"/>
      <c r="K82" s="15"/>
      <c r="R82" s="15"/>
      <c r="S82" s="15"/>
      <c r="AE82" s="15"/>
      <c r="AF82" s="32"/>
      <c r="AH82" s="15"/>
      <c r="AI82" s="15"/>
      <c r="AJ82" s="15"/>
      <c r="AK82" s="15"/>
      <c r="AL82" s="15"/>
      <c r="AM82" s="15"/>
      <c r="AN82" s="15"/>
      <c r="AP82" s="15"/>
      <c r="AR82" s="15"/>
      <c r="AS82" s="15"/>
      <c r="AT82" s="15"/>
    </row>
    <row r="83" spans="5:46" x14ac:dyDescent="0.35">
      <c r="E83" s="15"/>
      <c r="F83" s="15"/>
      <c r="J83" s="15"/>
      <c r="K83" s="15"/>
      <c r="R83" s="15"/>
      <c r="S83" s="15"/>
      <c r="AE83" s="15"/>
      <c r="AF83" s="32"/>
      <c r="AH83" s="15"/>
      <c r="AI83" s="15"/>
      <c r="AJ83" s="15"/>
      <c r="AK83" s="15"/>
      <c r="AL83" s="15"/>
      <c r="AM83" s="15"/>
      <c r="AN83" s="15"/>
      <c r="AP83" s="15"/>
      <c r="AR83" s="15"/>
      <c r="AS83" s="15"/>
      <c r="AT83" s="15"/>
    </row>
    <row r="84" spans="5:46" x14ac:dyDescent="0.35">
      <c r="E84" s="15"/>
      <c r="F84" s="15"/>
      <c r="J84" s="15"/>
      <c r="K84" s="15"/>
      <c r="R84" s="15"/>
      <c r="S84" s="15"/>
      <c r="AE84" s="15"/>
      <c r="AF84" s="32"/>
      <c r="AH84" s="15"/>
      <c r="AI84" s="15"/>
      <c r="AJ84" s="15"/>
      <c r="AK84" s="15"/>
      <c r="AL84" s="15"/>
      <c r="AM84" s="15"/>
      <c r="AN84" s="15"/>
      <c r="AP84" s="15"/>
      <c r="AR84" s="15"/>
      <c r="AS84" s="15"/>
      <c r="AT84" s="15"/>
    </row>
    <row r="85" spans="5:46" x14ac:dyDescent="0.35">
      <c r="E85" s="15"/>
      <c r="F85" s="15"/>
      <c r="J85" s="15"/>
      <c r="K85" s="15"/>
      <c r="R85" s="15"/>
      <c r="S85" s="15"/>
      <c r="AE85" s="15"/>
      <c r="AF85" s="32"/>
      <c r="AH85" s="15"/>
      <c r="AI85" s="15"/>
      <c r="AJ85" s="15"/>
      <c r="AK85" s="15"/>
      <c r="AL85" s="15"/>
      <c r="AM85" s="15"/>
      <c r="AN85" s="15"/>
      <c r="AP85" s="15"/>
      <c r="AR85" s="15"/>
      <c r="AS85" s="15"/>
      <c r="AT85" s="15"/>
    </row>
    <row r="86" spans="5:46" x14ac:dyDescent="0.35">
      <c r="E86" s="15"/>
      <c r="F86" s="15"/>
      <c r="J86" s="15"/>
      <c r="K86" s="15"/>
      <c r="R86" s="15"/>
      <c r="S86" s="15"/>
      <c r="AE86" s="15"/>
      <c r="AF86" s="32"/>
      <c r="AH86" s="15"/>
      <c r="AI86" s="15"/>
      <c r="AJ86" s="15"/>
      <c r="AK86" s="15"/>
      <c r="AL86" s="15"/>
      <c r="AM86" s="15"/>
      <c r="AN86" s="15"/>
      <c r="AP86" s="15"/>
      <c r="AR86" s="15"/>
      <c r="AS86" s="15"/>
      <c r="AT86" s="15"/>
    </row>
    <row r="87" spans="5:46" x14ac:dyDescent="0.35">
      <c r="E87" s="15"/>
      <c r="F87" s="15"/>
      <c r="J87" s="15"/>
      <c r="K87" s="15"/>
      <c r="R87" s="15"/>
      <c r="S87" s="15"/>
      <c r="AE87" s="15"/>
      <c r="AF87" s="32"/>
      <c r="AH87" s="15"/>
      <c r="AI87" s="15"/>
      <c r="AJ87" s="15"/>
      <c r="AK87" s="15"/>
      <c r="AL87" s="15"/>
      <c r="AM87" s="15"/>
      <c r="AN87" s="15"/>
      <c r="AP87" s="15"/>
      <c r="AR87" s="15"/>
      <c r="AS87" s="15"/>
      <c r="AT87" s="15"/>
    </row>
    <row r="88" spans="5:46" x14ac:dyDescent="0.35">
      <c r="E88" s="15"/>
      <c r="F88" s="15"/>
      <c r="J88" s="15"/>
      <c r="K88" s="15"/>
      <c r="R88" s="15"/>
      <c r="S88" s="15"/>
      <c r="AE88" s="15"/>
      <c r="AF88" s="32"/>
      <c r="AH88" s="15"/>
      <c r="AI88" s="15"/>
      <c r="AJ88" s="15"/>
      <c r="AK88" s="15"/>
      <c r="AL88" s="15"/>
      <c r="AM88" s="15"/>
      <c r="AN88" s="15"/>
      <c r="AP88" s="15"/>
      <c r="AR88" s="15"/>
      <c r="AS88" s="15"/>
      <c r="AT88" s="15"/>
    </row>
    <row r="89" spans="5:46" x14ac:dyDescent="0.35">
      <c r="E89" s="15"/>
      <c r="F89" s="15"/>
      <c r="J89" s="15"/>
      <c r="K89" s="15"/>
      <c r="R89" s="15"/>
      <c r="S89" s="15"/>
      <c r="AE89" s="15"/>
      <c r="AF89" s="32"/>
      <c r="AH89" s="15"/>
      <c r="AI89" s="15"/>
      <c r="AJ89" s="15"/>
      <c r="AK89" s="15"/>
      <c r="AL89" s="15"/>
      <c r="AM89" s="15"/>
      <c r="AN89" s="15"/>
      <c r="AP89" s="15"/>
      <c r="AR89" s="15"/>
      <c r="AS89" s="15"/>
      <c r="AT89" s="15"/>
    </row>
    <row r="90" spans="5:46" x14ac:dyDescent="0.35">
      <c r="E90" s="15"/>
      <c r="F90" s="15"/>
      <c r="J90" s="15"/>
      <c r="K90" s="15"/>
      <c r="R90" s="15"/>
      <c r="S90" s="15"/>
      <c r="AE90" s="15"/>
      <c r="AF90" s="32"/>
      <c r="AH90" s="15"/>
      <c r="AI90" s="15"/>
      <c r="AJ90" s="15"/>
      <c r="AK90" s="15"/>
      <c r="AL90" s="15"/>
      <c r="AM90" s="15"/>
      <c r="AN90" s="15"/>
      <c r="AP90" s="15"/>
      <c r="AR90" s="15"/>
      <c r="AS90" s="15"/>
      <c r="AT90" s="15"/>
    </row>
    <row r="91" spans="5:46" x14ac:dyDescent="0.35">
      <c r="E91" s="15"/>
      <c r="F91" s="15"/>
      <c r="J91" s="15"/>
      <c r="K91" s="15"/>
      <c r="R91" s="15"/>
      <c r="S91" s="15"/>
      <c r="AE91" s="15"/>
      <c r="AF91" s="32"/>
      <c r="AH91" s="15"/>
      <c r="AI91" s="15"/>
      <c r="AJ91" s="15"/>
      <c r="AK91" s="15"/>
      <c r="AL91" s="15"/>
      <c r="AM91" s="15"/>
      <c r="AN91" s="15"/>
      <c r="AP91" s="15"/>
      <c r="AR91" s="15"/>
      <c r="AS91" s="15"/>
      <c r="AT91" s="15"/>
    </row>
    <row r="92" spans="5:46" x14ac:dyDescent="0.35">
      <c r="E92" s="15"/>
      <c r="F92" s="15"/>
      <c r="J92" s="15"/>
      <c r="K92" s="15"/>
      <c r="R92" s="15"/>
      <c r="S92" s="15"/>
      <c r="AE92" s="15"/>
      <c r="AF92" s="32"/>
      <c r="AH92" s="15"/>
      <c r="AI92" s="15"/>
      <c r="AJ92" s="15"/>
      <c r="AK92" s="15"/>
      <c r="AL92" s="15"/>
      <c r="AM92" s="15"/>
      <c r="AN92" s="15"/>
      <c r="AP92" s="15"/>
      <c r="AR92" s="15"/>
      <c r="AS92" s="15"/>
      <c r="AT92" s="15"/>
    </row>
    <row r="93" spans="5:46" x14ac:dyDescent="0.35">
      <c r="E93" s="15"/>
      <c r="F93" s="15"/>
      <c r="J93" s="15"/>
      <c r="K93" s="15"/>
      <c r="R93" s="15"/>
      <c r="S93" s="15"/>
      <c r="AE93" s="15"/>
      <c r="AF93" s="32"/>
      <c r="AH93" s="15"/>
      <c r="AI93" s="15"/>
      <c r="AJ93" s="15"/>
      <c r="AK93" s="15"/>
      <c r="AL93" s="15"/>
      <c r="AM93" s="15"/>
      <c r="AN93" s="15"/>
      <c r="AP93" s="15"/>
      <c r="AR93" s="15"/>
      <c r="AS93" s="15"/>
      <c r="AT93" s="15"/>
    </row>
    <row r="94" spans="5:46" x14ac:dyDescent="0.35">
      <c r="E94" s="15"/>
      <c r="F94" s="15"/>
      <c r="J94" s="15"/>
      <c r="K94" s="15"/>
      <c r="R94" s="15"/>
      <c r="S94" s="15"/>
      <c r="AE94" s="15"/>
      <c r="AF94" s="32"/>
      <c r="AH94" s="15"/>
      <c r="AI94" s="15"/>
      <c r="AJ94" s="15"/>
      <c r="AK94" s="15"/>
      <c r="AL94" s="15"/>
      <c r="AM94" s="15"/>
      <c r="AN94" s="15"/>
      <c r="AP94" s="15"/>
      <c r="AR94" s="15"/>
      <c r="AS94" s="15"/>
      <c r="AT94" s="15"/>
    </row>
    <row r="95" spans="5:46" x14ac:dyDescent="0.35">
      <c r="E95" s="15"/>
      <c r="F95" s="15"/>
      <c r="J95" s="15"/>
      <c r="K95" s="15"/>
      <c r="R95" s="15"/>
      <c r="S95" s="15"/>
      <c r="AE95" s="15"/>
      <c r="AF95" s="32"/>
      <c r="AH95" s="15"/>
      <c r="AI95" s="15"/>
      <c r="AJ95" s="15"/>
      <c r="AK95" s="15"/>
      <c r="AL95" s="15"/>
      <c r="AM95" s="15"/>
      <c r="AN95" s="15"/>
      <c r="AP95" s="15"/>
      <c r="AR95" s="15"/>
      <c r="AS95" s="15"/>
      <c r="AT95" s="15"/>
    </row>
    <row r="96" spans="5:46" x14ac:dyDescent="0.35">
      <c r="E96" s="15"/>
      <c r="F96" s="15"/>
      <c r="J96" s="15"/>
      <c r="K96" s="15"/>
      <c r="R96" s="15"/>
      <c r="S96" s="15"/>
      <c r="AE96" s="15"/>
      <c r="AF96" s="32"/>
      <c r="AH96" s="15"/>
      <c r="AI96" s="15"/>
      <c r="AJ96" s="15"/>
      <c r="AK96" s="15"/>
      <c r="AL96" s="15"/>
      <c r="AM96" s="15"/>
      <c r="AN96" s="15"/>
      <c r="AP96" s="15"/>
      <c r="AR96" s="15"/>
      <c r="AS96" s="15"/>
      <c r="AT96" s="15"/>
    </row>
    <row r="97" spans="5:46" x14ac:dyDescent="0.35">
      <c r="E97" s="15"/>
      <c r="F97" s="15"/>
      <c r="J97" s="15"/>
      <c r="K97" s="15"/>
      <c r="R97" s="15"/>
      <c r="S97" s="15"/>
      <c r="AE97" s="15"/>
      <c r="AF97" s="32"/>
      <c r="AH97" s="15"/>
      <c r="AI97" s="15"/>
      <c r="AJ97" s="15"/>
      <c r="AK97" s="15"/>
      <c r="AL97" s="15"/>
      <c r="AM97" s="15"/>
      <c r="AN97" s="15"/>
      <c r="AP97" s="15"/>
      <c r="AR97" s="15"/>
      <c r="AS97" s="15"/>
      <c r="AT97" s="15"/>
    </row>
    <row r="98" spans="5:46" x14ac:dyDescent="0.35">
      <c r="E98" s="15"/>
      <c r="F98" s="15"/>
      <c r="J98" s="15"/>
      <c r="K98" s="15"/>
      <c r="R98" s="15"/>
      <c r="S98" s="15"/>
      <c r="AE98" s="15"/>
      <c r="AF98" s="32"/>
      <c r="AH98" s="15"/>
      <c r="AI98" s="15"/>
      <c r="AJ98" s="15"/>
      <c r="AK98" s="15"/>
      <c r="AL98" s="15"/>
      <c r="AM98" s="15"/>
      <c r="AN98" s="15"/>
      <c r="AP98" s="15"/>
      <c r="AR98" s="15"/>
      <c r="AS98" s="15"/>
      <c r="AT98" s="15"/>
    </row>
    <row r="99" spans="5:46" x14ac:dyDescent="0.35">
      <c r="E99" s="15"/>
      <c r="F99" s="15"/>
      <c r="J99" s="15"/>
      <c r="K99" s="15"/>
      <c r="R99" s="15"/>
      <c r="S99" s="15"/>
      <c r="AE99" s="15"/>
      <c r="AF99" s="32"/>
      <c r="AH99" s="15"/>
      <c r="AI99" s="15"/>
      <c r="AJ99" s="15"/>
      <c r="AK99" s="15"/>
      <c r="AL99" s="15"/>
      <c r="AM99" s="15"/>
      <c r="AN99" s="15"/>
      <c r="AP99" s="15"/>
      <c r="AR99" s="15"/>
      <c r="AS99" s="15"/>
      <c r="AT99" s="15"/>
    </row>
    <row r="100" spans="5:46" x14ac:dyDescent="0.35">
      <c r="E100" s="15"/>
      <c r="F100" s="15"/>
      <c r="J100" s="15"/>
      <c r="K100" s="15"/>
      <c r="R100" s="15"/>
      <c r="S100" s="15"/>
      <c r="AE100" s="15"/>
      <c r="AF100" s="32"/>
      <c r="AH100" s="15"/>
      <c r="AI100" s="15"/>
      <c r="AJ100" s="15"/>
      <c r="AK100" s="15"/>
      <c r="AL100" s="15"/>
      <c r="AM100" s="15"/>
      <c r="AN100" s="15"/>
      <c r="AP100" s="15"/>
      <c r="AR100" s="15"/>
      <c r="AS100" s="15"/>
      <c r="AT100" s="15"/>
    </row>
    <row r="101" spans="5:46" x14ac:dyDescent="0.35">
      <c r="E101" s="15"/>
      <c r="F101" s="15"/>
      <c r="J101" s="15"/>
      <c r="K101" s="15"/>
      <c r="R101" s="15"/>
      <c r="S101" s="15"/>
      <c r="AE101" s="15"/>
      <c r="AF101" s="32"/>
      <c r="AH101" s="15"/>
      <c r="AI101" s="15"/>
      <c r="AJ101" s="15"/>
      <c r="AK101" s="15"/>
      <c r="AL101" s="15"/>
      <c r="AM101" s="15"/>
      <c r="AN101" s="15"/>
      <c r="AP101" s="15"/>
      <c r="AR101" s="15"/>
      <c r="AS101" s="15"/>
      <c r="AT101" s="15"/>
    </row>
    <row r="102" spans="5:46" x14ac:dyDescent="0.35">
      <c r="E102" s="15"/>
      <c r="F102" s="15"/>
      <c r="J102" s="15"/>
      <c r="K102" s="15"/>
      <c r="R102" s="15"/>
      <c r="S102" s="15"/>
      <c r="AE102" s="15"/>
      <c r="AF102" s="32"/>
      <c r="AH102" s="15"/>
      <c r="AI102" s="15"/>
      <c r="AJ102" s="15"/>
      <c r="AK102" s="15"/>
      <c r="AL102" s="15"/>
      <c r="AM102" s="15"/>
      <c r="AN102" s="15"/>
      <c r="AP102" s="15"/>
      <c r="AR102" s="15"/>
      <c r="AS102" s="15"/>
      <c r="AT102" s="15"/>
    </row>
    <row r="103" spans="5:46" x14ac:dyDescent="0.35">
      <c r="E103" s="15"/>
      <c r="F103" s="15"/>
      <c r="J103" s="15"/>
      <c r="K103" s="15"/>
      <c r="R103" s="15"/>
      <c r="S103" s="15"/>
      <c r="AE103" s="15"/>
      <c r="AF103" s="32"/>
      <c r="AH103" s="15"/>
      <c r="AI103" s="15"/>
      <c r="AJ103" s="15"/>
      <c r="AK103" s="15"/>
      <c r="AL103" s="15"/>
      <c r="AM103" s="15"/>
      <c r="AN103" s="15"/>
      <c r="AP103" s="15"/>
      <c r="AR103" s="15"/>
      <c r="AS103" s="15"/>
      <c r="AT103" s="15"/>
    </row>
    <row r="104" spans="5:46" x14ac:dyDescent="0.35">
      <c r="E104" s="15"/>
      <c r="F104" s="15"/>
      <c r="J104" s="15"/>
      <c r="K104" s="15"/>
      <c r="R104" s="15"/>
      <c r="S104" s="15"/>
      <c r="AE104" s="15"/>
      <c r="AF104" s="32"/>
      <c r="AH104" s="15"/>
      <c r="AI104" s="15"/>
      <c r="AJ104" s="15"/>
      <c r="AK104" s="15"/>
      <c r="AL104" s="15"/>
      <c r="AM104" s="15"/>
      <c r="AN104" s="15"/>
      <c r="AP104" s="15"/>
      <c r="AR104" s="15"/>
      <c r="AS104" s="15"/>
      <c r="AT104" s="15"/>
    </row>
    <row r="105" spans="5:46" x14ac:dyDescent="0.35">
      <c r="E105" s="15"/>
      <c r="F105" s="15"/>
      <c r="J105" s="15"/>
      <c r="K105" s="15"/>
      <c r="R105" s="15"/>
      <c r="S105" s="15"/>
      <c r="AE105" s="15"/>
      <c r="AF105" s="32"/>
      <c r="AH105" s="15"/>
      <c r="AI105" s="15"/>
      <c r="AJ105" s="15"/>
      <c r="AK105" s="15"/>
      <c r="AL105" s="15"/>
      <c r="AM105" s="15"/>
      <c r="AN105" s="15"/>
      <c r="AP105" s="15"/>
      <c r="AR105" s="15"/>
      <c r="AS105" s="15"/>
      <c r="AT105" s="15"/>
    </row>
    <row r="106" spans="5:46" x14ac:dyDescent="0.35">
      <c r="E106" s="15"/>
      <c r="F106" s="15"/>
      <c r="J106" s="15"/>
      <c r="K106" s="15"/>
      <c r="R106" s="15"/>
      <c r="S106" s="15"/>
      <c r="AE106" s="15"/>
      <c r="AF106" s="32"/>
      <c r="AH106" s="15"/>
      <c r="AI106" s="15"/>
      <c r="AJ106" s="15"/>
      <c r="AK106" s="15"/>
      <c r="AL106" s="15"/>
      <c r="AM106" s="15"/>
      <c r="AN106" s="15"/>
      <c r="AP106" s="15"/>
      <c r="AR106" s="15"/>
      <c r="AS106" s="15"/>
      <c r="AT106" s="15"/>
    </row>
    <row r="107" spans="5:46" x14ac:dyDescent="0.35">
      <c r="E107" s="15"/>
      <c r="F107" s="15"/>
      <c r="J107" s="15"/>
      <c r="K107" s="15"/>
      <c r="R107" s="15"/>
      <c r="S107" s="15"/>
      <c r="AE107" s="15"/>
      <c r="AF107" s="32"/>
      <c r="AH107" s="15"/>
      <c r="AI107" s="15"/>
      <c r="AJ107" s="15"/>
      <c r="AK107" s="15"/>
      <c r="AL107" s="15"/>
      <c r="AM107" s="15"/>
      <c r="AN107" s="15"/>
      <c r="AP107" s="15"/>
      <c r="AR107" s="15"/>
      <c r="AS107" s="15"/>
      <c r="AT107" s="15"/>
    </row>
    <row r="108" spans="5:46" x14ac:dyDescent="0.35">
      <c r="E108" s="15"/>
      <c r="F108" s="15"/>
      <c r="J108" s="15"/>
      <c r="K108" s="15"/>
      <c r="R108" s="15"/>
      <c r="S108" s="15"/>
      <c r="AE108" s="15"/>
      <c r="AF108" s="32"/>
      <c r="AH108" s="15"/>
      <c r="AI108" s="15"/>
      <c r="AJ108" s="15"/>
      <c r="AK108" s="15"/>
      <c r="AL108" s="15"/>
      <c r="AM108" s="15"/>
      <c r="AN108" s="15"/>
      <c r="AP108" s="15"/>
      <c r="AR108" s="15"/>
      <c r="AS108" s="15"/>
      <c r="AT108" s="15"/>
    </row>
    <row r="109" spans="5:46" x14ac:dyDescent="0.35">
      <c r="E109" s="15"/>
      <c r="F109" s="15"/>
      <c r="J109" s="15"/>
      <c r="K109" s="15"/>
      <c r="R109" s="15"/>
      <c r="S109" s="15"/>
      <c r="AE109" s="15"/>
      <c r="AF109" s="32"/>
      <c r="AH109" s="15"/>
      <c r="AI109" s="15"/>
      <c r="AJ109" s="15"/>
      <c r="AK109" s="15"/>
      <c r="AL109" s="15"/>
      <c r="AM109" s="15"/>
      <c r="AN109" s="15"/>
      <c r="AP109" s="15"/>
      <c r="AR109" s="15"/>
      <c r="AS109" s="15"/>
      <c r="AT109" s="15"/>
    </row>
    <row r="110" spans="5:46" x14ac:dyDescent="0.35">
      <c r="E110" s="15"/>
      <c r="F110" s="15"/>
      <c r="J110" s="15"/>
      <c r="K110" s="15"/>
      <c r="R110" s="15"/>
      <c r="S110" s="15"/>
      <c r="AE110" s="15"/>
      <c r="AF110" s="32"/>
      <c r="AH110" s="15"/>
      <c r="AI110" s="15"/>
      <c r="AJ110" s="15"/>
      <c r="AK110" s="15"/>
      <c r="AL110" s="15"/>
      <c r="AM110" s="15"/>
      <c r="AN110" s="15"/>
      <c r="AP110" s="15"/>
      <c r="AR110" s="15"/>
      <c r="AS110" s="15"/>
      <c r="AT110" s="15"/>
    </row>
    <row r="111" spans="5:46" x14ac:dyDescent="0.35">
      <c r="E111" s="15"/>
      <c r="F111" s="15"/>
      <c r="J111" s="15"/>
      <c r="K111" s="15"/>
      <c r="R111" s="15"/>
      <c r="S111" s="15"/>
      <c r="AE111" s="15"/>
      <c r="AF111" s="32"/>
      <c r="AH111" s="15"/>
      <c r="AI111" s="15"/>
      <c r="AJ111" s="15"/>
      <c r="AK111" s="15"/>
      <c r="AL111" s="15"/>
      <c r="AM111" s="15"/>
      <c r="AN111" s="15"/>
      <c r="AP111" s="15"/>
      <c r="AR111" s="15"/>
      <c r="AS111" s="15"/>
      <c r="AT111" s="15"/>
    </row>
    <row r="112" spans="5:46" x14ac:dyDescent="0.35">
      <c r="E112" s="15"/>
      <c r="F112" s="15"/>
      <c r="J112" s="15"/>
      <c r="K112" s="15"/>
      <c r="R112" s="15"/>
      <c r="S112" s="15"/>
      <c r="AE112" s="15"/>
      <c r="AF112" s="32"/>
      <c r="AH112" s="15"/>
      <c r="AI112" s="15"/>
      <c r="AJ112" s="15"/>
      <c r="AK112" s="15"/>
      <c r="AL112" s="15"/>
      <c r="AM112" s="15"/>
      <c r="AN112" s="15"/>
      <c r="AP112" s="15"/>
      <c r="AR112" s="15"/>
      <c r="AS112" s="15"/>
      <c r="AT112" s="15"/>
    </row>
    <row r="113" spans="5:46" x14ac:dyDescent="0.35">
      <c r="E113" s="15"/>
      <c r="F113" s="15"/>
      <c r="J113" s="15"/>
      <c r="K113" s="15"/>
      <c r="R113" s="15"/>
      <c r="S113" s="15"/>
      <c r="AE113" s="15"/>
      <c r="AF113" s="32"/>
      <c r="AH113" s="15"/>
      <c r="AI113" s="15"/>
      <c r="AJ113" s="15"/>
      <c r="AK113" s="15"/>
      <c r="AL113" s="15"/>
      <c r="AM113" s="15"/>
      <c r="AN113" s="15"/>
      <c r="AP113" s="15"/>
      <c r="AR113" s="15"/>
      <c r="AS113" s="15"/>
      <c r="AT113" s="15"/>
    </row>
    <row r="114" spans="5:46" x14ac:dyDescent="0.35">
      <c r="E114" s="15"/>
      <c r="F114" s="15"/>
      <c r="J114" s="15"/>
      <c r="K114" s="15"/>
      <c r="R114" s="15"/>
      <c r="S114" s="15"/>
      <c r="AE114" s="15"/>
      <c r="AF114" s="32"/>
      <c r="AH114" s="15"/>
      <c r="AI114" s="15"/>
      <c r="AJ114" s="15"/>
      <c r="AK114" s="15"/>
      <c r="AL114" s="15"/>
      <c r="AM114" s="15"/>
      <c r="AN114" s="15"/>
      <c r="AP114" s="15"/>
      <c r="AR114" s="15"/>
      <c r="AS114" s="15"/>
      <c r="AT114" s="15"/>
    </row>
    <row r="115" spans="5:46" x14ac:dyDescent="0.35">
      <c r="E115" s="15"/>
      <c r="F115" s="15"/>
      <c r="J115" s="15"/>
      <c r="K115" s="15"/>
      <c r="R115" s="15"/>
      <c r="S115" s="15"/>
      <c r="AE115" s="15"/>
      <c r="AF115" s="32"/>
      <c r="AH115" s="15"/>
      <c r="AI115" s="15"/>
      <c r="AJ115" s="15"/>
      <c r="AK115" s="15"/>
      <c r="AL115" s="15"/>
      <c r="AM115" s="15"/>
      <c r="AN115" s="15"/>
      <c r="AP115" s="15"/>
      <c r="AR115" s="15"/>
      <c r="AS115" s="15"/>
      <c r="AT115" s="15"/>
    </row>
    <row r="116" spans="5:46" x14ac:dyDescent="0.35">
      <c r="E116" s="15"/>
      <c r="F116" s="15"/>
      <c r="J116" s="15"/>
      <c r="K116" s="15"/>
      <c r="R116" s="15"/>
      <c r="S116" s="15"/>
      <c r="AE116" s="15"/>
      <c r="AF116" s="32"/>
      <c r="AH116" s="15"/>
      <c r="AI116" s="15"/>
      <c r="AJ116" s="15"/>
      <c r="AK116" s="15"/>
      <c r="AL116" s="15"/>
      <c r="AM116" s="15"/>
      <c r="AN116" s="15"/>
      <c r="AP116" s="15"/>
      <c r="AR116" s="15"/>
      <c r="AS116" s="15"/>
      <c r="AT116" s="15"/>
    </row>
    <row r="117" spans="5:46" x14ac:dyDescent="0.35">
      <c r="E117" s="15"/>
      <c r="F117" s="15"/>
      <c r="J117" s="15"/>
      <c r="K117" s="15"/>
      <c r="R117" s="15"/>
      <c r="S117" s="15"/>
      <c r="AE117" s="15"/>
      <c r="AF117" s="32"/>
      <c r="AH117" s="15"/>
      <c r="AI117" s="15"/>
      <c r="AJ117" s="15"/>
      <c r="AK117" s="15"/>
      <c r="AL117" s="15"/>
      <c r="AM117" s="15"/>
      <c r="AN117" s="15"/>
      <c r="AP117" s="15"/>
      <c r="AR117" s="15"/>
      <c r="AS117" s="15"/>
      <c r="AT117" s="15"/>
    </row>
    <row r="118" spans="5:46" x14ac:dyDescent="0.35">
      <c r="E118" s="15"/>
      <c r="F118" s="15"/>
      <c r="J118" s="15"/>
      <c r="K118" s="15"/>
      <c r="R118" s="15"/>
      <c r="S118" s="15"/>
      <c r="AE118" s="15"/>
      <c r="AF118" s="32"/>
      <c r="AH118" s="15"/>
      <c r="AI118" s="15"/>
      <c r="AJ118" s="15"/>
      <c r="AK118" s="15"/>
      <c r="AL118" s="15"/>
      <c r="AM118" s="15"/>
      <c r="AN118" s="15"/>
      <c r="AP118" s="15"/>
      <c r="AR118" s="15"/>
      <c r="AS118" s="15"/>
      <c r="AT118" s="15"/>
    </row>
    <row r="119" spans="5:46" x14ac:dyDescent="0.35">
      <c r="E119" s="15"/>
      <c r="F119" s="15"/>
      <c r="J119" s="15"/>
      <c r="K119" s="15"/>
      <c r="R119" s="15"/>
      <c r="S119" s="15"/>
      <c r="AE119" s="15"/>
      <c r="AF119" s="32"/>
      <c r="AH119" s="15"/>
      <c r="AI119" s="15"/>
      <c r="AJ119" s="15"/>
      <c r="AK119" s="15"/>
      <c r="AL119" s="15"/>
      <c r="AM119" s="15"/>
      <c r="AN119" s="15"/>
      <c r="AP119" s="15"/>
      <c r="AR119" s="15"/>
      <c r="AS119" s="15"/>
      <c r="AT119" s="15"/>
    </row>
    <row r="120" spans="5:46" x14ac:dyDescent="0.35">
      <c r="E120" s="15"/>
      <c r="F120" s="15"/>
      <c r="J120" s="15"/>
      <c r="K120" s="15"/>
      <c r="R120" s="15"/>
      <c r="S120" s="15"/>
      <c r="AE120" s="15"/>
      <c r="AF120" s="32"/>
      <c r="AH120" s="15"/>
      <c r="AI120" s="15"/>
      <c r="AJ120" s="15"/>
      <c r="AK120" s="15"/>
      <c r="AL120" s="15"/>
      <c r="AM120" s="15"/>
      <c r="AN120" s="15"/>
      <c r="AP120" s="15"/>
      <c r="AR120" s="15"/>
      <c r="AS120" s="15"/>
      <c r="AT120" s="15"/>
    </row>
    <row r="121" spans="5:46" x14ac:dyDescent="0.35">
      <c r="E121" s="15"/>
      <c r="F121" s="15"/>
      <c r="J121" s="15"/>
      <c r="K121" s="15"/>
      <c r="R121" s="15"/>
      <c r="S121" s="15"/>
      <c r="AE121" s="15"/>
      <c r="AF121" s="32"/>
      <c r="AH121" s="15"/>
      <c r="AI121" s="15"/>
      <c r="AJ121" s="15"/>
      <c r="AK121" s="15"/>
      <c r="AL121" s="15"/>
      <c r="AM121" s="15"/>
      <c r="AN121" s="15"/>
      <c r="AP121" s="15"/>
      <c r="AR121" s="15"/>
      <c r="AS121" s="15"/>
      <c r="AT121" s="15"/>
    </row>
    <row r="122" spans="5:46" x14ac:dyDescent="0.35">
      <c r="E122" s="15"/>
      <c r="F122" s="15"/>
      <c r="J122" s="15"/>
      <c r="K122" s="15"/>
      <c r="R122" s="15"/>
      <c r="S122" s="15"/>
      <c r="AE122" s="15"/>
      <c r="AF122" s="32"/>
      <c r="AH122" s="15"/>
      <c r="AI122" s="15"/>
      <c r="AJ122" s="15"/>
      <c r="AK122" s="15"/>
      <c r="AL122" s="15"/>
      <c r="AM122" s="15"/>
      <c r="AN122" s="15"/>
      <c r="AP122" s="15"/>
      <c r="AR122" s="15"/>
      <c r="AS122" s="15"/>
      <c r="AT122" s="15"/>
    </row>
    <row r="123" spans="5:46" x14ac:dyDescent="0.35">
      <c r="E123" s="15"/>
      <c r="F123" s="15"/>
      <c r="J123" s="15"/>
      <c r="K123" s="15"/>
      <c r="R123" s="15"/>
      <c r="S123" s="15"/>
      <c r="AE123" s="15"/>
      <c r="AF123" s="32"/>
      <c r="AH123" s="15"/>
      <c r="AI123" s="15"/>
      <c r="AJ123" s="15"/>
      <c r="AK123" s="15"/>
      <c r="AL123" s="15"/>
      <c r="AM123" s="15"/>
      <c r="AN123" s="15"/>
      <c r="AP123" s="15"/>
      <c r="AR123" s="15"/>
      <c r="AS123" s="15"/>
      <c r="AT123" s="15"/>
    </row>
    <row r="124" spans="5:46" x14ac:dyDescent="0.35">
      <c r="E124" s="15"/>
      <c r="F124" s="15"/>
      <c r="J124" s="15"/>
      <c r="K124" s="15"/>
      <c r="R124" s="15"/>
      <c r="S124" s="15"/>
      <c r="AE124" s="15"/>
      <c r="AF124" s="32"/>
      <c r="AH124" s="15"/>
      <c r="AI124" s="15"/>
      <c r="AJ124" s="15"/>
      <c r="AK124" s="15"/>
      <c r="AL124" s="15"/>
      <c r="AM124" s="15"/>
      <c r="AN124" s="15"/>
      <c r="AP124" s="15"/>
      <c r="AR124" s="15"/>
      <c r="AS124" s="15"/>
      <c r="AT124" s="15"/>
    </row>
    <row r="125" spans="5:46" x14ac:dyDescent="0.35">
      <c r="E125" s="15"/>
      <c r="F125" s="15"/>
      <c r="J125" s="15"/>
      <c r="K125" s="15"/>
      <c r="R125" s="15"/>
      <c r="S125" s="15"/>
      <c r="AE125" s="15"/>
      <c r="AF125" s="32"/>
      <c r="AH125" s="15"/>
      <c r="AI125" s="15"/>
      <c r="AJ125" s="15"/>
      <c r="AK125" s="15"/>
      <c r="AL125" s="15"/>
      <c r="AM125" s="15"/>
      <c r="AN125" s="15"/>
      <c r="AP125" s="15"/>
      <c r="AR125" s="15"/>
      <c r="AS125" s="15"/>
      <c r="AT125" s="15"/>
    </row>
    <row r="126" spans="5:46" x14ac:dyDescent="0.35">
      <c r="E126" s="15"/>
      <c r="F126" s="15"/>
      <c r="J126" s="15"/>
      <c r="K126" s="15"/>
      <c r="R126" s="15"/>
      <c r="S126" s="15"/>
      <c r="AE126" s="15"/>
      <c r="AF126" s="32"/>
      <c r="AH126" s="15"/>
      <c r="AI126" s="15"/>
      <c r="AJ126" s="15"/>
      <c r="AK126" s="15"/>
      <c r="AL126" s="15"/>
      <c r="AM126" s="15"/>
      <c r="AN126" s="15"/>
      <c r="AP126" s="15"/>
      <c r="AR126" s="15"/>
      <c r="AS126" s="15"/>
      <c r="AT126" s="15"/>
    </row>
    <row r="127" spans="5:46" x14ac:dyDescent="0.35">
      <c r="E127" s="15"/>
      <c r="F127" s="15"/>
      <c r="J127" s="15"/>
      <c r="K127" s="15"/>
      <c r="R127" s="15"/>
      <c r="S127" s="15"/>
      <c r="AE127" s="15"/>
      <c r="AF127" s="32"/>
      <c r="AH127" s="15"/>
      <c r="AI127" s="15"/>
      <c r="AJ127" s="15"/>
      <c r="AK127" s="15"/>
      <c r="AL127" s="15"/>
      <c r="AM127" s="15"/>
      <c r="AN127" s="15"/>
      <c r="AP127" s="15"/>
      <c r="AR127" s="15"/>
      <c r="AS127" s="15"/>
      <c r="AT127" s="15"/>
    </row>
    <row r="128" spans="5:46" x14ac:dyDescent="0.35">
      <c r="E128" s="15"/>
      <c r="F128" s="15"/>
      <c r="J128" s="15"/>
      <c r="K128" s="15"/>
      <c r="R128" s="15"/>
      <c r="S128" s="15"/>
      <c r="AE128" s="15"/>
      <c r="AF128" s="32"/>
      <c r="AH128" s="15"/>
      <c r="AI128" s="15"/>
      <c r="AJ128" s="15"/>
      <c r="AK128" s="15"/>
      <c r="AL128" s="15"/>
      <c r="AM128" s="15"/>
      <c r="AN128" s="15"/>
      <c r="AP128" s="15"/>
      <c r="AR128" s="15"/>
      <c r="AS128" s="15"/>
      <c r="AT128" s="15"/>
    </row>
    <row r="129" spans="5:46" x14ac:dyDescent="0.35">
      <c r="E129" s="15"/>
      <c r="F129" s="15"/>
      <c r="J129" s="15"/>
      <c r="K129" s="15"/>
      <c r="R129" s="15"/>
      <c r="S129" s="15"/>
      <c r="AE129" s="15"/>
      <c r="AF129" s="32"/>
      <c r="AH129" s="15"/>
      <c r="AI129" s="15"/>
      <c r="AJ129" s="15"/>
      <c r="AK129" s="15"/>
      <c r="AL129" s="15"/>
      <c r="AM129" s="15"/>
      <c r="AN129" s="15"/>
      <c r="AP129" s="15"/>
      <c r="AR129" s="15"/>
      <c r="AS129" s="15"/>
      <c r="AT129" s="15"/>
    </row>
    <row r="130" spans="5:46" x14ac:dyDescent="0.35">
      <c r="E130" s="15"/>
      <c r="F130" s="15"/>
      <c r="J130" s="15"/>
      <c r="K130" s="15"/>
      <c r="R130" s="15"/>
      <c r="S130" s="15"/>
      <c r="AE130" s="15"/>
      <c r="AF130" s="32"/>
      <c r="AH130" s="15"/>
      <c r="AI130" s="15"/>
      <c r="AJ130" s="15"/>
      <c r="AK130" s="15"/>
      <c r="AL130" s="15"/>
      <c r="AM130" s="15"/>
      <c r="AN130" s="15"/>
      <c r="AP130" s="15"/>
      <c r="AR130" s="15"/>
      <c r="AS130" s="15"/>
      <c r="AT130" s="15"/>
    </row>
    <row r="131" spans="5:46" x14ac:dyDescent="0.35">
      <c r="E131" s="15"/>
      <c r="F131" s="15"/>
      <c r="J131" s="15"/>
      <c r="K131" s="15"/>
      <c r="R131" s="15"/>
      <c r="S131" s="15"/>
      <c r="AE131" s="15"/>
      <c r="AF131" s="32"/>
      <c r="AH131" s="15"/>
      <c r="AI131" s="15"/>
      <c r="AJ131" s="15"/>
      <c r="AK131" s="15"/>
      <c r="AL131" s="15"/>
      <c r="AM131" s="15"/>
      <c r="AN131" s="15"/>
      <c r="AP131" s="15"/>
      <c r="AR131" s="15"/>
      <c r="AS131" s="15"/>
      <c r="AT131" s="15"/>
    </row>
    <row r="132" spans="5:46" x14ac:dyDescent="0.35">
      <c r="E132" s="15"/>
      <c r="F132" s="15"/>
      <c r="J132" s="15"/>
      <c r="K132" s="15"/>
      <c r="R132" s="15"/>
      <c r="S132" s="15"/>
      <c r="AE132" s="15"/>
      <c r="AF132" s="32"/>
      <c r="AH132" s="15"/>
      <c r="AI132" s="15"/>
      <c r="AJ132" s="15"/>
      <c r="AK132" s="15"/>
      <c r="AL132" s="15"/>
      <c r="AM132" s="15"/>
      <c r="AN132" s="15"/>
      <c r="AP132" s="15"/>
      <c r="AR132" s="15"/>
      <c r="AS132" s="15"/>
      <c r="AT132" s="15"/>
    </row>
    <row r="133" spans="5:46" x14ac:dyDescent="0.35">
      <c r="E133" s="15"/>
      <c r="F133" s="15"/>
      <c r="J133" s="15"/>
      <c r="K133" s="15"/>
      <c r="R133" s="15"/>
      <c r="S133" s="15"/>
      <c r="AE133" s="15"/>
      <c r="AF133" s="32"/>
      <c r="AH133" s="15"/>
      <c r="AI133" s="15"/>
      <c r="AJ133" s="15"/>
      <c r="AK133" s="15"/>
      <c r="AL133" s="15"/>
      <c r="AM133" s="15"/>
      <c r="AN133" s="15"/>
      <c r="AP133" s="15"/>
      <c r="AR133" s="15"/>
      <c r="AS133" s="15"/>
      <c r="AT133" s="15"/>
    </row>
    <row r="134" spans="5:46" x14ac:dyDescent="0.35">
      <c r="E134" s="15"/>
      <c r="F134" s="15"/>
      <c r="J134" s="15"/>
      <c r="K134" s="15"/>
      <c r="R134" s="15"/>
      <c r="S134" s="15"/>
      <c r="AE134" s="15"/>
      <c r="AF134" s="32"/>
      <c r="AH134" s="15"/>
      <c r="AI134" s="15"/>
      <c r="AJ134" s="15"/>
      <c r="AK134" s="15"/>
      <c r="AL134" s="15"/>
      <c r="AM134" s="15"/>
      <c r="AN134" s="15"/>
      <c r="AP134" s="15"/>
      <c r="AR134" s="15"/>
      <c r="AS134" s="15"/>
      <c r="AT134" s="15"/>
    </row>
    <row r="135" spans="5:46" x14ac:dyDescent="0.35">
      <c r="E135" s="15"/>
      <c r="F135" s="15"/>
      <c r="J135" s="15"/>
      <c r="K135" s="15"/>
      <c r="R135" s="15"/>
      <c r="S135" s="15"/>
      <c r="AE135" s="15"/>
      <c r="AF135" s="32"/>
      <c r="AH135" s="15"/>
      <c r="AI135" s="15"/>
      <c r="AJ135" s="15"/>
      <c r="AK135" s="15"/>
      <c r="AL135" s="15"/>
      <c r="AM135" s="15"/>
      <c r="AN135" s="15"/>
      <c r="AP135" s="15"/>
      <c r="AR135" s="15"/>
      <c r="AS135" s="15"/>
      <c r="AT135" s="15"/>
    </row>
    <row r="136" spans="5:46" x14ac:dyDescent="0.35">
      <c r="E136" s="15"/>
      <c r="F136" s="15"/>
      <c r="J136" s="15"/>
      <c r="K136" s="15"/>
      <c r="R136" s="15"/>
      <c r="S136" s="15"/>
      <c r="AE136" s="15"/>
      <c r="AF136" s="32"/>
      <c r="AH136" s="15"/>
      <c r="AI136" s="15"/>
      <c r="AJ136" s="15"/>
      <c r="AK136" s="15"/>
      <c r="AL136" s="15"/>
      <c r="AM136" s="15"/>
      <c r="AN136" s="15"/>
      <c r="AP136" s="15"/>
      <c r="AR136" s="15"/>
      <c r="AS136" s="15"/>
      <c r="AT136" s="15"/>
    </row>
    <row r="137" spans="5:46" x14ac:dyDescent="0.35">
      <c r="E137" s="15"/>
      <c r="F137" s="15"/>
      <c r="J137" s="15"/>
      <c r="K137" s="15"/>
      <c r="R137" s="15"/>
      <c r="S137" s="15"/>
      <c r="AE137" s="15"/>
      <c r="AF137" s="32"/>
      <c r="AH137" s="15"/>
      <c r="AI137" s="15"/>
      <c r="AJ137" s="15"/>
      <c r="AK137" s="15"/>
      <c r="AL137" s="15"/>
      <c r="AM137" s="15"/>
      <c r="AN137" s="15"/>
      <c r="AP137" s="15"/>
      <c r="AR137" s="15"/>
      <c r="AS137" s="15"/>
      <c r="AT137" s="15"/>
    </row>
    <row r="138" spans="5:46" x14ac:dyDescent="0.35">
      <c r="E138" s="15"/>
      <c r="F138" s="15"/>
      <c r="J138" s="15"/>
      <c r="K138" s="15"/>
      <c r="R138" s="15"/>
      <c r="S138" s="15"/>
      <c r="AE138" s="15"/>
      <c r="AF138" s="32"/>
      <c r="AH138" s="15"/>
      <c r="AI138" s="15"/>
      <c r="AJ138" s="15"/>
      <c r="AK138" s="15"/>
      <c r="AL138" s="15"/>
      <c r="AM138" s="15"/>
      <c r="AN138" s="15"/>
      <c r="AP138" s="15"/>
      <c r="AR138" s="15"/>
      <c r="AS138" s="15"/>
      <c r="AT138" s="15"/>
    </row>
    <row r="139" spans="5:46" x14ac:dyDescent="0.35">
      <c r="E139" s="15"/>
      <c r="F139" s="15"/>
      <c r="J139" s="15"/>
      <c r="K139" s="15"/>
      <c r="R139" s="15"/>
      <c r="S139" s="15"/>
      <c r="AE139" s="15"/>
      <c r="AF139" s="32"/>
      <c r="AH139" s="15"/>
      <c r="AI139" s="15"/>
      <c r="AJ139" s="15"/>
      <c r="AK139" s="15"/>
      <c r="AL139" s="15"/>
      <c r="AM139" s="15"/>
      <c r="AN139" s="15"/>
      <c r="AP139" s="15"/>
      <c r="AR139" s="15"/>
      <c r="AS139" s="15"/>
      <c r="AT139" s="15"/>
    </row>
    <row r="140" spans="5:46" x14ac:dyDescent="0.35">
      <c r="E140" s="15"/>
      <c r="F140" s="15"/>
      <c r="J140" s="15"/>
      <c r="K140" s="15"/>
      <c r="R140" s="15"/>
      <c r="S140" s="15"/>
      <c r="AE140" s="15"/>
      <c r="AF140" s="32"/>
      <c r="AH140" s="15"/>
      <c r="AI140" s="15"/>
      <c r="AJ140" s="15"/>
      <c r="AK140" s="15"/>
      <c r="AL140" s="15"/>
      <c r="AM140" s="15"/>
      <c r="AN140" s="15"/>
      <c r="AP140" s="15"/>
      <c r="AR140" s="15"/>
      <c r="AS140" s="15"/>
      <c r="AT140" s="15"/>
    </row>
    <row r="141" spans="5:46" x14ac:dyDescent="0.35">
      <c r="E141" s="15"/>
      <c r="F141" s="15"/>
      <c r="J141" s="15"/>
      <c r="K141" s="15"/>
      <c r="R141" s="15"/>
      <c r="S141" s="15"/>
      <c r="AE141" s="15"/>
      <c r="AF141" s="32"/>
      <c r="AH141" s="15"/>
      <c r="AI141" s="15"/>
      <c r="AJ141" s="15"/>
      <c r="AK141" s="15"/>
      <c r="AL141" s="15"/>
      <c r="AM141" s="15"/>
      <c r="AN141" s="15"/>
      <c r="AP141" s="15"/>
      <c r="AR141" s="15"/>
      <c r="AS141" s="15"/>
      <c r="AT141" s="15"/>
    </row>
    <row r="142" spans="5:46" x14ac:dyDescent="0.35">
      <c r="E142" s="15"/>
      <c r="F142" s="15"/>
      <c r="J142" s="15"/>
      <c r="K142" s="15"/>
      <c r="R142" s="15"/>
      <c r="S142" s="15"/>
      <c r="AE142" s="15"/>
      <c r="AF142" s="32"/>
      <c r="AH142" s="15"/>
      <c r="AI142" s="15"/>
      <c r="AJ142" s="15"/>
      <c r="AK142" s="15"/>
      <c r="AL142" s="15"/>
      <c r="AM142" s="15"/>
      <c r="AN142" s="15"/>
      <c r="AP142" s="15"/>
      <c r="AR142" s="15"/>
      <c r="AS142" s="15"/>
      <c r="AT142" s="15"/>
    </row>
    <row r="143" spans="5:46" x14ac:dyDescent="0.35">
      <c r="E143" s="15"/>
      <c r="F143" s="15"/>
      <c r="J143" s="15"/>
      <c r="K143" s="15"/>
      <c r="R143" s="15"/>
      <c r="S143" s="15"/>
      <c r="AE143" s="15"/>
      <c r="AF143" s="32"/>
      <c r="AH143" s="15"/>
      <c r="AI143" s="15"/>
      <c r="AJ143" s="15"/>
      <c r="AK143" s="15"/>
      <c r="AL143" s="15"/>
      <c r="AM143" s="15"/>
      <c r="AN143" s="15"/>
      <c r="AP143" s="15"/>
      <c r="AR143" s="15"/>
      <c r="AS143" s="15"/>
      <c r="AT143" s="15"/>
    </row>
    <row r="144" spans="5:46" x14ac:dyDescent="0.35">
      <c r="E144" s="15"/>
      <c r="F144" s="15"/>
      <c r="J144" s="15"/>
      <c r="K144" s="15"/>
      <c r="R144" s="15"/>
      <c r="S144" s="15"/>
      <c r="AE144" s="15"/>
      <c r="AF144" s="32"/>
      <c r="AH144" s="15"/>
      <c r="AI144" s="15"/>
      <c r="AJ144" s="15"/>
      <c r="AK144" s="15"/>
      <c r="AL144" s="15"/>
      <c r="AM144" s="15"/>
      <c r="AN144" s="15"/>
      <c r="AP144" s="15"/>
      <c r="AR144" s="15"/>
      <c r="AS144" s="15"/>
      <c r="AT144" s="15"/>
    </row>
    <row r="145" spans="5:46" x14ac:dyDescent="0.35">
      <c r="E145" s="15"/>
      <c r="F145" s="15"/>
      <c r="J145" s="15"/>
      <c r="K145" s="15"/>
      <c r="R145" s="15"/>
      <c r="S145" s="15"/>
      <c r="AE145" s="15"/>
      <c r="AF145" s="32"/>
      <c r="AH145" s="15"/>
      <c r="AI145" s="15"/>
      <c r="AJ145" s="15"/>
      <c r="AK145" s="15"/>
      <c r="AL145" s="15"/>
      <c r="AM145" s="15"/>
      <c r="AN145" s="15"/>
      <c r="AP145" s="15"/>
      <c r="AR145" s="15"/>
      <c r="AS145" s="15"/>
      <c r="AT145" s="15"/>
    </row>
    <row r="146" spans="5:46" x14ac:dyDescent="0.35">
      <c r="E146" s="15"/>
      <c r="F146" s="15"/>
      <c r="J146" s="15"/>
      <c r="K146" s="15"/>
      <c r="R146" s="15"/>
      <c r="S146" s="15"/>
      <c r="AE146" s="15"/>
      <c r="AF146" s="32"/>
      <c r="AH146" s="15"/>
      <c r="AI146" s="15"/>
      <c r="AJ146" s="15"/>
      <c r="AK146" s="15"/>
      <c r="AL146" s="15"/>
      <c r="AM146" s="15"/>
      <c r="AN146" s="15"/>
      <c r="AP146" s="15"/>
      <c r="AR146" s="15"/>
      <c r="AS146" s="15"/>
      <c r="AT146" s="15"/>
    </row>
    <row r="147" spans="5:46" x14ac:dyDescent="0.35">
      <c r="E147" s="15"/>
      <c r="F147" s="15"/>
      <c r="J147" s="15"/>
      <c r="K147" s="15"/>
      <c r="R147" s="15"/>
      <c r="S147" s="15"/>
      <c r="AE147" s="15"/>
      <c r="AF147" s="32"/>
      <c r="AH147" s="15"/>
      <c r="AI147" s="15"/>
      <c r="AJ147" s="15"/>
      <c r="AK147" s="15"/>
      <c r="AL147" s="15"/>
      <c r="AM147" s="15"/>
      <c r="AN147" s="15"/>
      <c r="AP147" s="15"/>
      <c r="AR147" s="15"/>
      <c r="AS147" s="15"/>
      <c r="AT147" s="15"/>
    </row>
    <row r="148" spans="5:46" x14ac:dyDescent="0.35">
      <c r="E148" s="15"/>
      <c r="F148" s="15"/>
      <c r="J148" s="15"/>
      <c r="K148" s="15"/>
      <c r="R148" s="15"/>
      <c r="S148" s="15"/>
      <c r="AE148" s="15"/>
      <c r="AF148" s="32"/>
      <c r="AH148" s="15"/>
      <c r="AI148" s="15"/>
      <c r="AJ148" s="15"/>
      <c r="AK148" s="15"/>
      <c r="AL148" s="15"/>
      <c r="AM148" s="15"/>
      <c r="AN148" s="15"/>
      <c r="AP148" s="15"/>
      <c r="AR148" s="15"/>
      <c r="AS148" s="15"/>
      <c r="AT148" s="15"/>
    </row>
    <row r="149" spans="5:46" x14ac:dyDescent="0.35">
      <c r="E149" s="15"/>
      <c r="F149" s="15"/>
      <c r="J149" s="15"/>
      <c r="K149" s="15"/>
      <c r="R149" s="15"/>
      <c r="S149" s="15"/>
      <c r="AE149" s="15"/>
      <c r="AF149" s="32"/>
      <c r="AH149" s="15"/>
      <c r="AI149" s="15"/>
      <c r="AJ149" s="15"/>
      <c r="AK149" s="15"/>
      <c r="AL149" s="15"/>
      <c r="AM149" s="15"/>
      <c r="AN149" s="15"/>
      <c r="AP149" s="15"/>
      <c r="AR149" s="15"/>
      <c r="AS149" s="15"/>
      <c r="AT149" s="15"/>
    </row>
    <row r="150" spans="5:46" x14ac:dyDescent="0.35">
      <c r="E150" s="15"/>
      <c r="F150" s="15"/>
      <c r="J150" s="15"/>
      <c r="K150" s="15"/>
      <c r="R150" s="15"/>
      <c r="S150" s="15"/>
      <c r="AE150" s="15"/>
      <c r="AF150" s="32"/>
      <c r="AH150" s="15"/>
      <c r="AI150" s="15"/>
      <c r="AJ150" s="15"/>
      <c r="AK150" s="15"/>
      <c r="AL150" s="15"/>
      <c r="AM150" s="15"/>
      <c r="AN150" s="15"/>
      <c r="AP150" s="15"/>
      <c r="AR150" s="15"/>
      <c r="AS150" s="15"/>
      <c r="AT150" s="15"/>
    </row>
    <row r="151" spans="5:46" x14ac:dyDescent="0.35">
      <c r="E151" s="15"/>
      <c r="F151" s="15"/>
      <c r="J151" s="15"/>
      <c r="K151" s="15"/>
      <c r="R151" s="15"/>
      <c r="S151" s="15"/>
      <c r="AE151" s="15"/>
      <c r="AF151" s="32"/>
      <c r="AH151" s="15"/>
      <c r="AI151" s="15"/>
      <c r="AJ151" s="15"/>
      <c r="AK151" s="15"/>
      <c r="AL151" s="15"/>
      <c r="AM151" s="15"/>
      <c r="AN151" s="15"/>
      <c r="AP151" s="15"/>
      <c r="AR151" s="15"/>
      <c r="AS151" s="15"/>
      <c r="AT151" s="15"/>
    </row>
    <row r="152" spans="5:46" x14ac:dyDescent="0.35">
      <c r="E152" s="15"/>
      <c r="F152" s="15"/>
      <c r="J152" s="15"/>
      <c r="K152" s="15"/>
      <c r="R152" s="15"/>
      <c r="S152" s="15"/>
      <c r="AE152" s="15"/>
      <c r="AF152" s="32"/>
      <c r="AH152" s="15"/>
      <c r="AI152" s="15"/>
      <c r="AJ152" s="15"/>
      <c r="AK152" s="15"/>
      <c r="AL152" s="15"/>
      <c r="AM152" s="15"/>
      <c r="AN152" s="15"/>
      <c r="AP152" s="15"/>
      <c r="AR152" s="15"/>
      <c r="AS152" s="15"/>
      <c r="AT152" s="15"/>
    </row>
    <row r="153" spans="5:46" x14ac:dyDescent="0.35">
      <c r="E153" s="15"/>
      <c r="F153" s="15"/>
      <c r="J153" s="15"/>
      <c r="K153" s="15"/>
      <c r="R153" s="15"/>
      <c r="S153" s="15"/>
      <c r="AE153" s="15"/>
      <c r="AF153" s="32"/>
      <c r="AH153" s="15"/>
      <c r="AI153" s="15"/>
      <c r="AJ153" s="15"/>
      <c r="AK153" s="15"/>
      <c r="AL153" s="15"/>
      <c r="AM153" s="15"/>
      <c r="AN153" s="15"/>
      <c r="AP153" s="15"/>
      <c r="AR153" s="15"/>
      <c r="AS153" s="15"/>
      <c r="AT153" s="15"/>
    </row>
    <row r="154" spans="5:46" x14ac:dyDescent="0.35">
      <c r="E154" s="15"/>
      <c r="F154" s="15"/>
      <c r="J154" s="15"/>
      <c r="K154" s="15"/>
      <c r="R154" s="15"/>
      <c r="S154" s="15"/>
      <c r="AE154" s="15"/>
      <c r="AF154" s="32"/>
      <c r="AH154" s="15"/>
      <c r="AI154" s="15"/>
      <c r="AJ154" s="15"/>
      <c r="AK154" s="15"/>
      <c r="AL154" s="15"/>
      <c r="AM154" s="15"/>
      <c r="AN154" s="15"/>
      <c r="AP154" s="15"/>
      <c r="AR154" s="15"/>
      <c r="AS154" s="15"/>
      <c r="AT154" s="15"/>
    </row>
    <row r="155" spans="5:46" x14ac:dyDescent="0.35">
      <c r="E155" s="15"/>
      <c r="F155" s="15"/>
      <c r="J155" s="15"/>
      <c r="K155" s="15"/>
      <c r="R155" s="15"/>
      <c r="S155" s="15"/>
      <c r="AE155" s="15"/>
      <c r="AF155" s="32"/>
      <c r="AH155" s="15"/>
      <c r="AI155" s="15"/>
      <c r="AJ155" s="15"/>
      <c r="AK155" s="15"/>
      <c r="AL155" s="15"/>
      <c r="AM155" s="15"/>
      <c r="AN155" s="15"/>
      <c r="AP155" s="15"/>
      <c r="AR155" s="15"/>
      <c r="AS155" s="15"/>
      <c r="AT155" s="15"/>
    </row>
    <row r="156" spans="5:46" x14ac:dyDescent="0.35">
      <c r="E156" s="15"/>
      <c r="F156" s="15"/>
      <c r="J156" s="15"/>
      <c r="K156" s="15"/>
      <c r="R156" s="15"/>
      <c r="S156" s="15"/>
      <c r="AE156" s="15"/>
      <c r="AF156" s="32"/>
      <c r="AH156" s="15"/>
      <c r="AI156" s="15"/>
      <c r="AJ156" s="15"/>
      <c r="AK156" s="15"/>
      <c r="AL156" s="15"/>
      <c r="AM156" s="15"/>
      <c r="AN156" s="15"/>
      <c r="AP156" s="15"/>
      <c r="AR156" s="15"/>
      <c r="AS156" s="15"/>
      <c r="AT156" s="15"/>
    </row>
    <row r="157" spans="5:46" x14ac:dyDescent="0.35">
      <c r="E157" s="15"/>
      <c r="F157" s="15"/>
      <c r="J157" s="15"/>
      <c r="K157" s="15"/>
      <c r="R157" s="15"/>
      <c r="S157" s="15"/>
      <c r="AE157" s="15"/>
      <c r="AF157" s="32"/>
      <c r="AH157" s="15"/>
      <c r="AI157" s="15"/>
      <c r="AJ157" s="15"/>
      <c r="AK157" s="15"/>
      <c r="AL157" s="15"/>
      <c r="AM157" s="15"/>
      <c r="AN157" s="15"/>
      <c r="AP157" s="15"/>
      <c r="AR157" s="15"/>
      <c r="AS157" s="15"/>
      <c r="AT157" s="15"/>
    </row>
    <row r="158" spans="5:46" x14ac:dyDescent="0.35">
      <c r="E158" s="15"/>
      <c r="F158" s="15"/>
      <c r="J158" s="15"/>
      <c r="K158" s="15"/>
      <c r="R158" s="15"/>
      <c r="S158" s="15"/>
      <c r="AE158" s="15"/>
      <c r="AF158" s="32"/>
      <c r="AH158" s="15"/>
      <c r="AI158" s="15"/>
      <c r="AJ158" s="15"/>
      <c r="AK158" s="15"/>
      <c r="AL158" s="15"/>
      <c r="AM158" s="15"/>
      <c r="AN158" s="15"/>
      <c r="AP158" s="15"/>
      <c r="AR158" s="15"/>
      <c r="AS158" s="15"/>
      <c r="AT158" s="15"/>
    </row>
    <row r="159" spans="5:46" x14ac:dyDescent="0.35">
      <c r="E159" s="15"/>
      <c r="F159" s="15"/>
      <c r="J159" s="15"/>
      <c r="K159" s="15"/>
      <c r="R159" s="15"/>
      <c r="S159" s="15"/>
      <c r="AE159" s="15"/>
      <c r="AF159" s="32"/>
      <c r="AH159" s="15"/>
      <c r="AI159" s="15"/>
      <c r="AJ159" s="15"/>
      <c r="AK159" s="15"/>
      <c r="AL159" s="15"/>
      <c r="AM159" s="15"/>
      <c r="AN159" s="15"/>
      <c r="AP159" s="15"/>
      <c r="AR159" s="15"/>
      <c r="AS159" s="15"/>
      <c r="AT159" s="15"/>
    </row>
    <row r="160" spans="5:46" x14ac:dyDescent="0.35">
      <c r="E160" s="15"/>
      <c r="F160" s="15"/>
      <c r="J160" s="15"/>
      <c r="K160" s="15"/>
      <c r="R160" s="15"/>
      <c r="S160" s="15"/>
      <c r="AE160" s="15"/>
      <c r="AF160" s="32"/>
      <c r="AH160" s="15"/>
      <c r="AI160" s="15"/>
      <c r="AJ160" s="15"/>
      <c r="AK160" s="15"/>
      <c r="AL160" s="15"/>
      <c r="AM160" s="15"/>
      <c r="AN160" s="15"/>
      <c r="AP160" s="15"/>
      <c r="AR160" s="15"/>
      <c r="AS160" s="15"/>
      <c r="AT160" s="15"/>
    </row>
    <row r="161" spans="5:46" x14ac:dyDescent="0.35">
      <c r="E161" s="15"/>
      <c r="F161" s="15"/>
      <c r="J161" s="15"/>
      <c r="K161" s="15"/>
      <c r="R161" s="15"/>
      <c r="S161" s="15"/>
      <c r="AE161" s="15"/>
      <c r="AF161" s="32"/>
      <c r="AH161" s="15"/>
      <c r="AI161" s="15"/>
      <c r="AJ161" s="15"/>
      <c r="AK161" s="15"/>
      <c r="AL161" s="15"/>
      <c r="AM161" s="15"/>
      <c r="AN161" s="15"/>
      <c r="AP161" s="15"/>
      <c r="AR161" s="15"/>
      <c r="AS161" s="15"/>
      <c r="AT161" s="15"/>
    </row>
    <row r="162" spans="5:46" x14ac:dyDescent="0.35">
      <c r="E162" s="15"/>
      <c r="F162" s="15"/>
      <c r="J162" s="15"/>
      <c r="K162" s="15"/>
      <c r="R162" s="15"/>
      <c r="S162" s="15"/>
      <c r="AE162" s="15"/>
      <c r="AF162" s="32"/>
      <c r="AH162" s="15"/>
      <c r="AI162" s="15"/>
      <c r="AJ162" s="15"/>
      <c r="AK162" s="15"/>
      <c r="AL162" s="15"/>
      <c r="AM162" s="15"/>
      <c r="AN162" s="15"/>
      <c r="AP162" s="15"/>
      <c r="AR162" s="15"/>
      <c r="AS162" s="15"/>
      <c r="AT162" s="15"/>
    </row>
    <row r="163" spans="5:46" x14ac:dyDescent="0.35">
      <c r="E163" s="15"/>
      <c r="F163" s="15"/>
      <c r="J163" s="15"/>
      <c r="K163" s="15"/>
      <c r="R163" s="15"/>
      <c r="S163" s="15"/>
      <c r="AE163" s="15"/>
      <c r="AF163" s="32"/>
      <c r="AH163" s="15"/>
      <c r="AI163" s="15"/>
      <c r="AJ163" s="15"/>
      <c r="AK163" s="15"/>
      <c r="AL163" s="15"/>
      <c r="AM163" s="15"/>
      <c r="AN163" s="15"/>
      <c r="AP163" s="15"/>
      <c r="AR163" s="15"/>
      <c r="AS163" s="15"/>
      <c r="AT163" s="15"/>
    </row>
    <row r="164" spans="5:46" x14ac:dyDescent="0.35">
      <c r="E164" s="15"/>
      <c r="F164" s="15"/>
      <c r="J164" s="15"/>
      <c r="K164" s="15"/>
      <c r="R164" s="15"/>
      <c r="S164" s="15"/>
      <c r="AE164" s="15"/>
      <c r="AF164" s="32"/>
      <c r="AH164" s="15"/>
      <c r="AI164" s="15"/>
      <c r="AJ164" s="15"/>
      <c r="AK164" s="15"/>
      <c r="AL164" s="15"/>
      <c r="AM164" s="15"/>
      <c r="AN164" s="15"/>
      <c r="AP164" s="15"/>
      <c r="AR164" s="15"/>
      <c r="AS164" s="15"/>
      <c r="AT164" s="15"/>
    </row>
    <row r="165" spans="5:46" x14ac:dyDescent="0.35">
      <c r="E165" s="15"/>
      <c r="F165" s="15"/>
      <c r="J165" s="15"/>
      <c r="K165" s="15"/>
      <c r="R165" s="15"/>
      <c r="S165" s="15"/>
      <c r="AE165" s="15"/>
      <c r="AF165" s="32"/>
      <c r="AH165" s="15"/>
      <c r="AI165" s="15"/>
      <c r="AJ165" s="15"/>
      <c r="AK165" s="15"/>
      <c r="AL165" s="15"/>
      <c r="AM165" s="15"/>
      <c r="AN165" s="15"/>
      <c r="AP165" s="15"/>
      <c r="AR165" s="15"/>
      <c r="AS165" s="15"/>
      <c r="AT165" s="15"/>
    </row>
    <row r="166" spans="5:46" x14ac:dyDescent="0.35">
      <c r="E166" s="15"/>
      <c r="F166" s="15"/>
      <c r="J166" s="15"/>
      <c r="K166" s="15"/>
      <c r="R166" s="15"/>
      <c r="S166" s="15"/>
      <c r="AE166" s="15"/>
      <c r="AF166" s="32"/>
      <c r="AH166" s="15"/>
      <c r="AI166" s="15"/>
      <c r="AJ166" s="15"/>
      <c r="AK166" s="15"/>
      <c r="AL166" s="15"/>
      <c r="AM166" s="15"/>
      <c r="AN166" s="15"/>
      <c r="AP166" s="15"/>
      <c r="AR166" s="15"/>
      <c r="AS166" s="15"/>
      <c r="AT166" s="15"/>
    </row>
    <row r="167" spans="5:46" x14ac:dyDescent="0.35">
      <c r="E167" s="15"/>
      <c r="F167" s="15"/>
      <c r="J167" s="15"/>
      <c r="K167" s="15"/>
      <c r="R167" s="15"/>
      <c r="S167" s="15"/>
      <c r="AE167" s="15"/>
      <c r="AF167" s="32"/>
      <c r="AH167" s="15"/>
      <c r="AI167" s="15"/>
      <c r="AJ167" s="15"/>
      <c r="AK167" s="15"/>
      <c r="AL167" s="15"/>
      <c r="AM167" s="15"/>
      <c r="AN167" s="15"/>
      <c r="AP167" s="15"/>
      <c r="AR167" s="15"/>
      <c r="AS167" s="15"/>
      <c r="AT167" s="15"/>
    </row>
    <row r="168" spans="5:46" x14ac:dyDescent="0.35">
      <c r="E168" s="15"/>
      <c r="F168" s="15"/>
      <c r="J168" s="15"/>
      <c r="K168" s="15"/>
      <c r="R168" s="15"/>
      <c r="S168" s="15"/>
      <c r="AE168" s="15"/>
      <c r="AF168" s="32"/>
      <c r="AH168" s="15"/>
      <c r="AI168" s="15"/>
      <c r="AJ168" s="15"/>
      <c r="AK168" s="15"/>
      <c r="AL168" s="15"/>
      <c r="AM168" s="15"/>
      <c r="AN168" s="15"/>
      <c r="AP168" s="15"/>
      <c r="AR168" s="15"/>
      <c r="AS168" s="15"/>
      <c r="AT168" s="15"/>
    </row>
    <row r="169" spans="5:46" x14ac:dyDescent="0.35">
      <c r="E169" s="15"/>
      <c r="F169" s="15"/>
      <c r="J169" s="15"/>
      <c r="K169" s="15"/>
      <c r="R169" s="15"/>
      <c r="S169" s="15"/>
      <c r="AE169" s="15"/>
      <c r="AF169" s="32"/>
      <c r="AH169" s="15"/>
      <c r="AI169" s="15"/>
      <c r="AJ169" s="15"/>
      <c r="AK169" s="15"/>
      <c r="AL169" s="15"/>
      <c r="AM169" s="15"/>
      <c r="AN169" s="15"/>
      <c r="AP169" s="15"/>
      <c r="AR169" s="15"/>
      <c r="AS169" s="15"/>
      <c r="AT169" s="15"/>
    </row>
    <row r="170" spans="5:46" x14ac:dyDescent="0.35">
      <c r="E170" s="15"/>
      <c r="F170" s="15"/>
      <c r="J170" s="15"/>
      <c r="K170" s="15"/>
      <c r="R170" s="15"/>
      <c r="S170" s="15"/>
      <c r="AE170" s="15"/>
      <c r="AF170" s="32"/>
      <c r="AH170" s="15"/>
      <c r="AI170" s="15"/>
      <c r="AJ170" s="15"/>
      <c r="AK170" s="15"/>
      <c r="AL170" s="15"/>
      <c r="AM170" s="15"/>
      <c r="AN170" s="15"/>
      <c r="AP170" s="15"/>
      <c r="AR170" s="15"/>
      <c r="AS170" s="15"/>
      <c r="AT170" s="15"/>
    </row>
    <row r="171" spans="5:46" x14ac:dyDescent="0.35">
      <c r="E171" s="15"/>
      <c r="F171" s="15"/>
      <c r="J171" s="15"/>
      <c r="K171" s="15"/>
      <c r="R171" s="15"/>
      <c r="S171" s="15"/>
      <c r="AE171" s="15"/>
      <c r="AF171" s="32"/>
      <c r="AH171" s="15"/>
      <c r="AI171" s="15"/>
      <c r="AJ171" s="15"/>
      <c r="AK171" s="15"/>
      <c r="AL171" s="15"/>
      <c r="AM171" s="15"/>
      <c r="AN171" s="15"/>
      <c r="AP171" s="15"/>
      <c r="AR171" s="15"/>
      <c r="AS171" s="15"/>
      <c r="AT171" s="15"/>
    </row>
    <row r="172" spans="5:46" x14ac:dyDescent="0.35">
      <c r="E172" s="15"/>
      <c r="F172" s="15"/>
      <c r="J172" s="15"/>
      <c r="K172" s="15"/>
      <c r="R172" s="15"/>
      <c r="S172" s="15"/>
      <c r="AE172" s="15"/>
      <c r="AF172" s="32"/>
      <c r="AH172" s="15"/>
      <c r="AI172" s="15"/>
      <c r="AJ172" s="15"/>
      <c r="AK172" s="15"/>
      <c r="AL172" s="15"/>
      <c r="AM172" s="15"/>
      <c r="AN172" s="15"/>
      <c r="AP172" s="15"/>
      <c r="AR172" s="15"/>
      <c r="AS172" s="15"/>
      <c r="AT172" s="15"/>
    </row>
    <row r="173" spans="5:46" x14ac:dyDescent="0.35">
      <c r="E173" s="15"/>
      <c r="F173" s="15"/>
      <c r="J173" s="15"/>
      <c r="K173" s="15"/>
      <c r="R173" s="15"/>
      <c r="S173" s="15"/>
      <c r="AE173" s="15"/>
      <c r="AF173" s="32"/>
      <c r="AH173" s="15"/>
      <c r="AI173" s="15"/>
      <c r="AJ173" s="15"/>
      <c r="AK173" s="15"/>
      <c r="AL173" s="15"/>
      <c r="AM173" s="15"/>
      <c r="AN173" s="15"/>
      <c r="AP173" s="15"/>
      <c r="AR173" s="15"/>
      <c r="AS173" s="15"/>
      <c r="AT173" s="15"/>
    </row>
    <row r="174" spans="5:46" x14ac:dyDescent="0.35">
      <c r="E174" s="15"/>
      <c r="F174" s="15"/>
      <c r="J174" s="15"/>
      <c r="K174" s="15"/>
      <c r="R174" s="15"/>
      <c r="S174" s="15"/>
      <c r="AE174" s="15"/>
      <c r="AF174" s="32"/>
      <c r="AH174" s="15"/>
      <c r="AI174" s="15"/>
      <c r="AJ174" s="15"/>
      <c r="AK174" s="15"/>
      <c r="AL174" s="15"/>
      <c r="AM174" s="15"/>
      <c r="AN174" s="15"/>
      <c r="AP174" s="15"/>
      <c r="AR174" s="15"/>
      <c r="AS174" s="15"/>
      <c r="AT174" s="15"/>
    </row>
    <row r="175" spans="5:46" x14ac:dyDescent="0.35">
      <c r="E175" s="15"/>
      <c r="F175" s="15"/>
      <c r="J175" s="15"/>
      <c r="K175" s="15"/>
      <c r="R175" s="15"/>
      <c r="S175" s="15"/>
      <c r="AE175" s="15"/>
      <c r="AF175" s="32"/>
      <c r="AH175" s="15"/>
      <c r="AI175" s="15"/>
      <c r="AJ175" s="15"/>
      <c r="AK175" s="15"/>
      <c r="AL175" s="15"/>
      <c r="AM175" s="15"/>
      <c r="AN175" s="15"/>
      <c r="AP175" s="15"/>
      <c r="AR175" s="15"/>
      <c r="AS175" s="15"/>
      <c r="AT175" s="15"/>
    </row>
    <row r="176" spans="5:46" x14ac:dyDescent="0.35">
      <c r="E176" s="15"/>
      <c r="F176" s="15"/>
      <c r="J176" s="15"/>
      <c r="K176" s="15"/>
      <c r="R176" s="15"/>
      <c r="S176" s="15"/>
      <c r="AE176" s="15"/>
      <c r="AF176" s="32"/>
      <c r="AH176" s="15"/>
      <c r="AI176" s="15"/>
      <c r="AJ176" s="15"/>
      <c r="AK176" s="15"/>
      <c r="AL176" s="15"/>
      <c r="AM176" s="15"/>
      <c r="AN176" s="15"/>
      <c r="AP176" s="15"/>
      <c r="AR176" s="15"/>
      <c r="AS176" s="15"/>
      <c r="AT176" s="15"/>
    </row>
    <row r="177" spans="5:46" x14ac:dyDescent="0.35">
      <c r="E177" s="15"/>
      <c r="F177" s="15"/>
      <c r="J177" s="15"/>
      <c r="K177" s="15"/>
      <c r="R177" s="15"/>
      <c r="S177" s="15"/>
      <c r="AE177" s="15"/>
      <c r="AF177" s="32"/>
      <c r="AH177" s="15"/>
      <c r="AI177" s="15"/>
      <c r="AJ177" s="15"/>
      <c r="AK177" s="15"/>
      <c r="AL177" s="15"/>
      <c r="AM177" s="15"/>
      <c r="AN177" s="15"/>
      <c r="AP177" s="15"/>
      <c r="AR177" s="15"/>
      <c r="AS177" s="15"/>
      <c r="AT177" s="15"/>
    </row>
    <row r="178" spans="5:46" x14ac:dyDescent="0.35">
      <c r="E178" s="15"/>
      <c r="F178" s="15"/>
      <c r="J178" s="15"/>
      <c r="K178" s="15"/>
      <c r="R178" s="15"/>
      <c r="S178" s="15"/>
      <c r="AE178" s="15"/>
      <c r="AF178" s="32"/>
      <c r="AH178" s="15"/>
      <c r="AI178" s="15"/>
      <c r="AJ178" s="15"/>
      <c r="AK178" s="15"/>
      <c r="AL178" s="15"/>
      <c r="AM178" s="15"/>
      <c r="AN178" s="15"/>
      <c r="AP178" s="15"/>
      <c r="AR178" s="15"/>
      <c r="AS178" s="15"/>
      <c r="AT178" s="15"/>
    </row>
    <row r="179" spans="5:46" x14ac:dyDescent="0.35">
      <c r="E179" s="15"/>
      <c r="F179" s="15"/>
      <c r="J179" s="15"/>
      <c r="K179" s="15"/>
      <c r="R179" s="15"/>
      <c r="S179" s="15"/>
      <c r="AE179" s="15"/>
      <c r="AF179" s="32"/>
      <c r="AH179" s="15"/>
      <c r="AI179" s="15"/>
      <c r="AJ179" s="15"/>
      <c r="AK179" s="15"/>
      <c r="AL179" s="15"/>
      <c r="AM179" s="15"/>
      <c r="AN179" s="15"/>
      <c r="AP179" s="15"/>
      <c r="AR179" s="15"/>
      <c r="AS179" s="15"/>
      <c r="AT179" s="15"/>
    </row>
    <row r="180" spans="5:46" x14ac:dyDescent="0.35">
      <c r="E180" s="15"/>
      <c r="F180" s="15"/>
      <c r="J180" s="15"/>
      <c r="K180" s="15"/>
      <c r="R180" s="15"/>
      <c r="S180" s="15"/>
      <c r="AE180" s="15"/>
      <c r="AF180" s="32"/>
      <c r="AH180" s="15"/>
      <c r="AI180" s="15"/>
      <c r="AJ180" s="15"/>
      <c r="AK180" s="15"/>
      <c r="AL180" s="15"/>
      <c r="AM180" s="15"/>
      <c r="AN180" s="15"/>
      <c r="AP180" s="15"/>
      <c r="AR180" s="15"/>
      <c r="AS180" s="15"/>
      <c r="AT180" s="15"/>
    </row>
    <row r="181" spans="5:46" x14ac:dyDescent="0.35">
      <c r="E181" s="15"/>
      <c r="F181" s="15"/>
      <c r="J181" s="15"/>
      <c r="K181" s="15"/>
      <c r="R181" s="15"/>
      <c r="S181" s="15"/>
      <c r="AE181" s="15"/>
      <c r="AF181" s="32"/>
      <c r="AH181" s="15"/>
      <c r="AI181" s="15"/>
      <c r="AJ181" s="15"/>
      <c r="AK181" s="15"/>
      <c r="AL181" s="15"/>
      <c r="AM181" s="15"/>
      <c r="AN181" s="15"/>
      <c r="AP181" s="15"/>
      <c r="AR181" s="15"/>
      <c r="AS181" s="15"/>
      <c r="AT181" s="15"/>
    </row>
    <row r="182" spans="5:46" x14ac:dyDescent="0.35">
      <c r="E182" s="15"/>
      <c r="F182" s="15"/>
      <c r="J182" s="15"/>
      <c r="K182" s="15"/>
      <c r="R182" s="15"/>
      <c r="S182" s="15"/>
      <c r="AE182" s="15"/>
      <c r="AF182" s="32"/>
      <c r="AH182" s="15"/>
      <c r="AI182" s="15"/>
      <c r="AJ182" s="15"/>
      <c r="AK182" s="15"/>
      <c r="AL182" s="15"/>
      <c r="AM182" s="15"/>
      <c r="AN182" s="15"/>
      <c r="AP182" s="15"/>
      <c r="AR182" s="15"/>
      <c r="AS182" s="15"/>
      <c r="AT182" s="15"/>
    </row>
    <row r="183" spans="5:46" x14ac:dyDescent="0.35">
      <c r="E183" s="15"/>
      <c r="F183" s="15"/>
      <c r="J183" s="15"/>
      <c r="K183" s="15"/>
      <c r="R183" s="15"/>
      <c r="S183" s="15"/>
      <c r="AE183" s="15"/>
      <c r="AF183" s="32"/>
      <c r="AH183" s="15"/>
      <c r="AI183" s="15"/>
      <c r="AJ183" s="15"/>
      <c r="AK183" s="15"/>
      <c r="AL183" s="15"/>
      <c r="AM183" s="15"/>
      <c r="AN183" s="15"/>
      <c r="AP183" s="15"/>
      <c r="AR183" s="15"/>
      <c r="AS183" s="15"/>
      <c r="AT183" s="15"/>
    </row>
    <row r="184" spans="5:46" x14ac:dyDescent="0.35">
      <c r="E184" s="15"/>
      <c r="F184" s="15"/>
      <c r="J184" s="15"/>
      <c r="K184" s="15"/>
      <c r="R184" s="15"/>
      <c r="S184" s="15"/>
      <c r="AE184" s="15"/>
      <c r="AF184" s="32"/>
      <c r="AH184" s="15"/>
      <c r="AI184" s="15"/>
      <c r="AJ184" s="15"/>
      <c r="AK184" s="15"/>
      <c r="AL184" s="15"/>
      <c r="AM184" s="15"/>
      <c r="AN184" s="15"/>
      <c r="AP184" s="15"/>
      <c r="AR184" s="15"/>
      <c r="AS184" s="15"/>
      <c r="AT184" s="15"/>
    </row>
    <row r="185" spans="5:46" x14ac:dyDescent="0.35">
      <c r="E185" s="15"/>
      <c r="F185" s="15"/>
      <c r="J185" s="15"/>
      <c r="K185" s="15"/>
      <c r="R185" s="15"/>
      <c r="S185" s="15"/>
      <c r="AE185" s="15"/>
      <c r="AF185" s="32"/>
      <c r="AH185" s="15"/>
      <c r="AI185" s="15"/>
      <c r="AJ185" s="15"/>
      <c r="AK185" s="15"/>
      <c r="AL185" s="15"/>
      <c r="AM185" s="15"/>
      <c r="AN185" s="15"/>
      <c r="AP185" s="15"/>
      <c r="AR185" s="15"/>
      <c r="AS185" s="15"/>
      <c r="AT185" s="15"/>
    </row>
    <row r="186" spans="5:46" x14ac:dyDescent="0.35">
      <c r="E186" s="15"/>
      <c r="F186" s="15"/>
      <c r="J186" s="15"/>
      <c r="K186" s="15"/>
      <c r="R186" s="15"/>
      <c r="S186" s="15"/>
      <c r="AE186" s="15"/>
      <c r="AF186" s="32"/>
      <c r="AH186" s="15"/>
      <c r="AI186" s="15"/>
      <c r="AJ186" s="15"/>
      <c r="AK186" s="15"/>
      <c r="AL186" s="15"/>
      <c r="AM186" s="15"/>
      <c r="AN186" s="15"/>
      <c r="AP186" s="15"/>
      <c r="AR186" s="15"/>
      <c r="AS186" s="15"/>
      <c r="AT186" s="15"/>
    </row>
    <row r="187" spans="5:46" x14ac:dyDescent="0.35">
      <c r="E187" s="15"/>
      <c r="F187" s="15"/>
      <c r="J187" s="15"/>
      <c r="K187" s="15"/>
      <c r="R187" s="15"/>
      <c r="S187" s="15"/>
      <c r="AE187" s="15"/>
      <c r="AF187" s="32"/>
      <c r="AH187" s="15"/>
      <c r="AI187" s="15"/>
      <c r="AJ187" s="15"/>
      <c r="AK187" s="15"/>
      <c r="AL187" s="15"/>
      <c r="AM187" s="15"/>
      <c r="AN187" s="15"/>
      <c r="AP187" s="15"/>
      <c r="AR187" s="15"/>
      <c r="AS187" s="15"/>
      <c r="AT187" s="15"/>
    </row>
    <row r="188" spans="5:46" x14ac:dyDescent="0.35">
      <c r="E188" s="15"/>
      <c r="F188" s="15"/>
      <c r="J188" s="15"/>
      <c r="K188" s="15"/>
      <c r="R188" s="15"/>
      <c r="S188" s="15"/>
      <c r="AE188" s="15"/>
      <c r="AF188" s="32"/>
      <c r="AH188" s="15"/>
      <c r="AI188" s="15"/>
      <c r="AJ188" s="15"/>
      <c r="AK188" s="15"/>
      <c r="AL188" s="15"/>
      <c r="AM188" s="15"/>
      <c r="AN188" s="15"/>
      <c r="AP188" s="15"/>
      <c r="AR188" s="15"/>
      <c r="AS188" s="15"/>
      <c r="AT188" s="15"/>
    </row>
    <row r="189" spans="5:46" x14ac:dyDescent="0.35">
      <c r="E189" s="15"/>
      <c r="F189" s="15"/>
      <c r="J189" s="15"/>
      <c r="K189" s="15"/>
      <c r="R189" s="15"/>
      <c r="S189" s="15"/>
      <c r="AE189" s="15"/>
      <c r="AF189" s="32"/>
      <c r="AH189" s="15"/>
      <c r="AI189" s="15"/>
      <c r="AJ189" s="15"/>
      <c r="AK189" s="15"/>
      <c r="AL189" s="15"/>
      <c r="AM189" s="15"/>
      <c r="AN189" s="15"/>
      <c r="AP189" s="15"/>
      <c r="AR189" s="15"/>
      <c r="AS189" s="15"/>
      <c r="AT189" s="15"/>
    </row>
    <row r="190" spans="5:46" x14ac:dyDescent="0.35">
      <c r="E190" s="15"/>
      <c r="F190" s="15"/>
      <c r="J190" s="15"/>
      <c r="K190" s="15"/>
      <c r="R190" s="15"/>
      <c r="S190" s="15"/>
      <c r="AE190" s="15"/>
      <c r="AF190" s="32"/>
      <c r="AH190" s="15"/>
      <c r="AI190" s="15"/>
      <c r="AJ190" s="15"/>
      <c r="AK190" s="15"/>
      <c r="AL190" s="15"/>
      <c r="AM190" s="15"/>
      <c r="AN190" s="15"/>
      <c r="AP190" s="15"/>
      <c r="AR190" s="15"/>
      <c r="AS190" s="15"/>
      <c r="AT190" s="15"/>
    </row>
    <row r="191" spans="5:46" x14ac:dyDescent="0.35">
      <c r="E191" s="15"/>
      <c r="F191" s="15"/>
      <c r="J191" s="15"/>
      <c r="K191" s="15"/>
      <c r="R191" s="15"/>
      <c r="S191" s="15"/>
      <c r="AE191" s="15"/>
      <c r="AF191" s="32"/>
      <c r="AH191" s="15"/>
      <c r="AI191" s="15"/>
      <c r="AJ191" s="15"/>
      <c r="AK191" s="15"/>
      <c r="AL191" s="15"/>
      <c r="AM191" s="15"/>
      <c r="AN191" s="15"/>
      <c r="AP191" s="15"/>
      <c r="AR191" s="15"/>
      <c r="AS191" s="15"/>
      <c r="AT191" s="15"/>
    </row>
    <row r="192" spans="5:46" x14ac:dyDescent="0.35">
      <c r="E192" s="15"/>
      <c r="F192" s="15"/>
      <c r="J192" s="15"/>
      <c r="K192" s="15"/>
      <c r="R192" s="15"/>
      <c r="S192" s="15"/>
      <c r="AE192" s="15"/>
      <c r="AF192" s="32"/>
      <c r="AH192" s="15"/>
      <c r="AI192" s="15"/>
      <c r="AJ192" s="15"/>
      <c r="AK192" s="15"/>
      <c r="AL192" s="15"/>
      <c r="AM192" s="15"/>
      <c r="AN192" s="15"/>
      <c r="AP192" s="15"/>
      <c r="AR192" s="15"/>
      <c r="AS192" s="15"/>
      <c r="AT192" s="15"/>
    </row>
    <row r="193" spans="5:46" x14ac:dyDescent="0.35">
      <c r="E193" s="15"/>
      <c r="F193" s="15"/>
      <c r="J193" s="15"/>
      <c r="K193" s="15"/>
      <c r="R193" s="15"/>
      <c r="S193" s="15"/>
      <c r="AE193" s="15"/>
      <c r="AF193" s="32"/>
      <c r="AH193" s="15"/>
      <c r="AI193" s="15"/>
      <c r="AJ193" s="15"/>
      <c r="AK193" s="15"/>
      <c r="AL193" s="15"/>
      <c r="AM193" s="15"/>
      <c r="AN193" s="15"/>
      <c r="AP193" s="15"/>
      <c r="AR193" s="15"/>
      <c r="AS193" s="15"/>
      <c r="AT193" s="15"/>
    </row>
    <row r="194" spans="5:46" x14ac:dyDescent="0.35">
      <c r="E194" s="15"/>
      <c r="F194" s="15"/>
      <c r="J194" s="15"/>
      <c r="K194" s="15"/>
      <c r="R194" s="15"/>
      <c r="S194" s="15"/>
      <c r="AE194" s="15"/>
      <c r="AF194" s="32"/>
      <c r="AH194" s="15"/>
      <c r="AI194" s="15"/>
      <c r="AJ194" s="15"/>
      <c r="AK194" s="15"/>
      <c r="AL194" s="15"/>
      <c r="AM194" s="15"/>
      <c r="AN194" s="15"/>
      <c r="AP194" s="15"/>
      <c r="AR194" s="15"/>
      <c r="AS194" s="15"/>
      <c r="AT194" s="15"/>
    </row>
    <row r="195" spans="5:46" x14ac:dyDescent="0.35">
      <c r="E195" s="15"/>
      <c r="F195" s="15"/>
      <c r="J195" s="15"/>
      <c r="K195" s="15"/>
      <c r="R195" s="15"/>
      <c r="S195" s="15"/>
      <c r="AE195" s="15"/>
      <c r="AF195" s="32"/>
      <c r="AH195" s="15"/>
      <c r="AI195" s="15"/>
      <c r="AJ195" s="15"/>
      <c r="AK195" s="15"/>
      <c r="AL195" s="15"/>
      <c r="AM195" s="15"/>
      <c r="AN195" s="15"/>
      <c r="AP195" s="15"/>
      <c r="AR195" s="15"/>
      <c r="AS195" s="15"/>
      <c r="AT195" s="15"/>
    </row>
    <row r="196" spans="5:46" x14ac:dyDescent="0.35">
      <c r="E196" s="15"/>
      <c r="F196" s="15"/>
      <c r="J196" s="15"/>
      <c r="K196" s="15"/>
      <c r="R196" s="15"/>
      <c r="S196" s="15"/>
      <c r="AE196" s="15"/>
      <c r="AF196" s="32"/>
      <c r="AH196" s="15"/>
      <c r="AI196" s="15"/>
      <c r="AJ196" s="15"/>
      <c r="AK196" s="15"/>
      <c r="AL196" s="15"/>
      <c r="AM196" s="15"/>
      <c r="AN196" s="15"/>
      <c r="AP196" s="15"/>
      <c r="AR196" s="15"/>
      <c r="AS196" s="15"/>
      <c r="AT196" s="15"/>
    </row>
    <row r="197" spans="5:46" x14ac:dyDescent="0.35">
      <c r="E197" s="15"/>
      <c r="F197" s="15"/>
      <c r="J197" s="15"/>
      <c r="K197" s="15"/>
      <c r="R197" s="15"/>
      <c r="S197" s="15"/>
      <c r="AE197" s="15"/>
      <c r="AF197" s="32"/>
      <c r="AH197" s="15"/>
      <c r="AI197" s="15"/>
      <c r="AJ197" s="15"/>
      <c r="AK197" s="15"/>
      <c r="AL197" s="15"/>
      <c r="AM197" s="15"/>
      <c r="AN197" s="15"/>
      <c r="AP197" s="15"/>
      <c r="AR197" s="15"/>
      <c r="AS197" s="15"/>
      <c r="AT197" s="15"/>
    </row>
    <row r="198" spans="5:46" x14ac:dyDescent="0.35">
      <c r="E198" s="15"/>
      <c r="F198" s="15"/>
      <c r="J198" s="15"/>
      <c r="K198" s="15"/>
      <c r="R198" s="15"/>
      <c r="S198" s="15"/>
      <c r="AE198" s="15"/>
      <c r="AF198" s="32"/>
      <c r="AH198" s="15"/>
      <c r="AI198" s="15"/>
      <c r="AJ198" s="15"/>
      <c r="AK198" s="15"/>
      <c r="AL198" s="15"/>
      <c r="AM198" s="15"/>
      <c r="AN198" s="15"/>
      <c r="AP198" s="15"/>
      <c r="AR198" s="15"/>
      <c r="AS198" s="15"/>
      <c r="AT198" s="15"/>
    </row>
    <row r="199" spans="5:46" x14ac:dyDescent="0.35">
      <c r="E199" s="15"/>
      <c r="F199" s="15"/>
      <c r="J199" s="15"/>
      <c r="K199" s="15"/>
      <c r="R199" s="15"/>
      <c r="S199" s="15"/>
      <c r="AE199" s="15"/>
      <c r="AF199" s="32"/>
      <c r="AH199" s="15"/>
      <c r="AI199" s="15"/>
      <c r="AJ199" s="15"/>
      <c r="AK199" s="15"/>
      <c r="AL199" s="15"/>
      <c r="AM199" s="15"/>
      <c r="AN199" s="15"/>
      <c r="AP199" s="15"/>
      <c r="AR199" s="15"/>
      <c r="AS199" s="15"/>
      <c r="AT199" s="15"/>
    </row>
    <row r="200" spans="5:46" x14ac:dyDescent="0.35">
      <c r="E200" s="15"/>
      <c r="F200" s="15"/>
      <c r="J200" s="15"/>
      <c r="K200" s="15"/>
      <c r="R200" s="15"/>
      <c r="S200" s="15"/>
      <c r="AE200" s="15"/>
      <c r="AF200" s="32"/>
      <c r="AH200" s="15"/>
      <c r="AI200" s="15"/>
      <c r="AJ200" s="15"/>
      <c r="AK200" s="15"/>
      <c r="AL200" s="15"/>
      <c r="AM200" s="15"/>
      <c r="AN200" s="15"/>
      <c r="AP200" s="15"/>
      <c r="AR200" s="15"/>
      <c r="AS200" s="15"/>
      <c r="AT200" s="15"/>
    </row>
    <row r="201" spans="5:46" x14ac:dyDescent="0.35">
      <c r="E201" s="15"/>
      <c r="F201" s="15"/>
      <c r="J201" s="15"/>
      <c r="K201" s="15"/>
      <c r="R201" s="15"/>
      <c r="S201" s="15"/>
      <c r="AE201" s="15"/>
      <c r="AF201" s="32"/>
      <c r="AH201" s="15"/>
      <c r="AI201" s="15"/>
      <c r="AJ201" s="15"/>
      <c r="AK201" s="15"/>
      <c r="AL201" s="15"/>
      <c r="AM201" s="15"/>
      <c r="AN201" s="15"/>
      <c r="AP201" s="15"/>
      <c r="AR201" s="15"/>
      <c r="AS201" s="15"/>
      <c r="AT201" s="15"/>
    </row>
    <row r="202" spans="5:46" x14ac:dyDescent="0.35">
      <c r="E202" s="15"/>
      <c r="F202" s="15"/>
      <c r="J202" s="15"/>
      <c r="K202" s="15"/>
      <c r="R202" s="15"/>
      <c r="S202" s="15"/>
      <c r="AE202" s="15"/>
      <c r="AF202" s="32"/>
      <c r="AH202" s="15"/>
      <c r="AI202" s="15"/>
      <c r="AJ202" s="15"/>
      <c r="AK202" s="15"/>
      <c r="AL202" s="15"/>
      <c r="AM202" s="15"/>
      <c r="AN202" s="15"/>
      <c r="AP202" s="15"/>
      <c r="AR202" s="15"/>
      <c r="AS202" s="15"/>
      <c r="AT202" s="15"/>
    </row>
    <row r="203" spans="5:46" x14ac:dyDescent="0.35">
      <c r="E203" s="15"/>
      <c r="F203" s="15"/>
      <c r="J203" s="15"/>
      <c r="K203" s="15"/>
      <c r="R203" s="15"/>
      <c r="S203" s="15"/>
      <c r="AE203" s="15"/>
      <c r="AF203" s="32"/>
      <c r="AH203" s="15"/>
      <c r="AI203" s="15"/>
      <c r="AJ203" s="15"/>
      <c r="AK203" s="15"/>
      <c r="AL203" s="15"/>
      <c r="AM203" s="15"/>
      <c r="AN203" s="15"/>
      <c r="AP203" s="15"/>
      <c r="AR203" s="15"/>
      <c r="AS203" s="15"/>
      <c r="AT203" s="15"/>
    </row>
    <row r="204" spans="5:46" x14ac:dyDescent="0.35">
      <c r="E204" s="15"/>
      <c r="F204" s="15"/>
      <c r="J204" s="15"/>
      <c r="K204" s="15"/>
      <c r="R204" s="15"/>
      <c r="S204" s="15"/>
      <c r="AE204" s="15"/>
      <c r="AF204" s="32"/>
      <c r="AH204" s="15"/>
      <c r="AI204" s="15"/>
      <c r="AJ204" s="15"/>
      <c r="AK204" s="15"/>
      <c r="AL204" s="15"/>
      <c r="AM204" s="15"/>
      <c r="AN204" s="15"/>
      <c r="AP204" s="15"/>
      <c r="AR204" s="15"/>
      <c r="AS204" s="15"/>
      <c r="AT204" s="15"/>
    </row>
    <row r="205" spans="5:46" x14ac:dyDescent="0.35">
      <c r="E205" s="15"/>
      <c r="F205" s="15"/>
      <c r="J205" s="15"/>
      <c r="K205" s="15"/>
      <c r="R205" s="15"/>
      <c r="S205" s="15"/>
      <c r="AE205" s="15"/>
      <c r="AF205" s="32"/>
      <c r="AH205" s="15"/>
      <c r="AI205" s="15"/>
      <c r="AJ205" s="15"/>
      <c r="AK205" s="15"/>
      <c r="AL205" s="15"/>
      <c r="AM205" s="15"/>
      <c r="AN205" s="15"/>
      <c r="AP205" s="15"/>
      <c r="AR205" s="15"/>
      <c r="AS205" s="15"/>
      <c r="AT205" s="15"/>
    </row>
    <row r="206" spans="5:46" x14ac:dyDescent="0.35">
      <c r="E206" s="15"/>
      <c r="F206" s="15"/>
      <c r="J206" s="15"/>
      <c r="K206" s="15"/>
      <c r="R206" s="15"/>
      <c r="S206" s="15"/>
      <c r="AE206" s="15"/>
      <c r="AF206" s="32"/>
      <c r="AH206" s="15"/>
      <c r="AI206" s="15"/>
      <c r="AJ206" s="15"/>
      <c r="AK206" s="15"/>
      <c r="AL206" s="15"/>
      <c r="AM206" s="15"/>
      <c r="AN206" s="15"/>
      <c r="AP206" s="15"/>
      <c r="AR206" s="15"/>
      <c r="AS206" s="15"/>
      <c r="AT206" s="15"/>
    </row>
    <row r="207" spans="5:46" x14ac:dyDescent="0.35">
      <c r="E207" s="15"/>
      <c r="F207" s="15"/>
      <c r="J207" s="15"/>
      <c r="K207" s="15"/>
      <c r="R207" s="15"/>
      <c r="S207" s="15"/>
      <c r="AE207" s="15"/>
      <c r="AF207" s="32"/>
      <c r="AH207" s="15"/>
      <c r="AI207" s="15"/>
      <c r="AJ207" s="15"/>
      <c r="AK207" s="15"/>
      <c r="AL207" s="15"/>
      <c r="AM207" s="15"/>
      <c r="AN207" s="15"/>
      <c r="AP207" s="15"/>
      <c r="AR207" s="15"/>
      <c r="AS207" s="15"/>
      <c r="AT207" s="15"/>
    </row>
    <row r="208" spans="5:46" x14ac:dyDescent="0.35">
      <c r="E208" s="15"/>
      <c r="F208" s="15"/>
      <c r="J208" s="15"/>
      <c r="K208" s="15"/>
      <c r="R208" s="15"/>
      <c r="S208" s="15"/>
      <c r="AE208" s="15"/>
      <c r="AF208" s="32"/>
      <c r="AH208" s="15"/>
      <c r="AI208" s="15"/>
      <c r="AJ208" s="15"/>
      <c r="AK208" s="15"/>
      <c r="AL208" s="15"/>
      <c r="AM208" s="15"/>
      <c r="AN208" s="15"/>
      <c r="AP208" s="15"/>
      <c r="AR208" s="15"/>
      <c r="AS208" s="15"/>
      <c r="AT208" s="15"/>
    </row>
    <row r="209" spans="5:46" x14ac:dyDescent="0.35">
      <c r="E209" s="15"/>
      <c r="F209" s="15"/>
      <c r="J209" s="15"/>
      <c r="K209" s="15"/>
      <c r="R209" s="15"/>
      <c r="S209" s="15"/>
      <c r="AE209" s="15"/>
      <c r="AF209" s="32"/>
      <c r="AH209" s="15"/>
      <c r="AI209" s="15"/>
      <c r="AJ209" s="15"/>
      <c r="AK209" s="15"/>
      <c r="AL209" s="15"/>
      <c r="AM209" s="15"/>
      <c r="AN209" s="15"/>
      <c r="AP209" s="15"/>
      <c r="AR209" s="15"/>
      <c r="AS209" s="15"/>
      <c r="AT209" s="15"/>
    </row>
    <row r="210" spans="5:46" x14ac:dyDescent="0.35">
      <c r="E210" s="15"/>
      <c r="F210" s="15"/>
      <c r="J210" s="15"/>
      <c r="K210" s="15"/>
      <c r="R210" s="15"/>
      <c r="S210" s="15"/>
      <c r="AE210" s="15"/>
      <c r="AF210" s="32"/>
      <c r="AH210" s="15"/>
      <c r="AI210" s="15"/>
      <c r="AJ210" s="15"/>
      <c r="AK210" s="15"/>
      <c r="AL210" s="15"/>
      <c r="AM210" s="15"/>
      <c r="AN210" s="15"/>
      <c r="AP210" s="15"/>
      <c r="AR210" s="15"/>
      <c r="AS210" s="15"/>
      <c r="AT210" s="15"/>
    </row>
    <row r="211" spans="5:46" x14ac:dyDescent="0.35">
      <c r="E211" s="15"/>
      <c r="F211" s="15"/>
      <c r="J211" s="15"/>
      <c r="K211" s="15"/>
      <c r="R211" s="15"/>
      <c r="S211" s="15"/>
      <c r="AE211" s="15"/>
      <c r="AF211" s="32"/>
      <c r="AH211" s="15"/>
      <c r="AI211" s="15"/>
      <c r="AJ211" s="15"/>
      <c r="AK211" s="15"/>
      <c r="AL211" s="15"/>
      <c r="AM211" s="15"/>
      <c r="AN211" s="15"/>
      <c r="AP211" s="15"/>
      <c r="AR211" s="15"/>
      <c r="AS211" s="15"/>
      <c r="AT211" s="15"/>
    </row>
    <row r="212" spans="5:46" x14ac:dyDescent="0.35">
      <c r="E212" s="15"/>
      <c r="F212" s="15"/>
      <c r="J212" s="15"/>
      <c r="K212" s="15"/>
      <c r="R212" s="15"/>
      <c r="S212" s="15"/>
      <c r="AE212" s="15"/>
      <c r="AF212" s="32"/>
      <c r="AH212" s="15"/>
      <c r="AI212" s="15"/>
      <c r="AJ212" s="15"/>
      <c r="AK212" s="15"/>
      <c r="AL212" s="15"/>
      <c r="AM212" s="15"/>
      <c r="AN212" s="15"/>
      <c r="AP212" s="15"/>
      <c r="AR212" s="15"/>
      <c r="AS212" s="15"/>
      <c r="AT212" s="15"/>
    </row>
    <row r="213" spans="5:46" x14ac:dyDescent="0.35">
      <c r="E213" s="15"/>
      <c r="F213" s="15"/>
      <c r="J213" s="15"/>
      <c r="K213" s="15"/>
      <c r="R213" s="15"/>
      <c r="S213" s="15"/>
      <c r="AE213" s="15"/>
      <c r="AF213" s="32"/>
      <c r="AH213" s="15"/>
      <c r="AI213" s="15"/>
      <c r="AJ213" s="15"/>
      <c r="AK213" s="15"/>
      <c r="AL213" s="15"/>
      <c r="AM213" s="15"/>
      <c r="AN213" s="15"/>
      <c r="AP213" s="15"/>
      <c r="AR213" s="15"/>
      <c r="AS213" s="15"/>
      <c r="AT213" s="15"/>
    </row>
    <row r="214" spans="5:46" x14ac:dyDescent="0.35">
      <c r="E214" s="15"/>
      <c r="F214" s="15"/>
      <c r="J214" s="15"/>
      <c r="K214" s="15"/>
      <c r="R214" s="15"/>
      <c r="S214" s="15"/>
      <c r="AE214" s="15"/>
      <c r="AF214" s="32"/>
      <c r="AH214" s="15"/>
      <c r="AI214" s="15"/>
      <c r="AJ214" s="15"/>
      <c r="AK214" s="15"/>
      <c r="AL214" s="15"/>
      <c r="AM214" s="15"/>
      <c r="AN214" s="15"/>
      <c r="AP214" s="15"/>
      <c r="AR214" s="15"/>
      <c r="AS214" s="15"/>
      <c r="AT214" s="15"/>
    </row>
    <row r="215" spans="5:46" x14ac:dyDescent="0.35">
      <c r="E215" s="15"/>
      <c r="F215" s="15"/>
      <c r="J215" s="15"/>
      <c r="K215" s="15"/>
      <c r="R215" s="15"/>
      <c r="S215" s="15"/>
      <c r="AE215" s="15"/>
      <c r="AF215" s="32"/>
      <c r="AH215" s="15"/>
      <c r="AI215" s="15"/>
      <c r="AJ215" s="15"/>
      <c r="AK215" s="15"/>
      <c r="AL215" s="15"/>
      <c r="AM215" s="15"/>
      <c r="AN215" s="15"/>
      <c r="AP215" s="15"/>
      <c r="AR215" s="15"/>
      <c r="AS215" s="15"/>
      <c r="AT215" s="15"/>
    </row>
    <row r="216" spans="5:46" x14ac:dyDescent="0.35">
      <c r="E216" s="15"/>
      <c r="F216" s="15"/>
      <c r="J216" s="15"/>
      <c r="K216" s="15"/>
      <c r="R216" s="15"/>
      <c r="S216" s="15"/>
      <c r="AE216" s="15"/>
      <c r="AF216" s="32"/>
      <c r="AH216" s="15"/>
      <c r="AI216" s="15"/>
      <c r="AJ216" s="15"/>
      <c r="AK216" s="15"/>
      <c r="AL216" s="15"/>
      <c r="AM216" s="15"/>
      <c r="AN216" s="15"/>
      <c r="AP216" s="15"/>
      <c r="AR216" s="15"/>
      <c r="AS216" s="15"/>
      <c r="AT216" s="15"/>
    </row>
    <row r="217" spans="5:46" x14ac:dyDescent="0.35">
      <c r="E217" s="15"/>
      <c r="F217" s="15"/>
      <c r="J217" s="15"/>
      <c r="K217" s="15"/>
      <c r="R217" s="15"/>
      <c r="S217" s="15"/>
      <c r="AE217" s="15"/>
      <c r="AF217" s="32"/>
      <c r="AH217" s="15"/>
      <c r="AI217" s="15"/>
      <c r="AJ217" s="15"/>
      <c r="AK217" s="15"/>
      <c r="AL217" s="15"/>
      <c r="AM217" s="15"/>
      <c r="AN217" s="15"/>
      <c r="AP217" s="15"/>
      <c r="AR217" s="15"/>
      <c r="AS217" s="15"/>
      <c r="AT217" s="15"/>
    </row>
    <row r="218" spans="5:46" x14ac:dyDescent="0.35">
      <c r="E218" s="15"/>
      <c r="F218" s="15"/>
      <c r="J218" s="15"/>
      <c r="K218" s="15"/>
      <c r="R218" s="15"/>
      <c r="S218" s="15"/>
      <c r="AE218" s="15"/>
      <c r="AF218" s="32"/>
      <c r="AH218" s="15"/>
      <c r="AI218" s="15"/>
      <c r="AJ218" s="15"/>
      <c r="AK218" s="15"/>
      <c r="AL218" s="15"/>
      <c r="AM218" s="15"/>
      <c r="AN218" s="15"/>
      <c r="AP218" s="15"/>
      <c r="AR218" s="15"/>
      <c r="AS218" s="15"/>
      <c r="AT218" s="15"/>
    </row>
    <row r="219" spans="5:46" x14ac:dyDescent="0.35">
      <c r="E219" s="15"/>
      <c r="F219" s="15"/>
      <c r="J219" s="15"/>
      <c r="K219" s="15"/>
      <c r="R219" s="15"/>
      <c r="S219" s="15"/>
      <c r="AE219" s="15"/>
      <c r="AF219" s="32"/>
      <c r="AH219" s="15"/>
      <c r="AI219" s="15"/>
      <c r="AJ219" s="15"/>
      <c r="AK219" s="15"/>
      <c r="AL219" s="15"/>
      <c r="AM219" s="15"/>
      <c r="AN219" s="15"/>
      <c r="AP219" s="15"/>
      <c r="AR219" s="15"/>
      <c r="AS219" s="15"/>
      <c r="AT219" s="15"/>
    </row>
    <row r="220" spans="5:46" x14ac:dyDescent="0.35">
      <c r="E220" s="15"/>
      <c r="F220" s="15"/>
      <c r="J220" s="15"/>
      <c r="K220" s="15"/>
      <c r="R220" s="15"/>
      <c r="S220" s="15"/>
      <c r="AE220" s="15"/>
      <c r="AF220" s="32"/>
      <c r="AH220" s="15"/>
      <c r="AI220" s="15"/>
      <c r="AJ220" s="15"/>
      <c r="AK220" s="15"/>
      <c r="AL220" s="15"/>
      <c r="AM220" s="15"/>
      <c r="AN220" s="15"/>
      <c r="AP220" s="15"/>
      <c r="AR220" s="15"/>
      <c r="AS220" s="15"/>
      <c r="AT220" s="15"/>
    </row>
    <row r="221" spans="5:46" x14ac:dyDescent="0.35">
      <c r="E221" s="15"/>
      <c r="F221" s="15"/>
      <c r="J221" s="15"/>
      <c r="K221" s="15"/>
      <c r="R221" s="15"/>
      <c r="S221" s="15"/>
      <c r="AE221" s="15"/>
      <c r="AF221" s="32"/>
      <c r="AH221" s="15"/>
      <c r="AI221" s="15"/>
      <c r="AJ221" s="15"/>
      <c r="AK221" s="15"/>
      <c r="AL221" s="15"/>
      <c r="AM221" s="15"/>
      <c r="AN221" s="15"/>
      <c r="AP221" s="15"/>
      <c r="AR221" s="15"/>
      <c r="AS221" s="15"/>
      <c r="AT221" s="15"/>
    </row>
    <row r="222" spans="5:46" x14ac:dyDescent="0.35">
      <c r="E222" s="15"/>
      <c r="F222" s="15"/>
      <c r="J222" s="15"/>
      <c r="K222" s="15"/>
      <c r="R222" s="15"/>
      <c r="S222" s="15"/>
      <c r="AE222" s="15"/>
      <c r="AF222" s="32"/>
      <c r="AH222" s="15"/>
      <c r="AI222" s="15"/>
      <c r="AJ222" s="15"/>
      <c r="AK222" s="15"/>
      <c r="AL222" s="15"/>
      <c r="AM222" s="15"/>
      <c r="AN222" s="15"/>
      <c r="AP222" s="15"/>
      <c r="AR222" s="15"/>
      <c r="AS222" s="15"/>
      <c r="AT222" s="15"/>
    </row>
    <row r="223" spans="5:46" x14ac:dyDescent="0.35">
      <c r="E223" s="15"/>
      <c r="F223" s="15"/>
      <c r="J223" s="15"/>
      <c r="K223" s="15"/>
      <c r="R223" s="15"/>
      <c r="S223" s="15"/>
      <c r="AE223" s="15"/>
      <c r="AF223" s="32"/>
      <c r="AH223" s="15"/>
      <c r="AI223" s="15"/>
      <c r="AJ223" s="15"/>
      <c r="AK223" s="15"/>
      <c r="AL223" s="15"/>
      <c r="AM223" s="15"/>
      <c r="AN223" s="15"/>
      <c r="AP223" s="15"/>
      <c r="AR223" s="15"/>
      <c r="AS223" s="15"/>
      <c r="AT223" s="15"/>
    </row>
    <row r="224" spans="5:46" x14ac:dyDescent="0.35">
      <c r="E224" s="15"/>
      <c r="F224" s="15"/>
      <c r="J224" s="15"/>
      <c r="K224" s="15"/>
      <c r="R224" s="15"/>
      <c r="S224" s="15"/>
      <c r="AE224" s="15"/>
      <c r="AF224" s="32"/>
      <c r="AH224" s="15"/>
      <c r="AI224" s="15"/>
      <c r="AJ224" s="15"/>
      <c r="AK224" s="15"/>
      <c r="AL224" s="15"/>
      <c r="AM224" s="15"/>
      <c r="AN224" s="15"/>
      <c r="AP224" s="15"/>
      <c r="AR224" s="15"/>
      <c r="AS224" s="15"/>
      <c r="AT224" s="15"/>
    </row>
    <row r="225" spans="5:46" x14ac:dyDescent="0.35">
      <c r="E225" s="15"/>
      <c r="F225" s="15"/>
      <c r="J225" s="15"/>
      <c r="K225" s="15"/>
      <c r="R225" s="15"/>
      <c r="S225" s="15"/>
      <c r="AE225" s="15"/>
      <c r="AF225" s="32"/>
      <c r="AH225" s="15"/>
      <c r="AI225" s="15"/>
      <c r="AJ225" s="15"/>
      <c r="AK225" s="15"/>
      <c r="AL225" s="15"/>
      <c r="AM225" s="15"/>
      <c r="AN225" s="15"/>
      <c r="AP225" s="15"/>
      <c r="AR225" s="15"/>
      <c r="AS225" s="15"/>
      <c r="AT225" s="15"/>
    </row>
    <row r="226" spans="5:46" x14ac:dyDescent="0.35">
      <c r="E226" s="15"/>
      <c r="F226" s="15"/>
      <c r="J226" s="15"/>
      <c r="K226" s="15"/>
      <c r="R226" s="15"/>
      <c r="S226" s="15"/>
      <c r="AE226" s="15"/>
      <c r="AF226" s="32"/>
      <c r="AH226" s="15"/>
      <c r="AI226" s="15"/>
      <c r="AJ226" s="15"/>
      <c r="AK226" s="15"/>
      <c r="AL226" s="15"/>
      <c r="AM226" s="15"/>
      <c r="AN226" s="15"/>
      <c r="AP226" s="15"/>
      <c r="AR226" s="15"/>
      <c r="AS226" s="15"/>
      <c r="AT226" s="15"/>
    </row>
    <row r="227" spans="5:46" x14ac:dyDescent="0.35">
      <c r="E227" s="15"/>
      <c r="F227" s="15"/>
      <c r="J227" s="15"/>
      <c r="K227" s="15"/>
      <c r="R227" s="15"/>
      <c r="S227" s="15"/>
      <c r="AE227" s="15"/>
      <c r="AF227" s="32"/>
      <c r="AH227" s="15"/>
      <c r="AI227" s="15"/>
      <c r="AJ227" s="15"/>
      <c r="AK227" s="15"/>
      <c r="AL227" s="15"/>
      <c r="AM227" s="15"/>
      <c r="AN227" s="15"/>
      <c r="AP227" s="15"/>
      <c r="AR227" s="15"/>
      <c r="AS227" s="15"/>
      <c r="AT227" s="15"/>
    </row>
    <row r="228" spans="5:46" x14ac:dyDescent="0.35">
      <c r="E228" s="15"/>
      <c r="F228" s="15"/>
      <c r="J228" s="15"/>
      <c r="K228" s="15"/>
      <c r="R228" s="15"/>
      <c r="S228" s="15"/>
      <c r="AE228" s="15"/>
      <c r="AF228" s="32"/>
      <c r="AH228" s="15"/>
      <c r="AI228" s="15"/>
      <c r="AJ228" s="15"/>
      <c r="AK228" s="15"/>
      <c r="AL228" s="15"/>
      <c r="AM228" s="15"/>
      <c r="AN228" s="15"/>
      <c r="AP228" s="15"/>
      <c r="AR228" s="15"/>
      <c r="AS228" s="15"/>
      <c r="AT228" s="15"/>
    </row>
    <row r="229" spans="5:46" x14ac:dyDescent="0.35">
      <c r="E229" s="15"/>
      <c r="F229" s="15"/>
      <c r="J229" s="15"/>
      <c r="K229" s="15"/>
      <c r="R229" s="15"/>
      <c r="S229" s="15"/>
      <c r="AE229" s="15"/>
      <c r="AF229" s="32"/>
      <c r="AH229" s="15"/>
      <c r="AI229" s="15"/>
      <c r="AJ229" s="15"/>
      <c r="AK229" s="15"/>
      <c r="AL229" s="15"/>
      <c r="AM229" s="15"/>
      <c r="AN229" s="15"/>
      <c r="AP229" s="15"/>
      <c r="AR229" s="15"/>
      <c r="AS229" s="15"/>
      <c r="AT229" s="15"/>
    </row>
    <row r="230" spans="5:46" x14ac:dyDescent="0.35">
      <c r="E230" s="15"/>
      <c r="F230" s="15"/>
      <c r="J230" s="15"/>
      <c r="K230" s="15"/>
      <c r="R230" s="15"/>
      <c r="S230" s="15"/>
      <c r="AE230" s="15"/>
      <c r="AF230" s="32"/>
      <c r="AH230" s="15"/>
      <c r="AI230" s="15"/>
      <c r="AJ230" s="15"/>
      <c r="AK230" s="15"/>
      <c r="AL230" s="15"/>
      <c r="AM230" s="15"/>
      <c r="AN230" s="15"/>
      <c r="AP230" s="15"/>
      <c r="AR230" s="15"/>
      <c r="AS230" s="15"/>
      <c r="AT230" s="15"/>
    </row>
    <row r="231" spans="5:46" x14ac:dyDescent="0.35">
      <c r="E231" s="15"/>
      <c r="F231" s="15"/>
      <c r="J231" s="15"/>
      <c r="K231" s="15"/>
      <c r="R231" s="15"/>
      <c r="S231" s="15"/>
      <c r="AE231" s="15"/>
      <c r="AF231" s="32"/>
      <c r="AH231" s="15"/>
      <c r="AI231" s="15"/>
      <c r="AJ231" s="15"/>
      <c r="AK231" s="15"/>
      <c r="AL231" s="15"/>
      <c r="AM231" s="15"/>
      <c r="AN231" s="15"/>
      <c r="AP231" s="15"/>
      <c r="AR231" s="15"/>
      <c r="AS231" s="15"/>
      <c r="AT231" s="15"/>
    </row>
    <row r="232" spans="5:46" x14ac:dyDescent="0.35">
      <c r="E232" s="15"/>
      <c r="F232" s="15"/>
      <c r="J232" s="15"/>
      <c r="K232" s="15"/>
      <c r="R232" s="15"/>
      <c r="S232" s="15"/>
      <c r="AE232" s="15"/>
      <c r="AF232" s="32"/>
      <c r="AH232" s="15"/>
      <c r="AI232" s="15"/>
      <c r="AJ232" s="15"/>
      <c r="AK232" s="15"/>
      <c r="AL232" s="15"/>
      <c r="AM232" s="15"/>
      <c r="AN232" s="15"/>
      <c r="AP232" s="15"/>
      <c r="AR232" s="15"/>
      <c r="AS232" s="15"/>
      <c r="AT232" s="15"/>
    </row>
    <row r="233" spans="5:46" x14ac:dyDescent="0.35">
      <c r="E233" s="15"/>
      <c r="F233" s="15"/>
      <c r="J233" s="15"/>
      <c r="K233" s="15"/>
      <c r="R233" s="15"/>
      <c r="S233" s="15"/>
      <c r="AE233" s="15"/>
      <c r="AF233" s="32"/>
      <c r="AH233" s="15"/>
      <c r="AI233" s="15"/>
      <c r="AJ233" s="15"/>
      <c r="AK233" s="15"/>
      <c r="AL233" s="15"/>
      <c r="AM233" s="15"/>
      <c r="AN233" s="15"/>
      <c r="AP233" s="15"/>
      <c r="AR233" s="15"/>
      <c r="AS233" s="15"/>
      <c r="AT233" s="15"/>
    </row>
    <row r="234" spans="5:46" x14ac:dyDescent="0.35">
      <c r="E234" s="15"/>
      <c r="F234" s="15"/>
      <c r="J234" s="15"/>
      <c r="K234" s="15"/>
      <c r="R234" s="15"/>
      <c r="S234" s="15"/>
      <c r="AE234" s="15"/>
      <c r="AF234" s="32"/>
      <c r="AH234" s="15"/>
      <c r="AI234" s="15"/>
      <c r="AJ234" s="15"/>
      <c r="AK234" s="15"/>
      <c r="AL234" s="15"/>
      <c r="AM234" s="15"/>
      <c r="AN234" s="15"/>
      <c r="AP234" s="15"/>
      <c r="AR234" s="15"/>
      <c r="AS234" s="15"/>
      <c r="AT234" s="15"/>
    </row>
    <row r="235" spans="5:46" x14ac:dyDescent="0.35">
      <c r="E235" s="15"/>
      <c r="F235" s="15"/>
      <c r="J235" s="15"/>
      <c r="K235" s="15"/>
      <c r="R235" s="15"/>
      <c r="S235" s="15"/>
      <c r="AE235" s="15"/>
      <c r="AF235" s="32"/>
      <c r="AH235" s="15"/>
      <c r="AI235" s="15"/>
      <c r="AJ235" s="15"/>
      <c r="AK235" s="15"/>
      <c r="AL235" s="15"/>
      <c r="AM235" s="15"/>
      <c r="AN235" s="15"/>
      <c r="AP235" s="15"/>
      <c r="AR235" s="15"/>
      <c r="AS235" s="15"/>
      <c r="AT235" s="15"/>
    </row>
    <row r="236" spans="5:46" x14ac:dyDescent="0.35">
      <c r="E236" s="15"/>
      <c r="F236" s="15"/>
      <c r="J236" s="15"/>
      <c r="K236" s="15"/>
      <c r="R236" s="15"/>
      <c r="S236" s="15"/>
      <c r="AE236" s="15"/>
      <c r="AF236" s="32"/>
      <c r="AH236" s="15"/>
      <c r="AI236" s="15"/>
      <c r="AJ236" s="15"/>
      <c r="AK236" s="15"/>
      <c r="AL236" s="15"/>
      <c r="AM236" s="15"/>
      <c r="AN236" s="15"/>
      <c r="AP236" s="15"/>
      <c r="AR236" s="15"/>
      <c r="AS236" s="15"/>
      <c r="AT236" s="15"/>
    </row>
    <row r="237" spans="5:46" x14ac:dyDescent="0.35">
      <c r="E237" s="15"/>
      <c r="F237" s="15"/>
      <c r="J237" s="15"/>
      <c r="K237" s="15"/>
      <c r="R237" s="15"/>
      <c r="S237" s="15"/>
      <c r="AE237" s="15"/>
      <c r="AF237" s="32"/>
      <c r="AH237" s="15"/>
      <c r="AI237" s="15"/>
      <c r="AJ237" s="15"/>
      <c r="AK237" s="15"/>
      <c r="AL237" s="15"/>
      <c r="AM237" s="15"/>
      <c r="AN237" s="15"/>
      <c r="AP237" s="15"/>
      <c r="AR237" s="15"/>
      <c r="AS237" s="15"/>
      <c r="AT237" s="15"/>
    </row>
    <row r="238" spans="5:46" x14ac:dyDescent="0.35">
      <c r="E238" s="15"/>
      <c r="F238" s="15"/>
      <c r="J238" s="15"/>
      <c r="K238" s="15"/>
      <c r="R238" s="15"/>
      <c r="S238" s="15"/>
      <c r="AE238" s="15"/>
      <c r="AF238" s="32"/>
      <c r="AH238" s="15"/>
      <c r="AI238" s="15"/>
      <c r="AJ238" s="15"/>
      <c r="AK238" s="15"/>
      <c r="AL238" s="15"/>
      <c r="AM238" s="15"/>
      <c r="AN238" s="15"/>
      <c r="AP238" s="15"/>
      <c r="AR238" s="15"/>
      <c r="AS238" s="15"/>
      <c r="AT238" s="15"/>
    </row>
    <row r="239" spans="5:46" x14ac:dyDescent="0.35">
      <c r="E239" s="15"/>
      <c r="F239" s="15"/>
      <c r="J239" s="15"/>
      <c r="K239" s="15"/>
      <c r="R239" s="15"/>
      <c r="S239" s="15"/>
      <c r="AE239" s="15"/>
      <c r="AF239" s="32"/>
      <c r="AH239" s="15"/>
      <c r="AI239" s="15"/>
      <c r="AJ239" s="15"/>
      <c r="AK239" s="15"/>
      <c r="AL239" s="15"/>
      <c r="AM239" s="15"/>
      <c r="AN239" s="15"/>
      <c r="AP239" s="15"/>
      <c r="AR239" s="15"/>
      <c r="AS239" s="15"/>
      <c r="AT239" s="15"/>
    </row>
    <row r="240" spans="5:46" x14ac:dyDescent="0.35">
      <c r="E240" s="15"/>
      <c r="F240" s="15"/>
      <c r="J240" s="15"/>
      <c r="K240" s="15"/>
      <c r="R240" s="15"/>
      <c r="S240" s="15"/>
      <c r="AE240" s="15"/>
      <c r="AF240" s="32"/>
      <c r="AH240" s="15"/>
      <c r="AI240" s="15"/>
      <c r="AJ240" s="15"/>
      <c r="AK240" s="15"/>
      <c r="AL240" s="15"/>
      <c r="AM240" s="15"/>
      <c r="AN240" s="15"/>
      <c r="AP240" s="15"/>
      <c r="AR240" s="15"/>
      <c r="AS240" s="15"/>
      <c r="AT240" s="15"/>
    </row>
    <row r="241" spans="5:46" x14ac:dyDescent="0.35">
      <c r="E241" s="15"/>
      <c r="F241" s="15"/>
      <c r="J241" s="15"/>
      <c r="K241" s="15"/>
      <c r="R241" s="15"/>
      <c r="S241" s="15"/>
      <c r="AE241" s="15"/>
      <c r="AF241" s="32"/>
      <c r="AH241" s="15"/>
      <c r="AI241" s="15"/>
      <c r="AJ241" s="15"/>
      <c r="AK241" s="15"/>
      <c r="AL241" s="15"/>
      <c r="AM241" s="15"/>
      <c r="AN241" s="15"/>
      <c r="AP241" s="15"/>
      <c r="AR241" s="15"/>
      <c r="AS241" s="15"/>
      <c r="AT241" s="15"/>
    </row>
    <row r="242" spans="5:46" x14ac:dyDescent="0.35">
      <c r="E242" s="15"/>
      <c r="F242" s="15"/>
      <c r="J242" s="15"/>
      <c r="K242" s="15"/>
      <c r="R242" s="15"/>
      <c r="S242" s="15"/>
      <c r="AE242" s="15"/>
      <c r="AF242" s="32"/>
      <c r="AH242" s="15"/>
      <c r="AI242" s="15"/>
      <c r="AJ242" s="15"/>
      <c r="AK242" s="15"/>
      <c r="AL242" s="15"/>
      <c r="AM242" s="15"/>
      <c r="AN242" s="15"/>
      <c r="AP242" s="15"/>
      <c r="AR242" s="15"/>
      <c r="AS242" s="15"/>
      <c r="AT242" s="15"/>
    </row>
    <row r="243" spans="5:46" x14ac:dyDescent="0.35">
      <c r="E243" s="15"/>
      <c r="F243" s="15"/>
      <c r="J243" s="15"/>
      <c r="K243" s="15"/>
      <c r="R243" s="15"/>
      <c r="S243" s="15"/>
      <c r="AE243" s="15"/>
      <c r="AF243" s="32"/>
      <c r="AH243" s="15"/>
      <c r="AI243" s="15"/>
      <c r="AJ243" s="15"/>
      <c r="AK243" s="15"/>
      <c r="AL243" s="15"/>
      <c r="AM243" s="15"/>
      <c r="AN243" s="15"/>
      <c r="AP243" s="15"/>
      <c r="AR243" s="15"/>
      <c r="AS243" s="15"/>
      <c r="AT243" s="15"/>
    </row>
    <row r="244" spans="5:46" x14ac:dyDescent="0.35">
      <c r="E244" s="15"/>
      <c r="F244" s="15"/>
      <c r="J244" s="15"/>
      <c r="K244" s="15"/>
      <c r="R244" s="15"/>
      <c r="S244" s="15"/>
      <c r="AE244" s="15"/>
      <c r="AF244" s="32"/>
      <c r="AH244" s="15"/>
      <c r="AI244" s="15"/>
      <c r="AJ244" s="15"/>
      <c r="AK244" s="15"/>
      <c r="AL244" s="15"/>
      <c r="AM244" s="15"/>
      <c r="AN244" s="15"/>
      <c r="AP244" s="15"/>
      <c r="AR244" s="15"/>
      <c r="AS244" s="15"/>
      <c r="AT244" s="15"/>
    </row>
    <row r="245" spans="5:46" x14ac:dyDescent="0.35">
      <c r="E245" s="15"/>
      <c r="F245" s="15"/>
      <c r="J245" s="15"/>
      <c r="K245" s="15"/>
      <c r="R245" s="15"/>
      <c r="S245" s="15"/>
      <c r="AE245" s="15"/>
      <c r="AF245" s="32"/>
      <c r="AH245" s="15"/>
      <c r="AI245" s="15"/>
      <c r="AJ245" s="15"/>
      <c r="AK245" s="15"/>
      <c r="AL245" s="15"/>
      <c r="AM245" s="15"/>
      <c r="AN245" s="15"/>
      <c r="AP245" s="15"/>
      <c r="AR245" s="15"/>
      <c r="AS245" s="15"/>
      <c r="AT245" s="15"/>
    </row>
    <row r="246" spans="5:46" x14ac:dyDescent="0.35">
      <c r="E246" s="15"/>
      <c r="F246" s="15"/>
      <c r="J246" s="15"/>
      <c r="K246" s="15"/>
      <c r="R246" s="15"/>
      <c r="S246" s="15"/>
      <c r="AE246" s="15"/>
      <c r="AF246" s="32"/>
      <c r="AH246" s="15"/>
      <c r="AI246" s="15"/>
      <c r="AJ246" s="15"/>
      <c r="AK246" s="15"/>
      <c r="AL246" s="15"/>
      <c r="AM246" s="15"/>
      <c r="AN246" s="15"/>
      <c r="AP246" s="15"/>
      <c r="AR246" s="15"/>
      <c r="AS246" s="15"/>
      <c r="AT246" s="15"/>
    </row>
    <row r="247" spans="5:46" x14ac:dyDescent="0.35">
      <c r="E247" s="15"/>
      <c r="F247" s="15"/>
      <c r="J247" s="15"/>
      <c r="K247" s="15"/>
      <c r="R247" s="15"/>
      <c r="S247" s="15"/>
      <c r="AE247" s="15"/>
      <c r="AF247" s="32"/>
      <c r="AH247" s="15"/>
      <c r="AI247" s="15"/>
      <c r="AJ247" s="15"/>
      <c r="AK247" s="15"/>
      <c r="AL247" s="15"/>
      <c r="AM247" s="15"/>
      <c r="AN247" s="15"/>
      <c r="AP247" s="15"/>
      <c r="AR247" s="15"/>
      <c r="AS247" s="15"/>
      <c r="AT247" s="15"/>
    </row>
    <row r="248" spans="5:46" x14ac:dyDescent="0.35">
      <c r="E248" s="15"/>
      <c r="F248" s="15"/>
      <c r="J248" s="15"/>
      <c r="K248" s="15"/>
      <c r="R248" s="15"/>
      <c r="S248" s="15"/>
      <c r="AE248" s="15"/>
      <c r="AF248" s="32"/>
      <c r="AH248" s="15"/>
      <c r="AI248" s="15"/>
      <c r="AJ248" s="15"/>
      <c r="AK248" s="15"/>
      <c r="AL248" s="15"/>
      <c r="AM248" s="15"/>
      <c r="AN248" s="15"/>
      <c r="AP248" s="15"/>
      <c r="AR248" s="15"/>
      <c r="AS248" s="15"/>
      <c r="AT248" s="15"/>
    </row>
    <row r="249" spans="5:46" x14ac:dyDescent="0.35">
      <c r="E249" s="15"/>
      <c r="F249" s="15"/>
      <c r="J249" s="15"/>
      <c r="K249" s="15"/>
      <c r="R249" s="15"/>
      <c r="S249" s="15"/>
      <c r="AE249" s="15"/>
      <c r="AF249" s="32"/>
      <c r="AH249" s="15"/>
      <c r="AI249" s="15"/>
      <c r="AJ249" s="15"/>
      <c r="AK249" s="15"/>
      <c r="AL249" s="15"/>
      <c r="AM249" s="15"/>
      <c r="AN249" s="15"/>
      <c r="AP249" s="15"/>
      <c r="AR249" s="15"/>
      <c r="AS249" s="15"/>
      <c r="AT249" s="15"/>
    </row>
    <row r="250" spans="5:46" x14ac:dyDescent="0.35">
      <c r="E250" s="15"/>
      <c r="F250" s="15"/>
      <c r="J250" s="15"/>
      <c r="K250" s="15"/>
      <c r="R250" s="15"/>
      <c r="S250" s="15"/>
      <c r="AE250" s="15"/>
      <c r="AF250" s="32"/>
      <c r="AH250" s="15"/>
      <c r="AI250" s="15"/>
      <c r="AJ250" s="15"/>
      <c r="AK250" s="15"/>
      <c r="AL250" s="15"/>
      <c r="AM250" s="15"/>
      <c r="AN250" s="15"/>
      <c r="AP250" s="15"/>
      <c r="AR250" s="15"/>
      <c r="AS250" s="15"/>
      <c r="AT250" s="15"/>
    </row>
    <row r="251" spans="5:46" x14ac:dyDescent="0.35">
      <c r="E251" s="15"/>
      <c r="F251" s="15"/>
      <c r="J251" s="15"/>
      <c r="K251" s="15"/>
      <c r="R251" s="15"/>
      <c r="S251" s="15"/>
      <c r="AE251" s="15"/>
      <c r="AF251" s="32"/>
      <c r="AH251" s="15"/>
      <c r="AI251" s="15"/>
      <c r="AJ251" s="15"/>
      <c r="AK251" s="15"/>
      <c r="AL251" s="15"/>
      <c r="AM251" s="15"/>
      <c r="AN251" s="15"/>
      <c r="AP251" s="15"/>
      <c r="AR251" s="15"/>
      <c r="AS251" s="15"/>
      <c r="AT251" s="15"/>
    </row>
    <row r="252" spans="5:46" x14ac:dyDescent="0.35">
      <c r="E252" s="15"/>
      <c r="F252" s="15"/>
      <c r="J252" s="15"/>
      <c r="K252" s="15"/>
      <c r="R252" s="15"/>
      <c r="S252" s="15"/>
      <c r="AE252" s="15"/>
      <c r="AF252" s="32"/>
      <c r="AH252" s="15"/>
      <c r="AI252" s="15"/>
      <c r="AJ252" s="15"/>
      <c r="AK252" s="15"/>
      <c r="AL252" s="15"/>
      <c r="AM252" s="15"/>
      <c r="AN252" s="15"/>
      <c r="AP252" s="15"/>
      <c r="AR252" s="15"/>
      <c r="AS252" s="15"/>
      <c r="AT252" s="15"/>
    </row>
    <row r="253" spans="5:46" x14ac:dyDescent="0.35">
      <c r="E253" s="15"/>
      <c r="F253" s="15"/>
      <c r="J253" s="15"/>
      <c r="K253" s="15"/>
      <c r="R253" s="15"/>
      <c r="S253" s="15"/>
      <c r="AE253" s="15"/>
      <c r="AF253" s="32"/>
      <c r="AH253" s="15"/>
      <c r="AI253" s="15"/>
      <c r="AJ253" s="15"/>
      <c r="AK253" s="15"/>
      <c r="AL253" s="15"/>
      <c r="AM253" s="15"/>
      <c r="AN253" s="15"/>
      <c r="AP253" s="15"/>
      <c r="AR253" s="15"/>
      <c r="AS253" s="15"/>
      <c r="AT253" s="15"/>
    </row>
    <row r="254" spans="5:46" x14ac:dyDescent="0.35">
      <c r="E254" s="15"/>
      <c r="F254" s="15"/>
      <c r="J254" s="15"/>
      <c r="K254" s="15"/>
      <c r="R254" s="15"/>
      <c r="S254" s="15"/>
      <c r="AE254" s="15"/>
      <c r="AF254" s="32"/>
      <c r="AH254" s="15"/>
      <c r="AI254" s="15"/>
      <c r="AJ254" s="15"/>
      <c r="AK254" s="15"/>
      <c r="AL254" s="15"/>
      <c r="AM254" s="15"/>
      <c r="AN254" s="15"/>
      <c r="AP254" s="15"/>
      <c r="AR254" s="15"/>
      <c r="AS254" s="15"/>
      <c r="AT254" s="15"/>
    </row>
    <row r="255" spans="5:46" x14ac:dyDescent="0.35">
      <c r="E255" s="15"/>
      <c r="F255" s="15"/>
      <c r="J255" s="15"/>
      <c r="K255" s="15"/>
      <c r="R255" s="15"/>
      <c r="S255" s="15"/>
      <c r="AE255" s="15"/>
      <c r="AF255" s="32"/>
      <c r="AH255" s="15"/>
      <c r="AI255" s="15"/>
      <c r="AJ255" s="15"/>
      <c r="AK255" s="15"/>
      <c r="AL255" s="15"/>
      <c r="AM255" s="15"/>
      <c r="AN255" s="15"/>
      <c r="AP255" s="15"/>
      <c r="AR255" s="15"/>
      <c r="AS255" s="15"/>
      <c r="AT255" s="15"/>
    </row>
    <row r="256" spans="5:46" x14ac:dyDescent="0.35">
      <c r="E256" s="15"/>
      <c r="F256" s="15"/>
      <c r="J256" s="15"/>
      <c r="K256" s="15"/>
      <c r="R256" s="15"/>
      <c r="S256" s="15"/>
      <c r="AE256" s="15"/>
      <c r="AF256" s="32"/>
      <c r="AH256" s="15"/>
      <c r="AI256" s="15"/>
      <c r="AJ256" s="15"/>
      <c r="AK256" s="15"/>
      <c r="AL256" s="15"/>
      <c r="AM256" s="15"/>
      <c r="AN256" s="15"/>
      <c r="AP256" s="15"/>
      <c r="AR256" s="15"/>
      <c r="AS256" s="15"/>
      <c r="AT256" s="15"/>
    </row>
    <row r="257" spans="5:46" x14ac:dyDescent="0.35">
      <c r="E257" s="15"/>
      <c r="F257" s="15"/>
      <c r="J257" s="15"/>
      <c r="K257" s="15"/>
      <c r="R257" s="15"/>
      <c r="S257" s="15"/>
      <c r="AE257" s="15"/>
      <c r="AF257" s="32"/>
      <c r="AH257" s="15"/>
      <c r="AI257" s="15"/>
      <c r="AJ257" s="15"/>
      <c r="AK257" s="15"/>
      <c r="AL257" s="15"/>
      <c r="AM257" s="15"/>
      <c r="AN257" s="15"/>
      <c r="AP257" s="15"/>
      <c r="AR257" s="15"/>
      <c r="AS257" s="15"/>
      <c r="AT257" s="15"/>
    </row>
    <row r="258" spans="5:46" x14ac:dyDescent="0.35">
      <c r="E258" s="15"/>
      <c r="F258" s="15"/>
      <c r="J258" s="15"/>
      <c r="K258" s="15"/>
      <c r="R258" s="15"/>
      <c r="S258" s="15"/>
      <c r="AE258" s="15"/>
      <c r="AF258" s="32"/>
      <c r="AH258" s="15"/>
      <c r="AI258" s="15"/>
      <c r="AJ258" s="15"/>
      <c r="AK258" s="15"/>
      <c r="AL258" s="15"/>
      <c r="AM258" s="15"/>
      <c r="AN258" s="15"/>
      <c r="AP258" s="15"/>
      <c r="AR258" s="15"/>
      <c r="AS258" s="15"/>
      <c r="AT258" s="15"/>
    </row>
    <row r="259" spans="5:46" x14ac:dyDescent="0.35">
      <c r="E259" s="15"/>
      <c r="F259" s="15"/>
      <c r="J259" s="15"/>
      <c r="K259" s="15"/>
      <c r="R259" s="15"/>
      <c r="S259" s="15"/>
      <c r="AE259" s="15"/>
      <c r="AF259" s="32"/>
      <c r="AH259" s="15"/>
      <c r="AI259" s="15"/>
      <c r="AJ259" s="15"/>
      <c r="AK259" s="15"/>
      <c r="AL259" s="15"/>
      <c r="AM259" s="15"/>
      <c r="AN259" s="15"/>
      <c r="AP259" s="15"/>
      <c r="AR259" s="15"/>
      <c r="AS259" s="15"/>
      <c r="AT259" s="15"/>
    </row>
    <row r="260" spans="5:46" x14ac:dyDescent="0.35">
      <c r="E260" s="15"/>
      <c r="F260" s="15"/>
      <c r="J260" s="15"/>
      <c r="K260" s="15"/>
      <c r="R260" s="15"/>
      <c r="S260" s="15"/>
      <c r="AE260" s="15"/>
      <c r="AF260" s="32"/>
      <c r="AH260" s="15"/>
      <c r="AI260" s="15"/>
      <c r="AJ260" s="15"/>
      <c r="AK260" s="15"/>
      <c r="AL260" s="15"/>
      <c r="AM260" s="15"/>
      <c r="AN260" s="15"/>
      <c r="AP260" s="15"/>
      <c r="AR260" s="15"/>
      <c r="AS260" s="15"/>
      <c r="AT260" s="15"/>
    </row>
    <row r="261" spans="5:46" x14ac:dyDescent="0.35">
      <c r="E261" s="15"/>
      <c r="F261" s="15"/>
      <c r="J261" s="15"/>
      <c r="K261" s="15"/>
      <c r="R261" s="15"/>
      <c r="S261" s="15"/>
      <c r="AE261" s="15"/>
      <c r="AF261" s="32"/>
      <c r="AH261" s="15"/>
      <c r="AI261" s="15"/>
      <c r="AJ261" s="15"/>
      <c r="AK261" s="15"/>
      <c r="AL261" s="15"/>
      <c r="AM261" s="15"/>
      <c r="AN261" s="15"/>
      <c r="AP261" s="15"/>
      <c r="AR261" s="15"/>
      <c r="AS261" s="15"/>
      <c r="AT261" s="15"/>
    </row>
    <row r="262" spans="5:46" x14ac:dyDescent="0.35">
      <c r="E262" s="15"/>
      <c r="F262" s="15"/>
      <c r="J262" s="15"/>
      <c r="K262" s="15"/>
      <c r="R262" s="15"/>
      <c r="S262" s="15"/>
      <c r="AE262" s="15"/>
      <c r="AF262" s="32"/>
      <c r="AH262" s="15"/>
      <c r="AI262" s="15"/>
      <c r="AJ262" s="15"/>
      <c r="AK262" s="15"/>
      <c r="AL262" s="15"/>
      <c r="AM262" s="15"/>
      <c r="AN262" s="15"/>
      <c r="AP262" s="15"/>
      <c r="AR262" s="15"/>
      <c r="AS262" s="15"/>
      <c r="AT262" s="15"/>
    </row>
    <row r="263" spans="5:46" x14ac:dyDescent="0.35">
      <c r="E263" s="15"/>
      <c r="F263" s="15"/>
      <c r="J263" s="15"/>
      <c r="K263" s="15"/>
      <c r="R263" s="15"/>
      <c r="S263" s="15"/>
      <c r="AE263" s="15"/>
      <c r="AF263" s="32"/>
      <c r="AH263" s="15"/>
      <c r="AI263" s="15"/>
      <c r="AJ263" s="15"/>
      <c r="AK263" s="15"/>
      <c r="AL263" s="15"/>
      <c r="AM263" s="15"/>
      <c r="AN263" s="15"/>
      <c r="AP263" s="15"/>
      <c r="AR263" s="15"/>
      <c r="AS263" s="15"/>
      <c r="AT263" s="15"/>
    </row>
    <row r="264" spans="5:46" x14ac:dyDescent="0.35">
      <c r="E264" s="15"/>
      <c r="F264" s="15"/>
      <c r="J264" s="15"/>
      <c r="K264" s="15"/>
      <c r="R264" s="15"/>
      <c r="S264" s="15"/>
      <c r="AE264" s="15"/>
      <c r="AF264" s="32"/>
      <c r="AH264" s="15"/>
      <c r="AI264" s="15"/>
      <c r="AJ264" s="15"/>
      <c r="AK264" s="15"/>
      <c r="AL264" s="15"/>
      <c r="AM264" s="15"/>
      <c r="AN264" s="15"/>
      <c r="AP264" s="15"/>
      <c r="AR264" s="15"/>
      <c r="AS264" s="15"/>
      <c r="AT264" s="15"/>
    </row>
    <row r="265" spans="5:46" x14ac:dyDescent="0.35">
      <c r="E265" s="15"/>
      <c r="F265" s="15"/>
      <c r="J265" s="15"/>
      <c r="K265" s="15"/>
      <c r="R265" s="15"/>
      <c r="S265" s="15"/>
      <c r="AE265" s="15"/>
      <c r="AF265" s="32"/>
      <c r="AH265" s="15"/>
      <c r="AI265" s="15"/>
      <c r="AJ265" s="15"/>
      <c r="AK265" s="15"/>
      <c r="AL265" s="15"/>
      <c r="AM265" s="15"/>
      <c r="AN265" s="15"/>
      <c r="AP265" s="15"/>
      <c r="AR265" s="15"/>
      <c r="AS265" s="15"/>
      <c r="AT265" s="15"/>
    </row>
    <row r="266" spans="5:46" x14ac:dyDescent="0.35">
      <c r="E266" s="15"/>
      <c r="F266" s="15"/>
      <c r="J266" s="15"/>
      <c r="K266" s="15"/>
      <c r="R266" s="15"/>
      <c r="S266" s="15"/>
      <c r="AE266" s="15"/>
      <c r="AF266" s="32"/>
      <c r="AH266" s="15"/>
      <c r="AI266" s="15"/>
      <c r="AJ266" s="15"/>
      <c r="AK266" s="15"/>
      <c r="AL266" s="15"/>
      <c r="AM266" s="15"/>
      <c r="AN266" s="15"/>
      <c r="AP266" s="15"/>
      <c r="AR266" s="15"/>
      <c r="AS266" s="15"/>
      <c r="AT266" s="15"/>
    </row>
    <row r="267" spans="5:46" x14ac:dyDescent="0.35">
      <c r="E267" s="15"/>
      <c r="F267" s="15"/>
      <c r="J267" s="15"/>
      <c r="K267" s="15"/>
      <c r="R267" s="15"/>
      <c r="S267" s="15"/>
      <c r="AE267" s="15"/>
      <c r="AF267" s="32"/>
      <c r="AH267" s="15"/>
      <c r="AI267" s="15"/>
      <c r="AJ267" s="15"/>
      <c r="AK267" s="15"/>
      <c r="AL267" s="15"/>
      <c r="AM267" s="15"/>
      <c r="AN267" s="15"/>
      <c r="AP267" s="15"/>
      <c r="AR267" s="15"/>
      <c r="AS267" s="15"/>
      <c r="AT267" s="15"/>
    </row>
    <row r="268" spans="5:46" x14ac:dyDescent="0.35">
      <c r="E268" s="15"/>
      <c r="F268" s="15"/>
      <c r="J268" s="15"/>
      <c r="K268" s="15"/>
      <c r="R268" s="15"/>
      <c r="S268" s="15"/>
      <c r="AE268" s="15"/>
      <c r="AF268" s="32"/>
      <c r="AH268" s="15"/>
      <c r="AI268" s="15"/>
      <c r="AJ268" s="15"/>
      <c r="AK268" s="15"/>
      <c r="AL268" s="15"/>
      <c r="AM268" s="15"/>
      <c r="AN268" s="15"/>
      <c r="AP268" s="15"/>
      <c r="AR268" s="15"/>
      <c r="AS268" s="15"/>
      <c r="AT268" s="15"/>
    </row>
    <row r="269" spans="5:46" x14ac:dyDescent="0.35">
      <c r="E269" s="15"/>
      <c r="F269" s="15"/>
      <c r="J269" s="15"/>
      <c r="K269" s="15"/>
      <c r="R269" s="15"/>
      <c r="S269" s="15"/>
      <c r="AE269" s="15"/>
      <c r="AF269" s="32"/>
      <c r="AH269" s="15"/>
      <c r="AI269" s="15"/>
      <c r="AJ269" s="15"/>
      <c r="AK269" s="15"/>
      <c r="AL269" s="15"/>
      <c r="AM269" s="15"/>
      <c r="AN269" s="15"/>
      <c r="AP269" s="15"/>
      <c r="AR269" s="15"/>
      <c r="AS269" s="15"/>
      <c r="AT269" s="15"/>
    </row>
    <row r="270" spans="5:46" x14ac:dyDescent="0.35">
      <c r="E270" s="15"/>
      <c r="F270" s="15"/>
      <c r="J270" s="15"/>
      <c r="K270" s="15"/>
      <c r="R270" s="15"/>
      <c r="S270" s="15"/>
      <c r="AE270" s="15"/>
      <c r="AF270" s="32"/>
      <c r="AH270" s="15"/>
      <c r="AI270" s="15"/>
      <c r="AJ270" s="15"/>
      <c r="AK270" s="15"/>
      <c r="AL270" s="15"/>
      <c r="AM270" s="15"/>
      <c r="AN270" s="15"/>
      <c r="AP270" s="15"/>
      <c r="AR270" s="15"/>
      <c r="AS270" s="15"/>
      <c r="AT270" s="15"/>
    </row>
    <row r="271" spans="5:46" x14ac:dyDescent="0.35">
      <c r="E271" s="15"/>
      <c r="F271" s="15"/>
      <c r="J271" s="15"/>
      <c r="K271" s="15"/>
      <c r="R271" s="15"/>
      <c r="S271" s="15"/>
      <c r="AE271" s="15"/>
      <c r="AF271" s="32"/>
      <c r="AH271" s="15"/>
      <c r="AI271" s="15"/>
      <c r="AJ271" s="15"/>
      <c r="AK271" s="15"/>
      <c r="AL271" s="15"/>
      <c r="AM271" s="15"/>
      <c r="AN271" s="15"/>
      <c r="AP271" s="15"/>
      <c r="AR271" s="15"/>
      <c r="AS271" s="15"/>
      <c r="AT271" s="15"/>
    </row>
    <row r="272" spans="5:46" x14ac:dyDescent="0.35">
      <c r="E272" s="15"/>
      <c r="F272" s="15"/>
      <c r="J272" s="15"/>
      <c r="K272" s="15"/>
      <c r="R272" s="15"/>
      <c r="S272" s="15"/>
      <c r="AE272" s="15"/>
      <c r="AF272" s="32"/>
      <c r="AH272" s="15"/>
      <c r="AI272" s="15"/>
      <c r="AJ272" s="15"/>
      <c r="AK272" s="15"/>
      <c r="AL272" s="15"/>
      <c r="AM272" s="15"/>
      <c r="AN272" s="15"/>
      <c r="AP272" s="15"/>
      <c r="AR272" s="15"/>
      <c r="AS272" s="15"/>
      <c r="AT272" s="15"/>
    </row>
    <row r="273" spans="5:46" x14ac:dyDescent="0.35">
      <c r="E273" s="15"/>
      <c r="F273" s="15"/>
      <c r="J273" s="15"/>
      <c r="K273" s="15"/>
      <c r="R273" s="15"/>
      <c r="S273" s="15"/>
      <c r="AE273" s="15"/>
      <c r="AF273" s="32"/>
      <c r="AH273" s="15"/>
      <c r="AI273" s="15"/>
      <c r="AJ273" s="15"/>
      <c r="AK273" s="15"/>
      <c r="AL273" s="15"/>
      <c r="AM273" s="15"/>
      <c r="AN273" s="15"/>
      <c r="AP273" s="15"/>
      <c r="AR273" s="15"/>
      <c r="AS273" s="15"/>
      <c r="AT273" s="15"/>
    </row>
    <row r="274" spans="5:46" x14ac:dyDescent="0.35">
      <c r="E274" s="15"/>
      <c r="F274" s="15"/>
      <c r="J274" s="15"/>
      <c r="K274" s="15"/>
      <c r="R274" s="15"/>
      <c r="S274" s="15"/>
      <c r="AE274" s="15"/>
      <c r="AF274" s="32"/>
      <c r="AH274" s="15"/>
      <c r="AI274" s="15"/>
      <c r="AJ274" s="15"/>
      <c r="AK274" s="15"/>
      <c r="AL274" s="15"/>
      <c r="AM274" s="15"/>
      <c r="AN274" s="15"/>
      <c r="AP274" s="15"/>
      <c r="AR274" s="15"/>
      <c r="AS274" s="15"/>
      <c r="AT274" s="15"/>
    </row>
    <row r="275" spans="5:46" x14ac:dyDescent="0.35">
      <c r="E275" s="15"/>
      <c r="F275" s="15"/>
      <c r="J275" s="15"/>
      <c r="K275" s="15"/>
      <c r="R275" s="15"/>
      <c r="S275" s="15"/>
      <c r="AE275" s="15"/>
      <c r="AF275" s="32"/>
      <c r="AH275" s="15"/>
      <c r="AI275" s="15"/>
      <c r="AJ275" s="15"/>
      <c r="AK275" s="15"/>
      <c r="AL275" s="15"/>
      <c r="AM275" s="15"/>
      <c r="AN275" s="15"/>
      <c r="AP275" s="15"/>
      <c r="AR275" s="15"/>
      <c r="AS275" s="15"/>
      <c r="AT275" s="15"/>
    </row>
    <row r="276" spans="5:46" x14ac:dyDescent="0.35">
      <c r="E276" s="15"/>
      <c r="F276" s="15"/>
      <c r="J276" s="15"/>
      <c r="K276" s="15"/>
      <c r="R276" s="15"/>
      <c r="S276" s="15"/>
      <c r="AE276" s="15"/>
      <c r="AF276" s="32"/>
      <c r="AH276" s="15"/>
      <c r="AI276" s="15"/>
      <c r="AJ276" s="15"/>
      <c r="AK276" s="15"/>
      <c r="AL276" s="15"/>
      <c r="AM276" s="15"/>
      <c r="AN276" s="15"/>
      <c r="AP276" s="15"/>
      <c r="AR276" s="15"/>
      <c r="AS276" s="15"/>
      <c r="AT276" s="15"/>
    </row>
    <row r="277" spans="5:46" x14ac:dyDescent="0.35">
      <c r="E277" s="15"/>
      <c r="F277" s="15"/>
      <c r="J277" s="15"/>
      <c r="K277" s="15"/>
      <c r="R277" s="15"/>
      <c r="S277" s="15"/>
      <c r="AE277" s="15"/>
      <c r="AF277" s="32"/>
      <c r="AH277" s="15"/>
      <c r="AI277" s="15"/>
      <c r="AJ277" s="15"/>
      <c r="AK277" s="15"/>
      <c r="AL277" s="15"/>
      <c r="AM277" s="15"/>
      <c r="AN277" s="15"/>
      <c r="AP277" s="15"/>
      <c r="AR277" s="15"/>
      <c r="AS277" s="15"/>
      <c r="AT277" s="15"/>
    </row>
    <row r="278" spans="5:46" x14ac:dyDescent="0.35">
      <c r="E278" s="15"/>
      <c r="F278" s="15"/>
      <c r="J278" s="15"/>
      <c r="K278" s="15"/>
      <c r="R278" s="15"/>
      <c r="S278" s="15"/>
      <c r="AE278" s="15"/>
      <c r="AF278" s="32"/>
      <c r="AH278" s="15"/>
      <c r="AI278" s="15"/>
      <c r="AJ278" s="15"/>
      <c r="AK278" s="15"/>
      <c r="AL278" s="15"/>
      <c r="AM278" s="15"/>
      <c r="AN278" s="15"/>
      <c r="AP278" s="15"/>
      <c r="AR278" s="15"/>
      <c r="AS278" s="15"/>
      <c r="AT278" s="15"/>
    </row>
    <row r="279" spans="5:46" x14ac:dyDescent="0.35">
      <c r="E279" s="15"/>
      <c r="F279" s="15"/>
      <c r="J279" s="15"/>
      <c r="K279" s="15"/>
      <c r="R279" s="15"/>
      <c r="S279" s="15"/>
      <c r="AE279" s="15"/>
      <c r="AF279" s="32"/>
      <c r="AH279" s="15"/>
      <c r="AI279" s="15"/>
      <c r="AJ279" s="15"/>
      <c r="AK279" s="15"/>
      <c r="AL279" s="15"/>
      <c r="AM279" s="15"/>
      <c r="AN279" s="15"/>
      <c r="AP279" s="15"/>
      <c r="AR279" s="15"/>
      <c r="AS279" s="15"/>
      <c r="AT279" s="15"/>
    </row>
    <row r="280" spans="5:46" x14ac:dyDescent="0.35">
      <c r="E280" s="15"/>
      <c r="F280" s="15"/>
      <c r="J280" s="15"/>
      <c r="K280" s="15"/>
      <c r="R280" s="15"/>
      <c r="S280" s="15"/>
      <c r="AE280" s="15"/>
      <c r="AF280" s="32"/>
      <c r="AH280" s="15"/>
      <c r="AI280" s="15"/>
      <c r="AJ280" s="15"/>
      <c r="AK280" s="15"/>
      <c r="AL280" s="15"/>
      <c r="AM280" s="15"/>
      <c r="AN280" s="15"/>
      <c r="AP280" s="15"/>
      <c r="AR280" s="15"/>
      <c r="AS280" s="15"/>
      <c r="AT280" s="15"/>
    </row>
    <row r="281" spans="5:46" x14ac:dyDescent="0.35">
      <c r="E281" s="15"/>
      <c r="F281" s="15"/>
      <c r="J281" s="15"/>
      <c r="K281" s="15"/>
      <c r="R281" s="15"/>
      <c r="S281" s="15"/>
      <c r="AE281" s="15"/>
      <c r="AF281" s="32"/>
      <c r="AH281" s="15"/>
      <c r="AI281" s="15"/>
      <c r="AJ281" s="15"/>
      <c r="AK281" s="15"/>
      <c r="AL281" s="15"/>
      <c r="AM281" s="15"/>
      <c r="AN281" s="15"/>
      <c r="AP281" s="15"/>
      <c r="AR281" s="15"/>
      <c r="AS281" s="15"/>
      <c r="AT281" s="15"/>
    </row>
    <row r="282" spans="5:46" x14ac:dyDescent="0.35">
      <c r="E282" s="15"/>
      <c r="F282" s="15"/>
      <c r="J282" s="15"/>
      <c r="K282" s="15"/>
      <c r="R282" s="15"/>
      <c r="S282" s="15"/>
      <c r="AE282" s="15"/>
      <c r="AF282" s="32"/>
      <c r="AH282" s="15"/>
      <c r="AI282" s="15"/>
      <c r="AJ282" s="15"/>
      <c r="AK282" s="15"/>
      <c r="AL282" s="15"/>
      <c r="AM282" s="15"/>
      <c r="AN282" s="15"/>
      <c r="AP282" s="15"/>
      <c r="AR282" s="15"/>
      <c r="AS282" s="15"/>
      <c r="AT282" s="15"/>
    </row>
    <row r="283" spans="5:46" x14ac:dyDescent="0.35">
      <c r="E283" s="15"/>
      <c r="F283" s="15"/>
      <c r="J283" s="15"/>
      <c r="K283" s="15"/>
      <c r="R283" s="15"/>
      <c r="S283" s="15"/>
      <c r="AE283" s="15"/>
      <c r="AF283" s="32"/>
      <c r="AH283" s="15"/>
      <c r="AI283" s="15"/>
      <c r="AJ283" s="15"/>
      <c r="AK283" s="15"/>
      <c r="AL283" s="15"/>
      <c r="AM283" s="15"/>
      <c r="AN283" s="15"/>
      <c r="AP283" s="15"/>
      <c r="AR283" s="15"/>
      <c r="AS283" s="15"/>
      <c r="AT283" s="15"/>
    </row>
    <row r="284" spans="5:46" x14ac:dyDescent="0.35">
      <c r="E284" s="15"/>
      <c r="F284" s="15"/>
      <c r="J284" s="15"/>
      <c r="K284" s="15"/>
      <c r="R284" s="15"/>
      <c r="S284" s="15"/>
      <c r="AE284" s="15"/>
      <c r="AF284" s="32"/>
      <c r="AH284" s="15"/>
      <c r="AI284" s="15"/>
      <c r="AJ284" s="15"/>
      <c r="AK284" s="15"/>
      <c r="AL284" s="15"/>
      <c r="AM284" s="15"/>
      <c r="AN284" s="15"/>
      <c r="AP284" s="15"/>
      <c r="AR284" s="15"/>
      <c r="AS284" s="15"/>
      <c r="AT284" s="15"/>
    </row>
    <row r="285" spans="5:46" x14ac:dyDescent="0.35">
      <c r="E285" s="15"/>
      <c r="F285" s="15"/>
      <c r="J285" s="15"/>
      <c r="K285" s="15"/>
      <c r="R285" s="15"/>
      <c r="S285" s="15"/>
      <c r="AE285" s="15"/>
      <c r="AF285" s="32"/>
      <c r="AH285" s="15"/>
      <c r="AI285" s="15"/>
      <c r="AJ285" s="15"/>
      <c r="AK285" s="15"/>
      <c r="AL285" s="15"/>
      <c r="AM285" s="15"/>
      <c r="AN285" s="15"/>
      <c r="AP285" s="15"/>
      <c r="AR285" s="15"/>
      <c r="AS285" s="15"/>
      <c r="AT285" s="15"/>
    </row>
    <row r="286" spans="5:46" x14ac:dyDescent="0.35">
      <c r="E286" s="15"/>
      <c r="F286" s="15"/>
      <c r="J286" s="15"/>
      <c r="K286" s="15"/>
      <c r="R286" s="15"/>
      <c r="S286" s="15"/>
      <c r="AE286" s="15"/>
      <c r="AF286" s="32"/>
      <c r="AH286" s="15"/>
      <c r="AI286" s="15"/>
      <c r="AJ286" s="15"/>
      <c r="AK286" s="15"/>
      <c r="AL286" s="15"/>
      <c r="AM286" s="15"/>
      <c r="AN286" s="15"/>
      <c r="AP286" s="15"/>
      <c r="AR286" s="15"/>
      <c r="AS286" s="15"/>
      <c r="AT286" s="15"/>
    </row>
    <row r="287" spans="5:46" x14ac:dyDescent="0.35">
      <c r="E287" s="15"/>
      <c r="F287" s="15"/>
      <c r="J287" s="15"/>
      <c r="K287" s="15"/>
      <c r="R287" s="15"/>
      <c r="S287" s="15"/>
      <c r="AE287" s="15"/>
      <c r="AF287" s="32"/>
      <c r="AH287" s="15"/>
      <c r="AI287" s="15"/>
      <c r="AJ287" s="15"/>
      <c r="AK287" s="15"/>
      <c r="AL287" s="15"/>
      <c r="AM287" s="15"/>
      <c r="AN287" s="15"/>
      <c r="AP287" s="15"/>
      <c r="AR287" s="15"/>
      <c r="AS287" s="15"/>
      <c r="AT287" s="15"/>
    </row>
    <row r="288" spans="5:46" x14ac:dyDescent="0.35">
      <c r="E288" s="15"/>
      <c r="F288" s="15"/>
      <c r="J288" s="15"/>
      <c r="K288" s="15"/>
      <c r="R288" s="15"/>
      <c r="S288" s="15"/>
      <c r="AE288" s="15"/>
      <c r="AF288" s="32"/>
      <c r="AH288" s="15"/>
      <c r="AI288" s="15"/>
      <c r="AJ288" s="15"/>
      <c r="AK288" s="15"/>
      <c r="AL288" s="15"/>
      <c r="AM288" s="15"/>
      <c r="AN288" s="15"/>
      <c r="AP288" s="15"/>
      <c r="AR288" s="15"/>
      <c r="AS288" s="15"/>
      <c r="AT288" s="15"/>
    </row>
    <row r="289" spans="5:46" x14ac:dyDescent="0.35">
      <c r="E289" s="15"/>
      <c r="F289" s="15"/>
      <c r="J289" s="15"/>
      <c r="K289" s="15"/>
      <c r="R289" s="15"/>
      <c r="S289" s="15"/>
      <c r="AE289" s="15"/>
      <c r="AF289" s="32"/>
      <c r="AH289" s="15"/>
      <c r="AI289" s="15"/>
      <c r="AJ289" s="15"/>
      <c r="AK289" s="15"/>
      <c r="AL289" s="15"/>
      <c r="AM289" s="15"/>
      <c r="AN289" s="15"/>
      <c r="AP289" s="15"/>
      <c r="AR289" s="15"/>
      <c r="AS289" s="15"/>
      <c r="AT289" s="15"/>
    </row>
    <row r="290" spans="5:46" x14ac:dyDescent="0.35">
      <c r="E290" s="15"/>
      <c r="F290" s="15"/>
      <c r="J290" s="15"/>
      <c r="K290" s="15"/>
      <c r="R290" s="15"/>
      <c r="S290" s="15"/>
      <c r="AE290" s="15"/>
      <c r="AF290" s="32"/>
      <c r="AH290" s="15"/>
      <c r="AI290" s="15"/>
      <c r="AJ290" s="15"/>
      <c r="AK290" s="15"/>
      <c r="AL290" s="15"/>
      <c r="AM290" s="15"/>
      <c r="AN290" s="15"/>
      <c r="AP290" s="15"/>
      <c r="AR290" s="15"/>
      <c r="AS290" s="15"/>
      <c r="AT290" s="15"/>
    </row>
    <row r="291" spans="5:46" x14ac:dyDescent="0.35">
      <c r="E291" s="15"/>
      <c r="F291" s="15"/>
      <c r="J291" s="15"/>
      <c r="K291" s="15"/>
      <c r="R291" s="15"/>
      <c r="S291" s="15"/>
      <c r="AE291" s="15"/>
      <c r="AF291" s="32"/>
      <c r="AH291" s="15"/>
      <c r="AI291" s="15"/>
      <c r="AJ291" s="15"/>
      <c r="AK291" s="15"/>
      <c r="AL291" s="15"/>
      <c r="AM291" s="15"/>
      <c r="AN291" s="15"/>
      <c r="AP291" s="15"/>
      <c r="AR291" s="15"/>
      <c r="AS291" s="15"/>
      <c r="AT291" s="15"/>
    </row>
    <row r="292" spans="5:46" x14ac:dyDescent="0.35">
      <c r="E292" s="15"/>
      <c r="F292" s="15"/>
      <c r="J292" s="15"/>
      <c r="K292" s="15"/>
      <c r="R292" s="15"/>
      <c r="S292" s="15"/>
      <c r="AE292" s="15"/>
      <c r="AF292" s="32"/>
      <c r="AH292" s="15"/>
      <c r="AI292" s="15"/>
      <c r="AJ292" s="15"/>
      <c r="AK292" s="15"/>
      <c r="AL292" s="15"/>
      <c r="AM292" s="15"/>
      <c r="AN292" s="15"/>
      <c r="AP292" s="15"/>
      <c r="AR292" s="15"/>
      <c r="AS292" s="15"/>
      <c r="AT292" s="15"/>
    </row>
    <row r="293" spans="5:46" x14ac:dyDescent="0.35">
      <c r="E293" s="15"/>
      <c r="F293" s="15"/>
      <c r="J293" s="15"/>
      <c r="K293" s="15"/>
      <c r="R293" s="15"/>
      <c r="S293" s="15"/>
      <c r="AE293" s="15"/>
      <c r="AF293" s="32"/>
      <c r="AH293" s="15"/>
      <c r="AI293" s="15"/>
      <c r="AJ293" s="15"/>
      <c r="AK293" s="15"/>
      <c r="AL293" s="15"/>
      <c r="AM293" s="15"/>
      <c r="AN293" s="15"/>
      <c r="AP293" s="15"/>
      <c r="AR293" s="15"/>
      <c r="AS293" s="15"/>
      <c r="AT293" s="15"/>
    </row>
    <row r="294" spans="5:46" x14ac:dyDescent="0.35">
      <c r="E294" s="15"/>
      <c r="F294" s="15"/>
      <c r="J294" s="15"/>
      <c r="K294" s="15"/>
      <c r="R294" s="15"/>
      <c r="S294" s="15"/>
      <c r="AE294" s="15"/>
      <c r="AF294" s="32"/>
      <c r="AH294" s="15"/>
      <c r="AI294" s="15"/>
      <c r="AJ294" s="15"/>
      <c r="AK294" s="15"/>
      <c r="AL294" s="15"/>
      <c r="AM294" s="15"/>
      <c r="AN294" s="15"/>
      <c r="AP294" s="15"/>
      <c r="AR294" s="15"/>
      <c r="AS294" s="15"/>
      <c r="AT294" s="15"/>
    </row>
    <row r="295" spans="5:46" x14ac:dyDescent="0.35">
      <c r="E295" s="15"/>
      <c r="F295" s="15"/>
      <c r="J295" s="15"/>
      <c r="K295" s="15"/>
      <c r="R295" s="15"/>
      <c r="S295" s="15"/>
      <c r="AE295" s="15"/>
      <c r="AF295" s="32"/>
      <c r="AH295" s="15"/>
      <c r="AI295" s="15"/>
      <c r="AJ295" s="15"/>
      <c r="AK295" s="15"/>
      <c r="AL295" s="15"/>
      <c r="AM295" s="15"/>
      <c r="AN295" s="15"/>
      <c r="AP295" s="15"/>
      <c r="AR295" s="15"/>
      <c r="AS295" s="15"/>
      <c r="AT295" s="15"/>
    </row>
    <row r="296" spans="5:46" x14ac:dyDescent="0.35">
      <c r="E296" s="15"/>
      <c r="F296" s="15"/>
      <c r="J296" s="15"/>
      <c r="K296" s="15"/>
      <c r="R296" s="15"/>
      <c r="S296" s="15"/>
      <c r="AE296" s="15"/>
      <c r="AF296" s="32"/>
      <c r="AH296" s="15"/>
      <c r="AI296" s="15"/>
      <c r="AJ296" s="15"/>
      <c r="AK296" s="15"/>
      <c r="AL296" s="15"/>
      <c r="AM296" s="15"/>
      <c r="AN296" s="15"/>
      <c r="AP296" s="15"/>
      <c r="AR296" s="15"/>
      <c r="AS296" s="15"/>
      <c r="AT296" s="15"/>
    </row>
    <row r="297" spans="5:46" x14ac:dyDescent="0.35">
      <c r="E297" s="15"/>
      <c r="F297" s="15"/>
      <c r="J297" s="15"/>
      <c r="K297" s="15"/>
      <c r="R297" s="15"/>
      <c r="S297" s="15"/>
      <c r="AE297" s="15"/>
      <c r="AF297" s="32"/>
      <c r="AH297" s="15"/>
      <c r="AI297" s="15"/>
      <c r="AJ297" s="15"/>
      <c r="AK297" s="15"/>
      <c r="AL297" s="15"/>
      <c r="AM297" s="15"/>
      <c r="AN297" s="15"/>
      <c r="AP297" s="15"/>
      <c r="AR297" s="15"/>
      <c r="AS297" s="15"/>
      <c r="AT297" s="15"/>
    </row>
    <row r="298" spans="5:46" x14ac:dyDescent="0.35">
      <c r="E298" s="15"/>
      <c r="F298" s="15"/>
      <c r="J298" s="15"/>
      <c r="K298" s="15"/>
      <c r="R298" s="15"/>
      <c r="S298" s="15"/>
      <c r="AE298" s="15"/>
      <c r="AF298" s="32"/>
      <c r="AH298" s="15"/>
      <c r="AI298" s="15"/>
      <c r="AJ298" s="15"/>
      <c r="AK298" s="15"/>
      <c r="AL298" s="15"/>
      <c r="AM298" s="15"/>
      <c r="AN298" s="15"/>
      <c r="AP298" s="15"/>
      <c r="AR298" s="15"/>
      <c r="AS298" s="15"/>
      <c r="AT298" s="15"/>
    </row>
    <row r="299" spans="5:46" x14ac:dyDescent="0.35">
      <c r="E299" s="15"/>
      <c r="F299" s="15"/>
      <c r="J299" s="15"/>
      <c r="K299" s="15"/>
      <c r="R299" s="15"/>
      <c r="S299" s="15"/>
      <c r="AE299" s="15"/>
      <c r="AF299" s="32"/>
      <c r="AH299" s="15"/>
      <c r="AI299" s="15"/>
      <c r="AJ299" s="15"/>
      <c r="AK299" s="15"/>
      <c r="AL299" s="15"/>
      <c r="AM299" s="15"/>
      <c r="AN299" s="15"/>
      <c r="AP299" s="15"/>
      <c r="AR299" s="15"/>
      <c r="AS299" s="15"/>
      <c r="AT299" s="15"/>
    </row>
    <row r="300" spans="5:46" x14ac:dyDescent="0.35">
      <c r="E300" s="15"/>
      <c r="F300" s="15"/>
      <c r="J300" s="15"/>
      <c r="K300" s="15"/>
      <c r="R300" s="15"/>
      <c r="S300" s="15"/>
      <c r="AE300" s="15"/>
      <c r="AF300" s="32"/>
      <c r="AH300" s="15"/>
      <c r="AI300" s="15"/>
      <c r="AJ300" s="15"/>
      <c r="AK300" s="15"/>
      <c r="AL300" s="15"/>
      <c r="AM300" s="15"/>
      <c r="AN300" s="15"/>
      <c r="AP300" s="15"/>
      <c r="AR300" s="15"/>
      <c r="AS300" s="15"/>
      <c r="AT300" s="15"/>
    </row>
    <row r="301" spans="5:46" x14ac:dyDescent="0.35">
      <c r="E301" s="15"/>
      <c r="F301" s="15"/>
      <c r="J301" s="15"/>
      <c r="K301" s="15"/>
      <c r="R301" s="15"/>
      <c r="S301" s="15"/>
      <c r="AE301" s="15"/>
      <c r="AF301" s="32"/>
      <c r="AH301" s="15"/>
      <c r="AI301" s="15"/>
      <c r="AJ301" s="15"/>
      <c r="AK301" s="15"/>
      <c r="AL301" s="15"/>
      <c r="AM301" s="15"/>
      <c r="AN301" s="15"/>
      <c r="AP301" s="15"/>
      <c r="AR301" s="15"/>
      <c r="AS301" s="15"/>
      <c r="AT301" s="15"/>
    </row>
    <row r="302" spans="5:46" x14ac:dyDescent="0.35">
      <c r="E302" s="15"/>
      <c r="F302" s="15"/>
      <c r="J302" s="15"/>
      <c r="K302" s="15"/>
      <c r="R302" s="15"/>
      <c r="S302" s="15"/>
      <c r="AE302" s="15"/>
      <c r="AF302" s="32"/>
      <c r="AH302" s="15"/>
      <c r="AI302" s="15"/>
      <c r="AJ302" s="15"/>
      <c r="AK302" s="15"/>
      <c r="AL302" s="15"/>
      <c r="AM302" s="15"/>
      <c r="AN302" s="15"/>
      <c r="AP302" s="15"/>
      <c r="AR302" s="15"/>
      <c r="AS302" s="15"/>
      <c r="AT302" s="15"/>
    </row>
    <row r="303" spans="5:46" x14ac:dyDescent="0.35">
      <c r="E303" s="15"/>
      <c r="F303" s="15"/>
      <c r="J303" s="15"/>
      <c r="K303" s="15"/>
      <c r="R303" s="15"/>
      <c r="S303" s="15"/>
      <c r="AE303" s="15"/>
      <c r="AF303" s="32"/>
      <c r="AH303" s="15"/>
      <c r="AI303" s="15"/>
      <c r="AJ303" s="15"/>
      <c r="AK303" s="15"/>
      <c r="AL303" s="15"/>
      <c r="AM303" s="15"/>
      <c r="AN303" s="15"/>
      <c r="AP303" s="15"/>
      <c r="AR303" s="15"/>
      <c r="AS303" s="15"/>
      <c r="AT303" s="15"/>
    </row>
    <row r="304" spans="5:46" x14ac:dyDescent="0.35">
      <c r="E304" s="15"/>
      <c r="F304" s="15"/>
      <c r="J304" s="15"/>
      <c r="K304" s="15"/>
      <c r="R304" s="15"/>
      <c r="S304" s="15"/>
      <c r="AE304" s="15"/>
      <c r="AF304" s="32"/>
      <c r="AH304" s="15"/>
      <c r="AI304" s="15"/>
      <c r="AJ304" s="15"/>
      <c r="AK304" s="15"/>
      <c r="AL304" s="15"/>
      <c r="AM304" s="15"/>
      <c r="AN304" s="15"/>
      <c r="AP304" s="15"/>
      <c r="AR304" s="15"/>
      <c r="AS304" s="15"/>
      <c r="AT304" s="15"/>
    </row>
    <row r="305" spans="5:46" x14ac:dyDescent="0.35">
      <c r="E305" s="15"/>
      <c r="F305" s="15"/>
      <c r="J305" s="15"/>
      <c r="K305" s="15"/>
      <c r="R305" s="15"/>
      <c r="S305" s="15"/>
      <c r="AE305" s="15"/>
      <c r="AF305" s="32"/>
      <c r="AH305" s="15"/>
      <c r="AI305" s="15"/>
      <c r="AJ305" s="15"/>
      <c r="AK305" s="15"/>
      <c r="AL305" s="15"/>
      <c r="AM305" s="15"/>
      <c r="AN305" s="15"/>
      <c r="AP305" s="15"/>
      <c r="AR305" s="15"/>
      <c r="AS305" s="15"/>
      <c r="AT305" s="15"/>
    </row>
    <row r="306" spans="5:46" x14ac:dyDescent="0.35">
      <c r="E306" s="15"/>
      <c r="F306" s="15"/>
      <c r="J306" s="15"/>
      <c r="K306" s="15"/>
      <c r="R306" s="15"/>
      <c r="S306" s="15"/>
      <c r="AE306" s="15"/>
      <c r="AF306" s="32"/>
      <c r="AH306" s="15"/>
      <c r="AI306" s="15"/>
      <c r="AJ306" s="15"/>
      <c r="AK306" s="15"/>
      <c r="AL306" s="15"/>
      <c r="AM306" s="15"/>
      <c r="AN306" s="15"/>
      <c r="AP306" s="15"/>
      <c r="AR306" s="15"/>
      <c r="AS306" s="15"/>
      <c r="AT306" s="15"/>
    </row>
    <row r="307" spans="5:46" x14ac:dyDescent="0.35">
      <c r="E307" s="15"/>
      <c r="F307" s="15"/>
      <c r="J307" s="15"/>
      <c r="K307" s="15"/>
      <c r="R307" s="15"/>
      <c r="S307" s="15"/>
      <c r="AE307" s="15"/>
      <c r="AF307" s="32"/>
      <c r="AH307" s="15"/>
      <c r="AI307" s="15"/>
      <c r="AJ307" s="15"/>
      <c r="AK307" s="15"/>
      <c r="AL307" s="15"/>
      <c r="AM307" s="15"/>
      <c r="AN307" s="15"/>
      <c r="AP307" s="15"/>
      <c r="AR307" s="15"/>
      <c r="AS307" s="15"/>
      <c r="AT307" s="15"/>
    </row>
    <row r="308" spans="5:46" x14ac:dyDescent="0.35">
      <c r="E308" s="15"/>
      <c r="F308" s="15"/>
      <c r="J308" s="15"/>
      <c r="K308" s="15"/>
      <c r="R308" s="15"/>
      <c r="S308" s="15"/>
      <c r="AE308" s="15"/>
      <c r="AF308" s="32"/>
      <c r="AH308" s="15"/>
      <c r="AI308" s="15"/>
      <c r="AJ308" s="15"/>
      <c r="AK308" s="15"/>
      <c r="AL308" s="15"/>
      <c r="AM308" s="15"/>
      <c r="AN308" s="15"/>
      <c r="AP308" s="15"/>
      <c r="AR308" s="15"/>
      <c r="AS308" s="15"/>
      <c r="AT308" s="15"/>
    </row>
    <row r="309" spans="5:46" x14ac:dyDescent="0.35">
      <c r="E309" s="15"/>
      <c r="F309" s="15"/>
      <c r="J309" s="15"/>
      <c r="K309" s="15"/>
      <c r="R309" s="15"/>
      <c r="S309" s="15"/>
      <c r="AE309" s="15"/>
      <c r="AF309" s="32"/>
      <c r="AH309" s="15"/>
      <c r="AI309" s="15"/>
      <c r="AJ309" s="15"/>
      <c r="AK309" s="15"/>
      <c r="AL309" s="15"/>
      <c r="AM309" s="15"/>
      <c r="AN309" s="15"/>
      <c r="AP309" s="15"/>
      <c r="AR309" s="15"/>
      <c r="AS309" s="15"/>
      <c r="AT309" s="15"/>
    </row>
    <row r="310" spans="5:46" x14ac:dyDescent="0.35">
      <c r="E310" s="15"/>
      <c r="F310" s="15"/>
      <c r="J310" s="15"/>
      <c r="K310" s="15"/>
      <c r="R310" s="15"/>
      <c r="S310" s="15"/>
      <c r="AE310" s="15"/>
      <c r="AF310" s="32"/>
      <c r="AH310" s="15"/>
      <c r="AI310" s="15"/>
      <c r="AJ310" s="15"/>
      <c r="AK310" s="15"/>
      <c r="AL310" s="15"/>
      <c r="AM310" s="15"/>
      <c r="AN310" s="15"/>
      <c r="AP310" s="15"/>
      <c r="AR310" s="15"/>
      <c r="AS310" s="15"/>
      <c r="AT310" s="15"/>
    </row>
    <row r="311" spans="5:46" x14ac:dyDescent="0.35">
      <c r="E311" s="15"/>
      <c r="F311" s="15"/>
      <c r="J311" s="15"/>
      <c r="K311" s="15"/>
      <c r="R311" s="15"/>
      <c r="S311" s="15"/>
      <c r="AE311" s="15"/>
      <c r="AF311" s="32"/>
      <c r="AH311" s="15"/>
      <c r="AI311" s="15"/>
      <c r="AJ311" s="15"/>
      <c r="AK311" s="15"/>
      <c r="AL311" s="15"/>
      <c r="AM311" s="15"/>
      <c r="AN311" s="15"/>
      <c r="AP311" s="15"/>
      <c r="AR311" s="15"/>
      <c r="AS311" s="15"/>
      <c r="AT311" s="15"/>
    </row>
    <row r="312" spans="5:46" x14ac:dyDescent="0.35">
      <c r="E312" s="15"/>
      <c r="F312" s="15"/>
      <c r="J312" s="15"/>
      <c r="K312" s="15"/>
      <c r="R312" s="15"/>
      <c r="S312" s="15"/>
      <c r="AE312" s="15"/>
      <c r="AF312" s="32"/>
      <c r="AH312" s="15"/>
      <c r="AI312" s="15"/>
      <c r="AJ312" s="15"/>
      <c r="AK312" s="15"/>
      <c r="AL312" s="15"/>
      <c r="AM312" s="15"/>
      <c r="AN312" s="15"/>
      <c r="AP312" s="15"/>
      <c r="AR312" s="15"/>
      <c r="AS312" s="15"/>
      <c r="AT312" s="15"/>
    </row>
    <row r="313" spans="5:46" x14ac:dyDescent="0.35">
      <c r="E313" s="15"/>
      <c r="F313" s="15"/>
      <c r="J313" s="15"/>
      <c r="K313" s="15"/>
      <c r="R313" s="15"/>
      <c r="S313" s="15"/>
      <c r="AE313" s="15"/>
      <c r="AF313" s="32"/>
      <c r="AH313" s="15"/>
      <c r="AI313" s="15"/>
      <c r="AJ313" s="15"/>
      <c r="AK313" s="15"/>
      <c r="AL313" s="15"/>
      <c r="AM313" s="15"/>
      <c r="AN313" s="15"/>
      <c r="AP313" s="15"/>
      <c r="AR313" s="15"/>
      <c r="AS313" s="15"/>
      <c r="AT313" s="15"/>
    </row>
    <row r="314" spans="5:46" x14ac:dyDescent="0.35">
      <c r="E314" s="15"/>
      <c r="F314" s="15"/>
      <c r="J314" s="15"/>
      <c r="K314" s="15"/>
      <c r="R314" s="15"/>
      <c r="S314" s="15"/>
      <c r="AE314" s="15"/>
      <c r="AF314" s="32"/>
      <c r="AH314" s="15"/>
      <c r="AI314" s="15"/>
      <c r="AJ314" s="15"/>
      <c r="AK314" s="15"/>
      <c r="AL314" s="15"/>
      <c r="AM314" s="15"/>
      <c r="AN314" s="15"/>
      <c r="AP314" s="15"/>
      <c r="AR314" s="15"/>
      <c r="AS314" s="15"/>
      <c r="AT314" s="15"/>
    </row>
    <row r="315" spans="5:46" x14ac:dyDescent="0.35">
      <c r="E315" s="15"/>
      <c r="F315" s="15"/>
      <c r="J315" s="15"/>
      <c r="K315" s="15"/>
      <c r="R315" s="15"/>
      <c r="S315" s="15"/>
      <c r="AE315" s="15"/>
      <c r="AF315" s="32"/>
      <c r="AH315" s="15"/>
      <c r="AI315" s="15"/>
      <c r="AJ315" s="15"/>
      <c r="AK315" s="15"/>
      <c r="AL315" s="15"/>
      <c r="AM315" s="15"/>
      <c r="AN315" s="15"/>
      <c r="AP315" s="15"/>
      <c r="AR315" s="15"/>
      <c r="AS315" s="15"/>
      <c r="AT315" s="15"/>
    </row>
    <row r="316" spans="5:46" x14ac:dyDescent="0.35">
      <c r="E316" s="15"/>
      <c r="F316" s="15"/>
      <c r="J316" s="15"/>
      <c r="K316" s="15"/>
      <c r="R316" s="15"/>
      <c r="S316" s="15"/>
      <c r="AE316" s="15"/>
      <c r="AF316" s="32"/>
      <c r="AH316" s="15"/>
      <c r="AI316" s="15"/>
      <c r="AJ316" s="15"/>
      <c r="AK316" s="15"/>
      <c r="AL316" s="15"/>
      <c r="AM316" s="15"/>
      <c r="AN316" s="15"/>
      <c r="AP316" s="15"/>
      <c r="AR316" s="15"/>
      <c r="AS316" s="15"/>
      <c r="AT316" s="15"/>
    </row>
    <row r="317" spans="5:46" x14ac:dyDescent="0.35">
      <c r="E317" s="15"/>
      <c r="F317" s="15"/>
      <c r="J317" s="15"/>
      <c r="K317" s="15"/>
      <c r="R317" s="15"/>
      <c r="S317" s="15"/>
      <c r="AE317" s="15"/>
      <c r="AF317" s="32"/>
      <c r="AH317" s="15"/>
      <c r="AI317" s="15"/>
      <c r="AJ317" s="15"/>
      <c r="AK317" s="15"/>
      <c r="AL317" s="15"/>
      <c r="AM317" s="15"/>
      <c r="AN317" s="15"/>
      <c r="AP317" s="15"/>
      <c r="AR317" s="15"/>
      <c r="AS317" s="15"/>
      <c r="AT317" s="15"/>
    </row>
    <row r="318" spans="5:46" x14ac:dyDescent="0.35">
      <c r="E318" s="15"/>
      <c r="F318" s="15"/>
      <c r="J318" s="15"/>
      <c r="K318" s="15"/>
      <c r="R318" s="15"/>
      <c r="S318" s="15"/>
      <c r="AE318" s="15"/>
      <c r="AF318" s="32"/>
      <c r="AH318" s="15"/>
      <c r="AI318" s="15"/>
      <c r="AJ318" s="15"/>
      <c r="AK318" s="15"/>
      <c r="AL318" s="15"/>
      <c r="AM318" s="15"/>
      <c r="AN318" s="15"/>
      <c r="AP318" s="15"/>
      <c r="AR318" s="15"/>
      <c r="AS318" s="15"/>
      <c r="AT318" s="15"/>
    </row>
    <row r="319" spans="5:46" x14ac:dyDescent="0.35">
      <c r="E319" s="15"/>
      <c r="F319" s="15"/>
      <c r="J319" s="15"/>
      <c r="K319" s="15"/>
      <c r="R319" s="15"/>
      <c r="S319" s="15"/>
      <c r="AE319" s="15"/>
      <c r="AF319" s="32"/>
      <c r="AH319" s="15"/>
      <c r="AI319" s="15"/>
      <c r="AJ319" s="15"/>
      <c r="AK319" s="15"/>
      <c r="AL319" s="15"/>
      <c r="AM319" s="15"/>
      <c r="AN319" s="15"/>
      <c r="AP319" s="15"/>
      <c r="AR319" s="15"/>
      <c r="AS319" s="15"/>
      <c r="AT319" s="15"/>
    </row>
    <row r="320" spans="5:46" x14ac:dyDescent="0.35">
      <c r="E320" s="15"/>
      <c r="F320" s="15"/>
      <c r="J320" s="15"/>
      <c r="K320" s="15"/>
      <c r="R320" s="15"/>
      <c r="S320" s="15"/>
      <c r="AE320" s="15"/>
      <c r="AF320" s="32"/>
      <c r="AH320" s="15"/>
      <c r="AI320" s="15"/>
      <c r="AJ320" s="15"/>
      <c r="AK320" s="15"/>
      <c r="AL320" s="15"/>
      <c r="AM320" s="15"/>
      <c r="AN320" s="15"/>
      <c r="AP320" s="15"/>
      <c r="AR320" s="15"/>
      <c r="AS320" s="15"/>
      <c r="AT320" s="15"/>
    </row>
    <row r="321" spans="5:46" x14ac:dyDescent="0.35">
      <c r="E321" s="15"/>
      <c r="F321" s="15"/>
      <c r="J321" s="15"/>
      <c r="K321" s="15"/>
      <c r="R321" s="15"/>
      <c r="S321" s="15"/>
      <c r="AE321" s="15"/>
      <c r="AF321" s="32"/>
      <c r="AH321" s="15"/>
      <c r="AI321" s="15"/>
      <c r="AJ321" s="15"/>
      <c r="AK321" s="15"/>
      <c r="AL321" s="15"/>
      <c r="AM321" s="15"/>
      <c r="AN321" s="15"/>
      <c r="AP321" s="15"/>
      <c r="AR321" s="15"/>
      <c r="AS321" s="15"/>
      <c r="AT321" s="15"/>
    </row>
    <row r="322" spans="5:46" x14ac:dyDescent="0.35">
      <c r="E322" s="15"/>
      <c r="F322" s="15"/>
      <c r="J322" s="15"/>
      <c r="K322" s="15"/>
      <c r="R322" s="15"/>
      <c r="S322" s="15"/>
      <c r="AE322" s="15"/>
      <c r="AF322" s="32"/>
      <c r="AH322" s="15"/>
      <c r="AI322" s="15"/>
      <c r="AJ322" s="15"/>
      <c r="AK322" s="15"/>
      <c r="AL322" s="15"/>
      <c r="AM322" s="15"/>
      <c r="AN322" s="15"/>
      <c r="AP322" s="15"/>
      <c r="AR322" s="15"/>
      <c r="AS322" s="15"/>
      <c r="AT322" s="15"/>
    </row>
    <row r="323" spans="5:46" x14ac:dyDescent="0.35">
      <c r="E323" s="15"/>
      <c r="F323" s="15"/>
      <c r="J323" s="15"/>
      <c r="K323" s="15"/>
      <c r="R323" s="15"/>
      <c r="S323" s="15"/>
      <c r="AE323" s="15"/>
      <c r="AF323" s="32"/>
      <c r="AH323" s="15"/>
      <c r="AI323" s="15"/>
      <c r="AJ323" s="15"/>
      <c r="AK323" s="15"/>
      <c r="AL323" s="15"/>
      <c r="AM323" s="15"/>
      <c r="AN323" s="15"/>
      <c r="AP323" s="15"/>
      <c r="AR323" s="15"/>
      <c r="AS323" s="15"/>
      <c r="AT323" s="15"/>
    </row>
    <row r="324" spans="5:46" x14ac:dyDescent="0.35">
      <c r="E324" s="15"/>
      <c r="F324" s="15"/>
      <c r="J324" s="15"/>
      <c r="K324" s="15"/>
      <c r="R324" s="15"/>
      <c r="S324" s="15"/>
      <c r="AE324" s="15"/>
      <c r="AF324" s="32"/>
      <c r="AH324" s="15"/>
      <c r="AI324" s="15"/>
      <c r="AJ324" s="15"/>
      <c r="AK324" s="15"/>
      <c r="AL324" s="15"/>
      <c r="AM324" s="15"/>
      <c r="AN324" s="15"/>
      <c r="AP324" s="15"/>
      <c r="AR324" s="15"/>
      <c r="AS324" s="15"/>
      <c r="AT324" s="15"/>
    </row>
    <row r="325" spans="5:46" x14ac:dyDescent="0.35">
      <c r="E325" s="15"/>
      <c r="F325" s="15"/>
      <c r="J325" s="15"/>
      <c r="K325" s="15"/>
      <c r="R325" s="15"/>
      <c r="S325" s="15"/>
      <c r="AE325" s="15"/>
      <c r="AF325" s="32"/>
      <c r="AH325" s="15"/>
      <c r="AI325" s="15"/>
      <c r="AJ325" s="15"/>
      <c r="AK325" s="15"/>
      <c r="AL325" s="15"/>
      <c r="AM325" s="15"/>
      <c r="AN325" s="15"/>
      <c r="AP325" s="15"/>
      <c r="AR325" s="15"/>
      <c r="AS325" s="15"/>
      <c r="AT325" s="15"/>
    </row>
    <row r="326" spans="5:46" x14ac:dyDescent="0.35">
      <c r="E326" s="15"/>
      <c r="F326" s="15"/>
      <c r="J326" s="15"/>
      <c r="K326" s="15"/>
      <c r="R326" s="15"/>
      <c r="S326" s="15"/>
      <c r="AE326" s="15"/>
      <c r="AF326" s="32"/>
      <c r="AH326" s="15"/>
      <c r="AI326" s="15"/>
      <c r="AJ326" s="15"/>
      <c r="AK326" s="15"/>
      <c r="AL326" s="15"/>
      <c r="AM326" s="15"/>
      <c r="AN326" s="15"/>
      <c r="AP326" s="15"/>
      <c r="AR326" s="15"/>
      <c r="AS326" s="15"/>
      <c r="AT326" s="15"/>
    </row>
    <row r="327" spans="5:46" x14ac:dyDescent="0.35">
      <c r="E327" s="15"/>
      <c r="F327" s="15"/>
      <c r="J327" s="15"/>
      <c r="K327" s="15"/>
      <c r="R327" s="15"/>
      <c r="S327" s="15"/>
      <c r="AE327" s="15"/>
      <c r="AF327" s="32"/>
      <c r="AH327" s="15"/>
      <c r="AI327" s="15"/>
      <c r="AJ327" s="15"/>
      <c r="AK327" s="15"/>
      <c r="AL327" s="15"/>
      <c r="AM327" s="15"/>
      <c r="AN327" s="15"/>
      <c r="AP327" s="15"/>
      <c r="AR327" s="15"/>
      <c r="AS327" s="15"/>
      <c r="AT327" s="15"/>
    </row>
    <row r="328" spans="5:46" x14ac:dyDescent="0.35">
      <c r="E328" s="15"/>
      <c r="F328" s="15"/>
      <c r="J328" s="15"/>
      <c r="K328" s="15"/>
      <c r="R328" s="15"/>
      <c r="S328" s="15"/>
      <c r="AE328" s="15"/>
      <c r="AF328" s="32"/>
      <c r="AH328" s="15"/>
      <c r="AI328" s="15"/>
      <c r="AJ328" s="15"/>
      <c r="AK328" s="15"/>
      <c r="AL328" s="15"/>
      <c r="AM328" s="15"/>
      <c r="AN328" s="15"/>
      <c r="AP328" s="15"/>
      <c r="AR328" s="15"/>
      <c r="AS328" s="15"/>
      <c r="AT328" s="15"/>
    </row>
    <row r="329" spans="5:46" x14ac:dyDescent="0.35">
      <c r="E329" s="15"/>
      <c r="F329" s="15"/>
      <c r="J329" s="15"/>
      <c r="K329" s="15"/>
      <c r="R329" s="15"/>
      <c r="S329" s="15"/>
      <c r="AE329" s="15"/>
      <c r="AF329" s="32"/>
      <c r="AH329" s="15"/>
      <c r="AI329" s="15"/>
      <c r="AJ329" s="15"/>
      <c r="AK329" s="15"/>
      <c r="AL329" s="15"/>
      <c r="AM329" s="15"/>
      <c r="AN329" s="15"/>
      <c r="AP329" s="15"/>
      <c r="AR329" s="15"/>
      <c r="AS329" s="15"/>
      <c r="AT329" s="15"/>
    </row>
    <row r="330" spans="5:46" x14ac:dyDescent="0.35">
      <c r="E330" s="15"/>
      <c r="F330" s="15"/>
      <c r="J330" s="15"/>
      <c r="K330" s="15"/>
      <c r="R330" s="15"/>
      <c r="S330" s="15"/>
      <c r="AE330" s="15"/>
      <c r="AF330" s="32"/>
      <c r="AH330" s="15"/>
      <c r="AI330" s="15"/>
      <c r="AJ330" s="15"/>
      <c r="AK330" s="15"/>
      <c r="AL330" s="15"/>
      <c r="AM330" s="15"/>
      <c r="AN330" s="15"/>
      <c r="AP330" s="15"/>
      <c r="AR330" s="15"/>
      <c r="AS330" s="15"/>
      <c r="AT330" s="15"/>
    </row>
    <row r="331" spans="5:46" x14ac:dyDescent="0.35">
      <c r="E331" s="15"/>
      <c r="F331" s="15"/>
      <c r="J331" s="15"/>
      <c r="K331" s="15"/>
      <c r="R331" s="15"/>
      <c r="S331" s="15"/>
      <c r="AE331" s="15"/>
      <c r="AF331" s="32"/>
      <c r="AH331" s="15"/>
      <c r="AI331" s="15"/>
      <c r="AJ331" s="15"/>
      <c r="AK331" s="15"/>
      <c r="AL331" s="15"/>
      <c r="AM331" s="15"/>
      <c r="AN331" s="15"/>
      <c r="AP331" s="15"/>
      <c r="AR331" s="15"/>
      <c r="AS331" s="15"/>
      <c r="AT331" s="15"/>
    </row>
    <row r="332" spans="5:46" x14ac:dyDescent="0.35">
      <c r="E332" s="15"/>
      <c r="F332" s="15"/>
      <c r="J332" s="15"/>
      <c r="K332" s="15"/>
      <c r="R332" s="15"/>
      <c r="S332" s="15"/>
      <c r="AE332" s="15"/>
      <c r="AF332" s="32"/>
      <c r="AH332" s="15"/>
      <c r="AI332" s="15"/>
      <c r="AJ332" s="15"/>
      <c r="AK332" s="15"/>
      <c r="AL332" s="15"/>
      <c r="AM332" s="15"/>
      <c r="AN332" s="15"/>
      <c r="AP332" s="15"/>
      <c r="AR332" s="15"/>
      <c r="AS332" s="15"/>
      <c r="AT332" s="15"/>
    </row>
    <row r="333" spans="5:46" x14ac:dyDescent="0.35">
      <c r="E333" s="15"/>
      <c r="F333" s="15"/>
      <c r="J333" s="15"/>
      <c r="K333" s="15"/>
      <c r="R333" s="15"/>
      <c r="S333" s="15"/>
      <c r="AE333" s="15"/>
      <c r="AF333" s="32"/>
      <c r="AH333" s="15"/>
      <c r="AI333" s="15"/>
      <c r="AJ333" s="15"/>
      <c r="AK333" s="15"/>
      <c r="AL333" s="15"/>
      <c r="AM333" s="15"/>
      <c r="AN333" s="15"/>
      <c r="AP333" s="15"/>
      <c r="AR333" s="15"/>
      <c r="AS333" s="15"/>
      <c r="AT333" s="15"/>
    </row>
    <row r="334" spans="5:46" x14ac:dyDescent="0.35">
      <c r="E334" s="15"/>
      <c r="F334" s="15"/>
      <c r="J334" s="15"/>
      <c r="K334" s="15"/>
      <c r="R334" s="15"/>
      <c r="S334" s="15"/>
      <c r="AE334" s="15"/>
      <c r="AF334" s="32"/>
      <c r="AH334" s="15"/>
      <c r="AI334" s="15"/>
      <c r="AJ334" s="15"/>
      <c r="AK334" s="15"/>
      <c r="AL334" s="15"/>
      <c r="AM334" s="15"/>
      <c r="AN334" s="15"/>
      <c r="AP334" s="15"/>
      <c r="AR334" s="15"/>
      <c r="AS334" s="15"/>
      <c r="AT334" s="15"/>
    </row>
    <row r="335" spans="5:46" x14ac:dyDescent="0.35">
      <c r="E335" s="15"/>
      <c r="F335" s="15"/>
      <c r="J335" s="15"/>
      <c r="K335" s="15"/>
      <c r="R335" s="15"/>
      <c r="S335" s="15"/>
      <c r="AE335" s="15"/>
      <c r="AF335" s="32"/>
      <c r="AH335" s="15"/>
      <c r="AI335" s="15"/>
      <c r="AJ335" s="15"/>
      <c r="AK335" s="15"/>
      <c r="AL335" s="15"/>
      <c r="AM335" s="15"/>
      <c r="AN335" s="15"/>
      <c r="AP335" s="15"/>
      <c r="AR335" s="15"/>
      <c r="AS335" s="15"/>
      <c r="AT335" s="15"/>
    </row>
    <row r="336" spans="5:46" x14ac:dyDescent="0.35">
      <c r="E336" s="15"/>
      <c r="F336" s="15"/>
      <c r="J336" s="15"/>
      <c r="K336" s="15"/>
      <c r="R336" s="15"/>
      <c r="S336" s="15"/>
      <c r="AE336" s="15"/>
      <c r="AF336" s="32"/>
      <c r="AH336" s="15"/>
      <c r="AI336" s="15"/>
      <c r="AJ336" s="15"/>
      <c r="AK336" s="15"/>
      <c r="AL336" s="15"/>
      <c r="AM336" s="15"/>
      <c r="AN336" s="15"/>
      <c r="AP336" s="15"/>
      <c r="AR336" s="15"/>
      <c r="AS336" s="15"/>
      <c r="AT336" s="15"/>
    </row>
    <row r="337" spans="5:46" x14ac:dyDescent="0.35">
      <c r="E337" s="15"/>
      <c r="F337" s="15"/>
      <c r="J337" s="15"/>
      <c r="K337" s="15"/>
      <c r="R337" s="15"/>
      <c r="S337" s="15"/>
      <c r="AE337" s="15"/>
      <c r="AF337" s="32"/>
      <c r="AH337" s="15"/>
      <c r="AI337" s="15"/>
      <c r="AJ337" s="15"/>
      <c r="AK337" s="15"/>
      <c r="AL337" s="15"/>
      <c r="AM337" s="15"/>
      <c r="AN337" s="15"/>
      <c r="AP337" s="15"/>
      <c r="AR337" s="15"/>
      <c r="AS337" s="15"/>
      <c r="AT337" s="15"/>
    </row>
    <row r="338" spans="5:46" x14ac:dyDescent="0.35">
      <c r="E338" s="15"/>
      <c r="F338" s="15"/>
      <c r="J338" s="15"/>
      <c r="K338" s="15"/>
      <c r="R338" s="15"/>
      <c r="S338" s="15"/>
      <c r="AE338" s="15"/>
      <c r="AF338" s="32"/>
      <c r="AH338" s="15"/>
      <c r="AI338" s="15"/>
      <c r="AJ338" s="15"/>
      <c r="AK338" s="15"/>
      <c r="AL338" s="15"/>
      <c r="AM338" s="15"/>
      <c r="AN338" s="15"/>
      <c r="AP338" s="15"/>
      <c r="AR338" s="15"/>
      <c r="AS338" s="15"/>
      <c r="AT338" s="15"/>
    </row>
    <row r="339" spans="5:46" x14ac:dyDescent="0.35">
      <c r="E339" s="15"/>
      <c r="F339" s="15"/>
      <c r="J339" s="15"/>
      <c r="K339" s="15"/>
      <c r="R339" s="15"/>
      <c r="S339" s="15"/>
      <c r="AE339" s="15"/>
      <c r="AF339" s="32"/>
      <c r="AH339" s="15"/>
      <c r="AI339" s="15"/>
      <c r="AJ339" s="15"/>
      <c r="AK339" s="15"/>
      <c r="AL339" s="15"/>
      <c r="AM339" s="15"/>
      <c r="AN339" s="15"/>
      <c r="AP339" s="15"/>
      <c r="AR339" s="15"/>
      <c r="AS339" s="15"/>
      <c r="AT339" s="15"/>
    </row>
    <row r="340" spans="5:46" x14ac:dyDescent="0.35">
      <c r="E340" s="15"/>
      <c r="F340" s="15"/>
      <c r="J340" s="15"/>
      <c r="K340" s="15"/>
      <c r="R340" s="15"/>
      <c r="S340" s="15"/>
      <c r="AE340" s="15"/>
      <c r="AF340" s="32"/>
      <c r="AH340" s="15"/>
      <c r="AI340" s="15"/>
      <c r="AJ340" s="15"/>
      <c r="AK340" s="15"/>
      <c r="AL340" s="15"/>
      <c r="AM340" s="15"/>
      <c r="AN340" s="15"/>
      <c r="AP340" s="15"/>
      <c r="AR340" s="15"/>
      <c r="AS340" s="15"/>
      <c r="AT340" s="15"/>
    </row>
    <row r="341" spans="5:46" x14ac:dyDescent="0.35">
      <c r="E341" s="15"/>
      <c r="F341" s="15"/>
      <c r="J341" s="15"/>
      <c r="K341" s="15"/>
      <c r="R341" s="15"/>
      <c r="S341" s="15"/>
      <c r="AE341" s="15"/>
      <c r="AF341" s="32"/>
      <c r="AH341" s="15"/>
      <c r="AI341" s="15"/>
      <c r="AJ341" s="15"/>
      <c r="AK341" s="15"/>
      <c r="AL341" s="15"/>
      <c r="AM341" s="15"/>
      <c r="AN341" s="15"/>
      <c r="AP341" s="15"/>
      <c r="AR341" s="15"/>
      <c r="AS341" s="15"/>
      <c r="AT341" s="15"/>
    </row>
    <row r="342" spans="5:46" x14ac:dyDescent="0.35">
      <c r="E342" s="15"/>
      <c r="F342" s="15"/>
      <c r="J342" s="15"/>
      <c r="K342" s="15"/>
      <c r="R342" s="15"/>
      <c r="S342" s="15"/>
      <c r="AE342" s="15"/>
      <c r="AF342" s="32"/>
      <c r="AH342" s="15"/>
      <c r="AI342" s="15"/>
      <c r="AJ342" s="15"/>
      <c r="AK342" s="15"/>
      <c r="AL342" s="15"/>
      <c r="AM342" s="15"/>
      <c r="AN342" s="15"/>
      <c r="AP342" s="15"/>
      <c r="AR342" s="15"/>
      <c r="AS342" s="15"/>
      <c r="AT342" s="15"/>
    </row>
    <row r="343" spans="5:46" x14ac:dyDescent="0.35">
      <c r="E343" s="15"/>
      <c r="F343" s="15"/>
      <c r="J343" s="15"/>
      <c r="K343" s="15"/>
      <c r="R343" s="15"/>
      <c r="S343" s="15"/>
      <c r="AE343" s="15"/>
      <c r="AF343" s="32"/>
      <c r="AH343" s="15"/>
      <c r="AI343" s="15"/>
      <c r="AJ343" s="15"/>
      <c r="AK343" s="15"/>
      <c r="AL343" s="15"/>
      <c r="AM343" s="15"/>
      <c r="AN343" s="15"/>
      <c r="AP343" s="15"/>
      <c r="AR343" s="15"/>
      <c r="AS343" s="15"/>
      <c r="AT343" s="15"/>
    </row>
    <row r="344" spans="5:46" x14ac:dyDescent="0.35">
      <c r="E344" s="15"/>
      <c r="F344" s="15"/>
      <c r="J344" s="15"/>
      <c r="K344" s="15"/>
      <c r="R344" s="15"/>
      <c r="S344" s="15"/>
      <c r="AE344" s="15"/>
      <c r="AF344" s="32"/>
      <c r="AH344" s="15"/>
      <c r="AI344" s="15"/>
      <c r="AJ344" s="15"/>
      <c r="AK344" s="15"/>
      <c r="AL344" s="15"/>
      <c r="AM344" s="15"/>
      <c r="AN344" s="15"/>
      <c r="AP344" s="15"/>
      <c r="AR344" s="15"/>
      <c r="AS344" s="15"/>
      <c r="AT344" s="15"/>
    </row>
    <row r="345" spans="5:46" x14ac:dyDescent="0.35">
      <c r="E345" s="15"/>
      <c r="F345" s="15"/>
      <c r="J345" s="15"/>
      <c r="K345" s="15"/>
      <c r="R345" s="15"/>
      <c r="S345" s="15"/>
      <c r="AE345" s="15"/>
      <c r="AF345" s="32"/>
      <c r="AH345" s="15"/>
      <c r="AI345" s="15"/>
      <c r="AJ345" s="15"/>
      <c r="AK345" s="15"/>
      <c r="AL345" s="15"/>
      <c r="AM345" s="15"/>
      <c r="AN345" s="15"/>
      <c r="AP345" s="15"/>
      <c r="AR345" s="15"/>
      <c r="AS345" s="15"/>
      <c r="AT345" s="15"/>
    </row>
    <row r="346" spans="5:46" x14ac:dyDescent="0.35">
      <c r="E346" s="15"/>
      <c r="F346" s="15"/>
      <c r="J346" s="15"/>
      <c r="K346" s="15"/>
      <c r="R346" s="15"/>
      <c r="S346" s="15"/>
      <c r="AE346" s="15"/>
      <c r="AF346" s="32"/>
      <c r="AH346" s="15"/>
      <c r="AI346" s="15"/>
      <c r="AJ346" s="15"/>
      <c r="AK346" s="15"/>
      <c r="AL346" s="15"/>
      <c r="AM346" s="15"/>
      <c r="AN346" s="15"/>
      <c r="AP346" s="15"/>
      <c r="AR346" s="15"/>
      <c r="AS346" s="15"/>
      <c r="AT346" s="15"/>
    </row>
    <row r="347" spans="5:46" x14ac:dyDescent="0.35">
      <c r="E347" s="15"/>
      <c r="F347" s="15"/>
      <c r="J347" s="15"/>
      <c r="K347" s="15"/>
      <c r="R347" s="15"/>
      <c r="S347" s="15"/>
      <c r="AE347" s="15"/>
      <c r="AF347" s="32"/>
      <c r="AH347" s="15"/>
      <c r="AI347" s="15"/>
      <c r="AJ347" s="15"/>
      <c r="AK347" s="15"/>
      <c r="AL347" s="15"/>
      <c r="AM347" s="15"/>
      <c r="AN347" s="15"/>
      <c r="AP347" s="15"/>
      <c r="AR347" s="15"/>
      <c r="AS347" s="15"/>
      <c r="AT347" s="15"/>
    </row>
    <row r="348" spans="5:46" x14ac:dyDescent="0.35">
      <c r="E348" s="15"/>
      <c r="F348" s="15"/>
      <c r="J348" s="15"/>
      <c r="K348" s="15"/>
      <c r="R348" s="15"/>
      <c r="S348" s="15"/>
      <c r="AE348" s="15"/>
      <c r="AF348" s="32"/>
      <c r="AH348" s="15"/>
      <c r="AI348" s="15"/>
      <c r="AJ348" s="15"/>
      <c r="AK348" s="15"/>
      <c r="AL348" s="15"/>
      <c r="AM348" s="15"/>
      <c r="AN348" s="15"/>
      <c r="AP348" s="15"/>
      <c r="AR348" s="15"/>
      <c r="AS348" s="15"/>
      <c r="AT348" s="15"/>
    </row>
    <row r="349" spans="5:46" x14ac:dyDescent="0.35">
      <c r="E349" s="15"/>
      <c r="F349" s="15"/>
      <c r="J349" s="15"/>
      <c r="K349" s="15"/>
      <c r="R349" s="15"/>
      <c r="S349" s="15"/>
      <c r="AE349" s="15"/>
      <c r="AF349" s="32"/>
      <c r="AH349" s="15"/>
      <c r="AI349" s="15"/>
      <c r="AJ349" s="15"/>
      <c r="AK349" s="15"/>
      <c r="AL349" s="15"/>
      <c r="AM349" s="15"/>
      <c r="AN349" s="15"/>
      <c r="AP349" s="15"/>
      <c r="AR349" s="15"/>
      <c r="AS349" s="15"/>
      <c r="AT349" s="15"/>
    </row>
    <row r="350" spans="5:46" x14ac:dyDescent="0.35">
      <c r="E350" s="15"/>
      <c r="F350" s="15"/>
      <c r="J350" s="15"/>
      <c r="K350" s="15"/>
      <c r="R350" s="15"/>
      <c r="S350" s="15"/>
      <c r="AE350" s="15"/>
      <c r="AF350" s="32"/>
      <c r="AH350" s="15"/>
      <c r="AI350" s="15"/>
      <c r="AJ350" s="15"/>
      <c r="AK350" s="15"/>
      <c r="AL350" s="15"/>
      <c r="AM350" s="15"/>
      <c r="AN350" s="15"/>
      <c r="AP350" s="15"/>
      <c r="AR350" s="15"/>
      <c r="AS350" s="15"/>
      <c r="AT350" s="15"/>
    </row>
    <row r="351" spans="5:46" x14ac:dyDescent="0.35">
      <c r="E351" s="15"/>
      <c r="F351" s="15"/>
      <c r="J351" s="15"/>
      <c r="K351" s="15"/>
      <c r="R351" s="15"/>
      <c r="S351" s="15"/>
      <c r="AE351" s="15"/>
      <c r="AF351" s="32"/>
      <c r="AH351" s="15"/>
      <c r="AI351" s="15"/>
      <c r="AJ351" s="15"/>
      <c r="AK351" s="15"/>
      <c r="AL351" s="15"/>
      <c r="AM351" s="15"/>
      <c r="AN351" s="15"/>
      <c r="AP351" s="15"/>
      <c r="AR351" s="15"/>
      <c r="AS351" s="15"/>
      <c r="AT351" s="15"/>
    </row>
    <row r="352" spans="5:46" x14ac:dyDescent="0.35">
      <c r="E352" s="15"/>
      <c r="F352" s="15"/>
      <c r="J352" s="15"/>
      <c r="K352" s="15"/>
      <c r="R352" s="15"/>
      <c r="S352" s="15"/>
      <c r="AE352" s="15"/>
      <c r="AF352" s="32"/>
      <c r="AH352" s="15"/>
      <c r="AI352" s="15"/>
      <c r="AJ352" s="15"/>
      <c r="AK352" s="15"/>
      <c r="AL352" s="15"/>
      <c r="AM352" s="15"/>
      <c r="AN352" s="15"/>
      <c r="AP352" s="15"/>
      <c r="AR352" s="15"/>
      <c r="AS352" s="15"/>
      <c r="AT352" s="15"/>
    </row>
    <row r="353" spans="5:46" x14ac:dyDescent="0.35">
      <c r="E353" s="15"/>
      <c r="F353" s="15"/>
      <c r="J353" s="15"/>
      <c r="K353" s="15"/>
      <c r="R353" s="15"/>
      <c r="S353" s="15"/>
      <c r="AE353" s="15"/>
      <c r="AF353" s="32"/>
      <c r="AH353" s="15"/>
      <c r="AI353" s="15"/>
      <c r="AJ353" s="15"/>
      <c r="AK353" s="15"/>
      <c r="AL353" s="15"/>
      <c r="AM353" s="15"/>
      <c r="AN353" s="15"/>
      <c r="AP353" s="15"/>
      <c r="AR353" s="15"/>
      <c r="AS353" s="15"/>
      <c r="AT353" s="15"/>
    </row>
    <row r="354" spans="5:46" x14ac:dyDescent="0.35">
      <c r="E354" s="15"/>
      <c r="F354" s="15"/>
      <c r="J354" s="15"/>
      <c r="K354" s="15"/>
      <c r="R354" s="15"/>
      <c r="S354" s="15"/>
      <c r="AE354" s="15"/>
      <c r="AF354" s="32"/>
      <c r="AH354" s="15"/>
      <c r="AI354" s="15"/>
      <c r="AJ354" s="15"/>
      <c r="AK354" s="15"/>
      <c r="AL354" s="15"/>
      <c r="AM354" s="15"/>
      <c r="AN354" s="15"/>
      <c r="AP354" s="15"/>
      <c r="AR354" s="15"/>
      <c r="AS354" s="15"/>
      <c r="AT354" s="15"/>
    </row>
    <row r="355" spans="5:46" x14ac:dyDescent="0.35">
      <c r="E355" s="15"/>
      <c r="F355" s="15"/>
      <c r="J355" s="15"/>
      <c r="K355" s="15"/>
      <c r="R355" s="15"/>
      <c r="S355" s="15"/>
      <c r="AE355" s="15"/>
      <c r="AF355" s="32"/>
      <c r="AH355" s="15"/>
      <c r="AI355" s="15"/>
      <c r="AJ355" s="15"/>
      <c r="AK355" s="15"/>
      <c r="AL355" s="15"/>
      <c r="AM355" s="15"/>
      <c r="AN355" s="15"/>
      <c r="AP355" s="15"/>
      <c r="AR355" s="15"/>
      <c r="AS355" s="15"/>
      <c r="AT355" s="15"/>
    </row>
    <row r="356" spans="5:46" x14ac:dyDescent="0.35">
      <c r="E356" s="15"/>
      <c r="F356" s="15"/>
      <c r="J356" s="15"/>
      <c r="K356" s="15"/>
      <c r="R356" s="15"/>
      <c r="S356" s="15"/>
      <c r="AE356" s="15"/>
      <c r="AF356" s="32"/>
      <c r="AH356" s="15"/>
      <c r="AI356" s="15"/>
      <c r="AJ356" s="15"/>
      <c r="AK356" s="15"/>
      <c r="AL356" s="15"/>
      <c r="AM356" s="15"/>
      <c r="AN356" s="15"/>
      <c r="AP356" s="15"/>
      <c r="AR356" s="15"/>
      <c r="AS356" s="15"/>
      <c r="AT356" s="15"/>
    </row>
    <row r="357" spans="5:46" x14ac:dyDescent="0.35">
      <c r="E357" s="15"/>
      <c r="F357" s="15"/>
      <c r="J357" s="15"/>
      <c r="K357" s="15"/>
      <c r="R357" s="15"/>
      <c r="S357" s="15"/>
      <c r="AE357" s="15"/>
      <c r="AF357" s="32"/>
      <c r="AH357" s="15"/>
      <c r="AI357" s="15"/>
      <c r="AJ357" s="15"/>
      <c r="AK357" s="15"/>
      <c r="AL357" s="15"/>
      <c r="AM357" s="15"/>
      <c r="AN357" s="15"/>
      <c r="AP357" s="15"/>
      <c r="AR357" s="15"/>
      <c r="AS357" s="15"/>
      <c r="AT357" s="15"/>
    </row>
    <row r="358" spans="5:46" x14ac:dyDescent="0.35">
      <c r="E358" s="15"/>
      <c r="F358" s="15"/>
      <c r="J358" s="15"/>
      <c r="K358" s="15"/>
      <c r="R358" s="15"/>
      <c r="S358" s="15"/>
      <c r="AE358" s="15"/>
      <c r="AF358" s="32"/>
      <c r="AH358" s="15"/>
      <c r="AI358" s="15"/>
      <c r="AJ358" s="15"/>
      <c r="AK358" s="15"/>
      <c r="AL358" s="15"/>
      <c r="AM358" s="15"/>
      <c r="AN358" s="15"/>
      <c r="AP358" s="15"/>
      <c r="AR358" s="15"/>
      <c r="AS358" s="15"/>
      <c r="AT358" s="15"/>
    </row>
    <row r="359" spans="5:46" x14ac:dyDescent="0.35">
      <c r="E359" s="15"/>
      <c r="F359" s="15"/>
      <c r="J359" s="15"/>
      <c r="K359" s="15"/>
      <c r="R359" s="15"/>
      <c r="S359" s="15"/>
      <c r="AE359" s="15"/>
      <c r="AF359" s="32"/>
      <c r="AH359" s="15"/>
      <c r="AI359" s="15"/>
      <c r="AJ359" s="15"/>
      <c r="AK359" s="15"/>
      <c r="AL359" s="15"/>
      <c r="AM359" s="15"/>
      <c r="AN359" s="15"/>
      <c r="AP359" s="15"/>
      <c r="AR359" s="15"/>
      <c r="AS359" s="15"/>
      <c r="AT359" s="15"/>
    </row>
    <row r="360" spans="5:46" x14ac:dyDescent="0.35">
      <c r="E360" s="15"/>
      <c r="F360" s="15"/>
      <c r="J360" s="15"/>
      <c r="K360" s="15"/>
      <c r="R360" s="15"/>
      <c r="S360" s="15"/>
      <c r="AE360" s="15"/>
      <c r="AF360" s="32"/>
      <c r="AH360" s="15"/>
      <c r="AI360" s="15"/>
      <c r="AJ360" s="15"/>
      <c r="AK360" s="15"/>
      <c r="AL360" s="15"/>
      <c r="AM360" s="15"/>
      <c r="AN360" s="15"/>
      <c r="AP360" s="15"/>
      <c r="AR360" s="15"/>
      <c r="AS360" s="15"/>
      <c r="AT360" s="15"/>
    </row>
    <row r="361" spans="5:46" x14ac:dyDescent="0.35">
      <c r="E361" s="15"/>
      <c r="F361" s="15"/>
      <c r="J361" s="15"/>
      <c r="K361" s="15"/>
      <c r="R361" s="15"/>
      <c r="S361" s="15"/>
      <c r="AE361" s="15"/>
      <c r="AF361" s="32"/>
      <c r="AH361" s="15"/>
      <c r="AI361" s="15"/>
      <c r="AJ361" s="15"/>
      <c r="AK361" s="15"/>
      <c r="AL361" s="15"/>
      <c r="AM361" s="15"/>
      <c r="AN361" s="15"/>
      <c r="AP361" s="15"/>
      <c r="AR361" s="15"/>
      <c r="AS361" s="15"/>
      <c r="AT361" s="15"/>
    </row>
    <row r="362" spans="5:46" x14ac:dyDescent="0.35">
      <c r="E362" s="15"/>
      <c r="F362" s="15"/>
      <c r="J362" s="15"/>
      <c r="K362" s="15"/>
      <c r="R362" s="15"/>
      <c r="S362" s="15"/>
      <c r="AE362" s="15"/>
      <c r="AF362" s="32"/>
      <c r="AH362" s="15"/>
      <c r="AI362" s="15"/>
      <c r="AJ362" s="15"/>
      <c r="AK362" s="15"/>
      <c r="AL362" s="15"/>
      <c r="AM362" s="15"/>
      <c r="AN362" s="15"/>
      <c r="AP362" s="15"/>
      <c r="AR362" s="15"/>
      <c r="AS362" s="15"/>
      <c r="AT362" s="15"/>
    </row>
    <row r="363" spans="5:46" x14ac:dyDescent="0.35">
      <c r="E363" s="15"/>
      <c r="F363" s="15"/>
      <c r="J363" s="15"/>
      <c r="K363" s="15"/>
      <c r="R363" s="15"/>
      <c r="S363" s="15"/>
      <c r="AE363" s="15"/>
      <c r="AF363" s="32"/>
      <c r="AH363" s="15"/>
      <c r="AI363" s="15"/>
      <c r="AJ363" s="15"/>
      <c r="AK363" s="15"/>
      <c r="AL363" s="15"/>
      <c r="AM363" s="15"/>
      <c r="AN363" s="15"/>
      <c r="AP363" s="15"/>
      <c r="AR363" s="15"/>
      <c r="AS363" s="15"/>
      <c r="AT363" s="15"/>
    </row>
    <row r="364" spans="5:46" x14ac:dyDescent="0.35">
      <c r="E364" s="15"/>
      <c r="F364" s="15"/>
      <c r="J364" s="15"/>
      <c r="K364" s="15"/>
      <c r="R364" s="15"/>
      <c r="S364" s="15"/>
      <c r="AE364" s="15"/>
      <c r="AF364" s="32"/>
      <c r="AH364" s="15"/>
      <c r="AI364" s="15"/>
      <c r="AJ364" s="15"/>
      <c r="AK364" s="15"/>
      <c r="AL364" s="15"/>
      <c r="AM364" s="15"/>
      <c r="AN364" s="15"/>
      <c r="AP364" s="15"/>
      <c r="AR364" s="15"/>
      <c r="AS364" s="15"/>
      <c r="AT364" s="15"/>
    </row>
    <row r="365" spans="5:46" x14ac:dyDescent="0.35">
      <c r="E365" s="15"/>
      <c r="F365" s="15"/>
      <c r="J365" s="15"/>
      <c r="K365" s="15"/>
      <c r="R365" s="15"/>
      <c r="S365" s="15"/>
      <c r="AE365" s="15"/>
      <c r="AF365" s="32"/>
      <c r="AH365" s="15"/>
      <c r="AI365" s="15"/>
      <c r="AJ365" s="15"/>
      <c r="AK365" s="15"/>
      <c r="AL365" s="15"/>
      <c r="AM365" s="15"/>
      <c r="AN365" s="15"/>
      <c r="AP365" s="15"/>
      <c r="AR365" s="15"/>
      <c r="AS365" s="15"/>
      <c r="AT365" s="15"/>
    </row>
    <row r="366" spans="5:46" x14ac:dyDescent="0.35">
      <c r="E366" s="15"/>
      <c r="F366" s="15"/>
      <c r="J366" s="15"/>
      <c r="K366" s="15"/>
      <c r="R366" s="15"/>
      <c r="S366" s="15"/>
      <c r="AE366" s="15"/>
      <c r="AF366" s="32"/>
      <c r="AH366" s="15"/>
      <c r="AI366" s="15"/>
      <c r="AJ366" s="15"/>
      <c r="AK366" s="15"/>
      <c r="AL366" s="15"/>
      <c r="AM366" s="15"/>
      <c r="AN366" s="15"/>
      <c r="AP366" s="15"/>
      <c r="AR366" s="15"/>
      <c r="AS366" s="15"/>
      <c r="AT366" s="15"/>
    </row>
    <row r="367" spans="5:46" x14ac:dyDescent="0.35">
      <c r="E367" s="15"/>
      <c r="F367" s="15"/>
      <c r="J367" s="15"/>
      <c r="K367" s="15"/>
      <c r="R367" s="15"/>
      <c r="S367" s="15"/>
      <c r="AE367" s="15"/>
      <c r="AF367" s="32"/>
      <c r="AH367" s="15"/>
      <c r="AI367" s="15"/>
      <c r="AJ367" s="15"/>
      <c r="AK367" s="15"/>
      <c r="AL367" s="15"/>
      <c r="AM367" s="15"/>
      <c r="AN367" s="15"/>
      <c r="AP367" s="15"/>
      <c r="AR367" s="15"/>
      <c r="AS367" s="15"/>
      <c r="AT367" s="15"/>
    </row>
    <row r="368" spans="5:46" x14ac:dyDescent="0.35">
      <c r="E368" s="15"/>
      <c r="F368" s="15"/>
      <c r="J368" s="15"/>
      <c r="K368" s="15"/>
      <c r="R368" s="15"/>
      <c r="S368" s="15"/>
      <c r="AE368" s="15"/>
      <c r="AF368" s="32"/>
      <c r="AH368" s="15"/>
      <c r="AI368" s="15"/>
      <c r="AJ368" s="15"/>
      <c r="AK368" s="15"/>
      <c r="AL368" s="15"/>
      <c r="AM368" s="15"/>
      <c r="AN368" s="15"/>
      <c r="AP368" s="15"/>
      <c r="AR368" s="15"/>
      <c r="AS368" s="15"/>
      <c r="AT368" s="15"/>
    </row>
    <row r="369" spans="5:46" x14ac:dyDescent="0.35">
      <c r="E369" s="15"/>
      <c r="F369" s="15"/>
      <c r="J369" s="15"/>
      <c r="K369" s="15"/>
      <c r="R369" s="15"/>
      <c r="S369" s="15"/>
      <c r="AE369" s="15"/>
      <c r="AF369" s="32"/>
      <c r="AH369" s="15"/>
      <c r="AI369" s="15"/>
      <c r="AJ369" s="15"/>
      <c r="AK369" s="15"/>
      <c r="AL369" s="15"/>
      <c r="AM369" s="15"/>
      <c r="AN369" s="15"/>
      <c r="AP369" s="15"/>
      <c r="AR369" s="15"/>
      <c r="AS369" s="15"/>
      <c r="AT369" s="15"/>
    </row>
    <row r="370" spans="5:46" x14ac:dyDescent="0.35">
      <c r="E370" s="15"/>
      <c r="F370" s="15"/>
      <c r="J370" s="15"/>
      <c r="K370" s="15"/>
      <c r="R370" s="15"/>
      <c r="S370" s="15"/>
      <c r="AE370" s="15"/>
      <c r="AF370" s="32"/>
      <c r="AH370" s="15"/>
      <c r="AI370" s="15"/>
      <c r="AJ370" s="15"/>
      <c r="AK370" s="15"/>
      <c r="AL370" s="15"/>
      <c r="AM370" s="15"/>
      <c r="AN370" s="15"/>
      <c r="AP370" s="15"/>
      <c r="AR370" s="15"/>
      <c r="AS370" s="15"/>
      <c r="AT370" s="15"/>
    </row>
    <row r="371" spans="5:46" x14ac:dyDescent="0.35">
      <c r="E371" s="15"/>
      <c r="F371" s="15"/>
      <c r="J371" s="15"/>
      <c r="K371" s="15"/>
      <c r="R371" s="15"/>
      <c r="S371" s="15"/>
      <c r="AE371" s="15"/>
      <c r="AF371" s="32"/>
      <c r="AH371" s="15"/>
      <c r="AI371" s="15"/>
      <c r="AJ371" s="15"/>
      <c r="AK371" s="15"/>
      <c r="AL371" s="15"/>
      <c r="AM371" s="15"/>
      <c r="AN371" s="15"/>
      <c r="AP371" s="15"/>
      <c r="AR371" s="15"/>
      <c r="AS371" s="15"/>
      <c r="AT371" s="15"/>
    </row>
    <row r="372" spans="5:46" x14ac:dyDescent="0.35">
      <c r="E372" s="15"/>
      <c r="F372" s="15"/>
      <c r="J372" s="15"/>
      <c r="K372" s="15"/>
      <c r="R372" s="15"/>
      <c r="S372" s="15"/>
      <c r="AE372" s="15"/>
      <c r="AF372" s="32"/>
      <c r="AH372" s="15"/>
      <c r="AI372" s="15"/>
      <c r="AJ372" s="15"/>
      <c r="AK372" s="15"/>
      <c r="AL372" s="15"/>
      <c r="AM372" s="15"/>
      <c r="AN372" s="15"/>
      <c r="AP372" s="15"/>
      <c r="AR372" s="15"/>
      <c r="AS372" s="15"/>
      <c r="AT372" s="15"/>
    </row>
    <row r="373" spans="5:46" x14ac:dyDescent="0.35">
      <c r="E373" s="15"/>
      <c r="F373" s="15"/>
      <c r="J373" s="15"/>
      <c r="K373" s="15"/>
      <c r="R373" s="15"/>
      <c r="S373" s="15"/>
      <c r="AE373" s="15"/>
      <c r="AF373" s="32"/>
      <c r="AH373" s="15"/>
      <c r="AI373" s="15"/>
      <c r="AJ373" s="15"/>
      <c r="AK373" s="15"/>
      <c r="AL373" s="15"/>
      <c r="AM373" s="15"/>
      <c r="AN373" s="15"/>
      <c r="AP373" s="15"/>
      <c r="AR373" s="15"/>
      <c r="AS373" s="15"/>
      <c r="AT373" s="15"/>
    </row>
    <row r="374" spans="5:46" x14ac:dyDescent="0.35">
      <c r="E374" s="15"/>
      <c r="F374" s="15"/>
      <c r="J374" s="15"/>
      <c r="K374" s="15"/>
      <c r="R374" s="15"/>
      <c r="S374" s="15"/>
      <c r="AE374" s="15"/>
      <c r="AF374" s="32"/>
      <c r="AH374" s="15"/>
      <c r="AI374" s="15"/>
      <c r="AJ374" s="15"/>
      <c r="AK374" s="15"/>
      <c r="AL374" s="15"/>
      <c r="AM374" s="15"/>
      <c r="AN374" s="15"/>
      <c r="AP374" s="15"/>
      <c r="AR374" s="15"/>
      <c r="AS374" s="15"/>
      <c r="AT374" s="15"/>
    </row>
    <row r="375" spans="5:46" x14ac:dyDescent="0.35">
      <c r="E375" s="15"/>
      <c r="F375" s="15"/>
      <c r="J375" s="15"/>
      <c r="K375" s="15"/>
      <c r="R375" s="15"/>
      <c r="S375" s="15"/>
      <c r="AE375" s="15"/>
      <c r="AF375" s="32"/>
      <c r="AH375" s="15"/>
      <c r="AI375" s="15"/>
      <c r="AJ375" s="15"/>
      <c r="AK375" s="15"/>
      <c r="AL375" s="15"/>
      <c r="AM375" s="15"/>
      <c r="AN375" s="15"/>
      <c r="AP375" s="15"/>
      <c r="AR375" s="15"/>
      <c r="AS375" s="15"/>
      <c r="AT375" s="15"/>
    </row>
    <row r="376" spans="5:46" x14ac:dyDescent="0.35">
      <c r="E376" s="15"/>
      <c r="F376" s="15"/>
      <c r="J376" s="15"/>
      <c r="K376" s="15"/>
      <c r="R376" s="15"/>
      <c r="S376" s="15"/>
      <c r="AE376" s="15"/>
      <c r="AF376" s="32"/>
      <c r="AH376" s="15"/>
      <c r="AI376" s="15"/>
      <c r="AJ376" s="15"/>
      <c r="AK376" s="15"/>
      <c r="AL376" s="15"/>
      <c r="AM376" s="15"/>
      <c r="AN376" s="15"/>
      <c r="AP376" s="15"/>
      <c r="AR376" s="15"/>
      <c r="AS376" s="15"/>
      <c r="AT376" s="15"/>
    </row>
    <row r="377" spans="5:46" x14ac:dyDescent="0.35">
      <c r="E377" s="15"/>
      <c r="F377" s="15"/>
      <c r="J377" s="15"/>
      <c r="K377" s="15"/>
      <c r="R377" s="15"/>
      <c r="S377" s="15"/>
      <c r="AE377" s="15"/>
      <c r="AF377" s="32"/>
      <c r="AH377" s="15"/>
      <c r="AI377" s="15"/>
      <c r="AJ377" s="15"/>
      <c r="AK377" s="15"/>
      <c r="AL377" s="15"/>
      <c r="AM377" s="15"/>
      <c r="AN377" s="15"/>
      <c r="AP377" s="15"/>
      <c r="AR377" s="15"/>
      <c r="AS377" s="15"/>
      <c r="AT377" s="15"/>
    </row>
    <row r="378" spans="5:46" x14ac:dyDescent="0.35">
      <c r="E378" s="15"/>
      <c r="F378" s="15"/>
      <c r="J378" s="15"/>
      <c r="K378" s="15"/>
      <c r="R378" s="15"/>
      <c r="S378" s="15"/>
      <c r="AE378" s="15"/>
      <c r="AF378" s="32"/>
      <c r="AH378" s="15"/>
      <c r="AI378" s="15"/>
      <c r="AJ378" s="15"/>
      <c r="AK378" s="15"/>
      <c r="AL378" s="15"/>
      <c r="AM378" s="15"/>
      <c r="AN378" s="15"/>
      <c r="AP378" s="15"/>
      <c r="AR378" s="15"/>
      <c r="AS378" s="15"/>
      <c r="AT378" s="15"/>
    </row>
    <row r="379" spans="5:46" x14ac:dyDescent="0.35">
      <c r="E379" s="15"/>
      <c r="F379" s="15"/>
      <c r="J379" s="15"/>
      <c r="K379" s="15"/>
      <c r="R379" s="15"/>
      <c r="S379" s="15"/>
      <c r="AE379" s="15"/>
      <c r="AF379" s="32"/>
      <c r="AH379" s="15"/>
      <c r="AI379" s="15"/>
      <c r="AJ379" s="15"/>
      <c r="AK379" s="15"/>
      <c r="AL379" s="15"/>
      <c r="AM379" s="15"/>
      <c r="AN379" s="15"/>
      <c r="AP379" s="15"/>
      <c r="AR379" s="15"/>
      <c r="AS379" s="15"/>
      <c r="AT379" s="15"/>
    </row>
    <row r="380" spans="5:46" x14ac:dyDescent="0.35">
      <c r="E380" s="15"/>
      <c r="F380" s="15"/>
      <c r="J380" s="15"/>
      <c r="K380" s="15"/>
      <c r="R380" s="15"/>
      <c r="S380" s="15"/>
      <c r="AE380" s="15"/>
      <c r="AF380" s="32"/>
      <c r="AH380" s="15"/>
      <c r="AI380" s="15"/>
      <c r="AJ380" s="15"/>
      <c r="AK380" s="15"/>
      <c r="AL380" s="15"/>
      <c r="AM380" s="15"/>
      <c r="AN380" s="15"/>
      <c r="AP380" s="15"/>
      <c r="AR380" s="15"/>
      <c r="AS380" s="15"/>
      <c r="AT380" s="15"/>
    </row>
    <row r="381" spans="5:46" x14ac:dyDescent="0.35">
      <c r="E381" s="15"/>
      <c r="F381" s="15"/>
      <c r="J381" s="15"/>
      <c r="K381" s="15"/>
      <c r="R381" s="15"/>
      <c r="S381" s="15"/>
      <c r="AE381" s="15"/>
      <c r="AF381" s="32"/>
      <c r="AH381" s="15"/>
      <c r="AI381" s="15"/>
      <c r="AJ381" s="15"/>
      <c r="AK381" s="15"/>
      <c r="AL381" s="15"/>
      <c r="AM381" s="15"/>
      <c r="AN381" s="15"/>
      <c r="AP381" s="15"/>
      <c r="AR381" s="15"/>
      <c r="AS381" s="15"/>
      <c r="AT381" s="15"/>
    </row>
    <row r="382" spans="5:46" x14ac:dyDescent="0.35">
      <c r="E382" s="15"/>
      <c r="F382" s="15"/>
      <c r="J382" s="15"/>
      <c r="K382" s="15"/>
      <c r="R382" s="15"/>
      <c r="S382" s="15"/>
      <c r="AE382" s="15"/>
      <c r="AF382" s="32"/>
      <c r="AH382" s="15"/>
      <c r="AI382" s="15"/>
      <c r="AJ382" s="15"/>
      <c r="AK382" s="15"/>
      <c r="AL382" s="15"/>
      <c r="AM382" s="15"/>
      <c r="AN382" s="15"/>
      <c r="AP382" s="15"/>
      <c r="AR382" s="15"/>
      <c r="AS382" s="15"/>
      <c r="AT382" s="15"/>
    </row>
    <row r="383" spans="5:46" x14ac:dyDescent="0.35">
      <c r="E383" s="15"/>
      <c r="F383" s="15"/>
      <c r="J383" s="15"/>
      <c r="K383" s="15"/>
      <c r="R383" s="15"/>
      <c r="S383" s="15"/>
      <c r="AE383" s="15"/>
      <c r="AF383" s="32"/>
      <c r="AH383" s="15"/>
      <c r="AI383" s="15"/>
      <c r="AJ383" s="15"/>
      <c r="AK383" s="15"/>
      <c r="AL383" s="15"/>
      <c r="AM383" s="15"/>
      <c r="AN383" s="15"/>
      <c r="AP383" s="15"/>
      <c r="AR383" s="15"/>
      <c r="AS383" s="15"/>
      <c r="AT383" s="15"/>
    </row>
    <row r="384" spans="5:46" x14ac:dyDescent="0.35">
      <c r="E384" s="15"/>
      <c r="F384" s="15"/>
      <c r="J384" s="15"/>
      <c r="K384" s="15"/>
      <c r="R384" s="15"/>
      <c r="S384" s="15"/>
      <c r="AE384" s="15"/>
      <c r="AF384" s="32"/>
      <c r="AH384" s="15"/>
      <c r="AI384" s="15"/>
      <c r="AJ384" s="15"/>
      <c r="AK384" s="15"/>
      <c r="AL384" s="15"/>
      <c r="AM384" s="15"/>
      <c r="AN384" s="15"/>
      <c r="AP384" s="15"/>
      <c r="AR384" s="15"/>
      <c r="AS384" s="15"/>
      <c r="AT384" s="15"/>
    </row>
    <row r="385" spans="5:46" x14ac:dyDescent="0.35">
      <c r="E385" s="15"/>
      <c r="F385" s="15"/>
      <c r="J385" s="15"/>
      <c r="K385" s="15"/>
      <c r="R385" s="15"/>
      <c r="S385" s="15"/>
      <c r="AE385" s="15"/>
      <c r="AF385" s="32"/>
      <c r="AH385" s="15"/>
      <c r="AI385" s="15"/>
      <c r="AJ385" s="15"/>
      <c r="AK385" s="15"/>
      <c r="AL385" s="15"/>
      <c r="AM385" s="15"/>
      <c r="AN385" s="15"/>
      <c r="AP385" s="15"/>
      <c r="AR385" s="15"/>
      <c r="AS385" s="15"/>
      <c r="AT385" s="15"/>
    </row>
    <row r="386" spans="5:46" x14ac:dyDescent="0.35">
      <c r="E386" s="15"/>
      <c r="F386" s="15"/>
      <c r="J386" s="15"/>
      <c r="K386" s="15"/>
      <c r="R386" s="15"/>
      <c r="S386" s="15"/>
      <c r="AE386" s="15"/>
      <c r="AF386" s="32"/>
      <c r="AH386" s="15"/>
      <c r="AI386" s="15"/>
      <c r="AJ386" s="15"/>
      <c r="AK386" s="15"/>
      <c r="AL386" s="15"/>
      <c r="AM386" s="15"/>
      <c r="AN386" s="15"/>
      <c r="AP386" s="15"/>
      <c r="AR386" s="15"/>
      <c r="AS386" s="15"/>
      <c r="AT386" s="15"/>
    </row>
    <row r="387" spans="5:46" x14ac:dyDescent="0.35">
      <c r="E387" s="15"/>
      <c r="F387" s="15"/>
      <c r="J387" s="15"/>
      <c r="K387" s="15"/>
      <c r="R387" s="15"/>
      <c r="S387" s="15"/>
      <c r="AE387" s="15"/>
      <c r="AF387" s="32"/>
      <c r="AH387" s="15"/>
      <c r="AI387" s="15"/>
      <c r="AJ387" s="15"/>
      <c r="AK387" s="15"/>
      <c r="AL387" s="15"/>
      <c r="AM387" s="15"/>
      <c r="AN387" s="15"/>
      <c r="AP387" s="15"/>
      <c r="AR387" s="15"/>
      <c r="AS387" s="15"/>
      <c r="AT387" s="15"/>
    </row>
    <row r="388" spans="5:46" x14ac:dyDescent="0.35">
      <c r="E388" s="15"/>
      <c r="F388" s="15"/>
      <c r="J388" s="15"/>
      <c r="K388" s="15"/>
      <c r="R388" s="15"/>
      <c r="S388" s="15"/>
      <c r="AE388" s="15"/>
      <c r="AF388" s="32"/>
      <c r="AH388" s="15"/>
      <c r="AI388" s="15"/>
      <c r="AJ388" s="15"/>
      <c r="AK388" s="15"/>
      <c r="AL388" s="15"/>
      <c r="AM388" s="15"/>
      <c r="AN388" s="15"/>
      <c r="AP388" s="15"/>
      <c r="AR388" s="15"/>
      <c r="AS388" s="15"/>
      <c r="AT388" s="15"/>
    </row>
    <row r="389" spans="5:46" x14ac:dyDescent="0.35">
      <c r="E389" s="15"/>
      <c r="F389" s="15"/>
      <c r="J389" s="15"/>
      <c r="K389" s="15"/>
      <c r="R389" s="15"/>
      <c r="S389" s="15"/>
      <c r="AE389" s="15"/>
      <c r="AF389" s="32"/>
      <c r="AH389" s="15"/>
      <c r="AI389" s="15"/>
      <c r="AJ389" s="15"/>
      <c r="AK389" s="15"/>
      <c r="AL389" s="15"/>
      <c r="AM389" s="15"/>
      <c r="AN389" s="15"/>
      <c r="AP389" s="15"/>
      <c r="AR389" s="15"/>
      <c r="AS389" s="15"/>
      <c r="AT389" s="15"/>
    </row>
    <row r="390" spans="5:46" x14ac:dyDescent="0.35">
      <c r="E390" s="15"/>
      <c r="F390" s="15"/>
      <c r="J390" s="15"/>
      <c r="K390" s="15"/>
      <c r="R390" s="15"/>
      <c r="S390" s="15"/>
      <c r="AE390" s="15"/>
      <c r="AF390" s="32"/>
      <c r="AH390" s="15"/>
      <c r="AI390" s="15"/>
      <c r="AJ390" s="15"/>
      <c r="AK390" s="15"/>
      <c r="AL390" s="15"/>
      <c r="AM390" s="15"/>
      <c r="AN390" s="15"/>
      <c r="AP390" s="15"/>
      <c r="AR390" s="15"/>
      <c r="AS390" s="15"/>
      <c r="AT390" s="15"/>
    </row>
    <row r="391" spans="5:46" x14ac:dyDescent="0.35">
      <c r="E391" s="15"/>
      <c r="F391" s="15"/>
      <c r="J391" s="15"/>
      <c r="K391" s="15"/>
      <c r="R391" s="15"/>
      <c r="S391" s="15"/>
      <c r="AE391" s="15"/>
      <c r="AF391" s="32"/>
      <c r="AH391" s="15"/>
      <c r="AI391" s="15"/>
      <c r="AJ391" s="15"/>
      <c r="AK391" s="15"/>
      <c r="AL391" s="15"/>
      <c r="AM391" s="15"/>
      <c r="AN391" s="15"/>
      <c r="AP391" s="15"/>
      <c r="AR391" s="15"/>
      <c r="AS391" s="15"/>
      <c r="AT391" s="15"/>
    </row>
    <row r="392" spans="5:46" x14ac:dyDescent="0.35">
      <c r="E392" s="15"/>
      <c r="F392" s="15"/>
      <c r="J392" s="15"/>
      <c r="K392" s="15"/>
      <c r="R392" s="15"/>
      <c r="S392" s="15"/>
      <c r="AE392" s="15"/>
      <c r="AF392" s="32"/>
      <c r="AH392" s="15"/>
      <c r="AI392" s="15"/>
      <c r="AJ392" s="15"/>
      <c r="AK392" s="15"/>
      <c r="AL392" s="15"/>
      <c r="AM392" s="15"/>
      <c r="AN392" s="15"/>
      <c r="AP392" s="15"/>
      <c r="AR392" s="15"/>
      <c r="AS392" s="15"/>
      <c r="AT392" s="15"/>
    </row>
    <row r="393" spans="5:46" x14ac:dyDescent="0.35">
      <c r="E393" s="15"/>
      <c r="F393" s="15"/>
      <c r="J393" s="15"/>
      <c r="K393" s="15"/>
      <c r="R393" s="15"/>
      <c r="S393" s="15"/>
      <c r="AE393" s="15"/>
      <c r="AF393" s="32"/>
      <c r="AH393" s="15"/>
      <c r="AI393" s="15"/>
      <c r="AJ393" s="15"/>
      <c r="AK393" s="15"/>
      <c r="AL393" s="15"/>
      <c r="AM393" s="15"/>
      <c r="AN393" s="15"/>
      <c r="AP393" s="15"/>
      <c r="AR393" s="15"/>
      <c r="AS393" s="15"/>
      <c r="AT393" s="15"/>
    </row>
    <row r="394" spans="5:46" x14ac:dyDescent="0.35">
      <c r="E394" s="15"/>
      <c r="F394" s="15"/>
      <c r="J394" s="15"/>
      <c r="K394" s="15"/>
      <c r="R394" s="15"/>
      <c r="S394" s="15"/>
      <c r="AE394" s="15"/>
      <c r="AF394" s="32"/>
      <c r="AH394" s="15"/>
      <c r="AI394" s="15"/>
      <c r="AJ394" s="15"/>
      <c r="AK394" s="15"/>
      <c r="AL394" s="15"/>
      <c r="AM394" s="15"/>
      <c r="AN394" s="15"/>
      <c r="AP394" s="15"/>
      <c r="AR394" s="15"/>
      <c r="AS394" s="15"/>
      <c r="AT394" s="15"/>
    </row>
    <row r="395" spans="5:46" x14ac:dyDescent="0.35">
      <c r="E395" s="15"/>
      <c r="F395" s="15"/>
      <c r="J395" s="15"/>
      <c r="K395" s="15"/>
      <c r="R395" s="15"/>
      <c r="S395" s="15"/>
      <c r="AE395" s="15"/>
      <c r="AF395" s="32"/>
      <c r="AH395" s="15"/>
      <c r="AI395" s="15"/>
      <c r="AJ395" s="15"/>
      <c r="AK395" s="15"/>
      <c r="AL395" s="15"/>
      <c r="AM395" s="15"/>
      <c r="AN395" s="15"/>
      <c r="AP395" s="15"/>
      <c r="AR395" s="15"/>
      <c r="AS395" s="15"/>
      <c r="AT395" s="15"/>
    </row>
    <row r="396" spans="5:46" x14ac:dyDescent="0.35">
      <c r="E396" s="15"/>
      <c r="F396" s="15"/>
      <c r="J396" s="15"/>
      <c r="K396" s="15"/>
      <c r="R396" s="15"/>
      <c r="S396" s="15"/>
      <c r="AE396" s="15"/>
      <c r="AF396" s="32"/>
      <c r="AH396" s="15"/>
      <c r="AI396" s="15"/>
      <c r="AJ396" s="15"/>
      <c r="AK396" s="15"/>
      <c r="AL396" s="15"/>
      <c r="AM396" s="15"/>
      <c r="AN396" s="15"/>
      <c r="AP396" s="15"/>
      <c r="AR396" s="15"/>
      <c r="AS396" s="15"/>
      <c r="AT396" s="15"/>
    </row>
    <row r="397" spans="5:46" x14ac:dyDescent="0.35">
      <c r="E397" s="15"/>
      <c r="F397" s="15"/>
      <c r="J397" s="15"/>
      <c r="K397" s="15"/>
      <c r="R397" s="15"/>
      <c r="S397" s="15"/>
      <c r="AE397" s="15"/>
      <c r="AF397" s="32"/>
      <c r="AH397" s="15"/>
      <c r="AI397" s="15"/>
      <c r="AJ397" s="15"/>
      <c r="AK397" s="15"/>
      <c r="AL397" s="15"/>
      <c r="AM397" s="15"/>
      <c r="AN397" s="15"/>
      <c r="AP397" s="15"/>
      <c r="AR397" s="15"/>
      <c r="AS397" s="15"/>
      <c r="AT397" s="15"/>
    </row>
    <row r="398" spans="5:46" x14ac:dyDescent="0.35">
      <c r="E398" s="15"/>
      <c r="F398" s="15"/>
      <c r="J398" s="15"/>
      <c r="K398" s="15"/>
      <c r="R398" s="15"/>
      <c r="S398" s="15"/>
      <c r="AE398" s="15"/>
      <c r="AF398" s="32"/>
      <c r="AH398" s="15"/>
      <c r="AI398" s="15"/>
      <c r="AJ398" s="15"/>
      <c r="AK398" s="15"/>
      <c r="AL398" s="15"/>
      <c r="AM398" s="15"/>
      <c r="AN398" s="15"/>
      <c r="AP398" s="15"/>
      <c r="AR398" s="15"/>
      <c r="AS398" s="15"/>
      <c r="AT398" s="15"/>
    </row>
    <row r="399" spans="5:46" x14ac:dyDescent="0.35">
      <c r="E399" s="15"/>
      <c r="F399" s="15"/>
      <c r="J399" s="15"/>
      <c r="K399" s="15"/>
      <c r="R399" s="15"/>
      <c r="S399" s="15"/>
      <c r="AE399" s="15"/>
      <c r="AF399" s="32"/>
      <c r="AH399" s="15"/>
      <c r="AI399" s="15"/>
      <c r="AJ399" s="15"/>
      <c r="AK399" s="15"/>
      <c r="AL399" s="15"/>
      <c r="AM399" s="15"/>
      <c r="AN399" s="15"/>
      <c r="AP399" s="15"/>
      <c r="AR399" s="15"/>
      <c r="AS399" s="15"/>
      <c r="AT399" s="15"/>
    </row>
    <row r="400" spans="5:46" x14ac:dyDescent="0.35">
      <c r="E400" s="15"/>
      <c r="F400" s="15"/>
      <c r="J400" s="15"/>
      <c r="K400" s="15"/>
      <c r="R400" s="15"/>
      <c r="S400" s="15"/>
      <c r="AE400" s="15"/>
      <c r="AF400" s="32"/>
      <c r="AH400" s="15"/>
      <c r="AI400" s="15"/>
      <c r="AJ400" s="15"/>
      <c r="AK400" s="15"/>
      <c r="AL400" s="15"/>
      <c r="AM400" s="15"/>
      <c r="AN400" s="15"/>
      <c r="AP400" s="15"/>
      <c r="AR400" s="15"/>
      <c r="AS400" s="15"/>
      <c r="AT400" s="15"/>
    </row>
    <row r="401" spans="5:46" x14ac:dyDescent="0.35">
      <c r="E401" s="15"/>
      <c r="F401" s="15"/>
      <c r="J401" s="15"/>
      <c r="K401" s="15"/>
      <c r="R401" s="15"/>
      <c r="S401" s="15"/>
      <c r="AE401" s="15"/>
      <c r="AF401" s="32"/>
      <c r="AH401" s="15"/>
      <c r="AI401" s="15"/>
      <c r="AJ401" s="15"/>
      <c r="AK401" s="15"/>
      <c r="AL401" s="15"/>
      <c r="AM401" s="15"/>
      <c r="AN401" s="15"/>
      <c r="AP401" s="15"/>
      <c r="AR401" s="15"/>
      <c r="AS401" s="15"/>
      <c r="AT401" s="15"/>
    </row>
    <row r="402" spans="5:46" x14ac:dyDescent="0.35">
      <c r="E402" s="15"/>
      <c r="F402" s="15"/>
      <c r="J402" s="15"/>
      <c r="K402" s="15"/>
      <c r="R402" s="15"/>
      <c r="S402" s="15"/>
      <c r="AE402" s="15"/>
      <c r="AF402" s="32"/>
      <c r="AH402" s="15"/>
      <c r="AI402" s="15"/>
      <c r="AJ402" s="15"/>
      <c r="AK402" s="15"/>
      <c r="AL402" s="15"/>
      <c r="AM402" s="15"/>
      <c r="AN402" s="15"/>
      <c r="AP402" s="15"/>
      <c r="AR402" s="15"/>
      <c r="AS402" s="15"/>
      <c r="AT402" s="15"/>
    </row>
    <row r="403" spans="5:46" x14ac:dyDescent="0.35">
      <c r="E403" s="15"/>
      <c r="F403" s="15"/>
      <c r="J403" s="15"/>
      <c r="K403" s="15"/>
      <c r="R403" s="15"/>
      <c r="S403" s="15"/>
      <c r="AE403" s="15"/>
      <c r="AF403" s="32"/>
      <c r="AH403" s="15"/>
      <c r="AI403" s="15"/>
      <c r="AJ403" s="15"/>
      <c r="AK403" s="15"/>
      <c r="AL403" s="15"/>
      <c r="AM403" s="15"/>
      <c r="AN403" s="15"/>
      <c r="AP403" s="15"/>
      <c r="AR403" s="15"/>
      <c r="AS403" s="15"/>
      <c r="AT403" s="15"/>
    </row>
    <row r="404" spans="5:46" x14ac:dyDescent="0.35">
      <c r="E404" s="15"/>
      <c r="F404" s="15"/>
      <c r="J404" s="15"/>
      <c r="K404" s="15"/>
      <c r="R404" s="15"/>
      <c r="S404" s="15"/>
      <c r="AE404" s="15"/>
      <c r="AF404" s="32"/>
      <c r="AH404" s="15"/>
      <c r="AI404" s="15"/>
      <c r="AJ404" s="15"/>
      <c r="AK404" s="15"/>
      <c r="AL404" s="15"/>
      <c r="AM404" s="15"/>
      <c r="AN404" s="15"/>
      <c r="AP404" s="15"/>
      <c r="AR404" s="15"/>
      <c r="AS404" s="15"/>
      <c r="AT404" s="15"/>
    </row>
    <row r="405" spans="5:46" x14ac:dyDescent="0.35">
      <c r="E405" s="15"/>
      <c r="F405" s="15"/>
      <c r="J405" s="15"/>
      <c r="K405" s="15"/>
      <c r="R405" s="15"/>
      <c r="S405" s="15"/>
      <c r="AE405" s="15"/>
      <c r="AF405" s="32"/>
      <c r="AH405" s="15"/>
      <c r="AI405" s="15"/>
      <c r="AJ405" s="15"/>
      <c r="AK405" s="15"/>
      <c r="AL405" s="15"/>
      <c r="AM405" s="15"/>
      <c r="AN405" s="15"/>
      <c r="AP405" s="15"/>
      <c r="AR405" s="15"/>
      <c r="AS405" s="15"/>
      <c r="AT405" s="15"/>
    </row>
    <row r="406" spans="5:46" x14ac:dyDescent="0.35">
      <c r="E406" s="15"/>
      <c r="F406" s="15"/>
      <c r="J406" s="15"/>
      <c r="K406" s="15"/>
      <c r="R406" s="15"/>
      <c r="S406" s="15"/>
      <c r="AE406" s="15"/>
      <c r="AF406" s="32"/>
      <c r="AH406" s="15"/>
      <c r="AI406" s="15"/>
      <c r="AJ406" s="15"/>
      <c r="AK406" s="15"/>
      <c r="AL406" s="15"/>
      <c r="AM406" s="15"/>
      <c r="AN406" s="15"/>
      <c r="AP406" s="15"/>
      <c r="AR406" s="15"/>
      <c r="AS406" s="15"/>
      <c r="AT406" s="15"/>
    </row>
    <row r="407" spans="5:46" x14ac:dyDescent="0.35">
      <c r="E407" s="15"/>
      <c r="F407" s="15"/>
      <c r="J407" s="15"/>
      <c r="K407" s="15"/>
      <c r="R407" s="15"/>
      <c r="S407" s="15"/>
      <c r="AE407" s="15"/>
      <c r="AF407" s="32"/>
      <c r="AH407" s="15"/>
      <c r="AI407" s="15"/>
      <c r="AJ407" s="15"/>
      <c r="AK407" s="15"/>
      <c r="AL407" s="15"/>
      <c r="AM407" s="15"/>
      <c r="AN407" s="15"/>
      <c r="AP407" s="15"/>
      <c r="AR407" s="15"/>
      <c r="AS407" s="15"/>
      <c r="AT407" s="15"/>
    </row>
    <row r="408" spans="5:46" x14ac:dyDescent="0.35">
      <c r="E408" s="15"/>
      <c r="F408" s="15"/>
      <c r="J408" s="15"/>
      <c r="K408" s="15"/>
      <c r="R408" s="15"/>
      <c r="S408" s="15"/>
      <c r="AE408" s="15"/>
      <c r="AF408" s="32"/>
      <c r="AH408" s="15"/>
      <c r="AI408" s="15"/>
      <c r="AJ408" s="15"/>
      <c r="AK408" s="15"/>
      <c r="AL408" s="15"/>
      <c r="AM408" s="15"/>
      <c r="AN408" s="15"/>
      <c r="AP408" s="15"/>
      <c r="AR408" s="15"/>
      <c r="AS408" s="15"/>
      <c r="AT408" s="15"/>
    </row>
    <row r="409" spans="5:46" x14ac:dyDescent="0.35">
      <c r="E409" s="15"/>
      <c r="F409" s="15"/>
      <c r="J409" s="15"/>
      <c r="K409" s="15"/>
      <c r="R409" s="15"/>
      <c r="S409" s="15"/>
      <c r="AE409" s="15"/>
      <c r="AF409" s="32"/>
      <c r="AH409" s="15"/>
      <c r="AI409" s="15"/>
      <c r="AJ409" s="15"/>
      <c r="AK409" s="15"/>
      <c r="AL409" s="15"/>
      <c r="AM409" s="15"/>
      <c r="AN409" s="15"/>
      <c r="AP409" s="15"/>
      <c r="AR409" s="15"/>
      <c r="AS409" s="15"/>
      <c r="AT409" s="15"/>
    </row>
    <row r="410" spans="5:46" x14ac:dyDescent="0.35">
      <c r="E410" s="15"/>
      <c r="F410" s="15"/>
      <c r="J410" s="15"/>
      <c r="K410" s="15"/>
      <c r="R410" s="15"/>
      <c r="S410" s="15"/>
      <c r="AE410" s="15"/>
      <c r="AF410" s="32"/>
      <c r="AH410" s="15"/>
      <c r="AI410" s="15"/>
      <c r="AJ410" s="15"/>
      <c r="AK410" s="15"/>
      <c r="AL410" s="15"/>
      <c r="AM410" s="15"/>
      <c r="AN410" s="15"/>
      <c r="AP410" s="15"/>
      <c r="AR410" s="15"/>
      <c r="AS410" s="15"/>
      <c r="AT410" s="15"/>
    </row>
    <row r="411" spans="5:46" x14ac:dyDescent="0.35">
      <c r="E411" s="15"/>
      <c r="F411" s="15"/>
      <c r="J411" s="15"/>
      <c r="K411" s="15"/>
      <c r="R411" s="15"/>
      <c r="S411" s="15"/>
      <c r="AE411" s="15"/>
      <c r="AF411" s="32"/>
      <c r="AH411" s="15"/>
      <c r="AI411" s="15"/>
      <c r="AJ411" s="15"/>
      <c r="AK411" s="15"/>
      <c r="AL411" s="15"/>
      <c r="AM411" s="15"/>
      <c r="AN411" s="15"/>
      <c r="AP411" s="15"/>
      <c r="AR411" s="15"/>
      <c r="AS411" s="15"/>
      <c r="AT411" s="15"/>
    </row>
    <row r="412" spans="5:46" x14ac:dyDescent="0.35">
      <c r="E412" s="15"/>
      <c r="F412" s="15"/>
      <c r="J412" s="15"/>
      <c r="K412" s="15"/>
      <c r="R412" s="15"/>
      <c r="S412" s="15"/>
      <c r="AE412" s="15"/>
      <c r="AF412" s="32"/>
      <c r="AH412" s="15"/>
      <c r="AI412" s="15"/>
      <c r="AJ412" s="15"/>
      <c r="AK412" s="15"/>
      <c r="AL412" s="15"/>
      <c r="AM412" s="15"/>
      <c r="AN412" s="15"/>
      <c r="AP412" s="15"/>
      <c r="AR412" s="15"/>
      <c r="AS412" s="15"/>
      <c r="AT412" s="15"/>
    </row>
    <row r="413" spans="5:46" x14ac:dyDescent="0.35">
      <c r="E413" s="15"/>
      <c r="F413" s="15"/>
      <c r="J413" s="15"/>
      <c r="K413" s="15"/>
      <c r="R413" s="15"/>
      <c r="S413" s="15"/>
      <c r="AE413" s="15"/>
      <c r="AF413" s="32"/>
      <c r="AH413" s="15"/>
      <c r="AI413" s="15"/>
      <c r="AJ413" s="15"/>
      <c r="AK413" s="15"/>
      <c r="AL413" s="15"/>
      <c r="AM413" s="15"/>
      <c r="AN413" s="15"/>
      <c r="AP413" s="15"/>
      <c r="AR413" s="15"/>
      <c r="AS413" s="15"/>
      <c r="AT413" s="15"/>
    </row>
    <row r="414" spans="5:46" x14ac:dyDescent="0.35">
      <c r="E414" s="15"/>
      <c r="F414" s="15"/>
      <c r="J414" s="15"/>
      <c r="K414" s="15"/>
      <c r="R414" s="15"/>
      <c r="S414" s="15"/>
      <c r="AE414" s="15"/>
      <c r="AF414" s="32"/>
      <c r="AH414" s="15"/>
      <c r="AI414" s="15"/>
      <c r="AJ414" s="15"/>
      <c r="AK414" s="15"/>
      <c r="AL414" s="15"/>
      <c r="AM414" s="15"/>
      <c r="AN414" s="15"/>
      <c r="AP414" s="15"/>
      <c r="AR414" s="15"/>
      <c r="AS414" s="15"/>
      <c r="AT414" s="15"/>
    </row>
    <row r="415" spans="5:46" x14ac:dyDescent="0.35">
      <c r="E415" s="15"/>
      <c r="F415" s="15"/>
      <c r="J415" s="15"/>
      <c r="K415" s="15"/>
      <c r="R415" s="15"/>
      <c r="S415" s="15"/>
      <c r="AE415" s="15"/>
      <c r="AF415" s="32"/>
      <c r="AH415" s="15"/>
      <c r="AI415" s="15"/>
      <c r="AJ415" s="15"/>
      <c r="AK415" s="15"/>
      <c r="AL415" s="15"/>
      <c r="AM415" s="15"/>
      <c r="AN415" s="15"/>
      <c r="AP415" s="15"/>
      <c r="AR415" s="15"/>
      <c r="AS415" s="15"/>
      <c r="AT415" s="15"/>
    </row>
    <row r="416" spans="5:46" x14ac:dyDescent="0.35">
      <c r="E416" s="15"/>
      <c r="F416" s="15"/>
      <c r="J416" s="15"/>
      <c r="K416" s="15"/>
      <c r="R416" s="15"/>
      <c r="S416" s="15"/>
      <c r="AE416" s="15"/>
      <c r="AF416" s="32"/>
      <c r="AH416" s="15"/>
      <c r="AI416" s="15"/>
      <c r="AJ416" s="15"/>
      <c r="AK416" s="15"/>
      <c r="AL416" s="15"/>
      <c r="AM416" s="15"/>
      <c r="AN416" s="15"/>
      <c r="AP416" s="15"/>
      <c r="AR416" s="15"/>
      <c r="AS416" s="15"/>
      <c r="AT416" s="15"/>
    </row>
    <row r="417" spans="5:46" x14ac:dyDescent="0.35">
      <c r="E417" s="15"/>
      <c r="F417" s="15"/>
      <c r="J417" s="15"/>
      <c r="K417" s="15"/>
      <c r="R417" s="15"/>
      <c r="S417" s="15"/>
      <c r="AE417" s="15"/>
      <c r="AF417" s="32"/>
      <c r="AH417" s="15"/>
      <c r="AI417" s="15"/>
      <c r="AJ417" s="15"/>
      <c r="AK417" s="15"/>
      <c r="AL417" s="15"/>
      <c r="AM417" s="15"/>
      <c r="AN417" s="15"/>
      <c r="AP417" s="15"/>
      <c r="AR417" s="15"/>
      <c r="AS417" s="15"/>
      <c r="AT417" s="15"/>
    </row>
    <row r="418" spans="5:46" x14ac:dyDescent="0.35">
      <c r="E418" s="15"/>
      <c r="F418" s="15"/>
      <c r="J418" s="15"/>
      <c r="K418" s="15"/>
      <c r="R418" s="15"/>
      <c r="S418" s="15"/>
      <c r="AE418" s="15"/>
      <c r="AF418" s="32"/>
      <c r="AH418" s="15"/>
      <c r="AI418" s="15"/>
      <c r="AJ418" s="15"/>
      <c r="AK418" s="15"/>
      <c r="AL418" s="15"/>
      <c r="AM418" s="15"/>
      <c r="AN418" s="15"/>
      <c r="AP418" s="15"/>
      <c r="AR418" s="15"/>
      <c r="AS418" s="15"/>
      <c r="AT418" s="15"/>
    </row>
    <row r="419" spans="5:46" x14ac:dyDescent="0.35">
      <c r="E419" s="15"/>
      <c r="F419" s="15"/>
      <c r="J419" s="15"/>
      <c r="K419" s="15"/>
      <c r="R419" s="15"/>
      <c r="S419" s="15"/>
      <c r="AE419" s="15"/>
      <c r="AF419" s="32"/>
      <c r="AH419" s="15"/>
      <c r="AI419" s="15"/>
      <c r="AJ419" s="15"/>
      <c r="AK419" s="15"/>
      <c r="AL419" s="15"/>
      <c r="AM419" s="15"/>
      <c r="AN419" s="15"/>
      <c r="AP419" s="15"/>
      <c r="AR419" s="15"/>
      <c r="AS419" s="15"/>
      <c r="AT419" s="15"/>
    </row>
    <row r="420" spans="5:46" x14ac:dyDescent="0.35">
      <c r="E420" s="15"/>
      <c r="F420" s="15"/>
      <c r="J420" s="15"/>
      <c r="K420" s="15"/>
      <c r="R420" s="15"/>
      <c r="S420" s="15"/>
      <c r="AE420" s="15"/>
      <c r="AF420" s="32"/>
      <c r="AH420" s="15"/>
      <c r="AI420" s="15"/>
      <c r="AJ420" s="15"/>
      <c r="AK420" s="15"/>
      <c r="AL420" s="15"/>
      <c r="AM420" s="15"/>
      <c r="AN420" s="15"/>
      <c r="AP420" s="15"/>
      <c r="AR420" s="15"/>
      <c r="AS420" s="15"/>
      <c r="AT420" s="15"/>
    </row>
    <row r="421" spans="5:46" x14ac:dyDescent="0.35">
      <c r="E421" s="15"/>
      <c r="F421" s="15"/>
      <c r="J421" s="15"/>
      <c r="K421" s="15"/>
      <c r="R421" s="15"/>
      <c r="S421" s="15"/>
      <c r="AE421" s="15"/>
      <c r="AF421" s="32"/>
      <c r="AH421" s="15"/>
      <c r="AI421" s="15"/>
      <c r="AJ421" s="15"/>
      <c r="AK421" s="15"/>
      <c r="AL421" s="15"/>
      <c r="AM421" s="15"/>
      <c r="AN421" s="15"/>
      <c r="AP421" s="15"/>
      <c r="AR421" s="15"/>
      <c r="AS421" s="15"/>
      <c r="AT421" s="15"/>
    </row>
    <row r="422" spans="5:46" x14ac:dyDescent="0.35">
      <c r="E422" s="15"/>
      <c r="F422" s="15"/>
      <c r="J422" s="15"/>
      <c r="K422" s="15"/>
      <c r="R422" s="15"/>
      <c r="S422" s="15"/>
      <c r="AE422" s="15"/>
      <c r="AF422" s="32"/>
      <c r="AH422" s="15"/>
      <c r="AI422" s="15"/>
      <c r="AJ422" s="15"/>
      <c r="AK422" s="15"/>
      <c r="AL422" s="15"/>
      <c r="AM422" s="15"/>
      <c r="AN422" s="15"/>
      <c r="AP422" s="15"/>
      <c r="AR422" s="15"/>
      <c r="AS422" s="15"/>
      <c r="AT422" s="15"/>
    </row>
    <row r="423" spans="5:46" x14ac:dyDescent="0.35">
      <c r="E423" s="15"/>
      <c r="F423" s="15"/>
      <c r="J423" s="15"/>
      <c r="K423" s="15"/>
      <c r="R423" s="15"/>
      <c r="S423" s="15"/>
      <c r="AE423" s="15"/>
      <c r="AF423" s="32"/>
      <c r="AH423" s="15"/>
      <c r="AI423" s="15"/>
      <c r="AJ423" s="15"/>
      <c r="AK423" s="15"/>
      <c r="AL423" s="15"/>
      <c r="AM423" s="15"/>
      <c r="AN423" s="15"/>
      <c r="AP423" s="15"/>
      <c r="AR423" s="15"/>
      <c r="AS423" s="15"/>
      <c r="AT423" s="15"/>
    </row>
    <row r="424" spans="5:46" x14ac:dyDescent="0.35">
      <c r="E424" s="15"/>
      <c r="F424" s="15"/>
      <c r="J424" s="15"/>
      <c r="K424" s="15"/>
      <c r="R424" s="15"/>
      <c r="S424" s="15"/>
      <c r="AE424" s="15"/>
      <c r="AF424" s="32"/>
      <c r="AH424" s="15"/>
      <c r="AI424" s="15"/>
      <c r="AJ424" s="15"/>
      <c r="AK424" s="15"/>
      <c r="AL424" s="15"/>
      <c r="AM424" s="15"/>
      <c r="AN424" s="15"/>
      <c r="AP424" s="15"/>
      <c r="AR424" s="15"/>
      <c r="AS424" s="15"/>
      <c r="AT424" s="15"/>
    </row>
    <row r="425" spans="5:46" x14ac:dyDescent="0.35">
      <c r="E425" s="15"/>
      <c r="F425" s="15"/>
      <c r="J425" s="15"/>
      <c r="K425" s="15"/>
      <c r="R425" s="15"/>
      <c r="S425" s="15"/>
      <c r="AE425" s="15"/>
      <c r="AF425" s="32"/>
      <c r="AH425" s="15"/>
      <c r="AI425" s="15"/>
      <c r="AJ425" s="15"/>
      <c r="AK425" s="15"/>
      <c r="AL425" s="15"/>
      <c r="AM425" s="15"/>
      <c r="AN425" s="15"/>
      <c r="AP425" s="15"/>
      <c r="AR425" s="15"/>
      <c r="AS425" s="15"/>
      <c r="AT425" s="15"/>
    </row>
    <row r="426" spans="5:46" x14ac:dyDescent="0.35">
      <c r="E426" s="15"/>
      <c r="F426" s="15"/>
      <c r="J426" s="15"/>
      <c r="K426" s="15"/>
      <c r="R426" s="15"/>
      <c r="S426" s="15"/>
      <c r="AE426" s="15"/>
      <c r="AF426" s="32"/>
      <c r="AH426" s="15"/>
      <c r="AI426" s="15"/>
      <c r="AJ426" s="15"/>
      <c r="AK426" s="15"/>
      <c r="AL426" s="15"/>
      <c r="AM426" s="15"/>
      <c r="AN426" s="15"/>
      <c r="AP426" s="15"/>
      <c r="AR426" s="15"/>
      <c r="AS426" s="15"/>
      <c r="AT426" s="15"/>
    </row>
    <row r="427" spans="5:46" x14ac:dyDescent="0.35">
      <c r="E427" s="15"/>
      <c r="F427" s="15"/>
      <c r="J427" s="15"/>
      <c r="K427" s="15"/>
      <c r="R427" s="15"/>
      <c r="S427" s="15"/>
      <c r="AE427" s="15"/>
      <c r="AF427" s="32"/>
      <c r="AH427" s="15"/>
      <c r="AI427" s="15"/>
      <c r="AJ427" s="15"/>
      <c r="AK427" s="15"/>
      <c r="AL427" s="15"/>
      <c r="AM427" s="15"/>
      <c r="AN427" s="15"/>
      <c r="AP427" s="15"/>
      <c r="AR427" s="15"/>
      <c r="AS427" s="15"/>
      <c r="AT427" s="15"/>
    </row>
    <row r="428" spans="5:46" x14ac:dyDescent="0.35">
      <c r="E428" s="15"/>
      <c r="F428" s="15"/>
      <c r="J428" s="15"/>
      <c r="K428" s="15"/>
      <c r="R428" s="15"/>
      <c r="S428" s="15"/>
      <c r="AE428" s="15"/>
      <c r="AF428" s="32"/>
      <c r="AH428" s="15"/>
      <c r="AI428" s="15"/>
      <c r="AJ428" s="15"/>
      <c r="AK428" s="15"/>
      <c r="AL428" s="15"/>
      <c r="AM428" s="15"/>
      <c r="AN428" s="15"/>
      <c r="AP428" s="15"/>
      <c r="AR428" s="15"/>
      <c r="AS428" s="15"/>
      <c r="AT428" s="15"/>
    </row>
    <row r="429" spans="5:46" x14ac:dyDescent="0.35">
      <c r="E429" s="15"/>
      <c r="F429" s="15"/>
      <c r="J429" s="15"/>
      <c r="K429" s="15"/>
      <c r="R429" s="15"/>
      <c r="S429" s="15"/>
      <c r="AE429" s="15"/>
      <c r="AF429" s="32"/>
      <c r="AH429" s="15"/>
      <c r="AI429" s="15"/>
      <c r="AJ429" s="15"/>
      <c r="AK429" s="15"/>
      <c r="AL429" s="15"/>
      <c r="AM429" s="15"/>
      <c r="AN429" s="15"/>
      <c r="AP429" s="15"/>
      <c r="AR429" s="15"/>
      <c r="AS429" s="15"/>
      <c r="AT429" s="15"/>
    </row>
    <row r="430" spans="5:46" x14ac:dyDescent="0.35">
      <c r="E430" s="15"/>
      <c r="F430" s="15"/>
      <c r="J430" s="15"/>
      <c r="K430" s="15"/>
      <c r="R430" s="15"/>
      <c r="S430" s="15"/>
      <c r="AE430" s="15"/>
      <c r="AF430" s="32"/>
      <c r="AH430" s="15"/>
      <c r="AI430" s="15"/>
      <c r="AJ430" s="15"/>
      <c r="AK430" s="15"/>
      <c r="AL430" s="15"/>
      <c r="AM430" s="15"/>
      <c r="AN430" s="15"/>
      <c r="AP430" s="15"/>
      <c r="AR430" s="15"/>
      <c r="AS430" s="15"/>
      <c r="AT430" s="15"/>
    </row>
    <row r="431" spans="5:46" x14ac:dyDescent="0.35">
      <c r="E431" s="15"/>
      <c r="F431" s="15"/>
      <c r="J431" s="15"/>
      <c r="K431" s="15"/>
      <c r="R431" s="15"/>
      <c r="S431" s="15"/>
      <c r="AE431" s="15"/>
      <c r="AF431" s="32"/>
      <c r="AH431" s="15"/>
      <c r="AI431" s="15"/>
      <c r="AJ431" s="15"/>
      <c r="AK431" s="15"/>
      <c r="AL431" s="15"/>
      <c r="AM431" s="15"/>
      <c r="AN431" s="15"/>
      <c r="AP431" s="15"/>
      <c r="AR431" s="15"/>
      <c r="AS431" s="15"/>
      <c r="AT431" s="15"/>
    </row>
    <row r="432" spans="5:46" x14ac:dyDescent="0.35">
      <c r="E432" s="15"/>
      <c r="F432" s="15"/>
      <c r="J432" s="15"/>
      <c r="K432" s="15"/>
      <c r="R432" s="15"/>
      <c r="S432" s="15"/>
      <c r="AE432" s="15"/>
      <c r="AF432" s="32"/>
      <c r="AH432" s="15"/>
      <c r="AI432" s="15"/>
      <c r="AJ432" s="15"/>
      <c r="AK432" s="15"/>
      <c r="AL432" s="15"/>
      <c r="AM432" s="15"/>
      <c r="AN432" s="15"/>
      <c r="AP432" s="15"/>
      <c r="AR432" s="15"/>
      <c r="AS432" s="15"/>
      <c r="AT432" s="15"/>
    </row>
    <row r="433" spans="5:46" x14ac:dyDescent="0.35">
      <c r="E433" s="15"/>
      <c r="F433" s="15"/>
      <c r="J433" s="15"/>
      <c r="K433" s="15"/>
      <c r="R433" s="15"/>
      <c r="S433" s="15"/>
      <c r="AE433" s="15"/>
      <c r="AF433" s="32"/>
      <c r="AH433" s="15"/>
      <c r="AI433" s="15"/>
      <c r="AJ433" s="15"/>
      <c r="AK433" s="15"/>
      <c r="AL433" s="15"/>
      <c r="AM433" s="15"/>
      <c r="AN433" s="15"/>
      <c r="AP433" s="15"/>
      <c r="AR433" s="15"/>
      <c r="AS433" s="15"/>
      <c r="AT433" s="15"/>
    </row>
    <row r="434" spans="5:46" x14ac:dyDescent="0.35">
      <c r="E434" s="15"/>
      <c r="F434" s="15"/>
      <c r="J434" s="15"/>
      <c r="K434" s="15"/>
      <c r="R434" s="15"/>
      <c r="S434" s="15"/>
      <c r="AE434" s="15"/>
      <c r="AF434" s="32"/>
      <c r="AH434" s="15"/>
      <c r="AI434" s="15"/>
      <c r="AJ434" s="15"/>
      <c r="AK434" s="15"/>
      <c r="AL434" s="15"/>
      <c r="AM434" s="15"/>
      <c r="AN434" s="15"/>
      <c r="AP434" s="15"/>
      <c r="AR434" s="15"/>
      <c r="AS434" s="15"/>
      <c r="AT434" s="15"/>
    </row>
    <row r="435" spans="5:46" x14ac:dyDescent="0.35">
      <c r="E435" s="15"/>
      <c r="F435" s="15"/>
      <c r="J435" s="15"/>
      <c r="K435" s="15"/>
      <c r="R435" s="15"/>
      <c r="S435" s="15"/>
      <c r="AE435" s="15"/>
      <c r="AF435" s="32"/>
      <c r="AH435" s="15"/>
      <c r="AI435" s="15"/>
      <c r="AJ435" s="15"/>
      <c r="AK435" s="15"/>
      <c r="AL435" s="15"/>
      <c r="AM435" s="15"/>
      <c r="AN435" s="15"/>
      <c r="AP435" s="15"/>
      <c r="AR435" s="15"/>
      <c r="AS435" s="15"/>
      <c r="AT435" s="15"/>
    </row>
    <row r="436" spans="5:46" x14ac:dyDescent="0.35">
      <c r="E436" s="15"/>
      <c r="F436" s="15"/>
      <c r="J436" s="15"/>
      <c r="K436" s="15"/>
      <c r="R436" s="15"/>
      <c r="S436" s="15"/>
      <c r="AE436" s="15"/>
      <c r="AF436" s="32"/>
      <c r="AH436" s="15"/>
      <c r="AI436" s="15"/>
      <c r="AJ436" s="15"/>
      <c r="AK436" s="15"/>
      <c r="AL436" s="15"/>
      <c r="AM436" s="15"/>
      <c r="AN436" s="15"/>
      <c r="AP436" s="15"/>
      <c r="AR436" s="15"/>
      <c r="AS436" s="15"/>
      <c r="AT436" s="15"/>
    </row>
    <row r="437" spans="5:46" x14ac:dyDescent="0.35">
      <c r="E437" s="15"/>
      <c r="F437" s="15"/>
      <c r="J437" s="15"/>
      <c r="K437" s="15"/>
      <c r="R437" s="15"/>
      <c r="S437" s="15"/>
      <c r="AE437" s="15"/>
      <c r="AF437" s="32"/>
      <c r="AH437" s="15"/>
      <c r="AI437" s="15"/>
      <c r="AJ437" s="15"/>
      <c r="AK437" s="15"/>
      <c r="AL437" s="15"/>
      <c r="AM437" s="15"/>
      <c r="AN437" s="15"/>
      <c r="AP437" s="15"/>
      <c r="AR437" s="15"/>
      <c r="AS437" s="15"/>
      <c r="AT437" s="15"/>
    </row>
    <row r="438" spans="5:46" x14ac:dyDescent="0.35">
      <c r="E438" s="15"/>
      <c r="F438" s="15"/>
      <c r="J438" s="15"/>
      <c r="K438" s="15"/>
      <c r="R438" s="15"/>
      <c r="S438" s="15"/>
      <c r="AE438" s="15"/>
      <c r="AF438" s="32"/>
      <c r="AH438" s="15"/>
      <c r="AI438" s="15"/>
      <c r="AJ438" s="15"/>
      <c r="AK438" s="15"/>
      <c r="AL438" s="15"/>
      <c r="AM438" s="15"/>
      <c r="AN438" s="15"/>
      <c r="AP438" s="15"/>
      <c r="AR438" s="15"/>
      <c r="AS438" s="15"/>
      <c r="AT438" s="15"/>
    </row>
    <row r="439" spans="5:46" x14ac:dyDescent="0.35">
      <c r="E439" s="15"/>
      <c r="F439" s="15"/>
      <c r="J439" s="15"/>
      <c r="K439" s="15"/>
      <c r="R439" s="15"/>
      <c r="S439" s="15"/>
      <c r="AE439" s="15"/>
      <c r="AF439" s="32"/>
      <c r="AH439" s="15"/>
      <c r="AI439" s="15"/>
      <c r="AJ439" s="15"/>
      <c r="AK439" s="15"/>
      <c r="AL439" s="15"/>
      <c r="AM439" s="15"/>
      <c r="AN439" s="15"/>
      <c r="AP439" s="15"/>
      <c r="AR439" s="15"/>
      <c r="AS439" s="15"/>
      <c r="AT439" s="15"/>
    </row>
    <row r="440" spans="5:46" x14ac:dyDescent="0.35">
      <c r="E440" s="15"/>
      <c r="F440" s="15"/>
      <c r="J440" s="15"/>
      <c r="K440" s="15"/>
      <c r="R440" s="15"/>
      <c r="S440" s="15"/>
      <c r="AE440" s="15"/>
      <c r="AF440" s="32"/>
      <c r="AH440" s="15"/>
      <c r="AI440" s="15"/>
      <c r="AJ440" s="15"/>
      <c r="AK440" s="15"/>
      <c r="AL440" s="15"/>
      <c r="AM440" s="15"/>
      <c r="AN440" s="15"/>
      <c r="AP440" s="15"/>
      <c r="AR440" s="15"/>
      <c r="AS440" s="15"/>
      <c r="AT440" s="15"/>
    </row>
    <row r="441" spans="5:46" x14ac:dyDescent="0.35">
      <c r="E441" s="15"/>
      <c r="F441" s="15"/>
      <c r="J441" s="15"/>
      <c r="K441" s="15"/>
      <c r="R441" s="15"/>
      <c r="S441" s="15"/>
      <c r="AE441" s="15"/>
      <c r="AF441" s="32"/>
      <c r="AH441" s="15"/>
      <c r="AI441" s="15"/>
      <c r="AJ441" s="15"/>
      <c r="AK441" s="15"/>
      <c r="AL441" s="15"/>
      <c r="AM441" s="15"/>
      <c r="AN441" s="15"/>
      <c r="AP441" s="15"/>
      <c r="AR441" s="15"/>
      <c r="AS441" s="15"/>
      <c r="AT441" s="15"/>
    </row>
    <row r="442" spans="5:46" x14ac:dyDescent="0.35">
      <c r="E442" s="15"/>
      <c r="F442" s="15"/>
      <c r="J442" s="15"/>
      <c r="K442" s="15"/>
      <c r="R442" s="15"/>
      <c r="S442" s="15"/>
      <c r="AE442" s="15"/>
      <c r="AF442" s="32"/>
      <c r="AH442" s="15"/>
      <c r="AI442" s="15"/>
      <c r="AJ442" s="15"/>
      <c r="AK442" s="15"/>
      <c r="AL442" s="15"/>
      <c r="AM442" s="15"/>
      <c r="AN442" s="15"/>
      <c r="AP442" s="15"/>
      <c r="AR442" s="15"/>
      <c r="AS442" s="15"/>
      <c r="AT442" s="15"/>
    </row>
    <row r="443" spans="5:46" x14ac:dyDescent="0.35">
      <c r="E443" s="15"/>
      <c r="F443" s="15"/>
      <c r="J443" s="15"/>
      <c r="K443" s="15"/>
      <c r="R443" s="15"/>
      <c r="S443" s="15"/>
      <c r="AE443" s="15"/>
      <c r="AF443" s="32"/>
      <c r="AH443" s="15"/>
      <c r="AI443" s="15"/>
      <c r="AJ443" s="15"/>
      <c r="AK443" s="15"/>
      <c r="AL443" s="15"/>
      <c r="AM443" s="15"/>
      <c r="AN443" s="15"/>
      <c r="AP443" s="15"/>
      <c r="AR443" s="15"/>
      <c r="AS443" s="15"/>
      <c r="AT443" s="15"/>
    </row>
    <row r="444" spans="5:46" x14ac:dyDescent="0.35">
      <c r="E444" s="15"/>
      <c r="F444" s="15"/>
      <c r="J444" s="15"/>
      <c r="K444" s="15"/>
      <c r="R444" s="15"/>
      <c r="S444" s="15"/>
      <c r="AE444" s="15"/>
      <c r="AF444" s="32"/>
      <c r="AH444" s="15"/>
      <c r="AI444" s="15"/>
      <c r="AJ444" s="15"/>
      <c r="AK444" s="15"/>
      <c r="AL444" s="15"/>
      <c r="AM444" s="15"/>
      <c r="AN444" s="15"/>
      <c r="AP444" s="15"/>
      <c r="AR444" s="15"/>
      <c r="AS444" s="15"/>
      <c r="AT444" s="15"/>
    </row>
    <row r="445" spans="5:46" x14ac:dyDescent="0.35">
      <c r="E445" s="15"/>
      <c r="F445" s="15"/>
      <c r="J445" s="15"/>
      <c r="K445" s="15"/>
      <c r="R445" s="15"/>
      <c r="S445" s="15"/>
      <c r="AE445" s="15"/>
      <c r="AF445" s="32"/>
      <c r="AH445" s="15"/>
      <c r="AI445" s="15"/>
      <c r="AJ445" s="15"/>
      <c r="AK445" s="15"/>
      <c r="AL445" s="15"/>
      <c r="AM445" s="15"/>
      <c r="AN445" s="15"/>
      <c r="AP445" s="15"/>
      <c r="AR445" s="15"/>
      <c r="AS445" s="15"/>
      <c r="AT445" s="15"/>
    </row>
    <row r="446" spans="5:46" x14ac:dyDescent="0.35">
      <c r="E446" s="15"/>
      <c r="F446" s="15"/>
      <c r="J446" s="15"/>
      <c r="K446" s="15"/>
      <c r="R446" s="15"/>
      <c r="S446" s="15"/>
      <c r="AE446" s="15"/>
      <c r="AF446" s="32"/>
      <c r="AH446" s="15"/>
      <c r="AI446" s="15"/>
      <c r="AJ446" s="15"/>
      <c r="AK446" s="15"/>
      <c r="AL446" s="15"/>
      <c r="AM446" s="15"/>
      <c r="AN446" s="15"/>
      <c r="AP446" s="15"/>
      <c r="AR446" s="15"/>
      <c r="AS446" s="15"/>
      <c r="AT446" s="15"/>
    </row>
    <row r="447" spans="5:46" x14ac:dyDescent="0.35">
      <c r="E447" s="15"/>
      <c r="F447" s="15"/>
      <c r="J447" s="15"/>
      <c r="K447" s="15"/>
      <c r="R447" s="15"/>
      <c r="S447" s="15"/>
      <c r="AE447" s="15"/>
      <c r="AF447" s="32"/>
      <c r="AH447" s="15"/>
      <c r="AI447" s="15"/>
      <c r="AJ447" s="15"/>
      <c r="AK447" s="15"/>
      <c r="AL447" s="15"/>
      <c r="AM447" s="15"/>
      <c r="AN447" s="15"/>
      <c r="AP447" s="15"/>
      <c r="AR447" s="15"/>
      <c r="AS447" s="15"/>
      <c r="AT447" s="15"/>
    </row>
    <row r="448" spans="5:46" x14ac:dyDescent="0.35">
      <c r="E448" s="15"/>
      <c r="F448" s="15"/>
      <c r="J448" s="15"/>
      <c r="K448" s="15"/>
      <c r="R448" s="15"/>
      <c r="S448" s="15"/>
      <c r="AE448" s="15"/>
      <c r="AF448" s="32"/>
      <c r="AH448" s="15"/>
      <c r="AI448" s="15"/>
      <c r="AJ448" s="15"/>
      <c r="AK448" s="15"/>
      <c r="AL448" s="15"/>
      <c r="AM448" s="15"/>
      <c r="AN448" s="15"/>
      <c r="AP448" s="15"/>
      <c r="AR448" s="15"/>
      <c r="AS448" s="15"/>
      <c r="AT448" s="15"/>
    </row>
    <row r="449" spans="5:46" x14ac:dyDescent="0.35">
      <c r="E449" s="15"/>
      <c r="F449" s="15"/>
      <c r="J449" s="15"/>
      <c r="K449" s="15"/>
      <c r="R449" s="15"/>
      <c r="S449" s="15"/>
      <c r="AE449" s="15"/>
      <c r="AF449" s="32"/>
      <c r="AH449" s="15"/>
      <c r="AI449" s="15"/>
      <c r="AJ449" s="15"/>
      <c r="AK449" s="15"/>
      <c r="AL449" s="15"/>
      <c r="AM449" s="15"/>
      <c r="AN449" s="15"/>
      <c r="AP449" s="15"/>
      <c r="AR449" s="15"/>
      <c r="AS449" s="15"/>
      <c r="AT449" s="15"/>
    </row>
    <row r="450" spans="5:46" x14ac:dyDescent="0.35">
      <c r="E450" s="15"/>
      <c r="F450" s="15"/>
      <c r="J450" s="15"/>
      <c r="K450" s="15"/>
      <c r="R450" s="15"/>
      <c r="S450" s="15"/>
      <c r="AE450" s="15"/>
      <c r="AF450" s="32"/>
      <c r="AH450" s="15"/>
      <c r="AI450" s="15"/>
      <c r="AJ450" s="15"/>
      <c r="AK450" s="15"/>
      <c r="AL450" s="15"/>
      <c r="AM450" s="15"/>
      <c r="AN450" s="15"/>
      <c r="AP450" s="15"/>
      <c r="AR450" s="15"/>
      <c r="AS450" s="15"/>
      <c r="AT450" s="15"/>
    </row>
    <row r="451" spans="5:46" x14ac:dyDescent="0.35">
      <c r="E451" s="15"/>
      <c r="F451" s="15"/>
      <c r="J451" s="15"/>
      <c r="K451" s="15"/>
      <c r="R451" s="15"/>
      <c r="S451" s="15"/>
      <c r="AE451" s="15"/>
      <c r="AF451" s="32"/>
      <c r="AH451" s="15"/>
      <c r="AI451" s="15"/>
      <c r="AJ451" s="15"/>
      <c r="AK451" s="15"/>
      <c r="AL451" s="15"/>
      <c r="AM451" s="15"/>
      <c r="AN451" s="15"/>
      <c r="AP451" s="15"/>
      <c r="AR451" s="15"/>
      <c r="AS451" s="15"/>
      <c r="AT451" s="15"/>
    </row>
    <row r="452" spans="5:46" x14ac:dyDescent="0.35">
      <c r="E452" s="15"/>
      <c r="F452" s="15"/>
      <c r="J452" s="15"/>
      <c r="K452" s="15"/>
      <c r="R452" s="15"/>
      <c r="S452" s="15"/>
      <c r="AE452" s="15"/>
      <c r="AF452" s="32"/>
      <c r="AH452" s="15"/>
      <c r="AI452" s="15"/>
      <c r="AJ452" s="15"/>
      <c r="AK452" s="15"/>
      <c r="AL452" s="15"/>
      <c r="AM452" s="15"/>
      <c r="AN452" s="15"/>
      <c r="AP452" s="15"/>
      <c r="AR452" s="15"/>
      <c r="AS452" s="15"/>
      <c r="AT452" s="15"/>
    </row>
    <row r="453" spans="5:46" x14ac:dyDescent="0.35">
      <c r="E453" s="15"/>
      <c r="F453" s="15"/>
      <c r="J453" s="15"/>
      <c r="K453" s="15"/>
      <c r="R453" s="15"/>
      <c r="S453" s="15"/>
      <c r="AE453" s="15"/>
      <c r="AF453" s="32"/>
      <c r="AH453" s="15"/>
      <c r="AI453" s="15"/>
      <c r="AJ453" s="15"/>
      <c r="AK453" s="15"/>
      <c r="AL453" s="15"/>
      <c r="AM453" s="15"/>
      <c r="AN453" s="15"/>
      <c r="AP453" s="15"/>
      <c r="AR453" s="15"/>
      <c r="AS453" s="15"/>
      <c r="AT453" s="15"/>
    </row>
    <row r="454" spans="5:46" x14ac:dyDescent="0.35">
      <c r="E454" s="15"/>
      <c r="F454" s="15"/>
      <c r="J454" s="15"/>
      <c r="K454" s="15"/>
      <c r="R454" s="15"/>
      <c r="S454" s="15"/>
      <c r="AE454" s="15"/>
      <c r="AF454" s="32"/>
      <c r="AH454" s="15"/>
      <c r="AI454" s="15"/>
      <c r="AJ454" s="15"/>
      <c r="AK454" s="15"/>
      <c r="AL454" s="15"/>
      <c r="AM454" s="15"/>
      <c r="AN454" s="15"/>
      <c r="AP454" s="15"/>
      <c r="AR454" s="15"/>
      <c r="AS454" s="15"/>
      <c r="AT454" s="15"/>
    </row>
    <row r="455" spans="5:46" x14ac:dyDescent="0.35">
      <c r="E455" s="15"/>
      <c r="F455" s="15"/>
      <c r="J455" s="15"/>
      <c r="K455" s="15"/>
      <c r="R455" s="15"/>
      <c r="S455" s="15"/>
      <c r="AE455" s="15"/>
      <c r="AF455" s="32"/>
      <c r="AH455" s="15"/>
      <c r="AI455" s="15"/>
      <c r="AJ455" s="15"/>
      <c r="AK455" s="15"/>
      <c r="AL455" s="15"/>
      <c r="AM455" s="15"/>
      <c r="AN455" s="15"/>
      <c r="AP455" s="15"/>
      <c r="AR455" s="15"/>
      <c r="AS455" s="15"/>
      <c r="AT455" s="15"/>
    </row>
    <row r="456" spans="5:46" x14ac:dyDescent="0.35">
      <c r="E456" s="15"/>
      <c r="F456" s="15"/>
      <c r="J456" s="15"/>
      <c r="K456" s="15"/>
      <c r="R456" s="15"/>
      <c r="S456" s="15"/>
      <c r="AE456" s="15"/>
      <c r="AF456" s="32"/>
      <c r="AH456" s="15"/>
      <c r="AI456" s="15"/>
      <c r="AJ456" s="15"/>
      <c r="AK456" s="15"/>
      <c r="AL456" s="15"/>
      <c r="AM456" s="15"/>
      <c r="AN456" s="15"/>
      <c r="AP456" s="15"/>
      <c r="AR456" s="15"/>
      <c r="AS456" s="15"/>
      <c r="AT456" s="15"/>
    </row>
    <row r="457" spans="5:46" x14ac:dyDescent="0.35">
      <c r="E457" s="15"/>
      <c r="F457" s="15"/>
      <c r="J457" s="15"/>
      <c r="K457" s="15"/>
      <c r="R457" s="15"/>
      <c r="S457" s="15"/>
      <c r="AE457" s="15"/>
      <c r="AF457" s="32"/>
      <c r="AH457" s="15"/>
      <c r="AI457" s="15"/>
      <c r="AJ457" s="15"/>
      <c r="AK457" s="15"/>
      <c r="AL457" s="15"/>
      <c r="AM457" s="15"/>
      <c r="AN457" s="15"/>
      <c r="AP457" s="15"/>
      <c r="AR457" s="15"/>
      <c r="AS457" s="15"/>
      <c r="AT457" s="15"/>
    </row>
    <row r="458" spans="5:46" x14ac:dyDescent="0.35">
      <c r="E458" s="15"/>
      <c r="F458" s="15"/>
      <c r="J458" s="15"/>
      <c r="K458" s="15"/>
      <c r="R458" s="15"/>
      <c r="S458" s="15"/>
      <c r="AE458" s="15"/>
      <c r="AF458" s="32"/>
      <c r="AH458" s="15"/>
      <c r="AI458" s="15"/>
      <c r="AJ458" s="15"/>
      <c r="AK458" s="15"/>
      <c r="AL458" s="15"/>
      <c r="AM458" s="15"/>
      <c r="AN458" s="15"/>
      <c r="AP458" s="15"/>
      <c r="AR458" s="15"/>
      <c r="AS458" s="15"/>
      <c r="AT458" s="15"/>
    </row>
    <row r="459" spans="5:46" x14ac:dyDescent="0.35">
      <c r="E459" s="15"/>
      <c r="F459" s="15"/>
      <c r="J459" s="15"/>
      <c r="K459" s="15"/>
      <c r="R459" s="15"/>
      <c r="S459" s="15"/>
      <c r="AE459" s="15"/>
      <c r="AF459" s="32"/>
      <c r="AH459" s="15"/>
      <c r="AI459" s="15"/>
      <c r="AJ459" s="15"/>
      <c r="AK459" s="15"/>
      <c r="AL459" s="15"/>
      <c r="AM459" s="15"/>
      <c r="AN459" s="15"/>
      <c r="AP459" s="15"/>
      <c r="AR459" s="15"/>
      <c r="AS459" s="15"/>
      <c r="AT459" s="15"/>
    </row>
    <row r="460" spans="5:46" x14ac:dyDescent="0.35">
      <c r="E460" s="15"/>
      <c r="F460" s="15"/>
      <c r="J460" s="15"/>
      <c r="K460" s="15"/>
      <c r="R460" s="15"/>
      <c r="S460" s="15"/>
      <c r="AE460" s="15"/>
      <c r="AF460" s="32"/>
      <c r="AH460" s="15"/>
      <c r="AI460" s="15"/>
      <c r="AJ460" s="15"/>
      <c r="AK460" s="15"/>
      <c r="AL460" s="15"/>
      <c r="AM460" s="15"/>
      <c r="AN460" s="15"/>
      <c r="AP460" s="15"/>
      <c r="AR460" s="15"/>
      <c r="AS460" s="15"/>
      <c r="AT460" s="15"/>
    </row>
    <row r="461" spans="5:46" x14ac:dyDescent="0.35">
      <c r="E461" s="15"/>
      <c r="F461" s="15"/>
      <c r="J461" s="15"/>
      <c r="K461" s="15"/>
      <c r="R461" s="15"/>
      <c r="S461" s="15"/>
      <c r="AE461" s="15"/>
      <c r="AF461" s="32"/>
      <c r="AH461" s="15"/>
      <c r="AI461" s="15"/>
      <c r="AJ461" s="15"/>
      <c r="AK461" s="15"/>
      <c r="AL461" s="15"/>
      <c r="AM461" s="15"/>
      <c r="AN461" s="15"/>
      <c r="AP461" s="15"/>
      <c r="AR461" s="15"/>
      <c r="AS461" s="15"/>
      <c r="AT461" s="15"/>
    </row>
    <row r="462" spans="5:46" x14ac:dyDescent="0.35">
      <c r="E462" s="15"/>
      <c r="F462" s="15"/>
      <c r="J462" s="15"/>
      <c r="K462" s="15"/>
      <c r="R462" s="15"/>
      <c r="S462" s="15"/>
      <c r="AE462" s="15"/>
      <c r="AF462" s="32"/>
      <c r="AH462" s="15"/>
      <c r="AI462" s="15"/>
      <c r="AJ462" s="15"/>
      <c r="AK462" s="15"/>
      <c r="AL462" s="15"/>
      <c r="AM462" s="15"/>
      <c r="AN462" s="15"/>
      <c r="AP462" s="15"/>
      <c r="AR462" s="15"/>
      <c r="AS462" s="15"/>
      <c r="AT462" s="15"/>
    </row>
    <row r="463" spans="5:46" x14ac:dyDescent="0.35">
      <c r="E463" s="15"/>
      <c r="F463" s="15"/>
      <c r="J463" s="15"/>
      <c r="K463" s="15"/>
      <c r="R463" s="15"/>
      <c r="S463" s="15"/>
      <c r="AE463" s="15"/>
      <c r="AF463" s="32"/>
      <c r="AH463" s="15"/>
      <c r="AI463" s="15"/>
      <c r="AJ463" s="15"/>
      <c r="AK463" s="15"/>
      <c r="AL463" s="15"/>
      <c r="AM463" s="15"/>
      <c r="AN463" s="15"/>
      <c r="AP463" s="15"/>
      <c r="AR463" s="15"/>
      <c r="AS463" s="15"/>
      <c r="AT463" s="15"/>
    </row>
    <row r="464" spans="5:46" x14ac:dyDescent="0.35">
      <c r="E464" s="15"/>
      <c r="F464" s="15"/>
      <c r="J464" s="15"/>
      <c r="K464" s="15"/>
      <c r="R464" s="15"/>
      <c r="S464" s="15"/>
      <c r="AE464" s="15"/>
      <c r="AF464" s="32"/>
      <c r="AH464" s="15"/>
      <c r="AI464" s="15"/>
      <c r="AJ464" s="15"/>
      <c r="AK464" s="15"/>
      <c r="AL464" s="15"/>
      <c r="AM464" s="15"/>
      <c r="AN464" s="15"/>
      <c r="AP464" s="15"/>
      <c r="AR464" s="15"/>
      <c r="AS464" s="15"/>
      <c r="AT464" s="15"/>
    </row>
    <row r="465" spans="5:46" x14ac:dyDescent="0.35">
      <c r="E465" s="15"/>
      <c r="F465" s="15"/>
      <c r="J465" s="15"/>
      <c r="K465" s="15"/>
      <c r="R465" s="15"/>
      <c r="S465" s="15"/>
      <c r="AE465" s="15"/>
      <c r="AF465" s="32"/>
      <c r="AH465" s="15"/>
      <c r="AI465" s="15"/>
      <c r="AJ465" s="15"/>
      <c r="AK465" s="15"/>
      <c r="AL465" s="15"/>
      <c r="AM465" s="15"/>
      <c r="AN465" s="15"/>
      <c r="AP465" s="15"/>
      <c r="AR465" s="15"/>
      <c r="AS465" s="15"/>
      <c r="AT465" s="15"/>
    </row>
    <row r="466" spans="5:46" x14ac:dyDescent="0.35">
      <c r="E466" s="15"/>
      <c r="F466" s="15"/>
      <c r="J466" s="15"/>
      <c r="K466" s="15"/>
      <c r="R466" s="15"/>
      <c r="S466" s="15"/>
      <c r="AE466" s="15"/>
      <c r="AF466" s="32"/>
      <c r="AH466" s="15"/>
      <c r="AI466" s="15"/>
      <c r="AJ466" s="15"/>
      <c r="AK466" s="15"/>
      <c r="AL466" s="15"/>
      <c r="AM466" s="15"/>
      <c r="AN466" s="15"/>
      <c r="AP466" s="15"/>
      <c r="AR466" s="15"/>
      <c r="AS466" s="15"/>
      <c r="AT466" s="15"/>
    </row>
    <row r="467" spans="5:46" x14ac:dyDescent="0.35">
      <c r="E467" s="15"/>
      <c r="F467" s="15"/>
      <c r="J467" s="15"/>
      <c r="K467" s="15"/>
      <c r="R467" s="15"/>
      <c r="S467" s="15"/>
      <c r="AE467" s="15"/>
      <c r="AF467" s="32"/>
      <c r="AH467" s="15"/>
      <c r="AI467" s="15"/>
      <c r="AJ467" s="15"/>
      <c r="AK467" s="15"/>
      <c r="AL467" s="15"/>
      <c r="AM467" s="15"/>
      <c r="AN467" s="15"/>
      <c r="AP467" s="15"/>
      <c r="AR467" s="15"/>
      <c r="AS467" s="15"/>
      <c r="AT467" s="15"/>
    </row>
    <row r="468" spans="5:46" x14ac:dyDescent="0.35">
      <c r="E468" s="15"/>
      <c r="F468" s="15"/>
      <c r="J468" s="15"/>
      <c r="K468" s="15"/>
      <c r="R468" s="15"/>
      <c r="S468" s="15"/>
      <c r="AE468" s="15"/>
      <c r="AF468" s="32"/>
      <c r="AH468" s="15"/>
      <c r="AI468" s="15"/>
      <c r="AJ468" s="15"/>
      <c r="AK468" s="15"/>
      <c r="AL468" s="15"/>
      <c r="AM468" s="15"/>
      <c r="AN468" s="15"/>
      <c r="AP468" s="15"/>
      <c r="AR468" s="15"/>
      <c r="AS468" s="15"/>
      <c r="AT468" s="15"/>
    </row>
    <row r="469" spans="5:46" x14ac:dyDescent="0.35">
      <c r="E469" s="15"/>
      <c r="F469" s="15"/>
      <c r="J469" s="15"/>
      <c r="K469" s="15"/>
      <c r="R469" s="15"/>
      <c r="S469" s="15"/>
      <c r="AE469" s="15"/>
      <c r="AF469" s="32"/>
      <c r="AH469" s="15"/>
      <c r="AI469" s="15"/>
      <c r="AJ469" s="15"/>
      <c r="AK469" s="15"/>
      <c r="AL469" s="15"/>
      <c r="AM469" s="15"/>
      <c r="AN469" s="15"/>
      <c r="AP469" s="15"/>
      <c r="AR469" s="15"/>
      <c r="AS469" s="15"/>
      <c r="AT469" s="15"/>
    </row>
    <row r="470" spans="5:46" x14ac:dyDescent="0.35">
      <c r="E470" s="15"/>
      <c r="F470" s="15"/>
      <c r="J470" s="15"/>
      <c r="K470" s="15"/>
      <c r="R470" s="15"/>
      <c r="S470" s="15"/>
      <c r="AE470" s="15"/>
      <c r="AF470" s="32"/>
      <c r="AH470" s="15"/>
      <c r="AI470" s="15"/>
      <c r="AJ470" s="15"/>
      <c r="AK470" s="15"/>
      <c r="AL470" s="15"/>
      <c r="AM470" s="15"/>
      <c r="AN470" s="15"/>
      <c r="AP470" s="15"/>
      <c r="AR470" s="15"/>
      <c r="AS470" s="15"/>
      <c r="AT470" s="15"/>
    </row>
    <row r="471" spans="5:46" x14ac:dyDescent="0.35">
      <c r="E471" s="15"/>
      <c r="F471" s="15"/>
      <c r="J471" s="15"/>
      <c r="K471" s="15"/>
      <c r="R471" s="15"/>
      <c r="S471" s="15"/>
      <c r="AE471" s="15"/>
      <c r="AF471" s="32"/>
      <c r="AH471" s="15"/>
      <c r="AI471" s="15"/>
      <c r="AJ471" s="15"/>
      <c r="AK471" s="15"/>
      <c r="AL471" s="15"/>
      <c r="AM471" s="15"/>
      <c r="AN471" s="15"/>
      <c r="AP471" s="15"/>
      <c r="AR471" s="15"/>
      <c r="AS471" s="15"/>
      <c r="AT471" s="15"/>
    </row>
    <row r="472" spans="5:46" x14ac:dyDescent="0.35">
      <c r="E472" s="15"/>
      <c r="F472" s="15"/>
      <c r="J472" s="15"/>
      <c r="K472" s="15"/>
      <c r="R472" s="15"/>
      <c r="S472" s="15"/>
      <c r="AE472" s="15"/>
      <c r="AF472" s="32"/>
      <c r="AH472" s="15"/>
      <c r="AI472" s="15"/>
      <c r="AJ472" s="15"/>
      <c r="AK472" s="15"/>
      <c r="AL472" s="15"/>
      <c r="AM472" s="15"/>
      <c r="AN472" s="15"/>
      <c r="AP472" s="15"/>
      <c r="AR472" s="15"/>
      <c r="AS472" s="15"/>
      <c r="AT472" s="15"/>
    </row>
    <row r="473" spans="5:46" x14ac:dyDescent="0.35">
      <c r="E473" s="15"/>
      <c r="F473" s="15"/>
      <c r="J473" s="15"/>
      <c r="K473" s="15"/>
      <c r="R473" s="15"/>
      <c r="S473" s="15"/>
      <c r="AE473" s="15"/>
      <c r="AF473" s="32"/>
      <c r="AH473" s="15"/>
      <c r="AI473" s="15"/>
      <c r="AJ473" s="15"/>
      <c r="AK473" s="15"/>
      <c r="AL473" s="15"/>
      <c r="AM473" s="15"/>
      <c r="AN473" s="15"/>
      <c r="AP473" s="15"/>
      <c r="AR473" s="15"/>
      <c r="AS473" s="15"/>
      <c r="AT473" s="15"/>
    </row>
    <row r="474" spans="5:46" x14ac:dyDescent="0.35">
      <c r="E474" s="15"/>
      <c r="F474" s="15"/>
      <c r="J474" s="15"/>
      <c r="K474" s="15"/>
      <c r="R474" s="15"/>
      <c r="S474" s="15"/>
      <c r="AE474" s="15"/>
      <c r="AF474" s="32"/>
      <c r="AH474" s="15"/>
      <c r="AI474" s="15"/>
      <c r="AJ474" s="15"/>
      <c r="AK474" s="15"/>
      <c r="AL474" s="15"/>
      <c r="AM474" s="15"/>
      <c r="AN474" s="15"/>
      <c r="AP474" s="15"/>
      <c r="AR474" s="15"/>
      <c r="AS474" s="15"/>
      <c r="AT474" s="15"/>
    </row>
    <row r="475" spans="5:46" x14ac:dyDescent="0.35">
      <c r="E475" s="15"/>
      <c r="F475" s="15"/>
      <c r="J475" s="15"/>
      <c r="K475" s="15"/>
      <c r="R475" s="15"/>
      <c r="S475" s="15"/>
      <c r="AE475" s="15"/>
      <c r="AF475" s="32"/>
      <c r="AH475" s="15"/>
      <c r="AI475" s="15"/>
      <c r="AJ475" s="15"/>
      <c r="AK475" s="15"/>
      <c r="AL475" s="15"/>
      <c r="AM475" s="15"/>
      <c r="AN475" s="15"/>
      <c r="AP475" s="15"/>
      <c r="AR475" s="15"/>
      <c r="AS475" s="15"/>
      <c r="AT475" s="15"/>
    </row>
    <row r="476" spans="5:46" x14ac:dyDescent="0.35">
      <c r="E476" s="15"/>
      <c r="F476" s="15"/>
      <c r="J476" s="15"/>
      <c r="K476" s="15"/>
      <c r="R476" s="15"/>
      <c r="S476" s="15"/>
      <c r="AE476" s="15"/>
      <c r="AF476" s="32"/>
      <c r="AH476" s="15"/>
      <c r="AI476" s="15"/>
      <c r="AJ476" s="15"/>
      <c r="AK476" s="15"/>
      <c r="AL476" s="15"/>
      <c r="AM476" s="15"/>
      <c r="AN476" s="15"/>
      <c r="AP476" s="15"/>
      <c r="AR476" s="15"/>
      <c r="AS476" s="15"/>
      <c r="AT476" s="15"/>
    </row>
    <row r="477" spans="5:46" x14ac:dyDescent="0.35">
      <c r="E477" s="15"/>
      <c r="F477" s="15"/>
      <c r="J477" s="15"/>
      <c r="K477" s="15"/>
      <c r="R477" s="15"/>
      <c r="S477" s="15"/>
      <c r="AE477" s="15"/>
      <c r="AF477" s="32"/>
      <c r="AH477" s="15"/>
      <c r="AI477" s="15"/>
      <c r="AJ477" s="15"/>
      <c r="AK477" s="15"/>
      <c r="AL477" s="15"/>
      <c r="AM477" s="15"/>
      <c r="AN477" s="15"/>
      <c r="AP477" s="15"/>
      <c r="AR477" s="15"/>
      <c r="AS477" s="15"/>
      <c r="AT477" s="15"/>
    </row>
    <row r="478" spans="5:46" x14ac:dyDescent="0.35">
      <c r="E478" s="15"/>
      <c r="F478" s="15"/>
      <c r="J478" s="15"/>
      <c r="K478" s="15"/>
      <c r="R478" s="15"/>
      <c r="S478" s="15"/>
      <c r="AE478" s="15"/>
      <c r="AF478" s="32"/>
      <c r="AH478" s="15"/>
      <c r="AI478" s="15"/>
      <c r="AJ478" s="15"/>
      <c r="AK478" s="15"/>
      <c r="AL478" s="15"/>
      <c r="AM478" s="15"/>
      <c r="AN478" s="15"/>
      <c r="AP478" s="15"/>
      <c r="AR478" s="15"/>
      <c r="AS478" s="15"/>
      <c r="AT478" s="15"/>
    </row>
    <row r="479" spans="5:46" x14ac:dyDescent="0.35">
      <c r="E479" s="15"/>
      <c r="F479" s="15"/>
      <c r="J479" s="15"/>
      <c r="K479" s="15"/>
      <c r="R479" s="15"/>
      <c r="S479" s="15"/>
      <c r="AE479" s="15"/>
      <c r="AF479" s="32"/>
      <c r="AH479" s="15"/>
      <c r="AI479" s="15"/>
      <c r="AJ479" s="15"/>
      <c r="AK479" s="15"/>
      <c r="AL479" s="15"/>
      <c r="AM479" s="15"/>
      <c r="AN479" s="15"/>
      <c r="AP479" s="15"/>
      <c r="AR479" s="15"/>
      <c r="AS479" s="15"/>
      <c r="AT479" s="15"/>
    </row>
    <row r="480" spans="5:46" x14ac:dyDescent="0.35">
      <c r="E480" s="15"/>
      <c r="F480" s="15"/>
      <c r="J480" s="15"/>
      <c r="K480" s="15"/>
      <c r="R480" s="15"/>
      <c r="S480" s="15"/>
      <c r="AE480" s="15"/>
      <c r="AF480" s="32"/>
      <c r="AH480" s="15"/>
      <c r="AI480" s="15"/>
      <c r="AJ480" s="15"/>
      <c r="AK480" s="15"/>
      <c r="AL480" s="15"/>
      <c r="AM480" s="15"/>
      <c r="AN480" s="15"/>
      <c r="AP480" s="15"/>
      <c r="AR480" s="15"/>
      <c r="AS480" s="15"/>
      <c r="AT480" s="15"/>
    </row>
    <row r="481" spans="5:46" x14ac:dyDescent="0.35">
      <c r="E481" s="15"/>
      <c r="F481" s="15"/>
      <c r="J481" s="15"/>
      <c r="K481" s="15"/>
      <c r="R481" s="15"/>
      <c r="S481" s="15"/>
      <c r="AE481" s="15"/>
      <c r="AF481" s="32"/>
      <c r="AH481" s="15"/>
      <c r="AI481" s="15"/>
      <c r="AJ481" s="15"/>
      <c r="AK481" s="15"/>
      <c r="AL481" s="15"/>
      <c r="AM481" s="15"/>
      <c r="AN481" s="15"/>
      <c r="AP481" s="15"/>
      <c r="AR481" s="15"/>
      <c r="AS481" s="15"/>
      <c r="AT481" s="15"/>
    </row>
    <row r="482" spans="5:46" x14ac:dyDescent="0.35">
      <c r="E482" s="15"/>
      <c r="F482" s="15"/>
      <c r="J482" s="15"/>
      <c r="K482" s="15"/>
      <c r="R482" s="15"/>
      <c r="S482" s="15"/>
      <c r="AE482" s="15"/>
      <c r="AF482" s="32"/>
      <c r="AH482" s="15"/>
      <c r="AI482" s="15"/>
      <c r="AJ482" s="15"/>
      <c r="AK482" s="15"/>
      <c r="AL482" s="15"/>
      <c r="AM482" s="15"/>
      <c r="AN482" s="15"/>
      <c r="AP482" s="15"/>
      <c r="AR482" s="15"/>
      <c r="AS482" s="15"/>
      <c r="AT482" s="15"/>
    </row>
    <row r="483" spans="5:46" x14ac:dyDescent="0.35">
      <c r="E483" s="15"/>
      <c r="F483" s="15"/>
      <c r="J483" s="15"/>
      <c r="K483" s="15"/>
      <c r="R483" s="15"/>
      <c r="S483" s="15"/>
      <c r="AE483" s="15"/>
      <c r="AF483" s="32"/>
      <c r="AH483" s="15"/>
      <c r="AI483" s="15"/>
      <c r="AJ483" s="15"/>
      <c r="AK483" s="15"/>
      <c r="AL483" s="15"/>
      <c r="AM483" s="15"/>
      <c r="AN483" s="15"/>
      <c r="AP483" s="15"/>
      <c r="AR483" s="15"/>
      <c r="AS483" s="15"/>
      <c r="AT483" s="15"/>
    </row>
    <row r="484" spans="5:46" x14ac:dyDescent="0.35">
      <c r="E484" s="15"/>
      <c r="F484" s="15"/>
      <c r="J484" s="15"/>
      <c r="K484" s="15"/>
      <c r="R484" s="15"/>
      <c r="S484" s="15"/>
      <c r="AE484" s="15"/>
      <c r="AF484" s="32"/>
      <c r="AH484" s="15"/>
      <c r="AI484" s="15"/>
      <c r="AJ484" s="15"/>
      <c r="AK484" s="15"/>
      <c r="AL484" s="15"/>
      <c r="AM484" s="15"/>
      <c r="AN484" s="15"/>
      <c r="AP484" s="15"/>
      <c r="AR484" s="15"/>
      <c r="AS484" s="15"/>
      <c r="AT484" s="15"/>
    </row>
    <row r="485" spans="5:46" x14ac:dyDescent="0.35">
      <c r="E485" s="15"/>
      <c r="F485" s="15"/>
      <c r="J485" s="15"/>
      <c r="K485" s="15"/>
      <c r="R485" s="15"/>
      <c r="S485" s="15"/>
      <c r="AE485" s="15"/>
      <c r="AF485" s="32"/>
      <c r="AH485" s="15"/>
      <c r="AI485" s="15"/>
      <c r="AJ485" s="15"/>
      <c r="AK485" s="15"/>
      <c r="AL485" s="15"/>
      <c r="AM485" s="15"/>
      <c r="AN485" s="15"/>
      <c r="AP485" s="15"/>
      <c r="AR485" s="15"/>
      <c r="AS485" s="15"/>
      <c r="AT485" s="15"/>
    </row>
    <row r="486" spans="5:46" x14ac:dyDescent="0.35">
      <c r="E486" s="15"/>
      <c r="F486" s="15"/>
      <c r="J486" s="15"/>
      <c r="K486" s="15"/>
      <c r="R486" s="15"/>
      <c r="S486" s="15"/>
      <c r="AE486" s="15"/>
      <c r="AF486" s="32"/>
      <c r="AH486" s="15"/>
      <c r="AI486" s="15"/>
      <c r="AJ486" s="15"/>
      <c r="AK486" s="15"/>
      <c r="AL486" s="15"/>
      <c r="AM486" s="15"/>
      <c r="AN486" s="15"/>
      <c r="AP486" s="15"/>
      <c r="AR486" s="15"/>
      <c r="AS486" s="15"/>
      <c r="AT486" s="15"/>
    </row>
    <row r="487" spans="5:46" x14ac:dyDescent="0.35">
      <c r="E487" s="15"/>
      <c r="F487" s="15"/>
      <c r="J487" s="15"/>
      <c r="K487" s="15"/>
      <c r="R487" s="15"/>
      <c r="S487" s="15"/>
      <c r="AE487" s="15"/>
      <c r="AF487" s="32"/>
      <c r="AH487" s="15"/>
      <c r="AI487" s="15"/>
      <c r="AJ487" s="15"/>
      <c r="AK487" s="15"/>
      <c r="AL487" s="15"/>
      <c r="AM487" s="15"/>
      <c r="AN487" s="15"/>
      <c r="AP487" s="15"/>
      <c r="AR487" s="15"/>
      <c r="AS487" s="15"/>
      <c r="AT487" s="15"/>
    </row>
    <row r="488" spans="5:46" x14ac:dyDescent="0.35">
      <c r="E488" s="15"/>
      <c r="F488" s="15"/>
      <c r="J488" s="15"/>
      <c r="K488" s="15"/>
      <c r="R488" s="15"/>
      <c r="S488" s="15"/>
      <c r="AE488" s="15"/>
      <c r="AF488" s="32"/>
      <c r="AH488" s="15"/>
      <c r="AI488" s="15"/>
      <c r="AJ488" s="15"/>
      <c r="AK488" s="15"/>
      <c r="AL488" s="15"/>
      <c r="AM488" s="15"/>
      <c r="AN488" s="15"/>
      <c r="AP488" s="15"/>
      <c r="AR488" s="15"/>
      <c r="AS488" s="15"/>
      <c r="AT488" s="15"/>
    </row>
    <row r="489" spans="5:46" x14ac:dyDescent="0.35">
      <c r="E489" s="15"/>
      <c r="F489" s="15"/>
      <c r="J489" s="15"/>
      <c r="K489" s="15"/>
      <c r="R489" s="15"/>
      <c r="S489" s="15"/>
      <c r="AE489" s="15"/>
      <c r="AF489" s="32"/>
      <c r="AH489" s="15"/>
      <c r="AI489" s="15"/>
      <c r="AJ489" s="15"/>
      <c r="AK489" s="15"/>
      <c r="AL489" s="15"/>
      <c r="AM489" s="15"/>
      <c r="AN489" s="15"/>
      <c r="AP489" s="15"/>
      <c r="AR489" s="15"/>
      <c r="AS489" s="15"/>
      <c r="AT489" s="15"/>
    </row>
    <row r="490" spans="5:46" x14ac:dyDescent="0.35">
      <c r="E490" s="15"/>
      <c r="F490" s="15"/>
      <c r="J490" s="15"/>
      <c r="K490" s="15"/>
      <c r="R490" s="15"/>
      <c r="S490" s="15"/>
      <c r="AE490" s="15"/>
      <c r="AF490" s="32"/>
      <c r="AH490" s="15"/>
      <c r="AI490" s="15"/>
      <c r="AJ490" s="15"/>
      <c r="AK490" s="15"/>
      <c r="AL490" s="15"/>
      <c r="AM490" s="15"/>
      <c r="AN490" s="15"/>
      <c r="AP490" s="15"/>
      <c r="AR490" s="15"/>
      <c r="AS490" s="15"/>
      <c r="AT490" s="15"/>
    </row>
    <row r="491" spans="5:46" x14ac:dyDescent="0.35">
      <c r="E491" s="15"/>
      <c r="F491" s="15"/>
      <c r="J491" s="15"/>
      <c r="K491" s="15"/>
      <c r="R491" s="15"/>
      <c r="S491" s="15"/>
      <c r="AE491" s="15"/>
      <c r="AF491" s="32"/>
      <c r="AH491" s="15"/>
      <c r="AI491" s="15"/>
      <c r="AJ491" s="15"/>
      <c r="AK491" s="15"/>
      <c r="AL491" s="15"/>
      <c r="AM491" s="15"/>
      <c r="AN491" s="15"/>
      <c r="AP491" s="15"/>
      <c r="AR491" s="15"/>
      <c r="AS491" s="15"/>
      <c r="AT491" s="15"/>
    </row>
    <row r="492" spans="5:46" x14ac:dyDescent="0.35">
      <c r="E492" s="15"/>
      <c r="F492" s="15"/>
      <c r="J492" s="15"/>
      <c r="K492" s="15"/>
      <c r="R492" s="15"/>
      <c r="S492" s="15"/>
      <c r="AE492" s="15"/>
      <c r="AF492" s="32"/>
      <c r="AH492" s="15"/>
      <c r="AI492" s="15"/>
      <c r="AJ492" s="15"/>
      <c r="AK492" s="15"/>
      <c r="AL492" s="15"/>
      <c r="AM492" s="15"/>
      <c r="AN492" s="15"/>
      <c r="AP492" s="15"/>
      <c r="AR492" s="15"/>
      <c r="AS492" s="15"/>
      <c r="AT492" s="15"/>
    </row>
    <row r="493" spans="5:46" x14ac:dyDescent="0.35">
      <c r="E493" s="15"/>
      <c r="F493" s="15"/>
      <c r="J493" s="15"/>
      <c r="K493" s="15"/>
      <c r="R493" s="15"/>
      <c r="S493" s="15"/>
      <c r="AE493" s="15"/>
      <c r="AF493" s="32"/>
      <c r="AH493" s="15"/>
      <c r="AI493" s="15"/>
      <c r="AJ493" s="15"/>
      <c r="AK493" s="15"/>
      <c r="AL493" s="15"/>
      <c r="AM493" s="15"/>
      <c r="AN493" s="15"/>
      <c r="AP493" s="15"/>
      <c r="AR493" s="15"/>
      <c r="AS493" s="15"/>
      <c r="AT493" s="15"/>
    </row>
    <row r="494" spans="5:46" x14ac:dyDescent="0.35">
      <c r="E494" s="15"/>
      <c r="F494" s="15"/>
      <c r="J494" s="15"/>
      <c r="K494" s="15"/>
      <c r="R494" s="15"/>
      <c r="S494" s="15"/>
      <c r="AE494" s="15"/>
      <c r="AF494" s="32"/>
      <c r="AH494" s="15"/>
      <c r="AI494" s="15"/>
      <c r="AJ494" s="15"/>
      <c r="AK494" s="15"/>
      <c r="AL494" s="15"/>
      <c r="AM494" s="15"/>
      <c r="AN494" s="15"/>
      <c r="AP494" s="15"/>
      <c r="AR494" s="15"/>
      <c r="AS494" s="15"/>
      <c r="AT494" s="15"/>
    </row>
    <row r="495" spans="5:46" x14ac:dyDescent="0.35">
      <c r="E495" s="15"/>
      <c r="F495" s="15"/>
      <c r="J495" s="15"/>
      <c r="K495" s="15"/>
      <c r="R495" s="15"/>
      <c r="S495" s="15"/>
      <c r="AE495" s="15"/>
      <c r="AF495" s="32"/>
      <c r="AH495" s="15"/>
      <c r="AI495" s="15"/>
      <c r="AJ495" s="15"/>
      <c r="AK495" s="15"/>
      <c r="AL495" s="15"/>
      <c r="AM495" s="15"/>
      <c r="AN495" s="15"/>
      <c r="AP495" s="15"/>
      <c r="AR495" s="15"/>
      <c r="AS495" s="15"/>
      <c r="AT495" s="15"/>
    </row>
    <row r="496" spans="5:46" x14ac:dyDescent="0.35">
      <c r="E496" s="15"/>
      <c r="F496" s="15"/>
      <c r="J496" s="15"/>
      <c r="K496" s="15"/>
      <c r="R496" s="15"/>
      <c r="S496" s="15"/>
      <c r="AE496" s="15"/>
      <c r="AF496" s="32"/>
      <c r="AH496" s="15"/>
      <c r="AI496" s="15"/>
      <c r="AJ496" s="15"/>
      <c r="AK496" s="15"/>
      <c r="AL496" s="15"/>
      <c r="AM496" s="15"/>
      <c r="AN496" s="15"/>
      <c r="AP496" s="15"/>
      <c r="AR496" s="15"/>
      <c r="AS496" s="15"/>
      <c r="AT496" s="15"/>
    </row>
    <row r="497" spans="5:46" x14ac:dyDescent="0.35">
      <c r="E497" s="15"/>
      <c r="F497" s="15"/>
      <c r="J497" s="15"/>
      <c r="K497" s="15"/>
      <c r="R497" s="15"/>
      <c r="S497" s="15"/>
      <c r="AE497" s="15"/>
      <c r="AF497" s="32"/>
      <c r="AH497" s="15"/>
      <c r="AI497" s="15"/>
      <c r="AJ497" s="15"/>
      <c r="AK497" s="15"/>
      <c r="AL497" s="15"/>
      <c r="AM497" s="15"/>
      <c r="AN497" s="15"/>
      <c r="AP497" s="15"/>
      <c r="AR497" s="15"/>
      <c r="AS497" s="15"/>
      <c r="AT497" s="15"/>
    </row>
    <row r="498" spans="5:46" x14ac:dyDescent="0.35">
      <c r="E498" s="15"/>
      <c r="F498" s="15"/>
      <c r="J498" s="15"/>
      <c r="K498" s="15"/>
      <c r="R498" s="15"/>
      <c r="S498" s="15"/>
      <c r="AE498" s="15"/>
      <c r="AF498" s="32"/>
      <c r="AH498" s="15"/>
      <c r="AI498" s="15"/>
      <c r="AJ498" s="15"/>
      <c r="AK498" s="15"/>
      <c r="AL498" s="15"/>
      <c r="AM498" s="15"/>
      <c r="AN498" s="15"/>
      <c r="AP498" s="15"/>
      <c r="AR498" s="15"/>
      <c r="AS498" s="15"/>
      <c r="AT498" s="15"/>
    </row>
    <row r="499" spans="5:46" x14ac:dyDescent="0.35">
      <c r="E499" s="15"/>
      <c r="F499" s="15"/>
      <c r="J499" s="15"/>
      <c r="K499" s="15"/>
      <c r="R499" s="15"/>
      <c r="S499" s="15"/>
      <c r="AE499" s="15"/>
      <c r="AF499" s="32"/>
      <c r="AH499" s="15"/>
      <c r="AI499" s="15"/>
      <c r="AJ499" s="15"/>
      <c r="AK499" s="15"/>
      <c r="AL499" s="15"/>
      <c r="AM499" s="15"/>
      <c r="AN499" s="15"/>
      <c r="AP499" s="15"/>
      <c r="AR499" s="15"/>
      <c r="AS499" s="15"/>
      <c r="AT499" s="15"/>
    </row>
    <row r="500" spans="5:46" x14ac:dyDescent="0.35">
      <c r="E500" s="15"/>
      <c r="F500" s="15"/>
      <c r="J500" s="15"/>
      <c r="K500" s="15"/>
      <c r="R500" s="15"/>
      <c r="S500" s="15"/>
      <c r="AE500" s="15"/>
      <c r="AF500" s="32"/>
      <c r="AH500" s="15"/>
      <c r="AI500" s="15"/>
      <c r="AJ500" s="15"/>
      <c r="AK500" s="15"/>
      <c r="AL500" s="15"/>
      <c r="AM500" s="15"/>
      <c r="AN500" s="15"/>
      <c r="AP500" s="15"/>
      <c r="AR500" s="15"/>
      <c r="AS500" s="15"/>
      <c r="AT500" s="15"/>
    </row>
    <row r="501" spans="5:46" x14ac:dyDescent="0.35">
      <c r="E501" s="15"/>
      <c r="F501" s="15"/>
      <c r="J501" s="15"/>
      <c r="K501" s="15"/>
      <c r="R501" s="15"/>
      <c r="S501" s="15"/>
      <c r="AE501" s="15"/>
      <c r="AF501" s="32"/>
      <c r="AH501" s="15"/>
      <c r="AI501" s="15"/>
      <c r="AJ501" s="15"/>
      <c r="AK501" s="15"/>
      <c r="AL501" s="15"/>
      <c r="AM501" s="15"/>
      <c r="AN501" s="15"/>
      <c r="AP501" s="15"/>
      <c r="AR501" s="15"/>
      <c r="AS501" s="15"/>
      <c r="AT501" s="15"/>
    </row>
    <row r="502" spans="5:46" x14ac:dyDescent="0.35">
      <c r="E502" s="15"/>
      <c r="F502" s="15"/>
      <c r="J502" s="15"/>
      <c r="K502" s="15"/>
      <c r="R502" s="15"/>
      <c r="S502" s="15"/>
      <c r="AE502" s="15"/>
      <c r="AF502" s="32"/>
      <c r="AH502" s="15"/>
      <c r="AI502" s="15"/>
      <c r="AJ502" s="15"/>
      <c r="AK502" s="15"/>
      <c r="AL502" s="15"/>
      <c r="AM502" s="15"/>
      <c r="AN502" s="15"/>
      <c r="AP502" s="15"/>
      <c r="AR502" s="15"/>
      <c r="AS502" s="15"/>
      <c r="AT502" s="15"/>
    </row>
    <row r="503" spans="5:46" x14ac:dyDescent="0.35">
      <c r="E503" s="15"/>
      <c r="F503" s="15"/>
      <c r="J503" s="15"/>
      <c r="K503" s="15"/>
      <c r="R503" s="15"/>
      <c r="S503" s="15"/>
      <c r="AE503" s="15"/>
      <c r="AF503" s="32"/>
      <c r="AH503" s="15"/>
      <c r="AI503" s="15"/>
      <c r="AJ503" s="15"/>
      <c r="AK503" s="15"/>
      <c r="AL503" s="15"/>
      <c r="AM503" s="15"/>
      <c r="AN503" s="15"/>
      <c r="AP503" s="15"/>
      <c r="AR503" s="15"/>
      <c r="AS503" s="15"/>
      <c r="AT503" s="15"/>
    </row>
    <row r="504" spans="5:46" x14ac:dyDescent="0.35">
      <c r="E504" s="15"/>
      <c r="F504" s="15"/>
      <c r="J504" s="15"/>
      <c r="K504" s="15"/>
      <c r="R504" s="15"/>
      <c r="S504" s="15"/>
      <c r="AE504" s="15"/>
      <c r="AF504" s="32"/>
      <c r="AH504" s="15"/>
      <c r="AI504" s="15"/>
      <c r="AJ504" s="15"/>
      <c r="AK504" s="15"/>
      <c r="AL504" s="15"/>
      <c r="AM504" s="15"/>
      <c r="AN504" s="15"/>
      <c r="AP504" s="15"/>
      <c r="AR504" s="15"/>
      <c r="AS504" s="15"/>
      <c r="AT504" s="15"/>
    </row>
    <row r="505" spans="5:46" x14ac:dyDescent="0.35">
      <c r="E505" s="15"/>
      <c r="F505" s="15"/>
      <c r="J505" s="15"/>
      <c r="K505" s="15"/>
      <c r="R505" s="15"/>
      <c r="S505" s="15"/>
      <c r="AE505" s="15"/>
      <c r="AF505" s="32"/>
      <c r="AH505" s="15"/>
      <c r="AI505" s="15"/>
      <c r="AJ505" s="15"/>
      <c r="AK505" s="15"/>
      <c r="AL505" s="15"/>
      <c r="AM505" s="15"/>
      <c r="AN505" s="15"/>
      <c r="AP505" s="15"/>
      <c r="AR505" s="15"/>
      <c r="AS505" s="15"/>
      <c r="AT505" s="15"/>
    </row>
    <row r="506" spans="5:46" x14ac:dyDescent="0.35">
      <c r="E506" s="15"/>
      <c r="F506" s="15"/>
      <c r="J506" s="15"/>
      <c r="K506" s="15"/>
      <c r="R506" s="15"/>
      <c r="S506" s="15"/>
      <c r="AE506" s="15"/>
      <c r="AF506" s="32"/>
      <c r="AH506" s="15"/>
      <c r="AI506" s="15"/>
      <c r="AJ506" s="15"/>
      <c r="AK506" s="15"/>
      <c r="AL506" s="15"/>
      <c r="AM506" s="15"/>
      <c r="AN506" s="15"/>
      <c r="AP506" s="15"/>
      <c r="AR506" s="15"/>
      <c r="AS506" s="15"/>
      <c r="AT506" s="15"/>
    </row>
    <row r="507" spans="5:46" x14ac:dyDescent="0.35">
      <c r="E507" s="15"/>
      <c r="F507" s="15"/>
      <c r="J507" s="15"/>
      <c r="K507" s="15"/>
      <c r="R507" s="15"/>
      <c r="S507" s="15"/>
      <c r="AE507" s="15"/>
      <c r="AF507" s="32"/>
      <c r="AH507" s="15"/>
      <c r="AI507" s="15"/>
      <c r="AJ507" s="15"/>
      <c r="AK507" s="15"/>
      <c r="AL507" s="15"/>
      <c r="AM507" s="15"/>
      <c r="AN507" s="15"/>
      <c r="AP507" s="15"/>
      <c r="AR507" s="15"/>
      <c r="AS507" s="15"/>
      <c r="AT507" s="15"/>
    </row>
    <row r="508" spans="5:46" x14ac:dyDescent="0.35">
      <c r="E508" s="15"/>
      <c r="F508" s="15"/>
      <c r="J508" s="15"/>
      <c r="K508" s="15"/>
      <c r="R508" s="15"/>
      <c r="S508" s="15"/>
      <c r="AE508" s="15"/>
      <c r="AF508" s="32"/>
      <c r="AH508" s="15"/>
      <c r="AI508" s="15"/>
      <c r="AJ508" s="15"/>
      <c r="AK508" s="15"/>
      <c r="AL508" s="15"/>
      <c r="AM508" s="15"/>
      <c r="AN508" s="15"/>
      <c r="AP508" s="15"/>
      <c r="AR508" s="15"/>
      <c r="AS508" s="15"/>
      <c r="AT508" s="15"/>
    </row>
    <row r="509" spans="5:46" x14ac:dyDescent="0.35">
      <c r="E509" s="15"/>
      <c r="F509" s="15"/>
      <c r="J509" s="15"/>
      <c r="K509" s="15"/>
      <c r="R509" s="15"/>
      <c r="S509" s="15"/>
      <c r="AE509" s="15"/>
      <c r="AF509" s="32"/>
      <c r="AH509" s="15"/>
      <c r="AI509" s="15"/>
      <c r="AJ509" s="15"/>
      <c r="AK509" s="15"/>
      <c r="AL509" s="15"/>
      <c r="AM509" s="15"/>
      <c r="AN509" s="15"/>
      <c r="AP509" s="15"/>
      <c r="AR509" s="15"/>
      <c r="AS509" s="15"/>
      <c r="AT509" s="15"/>
    </row>
    <row r="510" spans="5:46" x14ac:dyDescent="0.35">
      <c r="E510" s="15"/>
      <c r="F510" s="15"/>
      <c r="J510" s="15"/>
      <c r="K510" s="15"/>
      <c r="R510" s="15"/>
      <c r="S510" s="15"/>
      <c r="AE510" s="15"/>
      <c r="AF510" s="32"/>
      <c r="AH510" s="15"/>
      <c r="AI510" s="15"/>
      <c r="AJ510" s="15"/>
      <c r="AK510" s="15"/>
      <c r="AL510" s="15"/>
      <c r="AM510" s="15"/>
      <c r="AN510" s="15"/>
      <c r="AP510" s="15"/>
      <c r="AR510" s="15"/>
      <c r="AS510" s="15"/>
      <c r="AT510" s="15"/>
    </row>
    <row r="511" spans="5:46" x14ac:dyDescent="0.35">
      <c r="E511" s="15"/>
      <c r="F511" s="15"/>
      <c r="J511" s="15"/>
      <c r="K511" s="15"/>
      <c r="R511" s="15"/>
      <c r="S511" s="15"/>
      <c r="AE511" s="15"/>
      <c r="AF511" s="32"/>
      <c r="AH511" s="15"/>
      <c r="AI511" s="15"/>
      <c r="AJ511" s="15"/>
      <c r="AK511" s="15"/>
      <c r="AL511" s="15"/>
      <c r="AM511" s="15"/>
      <c r="AN511" s="15"/>
      <c r="AP511" s="15"/>
      <c r="AR511" s="15"/>
      <c r="AS511" s="15"/>
      <c r="AT511" s="15"/>
    </row>
    <row r="512" spans="5:46" x14ac:dyDescent="0.35">
      <c r="E512" s="15"/>
      <c r="F512" s="15"/>
      <c r="J512" s="15"/>
      <c r="K512" s="15"/>
      <c r="R512" s="15"/>
      <c r="S512" s="15"/>
      <c r="AE512" s="15"/>
      <c r="AF512" s="32"/>
      <c r="AH512" s="15"/>
      <c r="AI512" s="15"/>
      <c r="AJ512" s="15"/>
      <c r="AK512" s="15"/>
      <c r="AL512" s="15"/>
      <c r="AM512" s="15"/>
      <c r="AN512" s="15"/>
      <c r="AP512" s="15"/>
      <c r="AR512" s="15"/>
      <c r="AS512" s="15"/>
      <c r="AT512" s="15"/>
    </row>
    <row r="513" spans="5:46" x14ac:dyDescent="0.35">
      <c r="E513" s="15"/>
      <c r="F513" s="15"/>
      <c r="J513" s="15"/>
      <c r="K513" s="15"/>
      <c r="R513" s="15"/>
      <c r="S513" s="15"/>
      <c r="AE513" s="15"/>
      <c r="AF513" s="32"/>
      <c r="AH513" s="15"/>
      <c r="AI513" s="15"/>
      <c r="AJ513" s="15"/>
      <c r="AK513" s="15"/>
      <c r="AL513" s="15"/>
      <c r="AM513" s="15"/>
      <c r="AN513" s="15"/>
      <c r="AP513" s="15"/>
      <c r="AR513" s="15"/>
      <c r="AS513" s="15"/>
      <c r="AT513" s="15"/>
    </row>
    <row r="514" spans="5:46" x14ac:dyDescent="0.35">
      <c r="E514" s="15"/>
      <c r="F514" s="15"/>
      <c r="J514" s="15"/>
      <c r="K514" s="15"/>
      <c r="R514" s="15"/>
      <c r="S514" s="15"/>
      <c r="AE514" s="15"/>
      <c r="AF514" s="32"/>
      <c r="AH514" s="15"/>
      <c r="AI514" s="15"/>
      <c r="AJ514" s="15"/>
      <c r="AK514" s="15"/>
      <c r="AL514" s="15"/>
      <c r="AM514" s="15"/>
      <c r="AN514" s="15"/>
      <c r="AP514" s="15"/>
      <c r="AR514" s="15"/>
      <c r="AS514" s="15"/>
      <c r="AT514" s="15"/>
    </row>
    <row r="515" spans="5:46" x14ac:dyDescent="0.35">
      <c r="E515" s="15"/>
      <c r="F515" s="15"/>
      <c r="J515" s="15"/>
      <c r="K515" s="15"/>
      <c r="R515" s="15"/>
      <c r="S515" s="15"/>
      <c r="AE515" s="15"/>
      <c r="AF515" s="32"/>
      <c r="AH515" s="15"/>
      <c r="AI515" s="15"/>
      <c r="AJ515" s="15"/>
      <c r="AK515" s="15"/>
      <c r="AL515" s="15"/>
      <c r="AM515" s="15"/>
      <c r="AN515" s="15"/>
      <c r="AP515" s="15"/>
      <c r="AR515" s="15"/>
      <c r="AS515" s="15"/>
      <c r="AT515" s="15"/>
    </row>
    <row r="516" spans="5:46" x14ac:dyDescent="0.35">
      <c r="E516" s="15"/>
      <c r="F516" s="15"/>
      <c r="J516" s="15"/>
      <c r="K516" s="15"/>
      <c r="R516" s="15"/>
      <c r="S516" s="15"/>
      <c r="AE516" s="15"/>
      <c r="AF516" s="32"/>
      <c r="AH516" s="15"/>
      <c r="AI516" s="15"/>
      <c r="AJ516" s="15"/>
      <c r="AK516" s="15"/>
      <c r="AL516" s="15"/>
      <c r="AM516" s="15"/>
      <c r="AN516" s="15"/>
      <c r="AP516" s="15"/>
      <c r="AR516" s="15"/>
      <c r="AS516" s="15"/>
      <c r="AT516" s="15"/>
    </row>
    <row r="517" spans="5:46" x14ac:dyDescent="0.35">
      <c r="E517" s="15"/>
      <c r="F517" s="15"/>
      <c r="J517" s="15"/>
      <c r="K517" s="15"/>
      <c r="R517" s="15"/>
      <c r="S517" s="15"/>
      <c r="AE517" s="15"/>
      <c r="AF517" s="32"/>
      <c r="AH517" s="15"/>
      <c r="AI517" s="15"/>
      <c r="AJ517" s="15"/>
      <c r="AK517" s="15"/>
      <c r="AL517" s="15"/>
      <c r="AM517" s="15"/>
      <c r="AN517" s="15"/>
      <c r="AP517" s="15"/>
      <c r="AR517" s="15"/>
      <c r="AS517" s="15"/>
      <c r="AT517" s="15"/>
    </row>
    <row r="518" spans="5:46" x14ac:dyDescent="0.35">
      <c r="E518" s="15"/>
      <c r="F518" s="15"/>
      <c r="J518" s="15"/>
      <c r="K518" s="15"/>
      <c r="R518" s="15"/>
      <c r="S518" s="15"/>
      <c r="AE518" s="15"/>
      <c r="AF518" s="32"/>
      <c r="AH518" s="15"/>
      <c r="AI518" s="15"/>
      <c r="AJ518" s="15"/>
      <c r="AK518" s="15"/>
      <c r="AL518" s="15"/>
      <c r="AM518" s="15"/>
      <c r="AN518" s="15"/>
      <c r="AP518" s="15"/>
      <c r="AR518" s="15"/>
      <c r="AS518" s="15"/>
      <c r="AT518" s="15"/>
    </row>
    <row r="519" spans="5:46" x14ac:dyDescent="0.35">
      <c r="E519" s="15"/>
      <c r="F519" s="15"/>
      <c r="J519" s="15"/>
      <c r="K519" s="15"/>
      <c r="R519" s="15"/>
      <c r="S519" s="15"/>
      <c r="AE519" s="15"/>
      <c r="AF519" s="32"/>
      <c r="AH519" s="15"/>
      <c r="AI519" s="15"/>
      <c r="AJ519" s="15"/>
      <c r="AK519" s="15"/>
      <c r="AL519" s="15"/>
      <c r="AM519" s="15"/>
      <c r="AN519" s="15"/>
      <c r="AP519" s="15"/>
      <c r="AR519" s="15"/>
      <c r="AS519" s="15"/>
      <c r="AT519" s="15"/>
    </row>
    <row r="520" spans="5:46" x14ac:dyDescent="0.35">
      <c r="E520" s="15"/>
      <c r="F520" s="15"/>
      <c r="J520" s="15"/>
      <c r="K520" s="15"/>
      <c r="R520" s="15"/>
      <c r="S520" s="15"/>
      <c r="AE520" s="15"/>
      <c r="AF520" s="32"/>
      <c r="AH520" s="15"/>
      <c r="AI520" s="15"/>
      <c r="AJ520" s="15"/>
      <c r="AK520" s="15"/>
      <c r="AL520" s="15"/>
      <c r="AM520" s="15"/>
      <c r="AN520" s="15"/>
      <c r="AP520" s="15"/>
      <c r="AR520" s="15"/>
      <c r="AS520" s="15"/>
      <c r="AT520" s="15"/>
    </row>
    <row r="521" spans="5:46" x14ac:dyDescent="0.35">
      <c r="E521" s="15"/>
      <c r="F521" s="15"/>
      <c r="J521" s="15"/>
      <c r="K521" s="15"/>
      <c r="R521" s="15"/>
      <c r="S521" s="15"/>
      <c r="AE521" s="15"/>
      <c r="AF521" s="32"/>
      <c r="AH521" s="15"/>
      <c r="AI521" s="15"/>
      <c r="AJ521" s="15"/>
      <c r="AK521" s="15"/>
      <c r="AL521" s="15"/>
      <c r="AM521" s="15"/>
      <c r="AN521" s="15"/>
      <c r="AP521" s="15"/>
      <c r="AR521" s="15"/>
      <c r="AS521" s="15"/>
      <c r="AT521" s="15"/>
    </row>
    <row r="522" spans="5:46" x14ac:dyDescent="0.35">
      <c r="E522" s="15"/>
      <c r="F522" s="15"/>
      <c r="J522" s="15"/>
      <c r="K522" s="15"/>
      <c r="R522" s="15"/>
      <c r="S522" s="15"/>
      <c r="AE522" s="15"/>
      <c r="AF522" s="32"/>
      <c r="AH522" s="15"/>
      <c r="AI522" s="15"/>
      <c r="AJ522" s="15"/>
      <c r="AK522" s="15"/>
      <c r="AL522" s="15"/>
      <c r="AM522" s="15"/>
      <c r="AN522" s="15"/>
      <c r="AP522" s="15"/>
      <c r="AR522" s="15"/>
      <c r="AS522" s="15"/>
      <c r="AT522" s="15"/>
    </row>
    <row r="523" spans="5:46" x14ac:dyDescent="0.35">
      <c r="E523" s="15"/>
      <c r="F523" s="15"/>
      <c r="J523" s="15"/>
      <c r="K523" s="15"/>
      <c r="R523" s="15"/>
      <c r="S523" s="15"/>
      <c r="AE523" s="15"/>
      <c r="AF523" s="32"/>
      <c r="AH523" s="15"/>
      <c r="AI523" s="15"/>
      <c r="AJ523" s="15"/>
      <c r="AK523" s="15"/>
      <c r="AL523" s="15"/>
      <c r="AM523" s="15"/>
      <c r="AN523" s="15"/>
      <c r="AP523" s="15"/>
      <c r="AR523" s="15"/>
      <c r="AS523" s="15"/>
      <c r="AT523" s="15"/>
    </row>
    <row r="524" spans="5:46" x14ac:dyDescent="0.35">
      <c r="E524" s="15"/>
      <c r="F524" s="15"/>
      <c r="J524" s="15"/>
      <c r="K524" s="15"/>
      <c r="R524" s="15"/>
      <c r="S524" s="15"/>
      <c r="AE524" s="15"/>
      <c r="AF524" s="32"/>
      <c r="AH524" s="15"/>
      <c r="AI524" s="15"/>
      <c r="AJ524" s="15"/>
      <c r="AK524" s="15"/>
      <c r="AL524" s="15"/>
      <c r="AM524" s="15"/>
      <c r="AN524" s="15"/>
      <c r="AP524" s="15"/>
      <c r="AR524" s="15"/>
      <c r="AS524" s="15"/>
      <c r="AT524" s="15"/>
    </row>
    <row r="525" spans="5:46" x14ac:dyDescent="0.35">
      <c r="E525" s="15"/>
      <c r="F525" s="15"/>
      <c r="J525" s="15"/>
      <c r="K525" s="15"/>
      <c r="R525" s="15"/>
      <c r="S525" s="15"/>
      <c r="AE525" s="15"/>
      <c r="AF525" s="32"/>
      <c r="AH525" s="15"/>
      <c r="AI525" s="15"/>
      <c r="AJ525" s="15"/>
      <c r="AK525" s="15"/>
      <c r="AL525" s="15"/>
      <c r="AM525" s="15"/>
      <c r="AN525" s="15"/>
      <c r="AP525" s="15"/>
      <c r="AR525" s="15"/>
      <c r="AS525" s="15"/>
      <c r="AT525" s="15"/>
    </row>
    <row r="526" spans="5:46" x14ac:dyDescent="0.35">
      <c r="E526" s="15"/>
      <c r="F526" s="15"/>
      <c r="J526" s="15"/>
      <c r="K526" s="15"/>
      <c r="R526" s="15"/>
      <c r="S526" s="15"/>
      <c r="AE526" s="15"/>
      <c r="AF526" s="32"/>
      <c r="AH526" s="15"/>
      <c r="AI526" s="15"/>
      <c r="AJ526" s="15"/>
      <c r="AK526" s="15"/>
      <c r="AL526" s="15"/>
      <c r="AM526" s="15"/>
      <c r="AN526" s="15"/>
      <c r="AP526" s="15"/>
      <c r="AR526" s="15"/>
      <c r="AS526" s="15"/>
      <c r="AT526" s="15"/>
    </row>
    <row r="527" spans="5:46" x14ac:dyDescent="0.35">
      <c r="E527" s="15"/>
      <c r="F527" s="15"/>
      <c r="J527" s="15"/>
      <c r="K527" s="15"/>
      <c r="R527" s="15"/>
      <c r="S527" s="15"/>
      <c r="AE527" s="15"/>
      <c r="AF527" s="32"/>
      <c r="AH527" s="15"/>
      <c r="AI527" s="15"/>
      <c r="AJ527" s="15"/>
      <c r="AK527" s="15"/>
      <c r="AL527" s="15"/>
      <c r="AM527" s="15"/>
      <c r="AN527" s="15"/>
      <c r="AP527" s="15"/>
      <c r="AR527" s="15"/>
      <c r="AS527" s="15"/>
      <c r="AT527" s="15"/>
    </row>
    <row r="528" spans="5:46" x14ac:dyDescent="0.35">
      <c r="E528" s="15"/>
      <c r="F528" s="15"/>
      <c r="J528" s="15"/>
      <c r="K528" s="15"/>
      <c r="R528" s="15"/>
      <c r="S528" s="15"/>
      <c r="AE528" s="15"/>
      <c r="AF528" s="32"/>
      <c r="AH528" s="15"/>
      <c r="AI528" s="15"/>
      <c r="AJ528" s="15"/>
      <c r="AK528" s="15"/>
      <c r="AL528" s="15"/>
      <c r="AM528" s="15"/>
      <c r="AN528" s="15"/>
      <c r="AP528" s="15"/>
      <c r="AR528" s="15"/>
      <c r="AS528" s="15"/>
      <c r="AT528" s="15"/>
    </row>
    <row r="529" spans="5:46" x14ac:dyDescent="0.35">
      <c r="E529" s="15"/>
      <c r="F529" s="15"/>
      <c r="J529" s="15"/>
      <c r="K529" s="15"/>
      <c r="R529" s="15"/>
      <c r="S529" s="15"/>
      <c r="AE529" s="15"/>
      <c r="AF529" s="32"/>
      <c r="AH529" s="15"/>
      <c r="AI529" s="15"/>
      <c r="AJ529" s="15"/>
      <c r="AK529" s="15"/>
      <c r="AL529" s="15"/>
      <c r="AM529" s="15"/>
      <c r="AN529" s="15"/>
      <c r="AP529" s="15"/>
      <c r="AR529" s="15"/>
      <c r="AS529" s="15"/>
      <c r="AT529" s="15"/>
    </row>
    <row r="530" spans="5:46" x14ac:dyDescent="0.35">
      <c r="E530" s="15"/>
      <c r="F530" s="15"/>
      <c r="J530" s="15"/>
      <c r="K530" s="15"/>
      <c r="R530" s="15"/>
      <c r="S530" s="15"/>
      <c r="AE530" s="15"/>
      <c r="AF530" s="32"/>
      <c r="AH530" s="15"/>
      <c r="AI530" s="15"/>
      <c r="AJ530" s="15"/>
      <c r="AK530" s="15"/>
      <c r="AL530" s="15"/>
      <c r="AM530" s="15"/>
      <c r="AN530" s="15"/>
      <c r="AP530" s="15"/>
      <c r="AR530" s="15"/>
      <c r="AS530" s="15"/>
      <c r="AT530" s="15"/>
    </row>
    <row r="531" spans="5:46" x14ac:dyDescent="0.35">
      <c r="E531" s="15"/>
      <c r="F531" s="15"/>
      <c r="J531" s="15"/>
      <c r="K531" s="15"/>
      <c r="R531" s="15"/>
      <c r="S531" s="15"/>
      <c r="AE531" s="15"/>
      <c r="AF531" s="32"/>
      <c r="AH531" s="15"/>
      <c r="AI531" s="15"/>
      <c r="AJ531" s="15"/>
      <c r="AK531" s="15"/>
      <c r="AL531" s="15"/>
      <c r="AM531" s="15"/>
      <c r="AN531" s="15"/>
      <c r="AP531" s="15"/>
      <c r="AR531" s="15"/>
      <c r="AS531" s="15"/>
      <c r="AT531" s="15"/>
    </row>
    <row r="532" spans="5:46" x14ac:dyDescent="0.35">
      <c r="E532" s="15"/>
      <c r="F532" s="15"/>
      <c r="J532" s="15"/>
      <c r="K532" s="15"/>
      <c r="R532" s="15"/>
      <c r="S532" s="15"/>
      <c r="AE532" s="15"/>
      <c r="AF532" s="32"/>
      <c r="AH532" s="15"/>
      <c r="AI532" s="15"/>
      <c r="AJ532" s="15"/>
      <c r="AK532" s="15"/>
      <c r="AL532" s="15"/>
      <c r="AM532" s="15"/>
      <c r="AN532" s="15"/>
      <c r="AP532" s="15"/>
      <c r="AR532" s="15"/>
      <c r="AS532" s="15"/>
      <c r="AT532" s="15"/>
    </row>
    <row r="533" spans="5:46" x14ac:dyDescent="0.35">
      <c r="E533" s="15"/>
      <c r="F533" s="15"/>
      <c r="J533" s="15"/>
      <c r="K533" s="15"/>
      <c r="R533" s="15"/>
      <c r="S533" s="15"/>
      <c r="AE533" s="15"/>
      <c r="AF533" s="32"/>
      <c r="AH533" s="15"/>
      <c r="AI533" s="15"/>
      <c r="AJ533" s="15"/>
      <c r="AK533" s="15"/>
      <c r="AL533" s="15"/>
      <c r="AM533" s="15"/>
      <c r="AN533" s="15"/>
      <c r="AP533" s="15"/>
      <c r="AR533" s="15"/>
      <c r="AS533" s="15"/>
      <c r="AT533" s="15"/>
    </row>
    <row r="534" spans="5:46" x14ac:dyDescent="0.35">
      <c r="E534" s="15"/>
      <c r="F534" s="15"/>
      <c r="J534" s="15"/>
      <c r="K534" s="15"/>
      <c r="R534" s="15"/>
      <c r="S534" s="15"/>
      <c r="AE534" s="15"/>
      <c r="AF534" s="32"/>
      <c r="AH534" s="15"/>
      <c r="AI534" s="15"/>
      <c r="AJ534" s="15"/>
      <c r="AK534" s="15"/>
      <c r="AL534" s="15"/>
      <c r="AM534" s="15"/>
      <c r="AN534" s="15"/>
      <c r="AP534" s="15"/>
      <c r="AR534" s="15"/>
      <c r="AS534" s="15"/>
      <c r="AT534" s="15"/>
    </row>
    <row r="535" spans="5:46" x14ac:dyDescent="0.35">
      <c r="E535" s="15"/>
      <c r="F535" s="15"/>
      <c r="J535" s="15"/>
      <c r="K535" s="15"/>
      <c r="R535" s="15"/>
      <c r="S535" s="15"/>
      <c r="AE535" s="15"/>
      <c r="AF535" s="32"/>
      <c r="AH535" s="15"/>
      <c r="AI535" s="15"/>
      <c r="AJ535" s="15"/>
      <c r="AK535" s="15"/>
      <c r="AL535" s="15"/>
      <c r="AM535" s="15"/>
      <c r="AN535" s="15"/>
      <c r="AP535" s="15"/>
      <c r="AR535" s="15"/>
      <c r="AS535" s="15"/>
      <c r="AT535" s="15"/>
    </row>
    <row r="536" spans="5:46" x14ac:dyDescent="0.35">
      <c r="E536" s="15"/>
      <c r="F536" s="15"/>
      <c r="J536" s="15"/>
      <c r="K536" s="15"/>
      <c r="R536" s="15"/>
      <c r="S536" s="15"/>
      <c r="AE536" s="15"/>
      <c r="AF536" s="32"/>
      <c r="AH536" s="15"/>
      <c r="AI536" s="15"/>
      <c r="AJ536" s="15"/>
      <c r="AK536" s="15"/>
      <c r="AL536" s="15"/>
      <c r="AM536" s="15"/>
      <c r="AN536" s="15"/>
      <c r="AP536" s="15"/>
      <c r="AR536" s="15"/>
      <c r="AS536" s="15"/>
      <c r="AT536" s="15"/>
    </row>
    <row r="537" spans="5:46" x14ac:dyDescent="0.35">
      <c r="E537" s="15"/>
      <c r="F537" s="15"/>
      <c r="J537" s="15"/>
      <c r="K537" s="15"/>
      <c r="R537" s="15"/>
      <c r="S537" s="15"/>
      <c r="AE537" s="15"/>
      <c r="AF537" s="32"/>
      <c r="AH537" s="15"/>
      <c r="AI537" s="15"/>
      <c r="AJ537" s="15"/>
      <c r="AK537" s="15"/>
      <c r="AL537" s="15"/>
      <c r="AM537" s="15"/>
      <c r="AN537" s="15"/>
      <c r="AP537" s="15"/>
      <c r="AR537" s="15"/>
      <c r="AS537" s="15"/>
      <c r="AT537" s="15"/>
    </row>
    <row r="538" spans="5:46" x14ac:dyDescent="0.35">
      <c r="E538" s="15"/>
      <c r="F538" s="15"/>
      <c r="J538" s="15"/>
      <c r="K538" s="15"/>
      <c r="R538" s="15"/>
      <c r="S538" s="15"/>
      <c r="AE538" s="15"/>
      <c r="AF538" s="32"/>
      <c r="AH538" s="15"/>
      <c r="AI538" s="15"/>
      <c r="AJ538" s="15"/>
      <c r="AK538" s="15"/>
      <c r="AL538" s="15"/>
      <c r="AM538" s="15"/>
      <c r="AN538" s="15"/>
      <c r="AP538" s="15"/>
      <c r="AR538" s="15"/>
      <c r="AS538" s="15"/>
      <c r="AT538" s="15"/>
    </row>
    <row r="539" spans="5:46" x14ac:dyDescent="0.35">
      <c r="E539" s="15"/>
      <c r="F539" s="15"/>
      <c r="J539" s="15"/>
      <c r="K539" s="15"/>
      <c r="R539" s="15"/>
      <c r="S539" s="15"/>
      <c r="AE539" s="15"/>
      <c r="AF539" s="32"/>
      <c r="AH539" s="15"/>
      <c r="AI539" s="15"/>
      <c r="AJ539" s="15"/>
      <c r="AK539" s="15"/>
      <c r="AL539" s="15"/>
      <c r="AM539" s="15"/>
      <c r="AN539" s="15"/>
      <c r="AP539" s="15"/>
      <c r="AR539" s="15"/>
      <c r="AS539" s="15"/>
      <c r="AT539" s="15"/>
    </row>
    <row r="540" spans="5:46" x14ac:dyDescent="0.35">
      <c r="E540" s="15"/>
      <c r="F540" s="15"/>
      <c r="J540" s="15"/>
      <c r="K540" s="15"/>
      <c r="R540" s="15"/>
      <c r="S540" s="15"/>
      <c r="AE540" s="15"/>
      <c r="AF540" s="32"/>
      <c r="AH540" s="15"/>
      <c r="AI540" s="15"/>
      <c r="AJ540" s="15"/>
      <c r="AK540" s="15"/>
      <c r="AL540" s="15"/>
      <c r="AM540" s="15"/>
      <c r="AN540" s="15"/>
      <c r="AP540" s="15"/>
      <c r="AR540" s="15"/>
      <c r="AS540" s="15"/>
      <c r="AT540" s="15"/>
    </row>
    <row r="541" spans="5:46" x14ac:dyDescent="0.35">
      <c r="E541" s="15"/>
      <c r="F541" s="15"/>
      <c r="J541" s="15"/>
      <c r="K541" s="15"/>
      <c r="R541" s="15"/>
      <c r="S541" s="15"/>
      <c r="AE541" s="15"/>
      <c r="AF541" s="32"/>
      <c r="AH541" s="15"/>
      <c r="AI541" s="15"/>
      <c r="AJ541" s="15"/>
      <c r="AK541" s="15"/>
      <c r="AL541" s="15"/>
      <c r="AM541" s="15"/>
      <c r="AN541" s="15"/>
      <c r="AP541" s="15"/>
      <c r="AR541" s="15"/>
      <c r="AS541" s="15"/>
      <c r="AT541" s="15"/>
    </row>
    <row r="542" spans="5:46" x14ac:dyDescent="0.35">
      <c r="E542" s="15"/>
      <c r="F542" s="15"/>
      <c r="J542" s="15"/>
      <c r="K542" s="15"/>
      <c r="R542" s="15"/>
      <c r="S542" s="15"/>
      <c r="AE542" s="15"/>
      <c r="AF542" s="32"/>
      <c r="AH542" s="15"/>
      <c r="AI542" s="15"/>
      <c r="AJ542" s="15"/>
      <c r="AK542" s="15"/>
      <c r="AL542" s="15"/>
      <c r="AM542" s="15"/>
      <c r="AN542" s="15"/>
      <c r="AP542" s="15"/>
      <c r="AR542" s="15"/>
      <c r="AS542" s="15"/>
      <c r="AT542" s="15"/>
    </row>
    <row r="543" spans="5:46" x14ac:dyDescent="0.35">
      <c r="E543" s="15"/>
      <c r="F543" s="15"/>
      <c r="J543" s="15"/>
      <c r="K543" s="15"/>
      <c r="R543" s="15"/>
      <c r="S543" s="15"/>
      <c r="AE543" s="15"/>
      <c r="AF543" s="32"/>
      <c r="AH543" s="15"/>
      <c r="AI543" s="15"/>
      <c r="AJ543" s="15"/>
      <c r="AK543" s="15"/>
      <c r="AL543" s="15"/>
      <c r="AM543" s="15"/>
      <c r="AN543" s="15"/>
      <c r="AP543" s="15"/>
      <c r="AR543" s="15"/>
      <c r="AS543" s="15"/>
      <c r="AT543" s="15"/>
    </row>
    <row r="544" spans="5:46" x14ac:dyDescent="0.35">
      <c r="E544" s="15"/>
      <c r="F544" s="15"/>
      <c r="J544" s="15"/>
      <c r="K544" s="15"/>
      <c r="R544" s="15"/>
      <c r="S544" s="15"/>
      <c r="AE544" s="15"/>
      <c r="AF544" s="32"/>
      <c r="AH544" s="15"/>
      <c r="AI544" s="15"/>
      <c r="AJ544" s="15"/>
      <c r="AK544" s="15"/>
      <c r="AL544" s="15"/>
      <c r="AM544" s="15"/>
      <c r="AN544" s="15"/>
      <c r="AP544" s="15"/>
      <c r="AR544" s="15"/>
      <c r="AS544" s="15"/>
      <c r="AT544" s="15"/>
    </row>
    <row r="545" spans="5:46" x14ac:dyDescent="0.35">
      <c r="E545" s="15"/>
      <c r="F545" s="15"/>
      <c r="J545" s="15"/>
      <c r="K545" s="15"/>
      <c r="R545" s="15"/>
      <c r="S545" s="15"/>
      <c r="AE545" s="15"/>
      <c r="AF545" s="32"/>
      <c r="AH545" s="15"/>
      <c r="AI545" s="15"/>
      <c r="AJ545" s="15"/>
      <c r="AK545" s="15"/>
      <c r="AL545" s="15"/>
      <c r="AM545" s="15"/>
      <c r="AN545" s="15"/>
      <c r="AP545" s="15"/>
      <c r="AR545" s="15"/>
      <c r="AS545" s="15"/>
      <c r="AT545" s="15"/>
    </row>
    <row r="546" spans="5:46" x14ac:dyDescent="0.35">
      <c r="E546" s="15"/>
      <c r="F546" s="15"/>
      <c r="J546" s="15"/>
      <c r="K546" s="15"/>
      <c r="R546" s="15"/>
      <c r="S546" s="15"/>
      <c r="AE546" s="15"/>
      <c r="AF546" s="32"/>
      <c r="AH546" s="15"/>
      <c r="AI546" s="15"/>
      <c r="AJ546" s="15"/>
      <c r="AK546" s="15"/>
      <c r="AL546" s="15"/>
      <c r="AM546" s="15"/>
      <c r="AN546" s="15"/>
      <c r="AP546" s="15"/>
      <c r="AR546" s="15"/>
      <c r="AS546" s="15"/>
      <c r="AT546" s="15"/>
    </row>
    <row r="547" spans="5:46" x14ac:dyDescent="0.35">
      <c r="E547" s="15"/>
      <c r="F547" s="15"/>
      <c r="J547" s="15"/>
      <c r="K547" s="15"/>
      <c r="R547" s="15"/>
      <c r="S547" s="15"/>
      <c r="AE547" s="15"/>
      <c r="AF547" s="32"/>
      <c r="AH547" s="15"/>
      <c r="AI547" s="15"/>
      <c r="AJ547" s="15"/>
      <c r="AK547" s="15"/>
      <c r="AL547" s="15"/>
      <c r="AM547" s="15"/>
      <c r="AN547" s="15"/>
      <c r="AP547" s="15"/>
      <c r="AR547" s="15"/>
      <c r="AS547" s="15"/>
      <c r="AT547" s="15"/>
    </row>
    <row r="548" spans="5:46" x14ac:dyDescent="0.35">
      <c r="E548" s="15"/>
      <c r="F548" s="15"/>
      <c r="J548" s="15"/>
      <c r="K548" s="15"/>
      <c r="R548" s="15"/>
      <c r="S548" s="15"/>
      <c r="AE548" s="15"/>
      <c r="AF548" s="32"/>
      <c r="AH548" s="15"/>
      <c r="AI548" s="15"/>
      <c r="AJ548" s="15"/>
      <c r="AK548" s="15"/>
      <c r="AL548" s="15"/>
      <c r="AM548" s="15"/>
      <c r="AN548" s="15"/>
      <c r="AP548" s="15"/>
      <c r="AR548" s="15"/>
      <c r="AS548" s="15"/>
      <c r="AT548" s="15"/>
    </row>
    <row r="549" spans="5:46" x14ac:dyDescent="0.35">
      <c r="E549" s="15"/>
      <c r="F549" s="15"/>
      <c r="J549" s="15"/>
      <c r="K549" s="15"/>
      <c r="R549" s="15"/>
      <c r="S549" s="15"/>
      <c r="AE549" s="15"/>
      <c r="AF549" s="32"/>
      <c r="AH549" s="15"/>
      <c r="AI549" s="15"/>
      <c r="AJ549" s="15"/>
      <c r="AK549" s="15"/>
      <c r="AL549" s="15"/>
      <c r="AM549" s="15"/>
      <c r="AN549" s="15"/>
      <c r="AP549" s="15"/>
      <c r="AR549" s="15"/>
      <c r="AS549" s="15"/>
      <c r="AT549" s="15"/>
    </row>
    <row r="550" spans="5:46" x14ac:dyDescent="0.35">
      <c r="E550" s="15"/>
      <c r="F550" s="15"/>
      <c r="J550" s="15"/>
      <c r="K550" s="15"/>
      <c r="R550" s="15"/>
      <c r="S550" s="15"/>
      <c r="AE550" s="15"/>
      <c r="AF550" s="32"/>
      <c r="AH550" s="15"/>
      <c r="AI550" s="15"/>
      <c r="AJ550" s="15"/>
      <c r="AK550" s="15"/>
      <c r="AL550" s="15"/>
      <c r="AM550" s="15"/>
      <c r="AN550" s="15"/>
      <c r="AP550" s="15"/>
      <c r="AR550" s="15"/>
      <c r="AS550" s="15"/>
      <c r="AT550" s="15"/>
    </row>
    <row r="551" spans="5:46" x14ac:dyDescent="0.35">
      <c r="E551" s="15"/>
      <c r="F551" s="15"/>
      <c r="J551" s="15"/>
      <c r="K551" s="15"/>
      <c r="R551" s="15"/>
      <c r="S551" s="15"/>
      <c r="AE551" s="15"/>
      <c r="AF551" s="32"/>
      <c r="AH551" s="15"/>
      <c r="AI551" s="15"/>
      <c r="AJ551" s="15"/>
      <c r="AK551" s="15"/>
      <c r="AL551" s="15"/>
      <c r="AM551" s="15"/>
      <c r="AN551" s="15"/>
      <c r="AP551" s="15"/>
      <c r="AR551" s="15"/>
      <c r="AS551" s="15"/>
      <c r="AT551" s="15"/>
    </row>
    <row r="552" spans="5:46" x14ac:dyDescent="0.35">
      <c r="E552" s="15"/>
      <c r="F552" s="15"/>
      <c r="J552" s="15"/>
      <c r="K552" s="15"/>
      <c r="R552" s="15"/>
      <c r="S552" s="15"/>
      <c r="AE552" s="15"/>
      <c r="AF552" s="32"/>
      <c r="AH552" s="15"/>
      <c r="AI552" s="15"/>
      <c r="AJ552" s="15"/>
      <c r="AK552" s="15"/>
      <c r="AL552" s="15"/>
      <c r="AM552" s="15"/>
      <c r="AN552" s="15"/>
      <c r="AP552" s="15"/>
      <c r="AR552" s="15"/>
      <c r="AS552" s="15"/>
      <c r="AT552" s="15"/>
    </row>
    <row r="553" spans="5:46" x14ac:dyDescent="0.35">
      <c r="E553" s="15"/>
      <c r="F553" s="15"/>
      <c r="J553" s="15"/>
      <c r="K553" s="15"/>
      <c r="R553" s="15"/>
      <c r="S553" s="15"/>
      <c r="AE553" s="15"/>
      <c r="AF553" s="32"/>
      <c r="AH553" s="15"/>
      <c r="AI553" s="15"/>
      <c r="AJ553" s="15"/>
      <c r="AK553" s="15"/>
      <c r="AL553" s="15"/>
      <c r="AM553" s="15"/>
      <c r="AN553" s="15"/>
      <c r="AP553" s="15"/>
      <c r="AR553" s="15"/>
      <c r="AS553" s="15"/>
      <c r="AT553" s="15"/>
    </row>
    <row r="554" spans="5:46" x14ac:dyDescent="0.35">
      <c r="E554" s="15"/>
      <c r="F554" s="15"/>
      <c r="J554" s="15"/>
      <c r="K554" s="15"/>
      <c r="R554" s="15"/>
      <c r="S554" s="15"/>
      <c r="AE554" s="15"/>
      <c r="AF554" s="32"/>
      <c r="AH554" s="15"/>
      <c r="AI554" s="15"/>
      <c r="AJ554" s="15"/>
      <c r="AK554" s="15"/>
      <c r="AL554" s="15"/>
      <c r="AM554" s="15"/>
      <c r="AN554" s="15"/>
      <c r="AP554" s="15"/>
      <c r="AR554" s="15"/>
      <c r="AS554" s="15"/>
      <c r="AT554" s="15"/>
    </row>
    <row r="555" spans="5:46" x14ac:dyDescent="0.35">
      <c r="E555" s="15"/>
      <c r="F555" s="15"/>
      <c r="J555" s="15"/>
      <c r="K555" s="15"/>
      <c r="R555" s="15"/>
      <c r="S555" s="15"/>
      <c r="AE555" s="15"/>
      <c r="AF555" s="32"/>
      <c r="AH555" s="15"/>
      <c r="AI555" s="15"/>
      <c r="AJ555" s="15"/>
      <c r="AK555" s="15"/>
      <c r="AL555" s="15"/>
      <c r="AM555" s="15"/>
      <c r="AN555" s="15"/>
      <c r="AP555" s="15"/>
      <c r="AR555" s="15"/>
      <c r="AS555" s="15"/>
      <c r="AT555" s="15"/>
    </row>
    <row r="556" spans="5:46" x14ac:dyDescent="0.35">
      <c r="E556" s="15"/>
      <c r="F556" s="15"/>
      <c r="J556" s="15"/>
      <c r="K556" s="15"/>
      <c r="R556" s="15"/>
      <c r="S556" s="15"/>
      <c r="AE556" s="15"/>
      <c r="AF556" s="32"/>
      <c r="AH556" s="15"/>
      <c r="AI556" s="15"/>
      <c r="AJ556" s="15"/>
      <c r="AK556" s="15"/>
      <c r="AL556" s="15"/>
      <c r="AM556" s="15"/>
      <c r="AN556" s="15"/>
      <c r="AP556" s="15"/>
      <c r="AR556" s="15"/>
      <c r="AS556" s="15"/>
      <c r="AT556" s="15"/>
    </row>
    <row r="557" spans="5:46" x14ac:dyDescent="0.35">
      <c r="E557" s="15"/>
      <c r="F557" s="15"/>
      <c r="J557" s="15"/>
      <c r="K557" s="15"/>
      <c r="R557" s="15"/>
      <c r="S557" s="15"/>
      <c r="AE557" s="15"/>
      <c r="AF557" s="32"/>
      <c r="AH557" s="15"/>
      <c r="AI557" s="15"/>
      <c r="AJ557" s="15"/>
      <c r="AK557" s="15"/>
      <c r="AL557" s="15"/>
      <c r="AM557" s="15"/>
      <c r="AN557" s="15"/>
      <c r="AP557" s="15"/>
      <c r="AR557" s="15"/>
      <c r="AS557" s="15"/>
      <c r="AT557" s="15"/>
    </row>
    <row r="558" spans="5:46" x14ac:dyDescent="0.35">
      <c r="E558" s="15"/>
      <c r="F558" s="15"/>
      <c r="J558" s="15"/>
      <c r="K558" s="15"/>
      <c r="R558" s="15"/>
      <c r="S558" s="15"/>
      <c r="AE558" s="15"/>
      <c r="AF558" s="32"/>
      <c r="AH558" s="15"/>
      <c r="AI558" s="15"/>
      <c r="AJ558" s="15"/>
      <c r="AK558" s="15"/>
      <c r="AL558" s="15"/>
      <c r="AM558" s="15"/>
      <c r="AN558" s="15"/>
      <c r="AP558" s="15"/>
      <c r="AR558" s="15"/>
      <c r="AS558" s="15"/>
      <c r="AT558" s="15"/>
    </row>
    <row r="559" spans="5:46" x14ac:dyDescent="0.35">
      <c r="E559" s="15"/>
      <c r="F559" s="15"/>
      <c r="J559" s="15"/>
      <c r="K559" s="15"/>
      <c r="R559" s="15"/>
      <c r="S559" s="15"/>
      <c r="AE559" s="15"/>
      <c r="AF559" s="32"/>
      <c r="AH559" s="15"/>
      <c r="AI559" s="15"/>
      <c r="AJ559" s="15"/>
      <c r="AK559" s="15"/>
      <c r="AL559" s="15"/>
      <c r="AM559" s="15"/>
      <c r="AN559" s="15"/>
      <c r="AP559" s="15"/>
      <c r="AR559" s="15"/>
      <c r="AS559" s="15"/>
      <c r="AT559" s="15"/>
    </row>
    <row r="560" spans="5:46" x14ac:dyDescent="0.35">
      <c r="E560" s="15"/>
      <c r="F560" s="15"/>
      <c r="J560" s="15"/>
      <c r="K560" s="15"/>
      <c r="R560" s="15"/>
      <c r="S560" s="15"/>
      <c r="AE560" s="15"/>
      <c r="AF560" s="32"/>
      <c r="AH560" s="15"/>
      <c r="AI560" s="15"/>
      <c r="AJ560" s="15"/>
      <c r="AK560" s="15"/>
      <c r="AL560" s="15"/>
      <c r="AM560" s="15"/>
      <c r="AN560" s="15"/>
      <c r="AP560" s="15"/>
      <c r="AR560" s="15"/>
      <c r="AS560" s="15"/>
      <c r="AT560" s="15"/>
    </row>
    <row r="561" spans="5:46" x14ac:dyDescent="0.35">
      <c r="E561" s="15"/>
      <c r="F561" s="15"/>
      <c r="J561" s="15"/>
      <c r="K561" s="15"/>
      <c r="R561" s="15"/>
      <c r="S561" s="15"/>
      <c r="AE561" s="15"/>
      <c r="AF561" s="32"/>
      <c r="AH561" s="15"/>
      <c r="AI561" s="15"/>
      <c r="AJ561" s="15"/>
      <c r="AK561" s="15"/>
      <c r="AL561" s="15"/>
      <c r="AM561" s="15"/>
      <c r="AN561" s="15"/>
      <c r="AP561" s="15"/>
      <c r="AR561" s="15"/>
      <c r="AS561" s="15"/>
      <c r="AT561" s="15"/>
    </row>
    <row r="562" spans="5:46" x14ac:dyDescent="0.35">
      <c r="E562" s="15"/>
      <c r="F562" s="15"/>
      <c r="J562" s="15"/>
      <c r="K562" s="15"/>
      <c r="R562" s="15"/>
      <c r="S562" s="15"/>
      <c r="AE562" s="15"/>
      <c r="AF562" s="32"/>
      <c r="AH562" s="15"/>
      <c r="AI562" s="15"/>
      <c r="AJ562" s="15"/>
      <c r="AK562" s="15"/>
      <c r="AL562" s="15"/>
      <c r="AM562" s="15"/>
      <c r="AN562" s="15"/>
      <c r="AP562" s="15"/>
      <c r="AR562" s="15"/>
      <c r="AS562" s="15"/>
      <c r="AT562" s="15"/>
    </row>
    <row r="563" spans="5:46" x14ac:dyDescent="0.35">
      <c r="E563" s="15"/>
      <c r="F563" s="15"/>
      <c r="J563" s="15"/>
      <c r="K563" s="15"/>
      <c r="R563" s="15"/>
      <c r="S563" s="15"/>
      <c r="AE563" s="15"/>
      <c r="AF563" s="32"/>
      <c r="AH563" s="15"/>
      <c r="AI563" s="15"/>
      <c r="AJ563" s="15"/>
      <c r="AK563" s="15"/>
      <c r="AL563" s="15"/>
      <c r="AM563" s="15"/>
      <c r="AN563" s="15"/>
      <c r="AP563" s="15"/>
      <c r="AR563" s="15"/>
      <c r="AS563" s="15"/>
      <c r="AT563" s="15"/>
    </row>
    <row r="564" spans="5:46" x14ac:dyDescent="0.35">
      <c r="E564" s="15"/>
      <c r="F564" s="15"/>
      <c r="J564" s="15"/>
      <c r="K564" s="15"/>
      <c r="R564" s="15"/>
      <c r="S564" s="15"/>
      <c r="AE564" s="15"/>
      <c r="AF564" s="32"/>
      <c r="AH564" s="15"/>
      <c r="AI564" s="15"/>
      <c r="AJ564" s="15"/>
      <c r="AK564" s="15"/>
      <c r="AL564" s="15"/>
      <c r="AM564" s="15"/>
      <c r="AN564" s="15"/>
      <c r="AP564" s="15"/>
      <c r="AR564" s="15"/>
      <c r="AS564" s="15"/>
      <c r="AT564" s="15"/>
    </row>
    <row r="565" spans="5:46" x14ac:dyDescent="0.35">
      <c r="E565" s="15"/>
      <c r="F565" s="15"/>
      <c r="J565" s="15"/>
      <c r="K565" s="15"/>
      <c r="R565" s="15"/>
      <c r="S565" s="15"/>
      <c r="AE565" s="15"/>
      <c r="AF565" s="32"/>
      <c r="AH565" s="15"/>
      <c r="AI565" s="15"/>
      <c r="AJ565" s="15"/>
      <c r="AK565" s="15"/>
      <c r="AL565" s="15"/>
      <c r="AM565" s="15"/>
      <c r="AN565" s="15"/>
      <c r="AP565" s="15"/>
      <c r="AR565" s="15"/>
      <c r="AS565" s="15"/>
      <c r="AT565" s="15"/>
    </row>
    <row r="566" spans="5:46" x14ac:dyDescent="0.35">
      <c r="E566" s="15"/>
      <c r="F566" s="15"/>
      <c r="J566" s="15"/>
      <c r="K566" s="15"/>
      <c r="R566" s="15"/>
      <c r="S566" s="15"/>
      <c r="AE566" s="15"/>
      <c r="AF566" s="32"/>
      <c r="AH566" s="15"/>
      <c r="AI566" s="15"/>
      <c r="AJ566" s="15"/>
      <c r="AK566" s="15"/>
      <c r="AL566" s="15"/>
      <c r="AM566" s="15"/>
      <c r="AN566" s="15"/>
      <c r="AP566" s="15"/>
      <c r="AR566" s="15"/>
      <c r="AS566" s="15"/>
      <c r="AT566" s="15"/>
    </row>
    <row r="567" spans="5:46" x14ac:dyDescent="0.35">
      <c r="E567" s="15"/>
      <c r="F567" s="15"/>
      <c r="J567" s="15"/>
      <c r="K567" s="15"/>
      <c r="R567" s="15"/>
      <c r="S567" s="15"/>
      <c r="AE567" s="15"/>
      <c r="AF567" s="32"/>
      <c r="AH567" s="15"/>
      <c r="AI567" s="15"/>
      <c r="AJ567" s="15"/>
      <c r="AK567" s="15"/>
      <c r="AL567" s="15"/>
      <c r="AM567" s="15"/>
      <c r="AN567" s="15"/>
      <c r="AP567" s="15"/>
      <c r="AR567" s="15"/>
      <c r="AS567" s="15"/>
      <c r="AT567" s="15"/>
    </row>
    <row r="568" spans="5:46" x14ac:dyDescent="0.35">
      <c r="E568" s="15"/>
      <c r="F568" s="15"/>
      <c r="J568" s="15"/>
      <c r="K568" s="15"/>
      <c r="R568" s="15"/>
      <c r="S568" s="15"/>
      <c r="AE568" s="15"/>
      <c r="AF568" s="32"/>
      <c r="AH568" s="15"/>
      <c r="AI568" s="15"/>
      <c r="AJ568" s="15"/>
      <c r="AK568" s="15"/>
      <c r="AL568" s="15"/>
      <c r="AM568" s="15"/>
      <c r="AN568" s="15"/>
      <c r="AP568" s="15"/>
      <c r="AR568" s="15"/>
      <c r="AS568" s="15"/>
      <c r="AT568" s="15"/>
    </row>
    <row r="569" spans="5:46" x14ac:dyDescent="0.35">
      <c r="E569" s="15"/>
      <c r="F569" s="15"/>
      <c r="J569" s="15"/>
      <c r="K569" s="15"/>
      <c r="R569" s="15"/>
      <c r="S569" s="15"/>
      <c r="AE569" s="15"/>
      <c r="AF569" s="32"/>
      <c r="AH569" s="15"/>
      <c r="AI569" s="15"/>
      <c r="AJ569" s="15"/>
      <c r="AK569" s="15"/>
      <c r="AL569" s="15"/>
      <c r="AM569" s="15"/>
      <c r="AN569" s="15"/>
      <c r="AP569" s="15"/>
      <c r="AR569" s="15"/>
      <c r="AS569" s="15"/>
      <c r="AT569" s="15"/>
    </row>
    <row r="570" spans="5:46" x14ac:dyDescent="0.35">
      <c r="E570" s="15"/>
      <c r="F570" s="15"/>
      <c r="J570" s="15"/>
      <c r="K570" s="15"/>
      <c r="R570" s="15"/>
      <c r="S570" s="15"/>
      <c r="AE570" s="15"/>
      <c r="AF570" s="32"/>
      <c r="AH570" s="15"/>
      <c r="AI570" s="15"/>
      <c r="AJ570" s="15"/>
      <c r="AK570" s="15"/>
      <c r="AL570" s="15"/>
      <c r="AM570" s="15"/>
      <c r="AN570" s="15"/>
      <c r="AP570" s="15"/>
      <c r="AR570" s="15"/>
      <c r="AS570" s="15"/>
      <c r="AT570" s="15"/>
    </row>
    <row r="571" spans="5:46" x14ac:dyDescent="0.35">
      <c r="E571" s="15"/>
      <c r="F571" s="15"/>
      <c r="J571" s="15"/>
      <c r="K571" s="15"/>
      <c r="R571" s="15"/>
      <c r="S571" s="15"/>
      <c r="AE571" s="15"/>
      <c r="AF571" s="32"/>
      <c r="AH571" s="15"/>
      <c r="AI571" s="15"/>
      <c r="AJ571" s="15"/>
      <c r="AK571" s="15"/>
      <c r="AL571" s="15"/>
      <c r="AM571" s="15"/>
      <c r="AN571" s="15"/>
      <c r="AP571" s="15"/>
      <c r="AR571" s="15"/>
      <c r="AS571" s="15"/>
      <c r="AT571" s="15"/>
    </row>
    <row r="572" spans="5:46" x14ac:dyDescent="0.35">
      <c r="E572" s="15"/>
      <c r="F572" s="15"/>
      <c r="J572" s="15"/>
      <c r="K572" s="15"/>
      <c r="R572" s="15"/>
      <c r="S572" s="15"/>
      <c r="AE572" s="15"/>
      <c r="AF572" s="32"/>
      <c r="AH572" s="15"/>
      <c r="AI572" s="15"/>
      <c r="AJ572" s="15"/>
      <c r="AK572" s="15"/>
      <c r="AL572" s="15"/>
      <c r="AM572" s="15"/>
      <c r="AN572" s="15"/>
      <c r="AP572" s="15"/>
      <c r="AR572" s="15"/>
      <c r="AS572" s="15"/>
      <c r="AT572" s="15"/>
    </row>
    <row r="573" spans="5:46" x14ac:dyDescent="0.35">
      <c r="E573" s="15"/>
      <c r="F573" s="15"/>
      <c r="J573" s="15"/>
      <c r="K573" s="15"/>
      <c r="R573" s="15"/>
      <c r="S573" s="15"/>
      <c r="AE573" s="15"/>
      <c r="AF573" s="32"/>
      <c r="AH573" s="15"/>
      <c r="AI573" s="15"/>
      <c r="AJ573" s="15"/>
      <c r="AK573" s="15"/>
      <c r="AL573" s="15"/>
      <c r="AM573" s="15"/>
      <c r="AN573" s="15"/>
      <c r="AP573" s="15"/>
      <c r="AR573" s="15"/>
      <c r="AS573" s="15"/>
      <c r="AT573" s="15"/>
    </row>
    <row r="574" spans="5:46" x14ac:dyDescent="0.35">
      <c r="E574" s="15"/>
      <c r="F574" s="15"/>
      <c r="J574" s="15"/>
      <c r="K574" s="15"/>
      <c r="R574" s="15"/>
      <c r="S574" s="15"/>
      <c r="AE574" s="15"/>
      <c r="AF574" s="32"/>
      <c r="AH574" s="15"/>
      <c r="AI574" s="15"/>
      <c r="AJ574" s="15"/>
      <c r="AK574" s="15"/>
      <c r="AL574" s="15"/>
      <c r="AM574" s="15"/>
      <c r="AN574" s="15"/>
      <c r="AP574" s="15"/>
      <c r="AR574" s="15"/>
      <c r="AS574" s="15"/>
      <c r="AT574" s="15"/>
    </row>
    <row r="575" spans="5:46" x14ac:dyDescent="0.35">
      <c r="E575" s="15"/>
      <c r="F575" s="15"/>
      <c r="J575" s="15"/>
      <c r="K575" s="15"/>
      <c r="R575" s="15"/>
      <c r="S575" s="15"/>
      <c r="AE575" s="15"/>
      <c r="AF575" s="32"/>
      <c r="AH575" s="15"/>
      <c r="AI575" s="15"/>
      <c r="AJ575" s="15"/>
      <c r="AK575" s="15"/>
      <c r="AL575" s="15"/>
      <c r="AM575" s="15"/>
      <c r="AN575" s="15"/>
      <c r="AP575" s="15"/>
      <c r="AR575" s="15"/>
      <c r="AS575" s="15"/>
      <c r="AT575" s="15"/>
    </row>
    <row r="576" spans="5:46" x14ac:dyDescent="0.35">
      <c r="E576" s="15"/>
      <c r="F576" s="15"/>
      <c r="J576" s="15"/>
      <c r="K576" s="15"/>
      <c r="R576" s="15"/>
      <c r="S576" s="15"/>
      <c r="AE576" s="15"/>
      <c r="AF576" s="32"/>
      <c r="AH576" s="15"/>
      <c r="AI576" s="15"/>
      <c r="AJ576" s="15"/>
      <c r="AK576" s="15"/>
      <c r="AL576" s="15"/>
      <c r="AM576" s="15"/>
      <c r="AN576" s="15"/>
      <c r="AP576" s="15"/>
      <c r="AR576" s="15"/>
      <c r="AS576" s="15"/>
      <c r="AT576" s="15"/>
    </row>
    <row r="577" spans="5:46" x14ac:dyDescent="0.35">
      <c r="E577" s="15"/>
      <c r="F577" s="15"/>
      <c r="J577" s="15"/>
      <c r="K577" s="15"/>
      <c r="R577" s="15"/>
      <c r="S577" s="15"/>
      <c r="AE577" s="15"/>
      <c r="AF577" s="32"/>
      <c r="AH577" s="15"/>
      <c r="AI577" s="15"/>
      <c r="AJ577" s="15"/>
      <c r="AK577" s="15"/>
      <c r="AL577" s="15"/>
      <c r="AM577" s="15"/>
      <c r="AN577" s="15"/>
      <c r="AP577" s="15"/>
      <c r="AR577" s="15"/>
      <c r="AS577" s="15"/>
      <c r="AT577" s="15"/>
    </row>
    <row r="578" spans="5:46" x14ac:dyDescent="0.35">
      <c r="E578" s="15"/>
      <c r="F578" s="15"/>
      <c r="J578" s="15"/>
      <c r="K578" s="15"/>
      <c r="R578" s="15"/>
      <c r="S578" s="15"/>
      <c r="AE578" s="15"/>
      <c r="AF578" s="32"/>
      <c r="AH578" s="15"/>
      <c r="AI578" s="15"/>
      <c r="AJ578" s="15"/>
      <c r="AK578" s="15"/>
      <c r="AL578" s="15"/>
      <c r="AM578" s="15"/>
      <c r="AN578" s="15"/>
      <c r="AP578" s="15"/>
      <c r="AR578" s="15"/>
      <c r="AS578" s="15"/>
      <c r="AT578" s="15"/>
    </row>
    <row r="579" spans="5:46" x14ac:dyDescent="0.35">
      <c r="E579" s="15"/>
      <c r="F579" s="15"/>
      <c r="J579" s="15"/>
      <c r="K579" s="15"/>
      <c r="R579" s="15"/>
      <c r="S579" s="15"/>
      <c r="AE579" s="15"/>
      <c r="AF579" s="32"/>
      <c r="AH579" s="15"/>
      <c r="AI579" s="15"/>
      <c r="AJ579" s="15"/>
      <c r="AK579" s="15"/>
      <c r="AL579" s="15"/>
      <c r="AM579" s="15"/>
      <c r="AN579" s="15"/>
      <c r="AP579" s="15"/>
      <c r="AR579" s="15"/>
      <c r="AS579" s="15"/>
      <c r="AT579" s="15"/>
    </row>
    <row r="580" spans="5:46" x14ac:dyDescent="0.35">
      <c r="E580" s="15"/>
      <c r="F580" s="15"/>
      <c r="J580" s="15"/>
      <c r="K580" s="15"/>
      <c r="R580" s="15"/>
      <c r="S580" s="15"/>
      <c r="AE580" s="15"/>
      <c r="AF580" s="32"/>
      <c r="AH580" s="15"/>
      <c r="AI580" s="15"/>
      <c r="AJ580" s="15"/>
      <c r="AK580" s="15"/>
      <c r="AL580" s="15"/>
      <c r="AM580" s="15"/>
      <c r="AN580" s="15"/>
      <c r="AP580" s="15"/>
      <c r="AR580" s="15"/>
      <c r="AS580" s="15"/>
      <c r="AT580" s="15"/>
    </row>
    <row r="581" spans="5:46" x14ac:dyDescent="0.35">
      <c r="E581" s="15"/>
      <c r="F581" s="15"/>
      <c r="J581" s="15"/>
      <c r="K581" s="15"/>
      <c r="R581" s="15"/>
      <c r="S581" s="15"/>
      <c r="AE581" s="15"/>
      <c r="AF581" s="32"/>
      <c r="AH581" s="15"/>
      <c r="AI581" s="15"/>
      <c r="AJ581" s="15"/>
      <c r="AK581" s="15"/>
      <c r="AL581" s="15"/>
      <c r="AM581" s="15"/>
      <c r="AN581" s="15"/>
      <c r="AP581" s="15"/>
      <c r="AR581" s="15"/>
      <c r="AS581" s="15"/>
      <c r="AT581" s="15"/>
    </row>
    <row r="582" spans="5:46" x14ac:dyDescent="0.35">
      <c r="E582" s="15"/>
      <c r="F582" s="15"/>
      <c r="J582" s="15"/>
      <c r="K582" s="15"/>
      <c r="R582" s="15"/>
      <c r="S582" s="15"/>
      <c r="AE582" s="15"/>
      <c r="AF582" s="32"/>
      <c r="AH582" s="15"/>
      <c r="AI582" s="15"/>
      <c r="AJ582" s="15"/>
      <c r="AK582" s="15"/>
      <c r="AL582" s="15"/>
      <c r="AM582" s="15"/>
      <c r="AN582" s="15"/>
      <c r="AP582" s="15"/>
      <c r="AR582" s="15"/>
      <c r="AS582" s="15"/>
      <c r="AT582" s="15"/>
    </row>
    <row r="583" spans="5:46" x14ac:dyDescent="0.35">
      <c r="E583" s="15"/>
      <c r="F583" s="15"/>
      <c r="J583" s="15"/>
      <c r="K583" s="15"/>
      <c r="R583" s="15"/>
      <c r="S583" s="15"/>
      <c r="AE583" s="15"/>
      <c r="AF583" s="32"/>
      <c r="AH583" s="15"/>
      <c r="AI583" s="15"/>
      <c r="AJ583" s="15"/>
      <c r="AK583" s="15"/>
      <c r="AL583" s="15"/>
      <c r="AM583" s="15"/>
      <c r="AN583" s="15"/>
      <c r="AP583" s="15"/>
      <c r="AR583" s="15"/>
      <c r="AS583" s="15"/>
      <c r="AT583" s="15"/>
    </row>
    <row r="584" spans="5:46" x14ac:dyDescent="0.35">
      <c r="E584" s="15"/>
      <c r="F584" s="15"/>
      <c r="J584" s="15"/>
      <c r="K584" s="15"/>
      <c r="R584" s="15"/>
      <c r="S584" s="15"/>
      <c r="AE584" s="15"/>
      <c r="AF584" s="32"/>
      <c r="AH584" s="15"/>
      <c r="AI584" s="15"/>
      <c r="AJ584" s="15"/>
      <c r="AK584" s="15"/>
      <c r="AL584" s="15"/>
      <c r="AM584" s="15"/>
      <c r="AN584" s="15"/>
      <c r="AP584" s="15"/>
      <c r="AR584" s="15"/>
      <c r="AS584" s="15"/>
      <c r="AT584" s="15"/>
    </row>
    <row r="585" spans="5:46" x14ac:dyDescent="0.35">
      <c r="E585" s="15"/>
      <c r="F585" s="15"/>
      <c r="J585" s="15"/>
      <c r="K585" s="15"/>
      <c r="R585" s="15"/>
      <c r="S585" s="15"/>
      <c r="AE585" s="15"/>
      <c r="AF585" s="32"/>
      <c r="AH585" s="15"/>
      <c r="AI585" s="15"/>
      <c r="AJ585" s="15"/>
      <c r="AK585" s="15"/>
      <c r="AL585" s="15"/>
      <c r="AM585" s="15"/>
      <c r="AN585" s="15"/>
      <c r="AP585" s="15"/>
      <c r="AR585" s="15"/>
      <c r="AS585" s="15"/>
      <c r="AT585" s="15"/>
    </row>
    <row r="586" spans="5:46" x14ac:dyDescent="0.35">
      <c r="E586" s="15"/>
      <c r="F586" s="15"/>
      <c r="J586" s="15"/>
      <c r="K586" s="15"/>
      <c r="R586" s="15"/>
      <c r="S586" s="15"/>
      <c r="AE586" s="15"/>
      <c r="AF586" s="32"/>
      <c r="AH586" s="15"/>
      <c r="AI586" s="15"/>
      <c r="AJ586" s="15"/>
      <c r="AK586" s="15"/>
      <c r="AL586" s="15"/>
      <c r="AM586" s="15"/>
      <c r="AN586" s="15"/>
      <c r="AP586" s="15"/>
      <c r="AR586" s="15"/>
      <c r="AS586" s="15"/>
      <c r="AT586" s="15"/>
    </row>
    <row r="587" spans="5:46" x14ac:dyDescent="0.35">
      <c r="E587" s="15"/>
      <c r="F587" s="15"/>
      <c r="J587" s="15"/>
      <c r="K587" s="15"/>
      <c r="R587" s="15"/>
      <c r="S587" s="15"/>
      <c r="AE587" s="15"/>
      <c r="AF587" s="32"/>
      <c r="AH587" s="15"/>
      <c r="AI587" s="15"/>
      <c r="AJ587" s="15"/>
      <c r="AK587" s="15"/>
      <c r="AL587" s="15"/>
      <c r="AM587" s="15"/>
      <c r="AN587" s="15"/>
      <c r="AP587" s="15"/>
      <c r="AR587" s="15"/>
      <c r="AS587" s="15"/>
      <c r="AT587" s="15"/>
    </row>
    <row r="588" spans="5:46" x14ac:dyDescent="0.35">
      <c r="E588" s="15"/>
      <c r="F588" s="15"/>
      <c r="J588" s="15"/>
      <c r="K588" s="15"/>
      <c r="R588" s="15"/>
      <c r="S588" s="15"/>
      <c r="AE588" s="15"/>
      <c r="AF588" s="32"/>
      <c r="AH588" s="15"/>
      <c r="AI588" s="15"/>
      <c r="AJ588" s="15"/>
      <c r="AK588" s="15"/>
      <c r="AL588" s="15"/>
      <c r="AM588" s="15"/>
      <c r="AN588" s="15"/>
      <c r="AP588" s="15"/>
      <c r="AR588" s="15"/>
      <c r="AS588" s="15"/>
      <c r="AT588" s="15"/>
    </row>
    <row r="589" spans="5:46" x14ac:dyDescent="0.35">
      <c r="E589" s="15"/>
      <c r="F589" s="15"/>
      <c r="J589" s="15"/>
      <c r="K589" s="15"/>
      <c r="R589" s="15"/>
      <c r="S589" s="15"/>
      <c r="AE589" s="15"/>
      <c r="AF589" s="32"/>
      <c r="AH589" s="15"/>
      <c r="AI589" s="15"/>
      <c r="AJ589" s="15"/>
      <c r="AK589" s="15"/>
      <c r="AL589" s="15"/>
      <c r="AM589" s="15"/>
      <c r="AN589" s="15"/>
      <c r="AP589" s="15"/>
      <c r="AR589" s="15"/>
      <c r="AS589" s="15"/>
      <c r="AT589" s="15"/>
    </row>
    <row r="590" spans="5:46" x14ac:dyDescent="0.35">
      <c r="E590" s="15"/>
      <c r="F590" s="15"/>
      <c r="J590" s="15"/>
      <c r="K590" s="15"/>
      <c r="R590" s="15"/>
      <c r="S590" s="15"/>
      <c r="AE590" s="15"/>
      <c r="AF590" s="32"/>
      <c r="AH590" s="15"/>
      <c r="AI590" s="15"/>
      <c r="AJ590" s="15"/>
      <c r="AK590" s="15"/>
      <c r="AL590" s="15"/>
      <c r="AM590" s="15"/>
      <c r="AN590" s="15"/>
      <c r="AP590" s="15"/>
      <c r="AR590" s="15"/>
      <c r="AS590" s="15"/>
      <c r="AT590" s="15"/>
    </row>
    <row r="591" spans="5:46" x14ac:dyDescent="0.35">
      <c r="E591" s="15"/>
      <c r="F591" s="15"/>
      <c r="J591" s="15"/>
      <c r="K591" s="15"/>
      <c r="R591" s="15"/>
      <c r="S591" s="15"/>
      <c r="AE591" s="15"/>
      <c r="AF591" s="32"/>
      <c r="AH591" s="15"/>
      <c r="AI591" s="15"/>
      <c r="AJ591" s="15"/>
      <c r="AK591" s="15"/>
      <c r="AL591" s="15"/>
      <c r="AM591" s="15"/>
      <c r="AN591" s="15"/>
      <c r="AP591" s="15"/>
      <c r="AR591" s="15"/>
      <c r="AS591" s="15"/>
      <c r="AT591" s="15"/>
    </row>
    <row r="592" spans="5:46" x14ac:dyDescent="0.35">
      <c r="E592" s="15"/>
      <c r="F592" s="15"/>
      <c r="J592" s="15"/>
      <c r="K592" s="15"/>
      <c r="R592" s="15"/>
      <c r="S592" s="15"/>
      <c r="AE592" s="15"/>
      <c r="AF592" s="32"/>
      <c r="AH592" s="15"/>
      <c r="AI592" s="15"/>
      <c r="AJ592" s="15"/>
      <c r="AK592" s="15"/>
      <c r="AL592" s="15"/>
      <c r="AM592" s="15"/>
      <c r="AN592" s="15"/>
      <c r="AP592" s="15"/>
      <c r="AR592" s="15"/>
      <c r="AS592" s="15"/>
      <c r="AT592" s="15"/>
    </row>
    <row r="593" spans="5:46" x14ac:dyDescent="0.35">
      <c r="E593" s="15"/>
      <c r="F593" s="15"/>
      <c r="J593" s="15"/>
      <c r="K593" s="15"/>
      <c r="R593" s="15"/>
      <c r="S593" s="15"/>
      <c r="AE593" s="15"/>
      <c r="AF593" s="32"/>
      <c r="AH593" s="15"/>
      <c r="AI593" s="15"/>
      <c r="AJ593" s="15"/>
      <c r="AK593" s="15"/>
      <c r="AL593" s="15"/>
      <c r="AM593" s="15"/>
      <c r="AN593" s="15"/>
      <c r="AP593" s="15"/>
      <c r="AR593" s="15"/>
      <c r="AS593" s="15"/>
      <c r="AT593" s="15"/>
    </row>
    <row r="594" spans="5:46" x14ac:dyDescent="0.35">
      <c r="E594" s="15"/>
      <c r="F594" s="15"/>
      <c r="J594" s="15"/>
      <c r="K594" s="15"/>
      <c r="R594" s="15"/>
      <c r="S594" s="15"/>
      <c r="AE594" s="15"/>
      <c r="AF594" s="32"/>
      <c r="AH594" s="15"/>
      <c r="AI594" s="15"/>
      <c r="AJ594" s="15"/>
      <c r="AK594" s="15"/>
      <c r="AL594" s="15"/>
      <c r="AM594" s="15"/>
      <c r="AN594" s="15"/>
      <c r="AP594" s="15"/>
      <c r="AR594" s="15"/>
      <c r="AS594" s="15"/>
      <c r="AT594" s="15"/>
    </row>
    <row r="595" spans="5:46" x14ac:dyDescent="0.35">
      <c r="E595" s="15"/>
      <c r="F595" s="15"/>
      <c r="J595" s="15"/>
      <c r="K595" s="15"/>
      <c r="R595" s="15"/>
      <c r="S595" s="15"/>
      <c r="AE595" s="15"/>
      <c r="AF595" s="32"/>
      <c r="AH595" s="15"/>
      <c r="AI595" s="15"/>
      <c r="AJ595" s="15"/>
      <c r="AK595" s="15"/>
      <c r="AL595" s="15"/>
      <c r="AM595" s="15"/>
      <c r="AN595" s="15"/>
      <c r="AP595" s="15"/>
      <c r="AR595" s="15"/>
      <c r="AS595" s="15"/>
      <c r="AT595" s="15"/>
    </row>
    <row r="596" spans="5:46" x14ac:dyDescent="0.35">
      <c r="E596" s="15"/>
      <c r="F596" s="15"/>
      <c r="J596" s="15"/>
      <c r="K596" s="15"/>
      <c r="R596" s="15"/>
      <c r="S596" s="15"/>
      <c r="AE596" s="15"/>
      <c r="AF596" s="32"/>
      <c r="AH596" s="15"/>
      <c r="AI596" s="15"/>
      <c r="AJ596" s="15"/>
      <c r="AK596" s="15"/>
      <c r="AL596" s="15"/>
      <c r="AM596" s="15"/>
      <c r="AN596" s="15"/>
      <c r="AP596" s="15"/>
      <c r="AR596" s="15"/>
      <c r="AS596" s="15"/>
      <c r="AT596" s="15"/>
    </row>
    <row r="597" spans="5:46" x14ac:dyDescent="0.35">
      <c r="E597" s="15"/>
      <c r="F597" s="15"/>
      <c r="J597" s="15"/>
      <c r="K597" s="15"/>
      <c r="R597" s="15"/>
      <c r="S597" s="15"/>
      <c r="AE597" s="15"/>
      <c r="AF597" s="32"/>
      <c r="AH597" s="15"/>
      <c r="AI597" s="15"/>
      <c r="AJ597" s="15"/>
      <c r="AK597" s="15"/>
      <c r="AL597" s="15"/>
      <c r="AM597" s="15"/>
      <c r="AN597" s="15"/>
      <c r="AP597" s="15"/>
      <c r="AR597" s="15"/>
      <c r="AS597" s="15"/>
      <c r="AT597" s="15"/>
    </row>
    <row r="598" spans="5:46" x14ac:dyDescent="0.35">
      <c r="E598" s="15"/>
      <c r="F598" s="15"/>
      <c r="J598" s="15"/>
      <c r="K598" s="15"/>
      <c r="R598" s="15"/>
      <c r="S598" s="15"/>
      <c r="AE598" s="15"/>
      <c r="AF598" s="32"/>
      <c r="AH598" s="15"/>
      <c r="AI598" s="15"/>
      <c r="AJ598" s="15"/>
      <c r="AK598" s="15"/>
      <c r="AL598" s="15"/>
      <c r="AM598" s="15"/>
      <c r="AN598" s="15"/>
      <c r="AP598" s="15"/>
      <c r="AR598" s="15"/>
      <c r="AS598" s="15"/>
      <c r="AT598" s="15"/>
    </row>
    <row r="599" spans="5:46" x14ac:dyDescent="0.35">
      <c r="E599" s="15"/>
      <c r="F599" s="15"/>
      <c r="J599" s="15"/>
      <c r="K599" s="15"/>
      <c r="R599" s="15"/>
      <c r="S599" s="15"/>
      <c r="AE599" s="15"/>
      <c r="AF599" s="32"/>
      <c r="AH599" s="15"/>
      <c r="AI599" s="15"/>
      <c r="AJ599" s="15"/>
      <c r="AK599" s="15"/>
      <c r="AL599" s="15"/>
      <c r="AM599" s="15"/>
      <c r="AN599" s="15"/>
      <c r="AP599" s="15"/>
      <c r="AR599" s="15"/>
      <c r="AS599" s="15"/>
      <c r="AT599" s="15"/>
    </row>
    <row r="600" spans="5:46" x14ac:dyDescent="0.35">
      <c r="E600" s="15"/>
      <c r="F600" s="15"/>
      <c r="J600" s="15"/>
      <c r="K600" s="15"/>
      <c r="R600" s="15"/>
      <c r="S600" s="15"/>
      <c r="AE600" s="15"/>
      <c r="AF600" s="32"/>
      <c r="AH600" s="15"/>
      <c r="AI600" s="15"/>
      <c r="AJ600" s="15"/>
      <c r="AK600" s="15"/>
      <c r="AL600" s="15"/>
      <c r="AM600" s="15"/>
      <c r="AN600" s="15"/>
      <c r="AP600" s="15"/>
      <c r="AR600" s="15"/>
      <c r="AS600" s="15"/>
      <c r="AT600" s="15"/>
    </row>
    <row r="601" spans="5:46" x14ac:dyDescent="0.35">
      <c r="E601" s="15"/>
      <c r="F601" s="15"/>
      <c r="J601" s="15"/>
      <c r="K601" s="15"/>
      <c r="R601" s="15"/>
      <c r="S601" s="15"/>
      <c r="AE601" s="15"/>
      <c r="AF601" s="32"/>
      <c r="AH601" s="15"/>
      <c r="AI601" s="15"/>
      <c r="AJ601" s="15"/>
      <c r="AK601" s="15"/>
      <c r="AL601" s="15"/>
      <c r="AM601" s="15"/>
      <c r="AN601" s="15"/>
      <c r="AP601" s="15"/>
      <c r="AR601" s="15"/>
      <c r="AS601" s="15"/>
      <c r="AT601" s="15"/>
    </row>
    <row r="602" spans="5:46" x14ac:dyDescent="0.35">
      <c r="E602" s="15"/>
      <c r="F602" s="15"/>
      <c r="J602" s="15"/>
      <c r="K602" s="15"/>
      <c r="R602" s="15"/>
      <c r="S602" s="15"/>
      <c r="AE602" s="15"/>
      <c r="AF602" s="32"/>
      <c r="AH602" s="15"/>
      <c r="AI602" s="15"/>
      <c r="AJ602" s="15"/>
      <c r="AK602" s="15"/>
      <c r="AL602" s="15"/>
      <c r="AM602" s="15"/>
      <c r="AN602" s="15"/>
      <c r="AP602" s="15"/>
      <c r="AR602" s="15"/>
      <c r="AS602" s="15"/>
      <c r="AT602" s="15"/>
    </row>
    <row r="603" spans="5:46" x14ac:dyDescent="0.35">
      <c r="E603" s="15"/>
      <c r="F603" s="15"/>
      <c r="J603" s="15"/>
      <c r="K603" s="15"/>
      <c r="R603" s="15"/>
      <c r="S603" s="15"/>
      <c r="AE603" s="15"/>
      <c r="AF603" s="32"/>
      <c r="AH603" s="15"/>
      <c r="AI603" s="15"/>
      <c r="AJ603" s="15"/>
      <c r="AK603" s="15"/>
      <c r="AL603" s="15"/>
      <c r="AM603" s="15"/>
      <c r="AN603" s="15"/>
      <c r="AP603" s="15"/>
      <c r="AR603" s="15"/>
      <c r="AS603" s="15"/>
      <c r="AT603" s="15"/>
    </row>
    <row r="604" spans="5:46" x14ac:dyDescent="0.35">
      <c r="E604" s="15"/>
      <c r="F604" s="15"/>
      <c r="J604" s="15"/>
      <c r="K604" s="15"/>
      <c r="R604" s="15"/>
      <c r="S604" s="15"/>
      <c r="AE604" s="15"/>
      <c r="AF604" s="32"/>
      <c r="AH604" s="15"/>
      <c r="AI604" s="15"/>
      <c r="AJ604" s="15"/>
      <c r="AK604" s="15"/>
      <c r="AL604" s="15"/>
      <c r="AM604" s="15"/>
      <c r="AN604" s="15"/>
      <c r="AP604" s="15"/>
      <c r="AR604" s="15"/>
      <c r="AS604" s="15"/>
      <c r="AT604" s="15"/>
    </row>
    <row r="605" spans="5:46" x14ac:dyDescent="0.35">
      <c r="E605" s="15"/>
      <c r="F605" s="15"/>
      <c r="J605" s="15"/>
      <c r="K605" s="15"/>
      <c r="R605" s="15"/>
      <c r="S605" s="15"/>
      <c r="AE605" s="15"/>
      <c r="AF605" s="32"/>
      <c r="AH605" s="15"/>
      <c r="AI605" s="15"/>
      <c r="AJ605" s="15"/>
      <c r="AK605" s="15"/>
      <c r="AL605" s="15"/>
      <c r="AM605" s="15"/>
      <c r="AN605" s="15"/>
      <c r="AP605" s="15"/>
      <c r="AR605" s="15"/>
      <c r="AS605" s="15"/>
      <c r="AT605" s="15"/>
    </row>
    <row r="606" spans="5:46" x14ac:dyDescent="0.35">
      <c r="E606" s="15"/>
      <c r="F606" s="15"/>
      <c r="J606" s="15"/>
      <c r="K606" s="15"/>
      <c r="R606" s="15"/>
      <c r="S606" s="15"/>
      <c r="AE606" s="15"/>
      <c r="AF606" s="32"/>
      <c r="AH606" s="15"/>
      <c r="AI606" s="15"/>
      <c r="AJ606" s="15"/>
      <c r="AK606" s="15"/>
      <c r="AL606" s="15"/>
      <c r="AM606" s="15"/>
      <c r="AN606" s="15"/>
      <c r="AP606" s="15"/>
      <c r="AR606" s="15"/>
      <c r="AS606" s="15"/>
      <c r="AT606" s="15"/>
    </row>
    <row r="607" spans="5:46" x14ac:dyDescent="0.35">
      <c r="E607" s="15"/>
      <c r="F607" s="15"/>
      <c r="J607" s="15"/>
      <c r="K607" s="15"/>
      <c r="R607" s="15"/>
      <c r="S607" s="15"/>
      <c r="AE607" s="15"/>
      <c r="AF607" s="32"/>
      <c r="AH607" s="15"/>
      <c r="AI607" s="15"/>
      <c r="AJ607" s="15"/>
      <c r="AK607" s="15"/>
      <c r="AL607" s="15"/>
      <c r="AM607" s="15"/>
      <c r="AN607" s="15"/>
      <c r="AP607" s="15"/>
      <c r="AR607" s="15"/>
      <c r="AS607" s="15"/>
      <c r="AT607" s="15"/>
    </row>
    <row r="608" spans="5:46" x14ac:dyDescent="0.35">
      <c r="E608" s="15"/>
      <c r="F608" s="15"/>
      <c r="J608" s="15"/>
      <c r="K608" s="15"/>
      <c r="R608" s="15"/>
      <c r="S608" s="15"/>
      <c r="AE608" s="15"/>
      <c r="AF608" s="32"/>
      <c r="AH608" s="15"/>
      <c r="AI608" s="15"/>
      <c r="AJ608" s="15"/>
      <c r="AK608" s="15"/>
      <c r="AL608" s="15"/>
      <c r="AM608" s="15"/>
      <c r="AN608" s="15"/>
      <c r="AP608" s="15"/>
      <c r="AR608" s="15"/>
      <c r="AS608" s="15"/>
      <c r="AT608" s="15"/>
    </row>
    <row r="609" spans="5:46" x14ac:dyDescent="0.35">
      <c r="E609" s="15"/>
      <c r="F609" s="15"/>
      <c r="J609" s="15"/>
      <c r="K609" s="15"/>
      <c r="R609" s="15"/>
      <c r="S609" s="15"/>
      <c r="AE609" s="15"/>
      <c r="AF609" s="32"/>
      <c r="AH609" s="15"/>
      <c r="AI609" s="15"/>
      <c r="AJ609" s="15"/>
      <c r="AK609" s="15"/>
      <c r="AL609" s="15"/>
      <c r="AM609" s="15"/>
      <c r="AN609" s="15"/>
      <c r="AP609" s="15"/>
      <c r="AR609" s="15"/>
      <c r="AS609" s="15"/>
      <c r="AT609" s="15"/>
    </row>
    <row r="610" spans="5:46" x14ac:dyDescent="0.35">
      <c r="E610" s="15"/>
      <c r="F610" s="15"/>
      <c r="J610" s="15"/>
      <c r="K610" s="15"/>
      <c r="R610" s="15"/>
      <c r="S610" s="15"/>
      <c r="AE610" s="15"/>
      <c r="AF610" s="32"/>
      <c r="AH610" s="15"/>
      <c r="AI610" s="15"/>
      <c r="AJ610" s="15"/>
      <c r="AK610" s="15"/>
      <c r="AL610" s="15"/>
      <c r="AM610" s="15"/>
      <c r="AN610" s="15"/>
      <c r="AP610" s="15"/>
      <c r="AR610" s="15"/>
      <c r="AS610" s="15"/>
      <c r="AT610" s="15"/>
    </row>
    <row r="611" spans="5:46" x14ac:dyDescent="0.35">
      <c r="E611" s="15"/>
      <c r="F611" s="15"/>
      <c r="J611" s="15"/>
      <c r="K611" s="15"/>
      <c r="R611" s="15"/>
      <c r="S611" s="15"/>
      <c r="AE611" s="15"/>
      <c r="AF611" s="32"/>
      <c r="AH611" s="15"/>
      <c r="AI611" s="15"/>
      <c r="AJ611" s="15"/>
      <c r="AK611" s="15"/>
      <c r="AL611" s="15"/>
      <c r="AM611" s="15"/>
      <c r="AN611" s="15"/>
      <c r="AP611" s="15"/>
      <c r="AR611" s="15"/>
      <c r="AS611" s="15"/>
      <c r="AT611" s="15"/>
    </row>
    <row r="612" spans="5:46" x14ac:dyDescent="0.35">
      <c r="E612" s="15"/>
      <c r="F612" s="15"/>
      <c r="J612" s="15"/>
      <c r="K612" s="15"/>
      <c r="R612" s="15"/>
      <c r="S612" s="15"/>
      <c r="AE612" s="15"/>
      <c r="AF612" s="32"/>
      <c r="AH612" s="15"/>
      <c r="AI612" s="15"/>
      <c r="AJ612" s="15"/>
      <c r="AK612" s="15"/>
      <c r="AL612" s="15"/>
      <c r="AM612" s="15"/>
      <c r="AN612" s="15"/>
      <c r="AP612" s="15"/>
      <c r="AR612" s="15"/>
      <c r="AS612" s="15"/>
      <c r="AT612" s="15"/>
    </row>
    <row r="613" spans="5:46" x14ac:dyDescent="0.35">
      <c r="E613" s="15"/>
      <c r="F613" s="15"/>
      <c r="J613" s="15"/>
      <c r="K613" s="15"/>
      <c r="R613" s="15"/>
      <c r="S613" s="15"/>
      <c r="AE613" s="15"/>
      <c r="AF613" s="32"/>
      <c r="AH613" s="15"/>
      <c r="AI613" s="15"/>
      <c r="AJ613" s="15"/>
      <c r="AK613" s="15"/>
      <c r="AL613" s="15"/>
      <c r="AM613" s="15"/>
      <c r="AN613" s="15"/>
      <c r="AP613" s="15"/>
      <c r="AR613" s="15"/>
      <c r="AS613" s="15"/>
      <c r="AT613" s="15"/>
    </row>
    <row r="614" spans="5:46" x14ac:dyDescent="0.35">
      <c r="E614" s="15"/>
      <c r="F614" s="15"/>
      <c r="J614" s="15"/>
      <c r="K614" s="15"/>
      <c r="R614" s="15"/>
      <c r="S614" s="15"/>
      <c r="AE614" s="15"/>
      <c r="AF614" s="32"/>
      <c r="AH614" s="15"/>
      <c r="AI614" s="15"/>
      <c r="AJ614" s="15"/>
      <c r="AK614" s="15"/>
      <c r="AL614" s="15"/>
      <c r="AM614" s="15"/>
      <c r="AN614" s="15"/>
      <c r="AP614" s="15"/>
      <c r="AR614" s="15"/>
      <c r="AS614" s="15"/>
      <c r="AT614" s="15"/>
    </row>
    <row r="615" spans="5:46" x14ac:dyDescent="0.35">
      <c r="E615" s="15"/>
      <c r="F615" s="15"/>
      <c r="J615" s="15"/>
      <c r="K615" s="15"/>
      <c r="R615" s="15"/>
      <c r="S615" s="15"/>
      <c r="AE615" s="15"/>
      <c r="AF615" s="32"/>
      <c r="AH615" s="15"/>
      <c r="AI615" s="15"/>
      <c r="AJ615" s="15"/>
      <c r="AK615" s="15"/>
      <c r="AL615" s="15"/>
      <c r="AM615" s="15"/>
      <c r="AN615" s="15"/>
      <c r="AP615" s="15"/>
      <c r="AR615" s="15"/>
      <c r="AS615" s="15"/>
      <c r="AT615" s="15"/>
    </row>
    <row r="616" spans="5:46" x14ac:dyDescent="0.35">
      <c r="E616" s="15"/>
      <c r="F616" s="15"/>
      <c r="J616" s="15"/>
      <c r="K616" s="15"/>
      <c r="R616" s="15"/>
      <c r="S616" s="15"/>
      <c r="AE616" s="15"/>
      <c r="AF616" s="32"/>
      <c r="AH616" s="15"/>
      <c r="AI616" s="15"/>
      <c r="AJ616" s="15"/>
      <c r="AK616" s="15"/>
      <c r="AL616" s="15"/>
      <c r="AM616" s="15"/>
      <c r="AN616" s="15"/>
      <c r="AP616" s="15"/>
      <c r="AR616" s="15"/>
      <c r="AS616" s="15"/>
      <c r="AT616" s="15"/>
    </row>
    <row r="617" spans="5:46" x14ac:dyDescent="0.35">
      <c r="E617" s="15"/>
      <c r="F617" s="15"/>
      <c r="J617" s="15"/>
      <c r="K617" s="15"/>
      <c r="R617" s="15"/>
      <c r="S617" s="15"/>
      <c r="AE617" s="15"/>
      <c r="AF617" s="32"/>
      <c r="AH617" s="15"/>
      <c r="AI617" s="15"/>
      <c r="AJ617" s="15"/>
      <c r="AK617" s="15"/>
      <c r="AL617" s="15"/>
      <c r="AM617" s="15"/>
      <c r="AN617" s="15"/>
      <c r="AP617" s="15"/>
      <c r="AR617" s="15"/>
      <c r="AS617" s="15"/>
      <c r="AT617" s="15"/>
    </row>
    <row r="618" spans="5:46" x14ac:dyDescent="0.35">
      <c r="E618" s="15"/>
      <c r="F618" s="15"/>
      <c r="J618" s="15"/>
      <c r="K618" s="15"/>
      <c r="R618" s="15"/>
      <c r="S618" s="15"/>
      <c r="AE618" s="15"/>
      <c r="AF618" s="32"/>
      <c r="AH618" s="15"/>
      <c r="AI618" s="15"/>
      <c r="AJ618" s="15"/>
      <c r="AK618" s="15"/>
      <c r="AL618" s="15"/>
      <c r="AM618" s="15"/>
      <c r="AN618" s="15"/>
      <c r="AP618" s="15"/>
      <c r="AR618" s="15"/>
      <c r="AS618" s="15"/>
      <c r="AT618" s="15"/>
    </row>
    <row r="619" spans="5:46" x14ac:dyDescent="0.35">
      <c r="E619" s="15"/>
      <c r="F619" s="15"/>
      <c r="J619" s="15"/>
      <c r="K619" s="15"/>
      <c r="R619" s="15"/>
      <c r="S619" s="15"/>
      <c r="AE619" s="15"/>
      <c r="AF619" s="32"/>
      <c r="AH619" s="15"/>
      <c r="AI619" s="15"/>
      <c r="AJ619" s="15"/>
      <c r="AK619" s="15"/>
      <c r="AL619" s="15"/>
      <c r="AM619" s="15"/>
      <c r="AN619" s="15"/>
      <c r="AP619" s="15"/>
      <c r="AR619" s="15"/>
      <c r="AS619" s="15"/>
      <c r="AT619" s="15"/>
    </row>
    <row r="620" spans="5:46" x14ac:dyDescent="0.35">
      <c r="E620" s="15"/>
      <c r="F620" s="15"/>
      <c r="J620" s="15"/>
      <c r="K620" s="15"/>
      <c r="R620" s="15"/>
      <c r="S620" s="15"/>
      <c r="AE620" s="15"/>
      <c r="AF620" s="32"/>
      <c r="AH620" s="15"/>
      <c r="AI620" s="15"/>
      <c r="AJ620" s="15"/>
      <c r="AK620" s="15"/>
      <c r="AL620" s="15"/>
      <c r="AM620" s="15"/>
      <c r="AN620" s="15"/>
      <c r="AP620" s="15"/>
      <c r="AR620" s="15"/>
      <c r="AS620" s="15"/>
      <c r="AT620" s="15"/>
    </row>
    <row r="621" spans="5:46" x14ac:dyDescent="0.35">
      <c r="E621" s="15"/>
      <c r="F621" s="15"/>
      <c r="J621" s="15"/>
      <c r="K621" s="15"/>
      <c r="R621" s="15"/>
      <c r="S621" s="15"/>
      <c r="AE621" s="15"/>
      <c r="AF621" s="32"/>
      <c r="AH621" s="15"/>
      <c r="AI621" s="15"/>
      <c r="AJ621" s="15"/>
      <c r="AK621" s="15"/>
      <c r="AL621" s="15"/>
      <c r="AM621" s="15"/>
      <c r="AN621" s="15"/>
      <c r="AP621" s="15"/>
      <c r="AR621" s="15"/>
      <c r="AS621" s="15"/>
      <c r="AT621" s="15"/>
    </row>
    <row r="622" spans="5:46" x14ac:dyDescent="0.35">
      <c r="E622" s="15"/>
      <c r="F622" s="15"/>
      <c r="J622" s="15"/>
      <c r="K622" s="15"/>
      <c r="R622" s="15"/>
      <c r="S622" s="15"/>
      <c r="AE622" s="15"/>
      <c r="AF622" s="32"/>
      <c r="AH622" s="15"/>
      <c r="AI622" s="15"/>
      <c r="AJ622" s="15"/>
      <c r="AK622" s="15"/>
      <c r="AL622" s="15"/>
      <c r="AM622" s="15"/>
      <c r="AN622" s="15"/>
      <c r="AP622" s="15"/>
      <c r="AR622" s="15"/>
      <c r="AS622" s="15"/>
      <c r="AT622" s="15"/>
    </row>
    <row r="623" spans="5:46" x14ac:dyDescent="0.35">
      <c r="E623" s="15"/>
      <c r="F623" s="15"/>
      <c r="J623" s="15"/>
      <c r="K623" s="15"/>
      <c r="R623" s="15"/>
      <c r="S623" s="15"/>
      <c r="AE623" s="15"/>
      <c r="AF623" s="32"/>
      <c r="AH623" s="15"/>
      <c r="AI623" s="15"/>
      <c r="AJ623" s="15"/>
      <c r="AK623" s="15"/>
      <c r="AL623" s="15"/>
      <c r="AM623" s="15"/>
      <c r="AN623" s="15"/>
      <c r="AP623" s="15"/>
      <c r="AR623" s="15"/>
      <c r="AS623" s="15"/>
      <c r="AT623" s="15"/>
    </row>
    <row r="624" spans="5:46" x14ac:dyDescent="0.35">
      <c r="E624" s="15"/>
      <c r="F624" s="15"/>
      <c r="J624" s="15"/>
      <c r="K624" s="15"/>
      <c r="R624" s="15"/>
      <c r="S624" s="15"/>
      <c r="AE624" s="15"/>
      <c r="AF624" s="32"/>
      <c r="AH624" s="15"/>
      <c r="AI624" s="15"/>
      <c r="AJ624" s="15"/>
      <c r="AK624" s="15"/>
      <c r="AL624" s="15"/>
      <c r="AM624" s="15"/>
      <c r="AN624" s="15"/>
      <c r="AP624" s="15"/>
      <c r="AR624" s="15"/>
      <c r="AS624" s="15"/>
      <c r="AT624" s="15"/>
    </row>
    <row r="625" spans="5:46" x14ac:dyDescent="0.35">
      <c r="E625" s="15"/>
      <c r="F625" s="15"/>
      <c r="J625" s="15"/>
      <c r="K625" s="15"/>
      <c r="R625" s="15"/>
      <c r="S625" s="15"/>
      <c r="AE625" s="15"/>
      <c r="AF625" s="32"/>
      <c r="AH625" s="15"/>
      <c r="AI625" s="15"/>
      <c r="AJ625" s="15"/>
      <c r="AK625" s="15"/>
      <c r="AL625" s="15"/>
      <c r="AM625" s="15"/>
      <c r="AN625" s="15"/>
      <c r="AP625" s="15"/>
      <c r="AR625" s="15"/>
      <c r="AS625" s="15"/>
      <c r="AT625" s="15"/>
    </row>
    <row r="626" spans="5:46" x14ac:dyDescent="0.35">
      <c r="E626" s="15"/>
      <c r="F626" s="15"/>
      <c r="J626" s="15"/>
      <c r="K626" s="15"/>
      <c r="R626" s="15"/>
      <c r="S626" s="15"/>
      <c r="AE626" s="15"/>
      <c r="AF626" s="32"/>
      <c r="AH626" s="15"/>
      <c r="AI626" s="15"/>
      <c r="AJ626" s="15"/>
      <c r="AK626" s="15"/>
      <c r="AL626" s="15"/>
      <c r="AM626" s="15"/>
      <c r="AN626" s="15"/>
      <c r="AP626" s="15"/>
      <c r="AR626" s="15"/>
      <c r="AS626" s="15"/>
      <c r="AT626" s="15"/>
    </row>
    <row r="627" spans="5:46" x14ac:dyDescent="0.35">
      <c r="E627" s="15"/>
      <c r="F627" s="15"/>
      <c r="J627" s="15"/>
      <c r="K627" s="15"/>
      <c r="R627" s="15"/>
      <c r="S627" s="15"/>
      <c r="AE627" s="15"/>
      <c r="AF627" s="32"/>
      <c r="AH627" s="15"/>
      <c r="AI627" s="15"/>
      <c r="AJ627" s="15"/>
      <c r="AK627" s="15"/>
      <c r="AL627" s="15"/>
      <c r="AM627" s="15"/>
      <c r="AN627" s="15"/>
      <c r="AP627" s="15"/>
      <c r="AR627" s="15"/>
      <c r="AS627" s="15"/>
      <c r="AT627" s="15"/>
    </row>
    <row r="628" spans="5:46" x14ac:dyDescent="0.35">
      <c r="E628" s="15"/>
      <c r="F628" s="15"/>
      <c r="J628" s="15"/>
      <c r="K628" s="15"/>
      <c r="R628" s="15"/>
      <c r="S628" s="15"/>
      <c r="AE628" s="15"/>
      <c r="AF628" s="32"/>
      <c r="AH628" s="15"/>
      <c r="AI628" s="15"/>
      <c r="AJ628" s="15"/>
      <c r="AK628" s="15"/>
      <c r="AL628" s="15"/>
      <c r="AM628" s="15"/>
      <c r="AN628" s="15"/>
      <c r="AP628" s="15"/>
      <c r="AR628" s="15"/>
      <c r="AS628" s="15"/>
      <c r="AT628" s="15"/>
    </row>
    <row r="629" spans="5:46" x14ac:dyDescent="0.35">
      <c r="E629" s="15"/>
      <c r="F629" s="15"/>
      <c r="J629" s="15"/>
      <c r="K629" s="15"/>
      <c r="R629" s="15"/>
      <c r="S629" s="15"/>
      <c r="AE629" s="15"/>
      <c r="AF629" s="32"/>
      <c r="AH629" s="15"/>
      <c r="AI629" s="15"/>
      <c r="AJ629" s="15"/>
      <c r="AK629" s="15"/>
      <c r="AL629" s="15"/>
      <c r="AM629" s="15"/>
      <c r="AN629" s="15"/>
      <c r="AP629" s="15"/>
      <c r="AR629" s="15"/>
      <c r="AS629" s="15"/>
      <c r="AT629" s="15"/>
    </row>
    <row r="630" spans="5:46" x14ac:dyDescent="0.35">
      <c r="E630" s="15"/>
      <c r="F630" s="15"/>
      <c r="J630" s="15"/>
      <c r="K630" s="15"/>
      <c r="R630" s="15"/>
      <c r="S630" s="15"/>
      <c r="AE630" s="15"/>
      <c r="AF630" s="32"/>
      <c r="AH630" s="15"/>
      <c r="AI630" s="15"/>
      <c r="AJ630" s="15"/>
      <c r="AK630" s="15"/>
      <c r="AL630" s="15"/>
      <c r="AM630" s="15"/>
      <c r="AN630" s="15"/>
      <c r="AP630" s="15"/>
      <c r="AR630" s="15"/>
      <c r="AS630" s="15"/>
      <c r="AT630" s="15"/>
    </row>
    <row r="631" spans="5:46" x14ac:dyDescent="0.35">
      <c r="E631" s="15"/>
      <c r="F631" s="15"/>
      <c r="J631" s="15"/>
      <c r="K631" s="15"/>
      <c r="R631" s="15"/>
      <c r="S631" s="15"/>
      <c r="AE631" s="15"/>
      <c r="AF631" s="32"/>
      <c r="AH631" s="15"/>
      <c r="AI631" s="15"/>
      <c r="AJ631" s="15"/>
      <c r="AK631" s="15"/>
      <c r="AL631" s="15"/>
      <c r="AM631" s="15"/>
      <c r="AN631" s="15"/>
      <c r="AP631" s="15"/>
      <c r="AR631" s="15"/>
      <c r="AS631" s="15"/>
      <c r="AT631" s="15"/>
    </row>
    <row r="632" spans="5:46" x14ac:dyDescent="0.35">
      <c r="E632" s="15"/>
      <c r="F632" s="15"/>
      <c r="J632" s="15"/>
      <c r="K632" s="15"/>
      <c r="R632" s="15"/>
      <c r="S632" s="15"/>
      <c r="AE632" s="15"/>
      <c r="AF632" s="32"/>
      <c r="AH632" s="15"/>
      <c r="AI632" s="15"/>
      <c r="AJ632" s="15"/>
      <c r="AK632" s="15"/>
      <c r="AL632" s="15"/>
      <c r="AM632" s="15"/>
      <c r="AN632" s="15"/>
      <c r="AP632" s="15"/>
      <c r="AR632" s="15"/>
      <c r="AS632" s="15"/>
      <c r="AT632" s="15"/>
    </row>
    <row r="633" spans="5:46" x14ac:dyDescent="0.35">
      <c r="E633" s="15"/>
      <c r="F633" s="15"/>
      <c r="J633" s="15"/>
      <c r="K633" s="15"/>
      <c r="R633" s="15"/>
      <c r="S633" s="15"/>
      <c r="AE633" s="15"/>
      <c r="AF633" s="32"/>
      <c r="AH633" s="15"/>
      <c r="AI633" s="15"/>
      <c r="AJ633" s="15"/>
      <c r="AK633" s="15"/>
      <c r="AL633" s="15"/>
      <c r="AM633" s="15"/>
      <c r="AN633" s="15"/>
      <c r="AP633" s="15"/>
      <c r="AR633" s="15"/>
      <c r="AS633" s="15"/>
      <c r="AT633" s="15"/>
    </row>
    <row r="634" spans="5:46" x14ac:dyDescent="0.35">
      <c r="E634" s="15"/>
      <c r="F634" s="15"/>
      <c r="J634" s="15"/>
      <c r="K634" s="15"/>
      <c r="R634" s="15"/>
      <c r="S634" s="15"/>
      <c r="AE634" s="15"/>
      <c r="AF634" s="32"/>
      <c r="AH634" s="15"/>
      <c r="AI634" s="15"/>
      <c r="AJ634" s="15"/>
      <c r="AK634" s="15"/>
      <c r="AL634" s="15"/>
      <c r="AM634" s="15"/>
      <c r="AN634" s="15"/>
      <c r="AP634" s="15"/>
      <c r="AR634" s="15"/>
      <c r="AS634" s="15"/>
      <c r="AT634" s="15"/>
    </row>
    <row r="635" spans="5:46" x14ac:dyDescent="0.35">
      <c r="E635" s="15"/>
      <c r="F635" s="15"/>
      <c r="J635" s="15"/>
      <c r="K635" s="15"/>
      <c r="R635" s="15"/>
      <c r="S635" s="15"/>
      <c r="AE635" s="15"/>
      <c r="AF635" s="32"/>
      <c r="AH635" s="15"/>
      <c r="AI635" s="15"/>
      <c r="AJ635" s="15"/>
      <c r="AK635" s="15"/>
      <c r="AL635" s="15"/>
      <c r="AM635" s="15"/>
      <c r="AN635" s="15"/>
      <c r="AP635" s="15"/>
      <c r="AR635" s="15"/>
      <c r="AS635" s="15"/>
      <c r="AT635" s="15"/>
    </row>
    <row r="636" spans="5:46" x14ac:dyDescent="0.35">
      <c r="E636" s="15"/>
      <c r="F636" s="15"/>
      <c r="J636" s="15"/>
      <c r="K636" s="15"/>
      <c r="R636" s="15"/>
      <c r="S636" s="15"/>
      <c r="AE636" s="15"/>
      <c r="AF636" s="32"/>
      <c r="AH636" s="15"/>
      <c r="AI636" s="15"/>
      <c r="AJ636" s="15"/>
      <c r="AK636" s="15"/>
      <c r="AL636" s="15"/>
      <c r="AM636" s="15"/>
      <c r="AN636" s="15"/>
      <c r="AP636" s="15"/>
      <c r="AR636" s="15"/>
      <c r="AS636" s="15"/>
      <c r="AT636" s="15"/>
    </row>
    <row r="637" spans="5:46" x14ac:dyDescent="0.35">
      <c r="E637" s="15"/>
      <c r="F637" s="15"/>
      <c r="J637" s="15"/>
      <c r="K637" s="15"/>
      <c r="R637" s="15"/>
      <c r="S637" s="15"/>
      <c r="AE637" s="15"/>
      <c r="AF637" s="32"/>
      <c r="AH637" s="15"/>
      <c r="AI637" s="15"/>
      <c r="AJ637" s="15"/>
      <c r="AK637" s="15"/>
      <c r="AL637" s="15"/>
      <c r="AM637" s="15"/>
      <c r="AN637" s="15"/>
      <c r="AP637" s="15"/>
      <c r="AR637" s="15"/>
      <c r="AS637" s="15"/>
      <c r="AT637" s="15"/>
    </row>
    <row r="638" spans="5:46" x14ac:dyDescent="0.35">
      <c r="E638" s="15"/>
      <c r="F638" s="15"/>
      <c r="J638" s="15"/>
      <c r="K638" s="15"/>
      <c r="R638" s="15"/>
      <c r="S638" s="15"/>
      <c r="AE638" s="15"/>
      <c r="AF638" s="32"/>
      <c r="AH638" s="15"/>
      <c r="AI638" s="15"/>
      <c r="AJ638" s="15"/>
      <c r="AK638" s="15"/>
      <c r="AL638" s="15"/>
      <c r="AM638" s="15"/>
      <c r="AN638" s="15"/>
      <c r="AP638" s="15"/>
      <c r="AR638" s="15"/>
      <c r="AS638" s="15"/>
      <c r="AT638" s="15"/>
    </row>
    <row r="639" spans="5:46" x14ac:dyDescent="0.35">
      <c r="E639" s="15"/>
      <c r="F639" s="15"/>
      <c r="J639" s="15"/>
      <c r="K639" s="15"/>
      <c r="R639" s="15"/>
      <c r="S639" s="15"/>
      <c r="AE639" s="15"/>
      <c r="AF639" s="32"/>
      <c r="AH639" s="15"/>
      <c r="AI639" s="15"/>
      <c r="AJ639" s="15"/>
      <c r="AK639" s="15"/>
      <c r="AL639" s="15"/>
      <c r="AM639" s="15"/>
      <c r="AN639" s="15"/>
      <c r="AP639" s="15"/>
      <c r="AR639" s="15"/>
      <c r="AS639" s="15"/>
      <c r="AT639" s="15"/>
    </row>
    <row r="640" spans="5:46" x14ac:dyDescent="0.35">
      <c r="E640" s="15"/>
      <c r="F640" s="15"/>
      <c r="J640" s="15"/>
      <c r="K640" s="15"/>
      <c r="R640" s="15"/>
      <c r="S640" s="15"/>
      <c r="AE640" s="15"/>
      <c r="AF640" s="32"/>
      <c r="AH640" s="15"/>
      <c r="AI640" s="15"/>
      <c r="AJ640" s="15"/>
      <c r="AK640" s="15"/>
      <c r="AL640" s="15"/>
      <c r="AM640" s="15"/>
      <c r="AN640" s="15"/>
      <c r="AP640" s="15"/>
      <c r="AR640" s="15"/>
      <c r="AS640" s="15"/>
      <c r="AT640" s="15"/>
    </row>
    <row r="641" spans="5:46" x14ac:dyDescent="0.35">
      <c r="E641" s="15"/>
      <c r="F641" s="15"/>
      <c r="J641" s="15"/>
      <c r="K641" s="15"/>
      <c r="R641" s="15"/>
      <c r="S641" s="15"/>
      <c r="AE641" s="15"/>
      <c r="AF641" s="32"/>
      <c r="AH641" s="15"/>
      <c r="AI641" s="15"/>
      <c r="AJ641" s="15"/>
      <c r="AK641" s="15"/>
      <c r="AL641" s="15"/>
      <c r="AM641" s="15"/>
      <c r="AN641" s="15"/>
      <c r="AP641" s="15"/>
      <c r="AR641" s="15"/>
      <c r="AS641" s="15"/>
      <c r="AT641" s="15"/>
    </row>
    <row r="642" spans="5:46" x14ac:dyDescent="0.35">
      <c r="E642" s="15"/>
      <c r="F642" s="15"/>
      <c r="J642" s="15"/>
      <c r="K642" s="15"/>
      <c r="R642" s="15"/>
      <c r="S642" s="15"/>
      <c r="AE642" s="15"/>
      <c r="AF642" s="32"/>
      <c r="AH642" s="15"/>
      <c r="AI642" s="15"/>
      <c r="AJ642" s="15"/>
      <c r="AK642" s="15"/>
      <c r="AL642" s="15"/>
      <c r="AM642" s="15"/>
      <c r="AN642" s="15"/>
      <c r="AP642" s="15"/>
      <c r="AR642" s="15"/>
      <c r="AS642" s="15"/>
      <c r="AT642" s="15"/>
    </row>
    <row r="643" spans="5:46" x14ac:dyDescent="0.35">
      <c r="E643" s="15"/>
      <c r="F643" s="15"/>
      <c r="J643" s="15"/>
      <c r="K643" s="15"/>
      <c r="R643" s="15"/>
      <c r="S643" s="15"/>
      <c r="AE643" s="15"/>
      <c r="AF643" s="32"/>
      <c r="AH643" s="15"/>
      <c r="AI643" s="15"/>
      <c r="AJ643" s="15"/>
      <c r="AK643" s="15"/>
      <c r="AL643" s="15"/>
      <c r="AM643" s="15"/>
      <c r="AN643" s="15"/>
      <c r="AP643" s="15"/>
      <c r="AR643" s="15"/>
      <c r="AS643" s="15"/>
      <c r="AT643" s="15"/>
    </row>
    <row r="644" spans="5:46" x14ac:dyDescent="0.35">
      <c r="E644" s="15"/>
      <c r="F644" s="15"/>
      <c r="J644" s="15"/>
      <c r="K644" s="15"/>
      <c r="R644" s="15"/>
      <c r="S644" s="15"/>
      <c r="AE644" s="15"/>
      <c r="AF644" s="32"/>
      <c r="AH644" s="15"/>
      <c r="AI644" s="15"/>
      <c r="AJ644" s="15"/>
      <c r="AK644" s="15"/>
      <c r="AL644" s="15"/>
      <c r="AM644" s="15"/>
      <c r="AN644" s="15"/>
      <c r="AP644" s="15"/>
      <c r="AR644" s="15"/>
      <c r="AS644" s="15"/>
      <c r="AT644" s="15"/>
    </row>
    <row r="645" spans="5:46" x14ac:dyDescent="0.35">
      <c r="E645" s="15"/>
      <c r="F645" s="15"/>
      <c r="J645" s="15"/>
      <c r="K645" s="15"/>
      <c r="R645" s="15"/>
      <c r="S645" s="15"/>
      <c r="AE645" s="15"/>
      <c r="AF645" s="32"/>
      <c r="AH645" s="15"/>
      <c r="AI645" s="15"/>
      <c r="AJ645" s="15"/>
      <c r="AK645" s="15"/>
      <c r="AL645" s="15"/>
      <c r="AM645" s="15"/>
      <c r="AN645" s="15"/>
      <c r="AP645" s="15"/>
      <c r="AR645" s="15"/>
      <c r="AS645" s="15"/>
      <c r="AT645" s="15"/>
    </row>
    <row r="646" spans="5:46" x14ac:dyDescent="0.35">
      <c r="E646" s="15"/>
      <c r="F646" s="15"/>
      <c r="J646" s="15"/>
      <c r="K646" s="15"/>
      <c r="R646" s="15"/>
      <c r="S646" s="15"/>
      <c r="AE646" s="15"/>
      <c r="AF646" s="32"/>
      <c r="AH646" s="15"/>
      <c r="AI646" s="15"/>
      <c r="AJ646" s="15"/>
      <c r="AK646" s="15"/>
      <c r="AL646" s="15"/>
      <c r="AM646" s="15"/>
      <c r="AN646" s="15"/>
      <c r="AP646" s="15"/>
      <c r="AR646" s="15"/>
      <c r="AS646" s="15"/>
      <c r="AT646" s="15"/>
    </row>
    <row r="647" spans="5:46" x14ac:dyDescent="0.35">
      <c r="E647" s="15"/>
      <c r="F647" s="15"/>
      <c r="J647" s="15"/>
      <c r="K647" s="15"/>
      <c r="R647" s="15"/>
      <c r="S647" s="15"/>
      <c r="AE647" s="15"/>
      <c r="AF647" s="32"/>
      <c r="AH647" s="15"/>
      <c r="AI647" s="15"/>
      <c r="AJ647" s="15"/>
      <c r="AK647" s="15"/>
      <c r="AL647" s="15"/>
      <c r="AM647" s="15"/>
      <c r="AN647" s="15"/>
      <c r="AP647" s="15"/>
      <c r="AR647" s="15"/>
      <c r="AS647" s="15"/>
      <c r="AT647" s="15"/>
    </row>
    <row r="648" spans="5:46" x14ac:dyDescent="0.35">
      <c r="E648" s="15"/>
      <c r="F648" s="15"/>
      <c r="J648" s="15"/>
      <c r="K648" s="15"/>
      <c r="R648" s="15"/>
      <c r="S648" s="15"/>
      <c r="AE648" s="15"/>
      <c r="AF648" s="32"/>
      <c r="AH648" s="15"/>
      <c r="AI648" s="15"/>
      <c r="AJ648" s="15"/>
      <c r="AK648" s="15"/>
      <c r="AL648" s="15"/>
      <c r="AM648" s="15"/>
      <c r="AN648" s="15"/>
      <c r="AP648" s="15"/>
      <c r="AR648" s="15"/>
      <c r="AS648" s="15"/>
      <c r="AT648" s="15"/>
    </row>
    <row r="649" spans="5:46" x14ac:dyDescent="0.35">
      <c r="E649" s="15"/>
      <c r="F649" s="15"/>
      <c r="J649" s="15"/>
      <c r="K649" s="15"/>
      <c r="R649" s="15"/>
      <c r="S649" s="15"/>
      <c r="AE649" s="15"/>
      <c r="AF649" s="32"/>
      <c r="AH649" s="15"/>
      <c r="AI649" s="15"/>
      <c r="AJ649" s="15"/>
      <c r="AK649" s="15"/>
      <c r="AL649" s="15"/>
      <c r="AM649" s="15"/>
      <c r="AN649" s="15"/>
      <c r="AP649" s="15"/>
      <c r="AR649" s="15"/>
      <c r="AS649" s="15"/>
      <c r="AT649" s="15"/>
    </row>
    <row r="650" spans="5:46" x14ac:dyDescent="0.35">
      <c r="E650" s="15"/>
      <c r="F650" s="15"/>
      <c r="J650" s="15"/>
      <c r="K650" s="15"/>
      <c r="R650" s="15"/>
      <c r="S650" s="15"/>
      <c r="AE650" s="15"/>
      <c r="AF650" s="32"/>
      <c r="AH650" s="15"/>
      <c r="AI650" s="15"/>
      <c r="AJ650" s="15"/>
      <c r="AK650" s="15"/>
      <c r="AL650" s="15"/>
      <c r="AM650" s="15"/>
      <c r="AN650" s="15"/>
      <c r="AP650" s="15"/>
      <c r="AR650" s="15"/>
      <c r="AS650" s="15"/>
      <c r="AT650" s="15"/>
    </row>
    <row r="651" spans="5:46" x14ac:dyDescent="0.35">
      <c r="E651" s="15"/>
      <c r="F651" s="15"/>
      <c r="J651" s="15"/>
      <c r="K651" s="15"/>
      <c r="R651" s="15"/>
      <c r="S651" s="15"/>
      <c r="AE651" s="15"/>
      <c r="AF651" s="32"/>
      <c r="AH651" s="15"/>
      <c r="AI651" s="15"/>
      <c r="AJ651" s="15"/>
      <c r="AK651" s="15"/>
      <c r="AL651" s="15"/>
      <c r="AM651" s="15"/>
      <c r="AN651" s="15"/>
      <c r="AP651" s="15"/>
      <c r="AR651" s="15"/>
      <c r="AS651" s="15"/>
      <c r="AT651" s="15"/>
    </row>
    <row r="652" spans="5:46" x14ac:dyDescent="0.35">
      <c r="E652" s="15"/>
      <c r="F652" s="15"/>
      <c r="J652" s="15"/>
      <c r="K652" s="15"/>
      <c r="R652" s="15"/>
      <c r="S652" s="15"/>
      <c r="AE652" s="15"/>
      <c r="AF652" s="32"/>
      <c r="AH652" s="15"/>
      <c r="AI652" s="15"/>
      <c r="AJ652" s="15"/>
      <c r="AK652" s="15"/>
      <c r="AL652" s="15"/>
      <c r="AM652" s="15"/>
      <c r="AN652" s="15"/>
      <c r="AP652" s="15"/>
      <c r="AR652" s="15"/>
      <c r="AS652" s="15"/>
      <c r="AT652" s="15"/>
    </row>
    <row r="653" spans="5:46" x14ac:dyDescent="0.35">
      <c r="E653" s="15"/>
      <c r="F653" s="15"/>
      <c r="J653" s="15"/>
      <c r="K653" s="15"/>
      <c r="R653" s="15"/>
      <c r="S653" s="15"/>
      <c r="AE653" s="15"/>
      <c r="AF653" s="32"/>
      <c r="AH653" s="15"/>
      <c r="AI653" s="15"/>
      <c r="AJ653" s="15"/>
      <c r="AK653" s="15"/>
      <c r="AL653" s="15"/>
      <c r="AM653" s="15"/>
      <c r="AN653" s="15"/>
      <c r="AP653" s="15"/>
      <c r="AR653" s="15"/>
      <c r="AS653" s="15"/>
      <c r="AT653" s="15"/>
    </row>
    <row r="654" spans="5:46" x14ac:dyDescent="0.35">
      <c r="E654" s="15"/>
      <c r="F654" s="15"/>
      <c r="J654" s="15"/>
      <c r="K654" s="15"/>
      <c r="R654" s="15"/>
      <c r="S654" s="15"/>
      <c r="AE654" s="15"/>
      <c r="AF654" s="32"/>
      <c r="AH654" s="15"/>
      <c r="AI654" s="15"/>
      <c r="AJ654" s="15"/>
      <c r="AK654" s="15"/>
      <c r="AL654" s="15"/>
      <c r="AM654" s="15"/>
      <c r="AN654" s="15"/>
      <c r="AP654" s="15"/>
      <c r="AR654" s="15"/>
      <c r="AS654" s="15"/>
      <c r="AT654" s="15"/>
    </row>
    <row r="655" spans="5:46" x14ac:dyDescent="0.35">
      <c r="E655" s="15"/>
      <c r="F655" s="15"/>
      <c r="J655" s="15"/>
      <c r="K655" s="15"/>
      <c r="R655" s="15"/>
      <c r="S655" s="15"/>
      <c r="AE655" s="15"/>
      <c r="AF655" s="32"/>
      <c r="AH655" s="15"/>
      <c r="AI655" s="15"/>
      <c r="AJ655" s="15"/>
      <c r="AK655" s="15"/>
      <c r="AL655" s="15"/>
      <c r="AM655" s="15"/>
      <c r="AN655" s="15"/>
      <c r="AP655" s="15"/>
      <c r="AR655" s="15"/>
      <c r="AS655" s="15"/>
      <c r="AT655" s="15"/>
    </row>
    <row r="656" spans="5:46" x14ac:dyDescent="0.35">
      <c r="E656" s="15"/>
      <c r="F656" s="15"/>
      <c r="J656" s="15"/>
      <c r="K656" s="15"/>
      <c r="R656" s="15"/>
      <c r="S656" s="15"/>
      <c r="AE656" s="15"/>
      <c r="AF656" s="32"/>
      <c r="AH656" s="15"/>
      <c r="AI656" s="15"/>
      <c r="AJ656" s="15"/>
      <c r="AK656" s="15"/>
      <c r="AL656" s="15"/>
      <c r="AM656" s="15"/>
      <c r="AN656" s="15"/>
      <c r="AP656" s="15"/>
      <c r="AR656" s="15"/>
      <c r="AS656" s="15"/>
      <c r="AT656" s="15"/>
    </row>
    <row r="657" spans="5:46" x14ac:dyDescent="0.35">
      <c r="E657" s="15"/>
      <c r="F657" s="15"/>
      <c r="J657" s="15"/>
      <c r="K657" s="15"/>
      <c r="R657" s="15"/>
      <c r="S657" s="15"/>
      <c r="AE657" s="15"/>
      <c r="AF657" s="32"/>
      <c r="AH657" s="15"/>
      <c r="AI657" s="15"/>
      <c r="AJ657" s="15"/>
      <c r="AK657" s="15"/>
      <c r="AL657" s="15"/>
      <c r="AM657" s="15"/>
      <c r="AN657" s="15"/>
      <c r="AP657" s="15"/>
      <c r="AR657" s="15"/>
      <c r="AS657" s="15"/>
      <c r="AT657" s="15"/>
    </row>
    <row r="658" spans="5:46" x14ac:dyDescent="0.35">
      <c r="E658" s="15"/>
      <c r="F658" s="15"/>
      <c r="J658" s="15"/>
      <c r="K658" s="15"/>
      <c r="R658" s="15"/>
      <c r="S658" s="15"/>
      <c r="AE658" s="15"/>
      <c r="AF658" s="32"/>
      <c r="AH658" s="15"/>
      <c r="AI658" s="15"/>
      <c r="AJ658" s="15"/>
      <c r="AK658" s="15"/>
      <c r="AL658" s="15"/>
      <c r="AM658" s="15"/>
      <c r="AN658" s="15"/>
      <c r="AP658" s="15"/>
      <c r="AR658" s="15"/>
      <c r="AS658" s="15"/>
      <c r="AT658" s="15"/>
    </row>
    <row r="659" spans="5:46" x14ac:dyDescent="0.35">
      <c r="E659" s="15"/>
      <c r="F659" s="15"/>
      <c r="J659" s="15"/>
      <c r="K659" s="15"/>
      <c r="R659" s="15"/>
      <c r="S659" s="15"/>
      <c r="AE659" s="15"/>
      <c r="AF659" s="32"/>
      <c r="AH659" s="15"/>
      <c r="AI659" s="15"/>
      <c r="AJ659" s="15"/>
      <c r="AK659" s="15"/>
      <c r="AL659" s="15"/>
      <c r="AM659" s="15"/>
      <c r="AN659" s="15"/>
      <c r="AP659" s="15"/>
      <c r="AR659" s="15"/>
      <c r="AS659" s="15"/>
      <c r="AT659" s="15"/>
    </row>
    <row r="660" spans="5:46" x14ac:dyDescent="0.35">
      <c r="E660" s="15"/>
      <c r="F660" s="15"/>
      <c r="J660" s="15"/>
      <c r="K660" s="15"/>
      <c r="R660" s="15"/>
      <c r="S660" s="15"/>
      <c r="AE660" s="15"/>
      <c r="AF660" s="32"/>
      <c r="AH660" s="15"/>
      <c r="AI660" s="15"/>
      <c r="AJ660" s="15"/>
      <c r="AK660" s="15"/>
      <c r="AL660" s="15"/>
      <c r="AM660" s="15"/>
      <c r="AN660" s="15"/>
      <c r="AP660" s="15"/>
      <c r="AR660" s="15"/>
      <c r="AS660" s="15"/>
      <c r="AT660" s="15"/>
    </row>
    <row r="661" spans="5:46" x14ac:dyDescent="0.35">
      <c r="E661" s="15"/>
      <c r="F661" s="15"/>
      <c r="J661" s="15"/>
      <c r="K661" s="15"/>
      <c r="R661" s="15"/>
      <c r="S661" s="15"/>
      <c r="AE661" s="15"/>
      <c r="AF661" s="32"/>
      <c r="AH661" s="15"/>
      <c r="AI661" s="15"/>
      <c r="AJ661" s="15"/>
      <c r="AK661" s="15"/>
      <c r="AL661" s="15"/>
      <c r="AM661" s="15"/>
      <c r="AN661" s="15"/>
      <c r="AP661" s="15"/>
      <c r="AR661" s="15"/>
      <c r="AS661" s="15"/>
      <c r="AT661" s="15"/>
    </row>
    <row r="662" spans="5:46" x14ac:dyDescent="0.35">
      <c r="E662" s="15"/>
      <c r="F662" s="15"/>
      <c r="J662" s="15"/>
      <c r="K662" s="15"/>
      <c r="R662" s="15"/>
      <c r="S662" s="15"/>
      <c r="AE662" s="15"/>
      <c r="AF662" s="32"/>
      <c r="AH662" s="15"/>
      <c r="AI662" s="15"/>
      <c r="AJ662" s="15"/>
      <c r="AK662" s="15"/>
      <c r="AL662" s="15"/>
      <c r="AM662" s="15"/>
      <c r="AN662" s="15"/>
      <c r="AP662" s="15"/>
      <c r="AR662" s="15"/>
      <c r="AS662" s="15"/>
      <c r="AT662" s="15"/>
    </row>
    <row r="663" spans="5:46" x14ac:dyDescent="0.35">
      <c r="E663" s="15"/>
      <c r="F663" s="15"/>
      <c r="J663" s="15"/>
      <c r="K663" s="15"/>
      <c r="R663" s="15"/>
      <c r="S663" s="15"/>
      <c r="AE663" s="15"/>
      <c r="AF663" s="32"/>
      <c r="AH663" s="15"/>
      <c r="AI663" s="15"/>
      <c r="AJ663" s="15"/>
      <c r="AK663" s="15"/>
      <c r="AL663" s="15"/>
      <c r="AM663" s="15"/>
      <c r="AN663" s="15"/>
      <c r="AP663" s="15"/>
      <c r="AR663" s="15"/>
      <c r="AS663" s="15"/>
      <c r="AT663" s="15"/>
    </row>
    <row r="664" spans="5:46" x14ac:dyDescent="0.35">
      <c r="E664" s="15"/>
      <c r="F664" s="15"/>
      <c r="J664" s="15"/>
      <c r="K664" s="15"/>
      <c r="R664" s="15"/>
      <c r="S664" s="15"/>
      <c r="AE664" s="15"/>
      <c r="AF664" s="32"/>
      <c r="AH664" s="15"/>
      <c r="AI664" s="15"/>
      <c r="AJ664" s="15"/>
      <c r="AK664" s="15"/>
      <c r="AL664" s="15"/>
      <c r="AM664" s="15"/>
      <c r="AN664" s="15"/>
      <c r="AP664" s="15"/>
      <c r="AR664" s="15"/>
      <c r="AS664" s="15"/>
      <c r="AT664" s="15"/>
    </row>
    <row r="665" spans="5:46" x14ac:dyDescent="0.35">
      <c r="E665" s="15"/>
      <c r="F665" s="15"/>
      <c r="J665" s="15"/>
      <c r="K665" s="15"/>
      <c r="R665" s="15"/>
      <c r="S665" s="15"/>
      <c r="AE665" s="15"/>
      <c r="AF665" s="32"/>
      <c r="AH665" s="15"/>
      <c r="AI665" s="15"/>
      <c r="AJ665" s="15"/>
      <c r="AK665" s="15"/>
      <c r="AL665" s="15"/>
      <c r="AM665" s="15"/>
      <c r="AN665" s="15"/>
      <c r="AP665" s="15"/>
      <c r="AR665" s="15"/>
      <c r="AS665" s="15"/>
      <c r="AT665" s="15"/>
    </row>
    <row r="666" spans="5:46" x14ac:dyDescent="0.35">
      <c r="E666" s="15"/>
      <c r="F666" s="15"/>
      <c r="J666" s="15"/>
      <c r="K666" s="15"/>
      <c r="R666" s="15"/>
      <c r="S666" s="15"/>
      <c r="AE666" s="15"/>
      <c r="AF666" s="32"/>
      <c r="AH666" s="15"/>
      <c r="AI666" s="15"/>
      <c r="AJ666" s="15"/>
      <c r="AK666" s="15"/>
      <c r="AL666" s="15"/>
      <c r="AM666" s="15"/>
      <c r="AN666" s="15"/>
      <c r="AP666" s="15"/>
      <c r="AR666" s="15"/>
      <c r="AS666" s="15"/>
      <c r="AT666" s="15"/>
    </row>
    <row r="667" spans="5:46" x14ac:dyDescent="0.35">
      <c r="E667" s="15"/>
      <c r="F667" s="15"/>
      <c r="J667" s="15"/>
      <c r="K667" s="15"/>
      <c r="R667" s="15"/>
      <c r="S667" s="15"/>
      <c r="AE667" s="15"/>
      <c r="AF667" s="32"/>
      <c r="AH667" s="15"/>
      <c r="AI667" s="15"/>
      <c r="AJ667" s="15"/>
      <c r="AK667" s="15"/>
      <c r="AL667" s="15"/>
      <c r="AM667" s="15"/>
      <c r="AN667" s="15"/>
      <c r="AP667" s="15"/>
      <c r="AR667" s="15"/>
      <c r="AS667" s="15"/>
      <c r="AT667" s="15"/>
    </row>
    <row r="668" spans="5:46" x14ac:dyDescent="0.35">
      <c r="E668" s="15"/>
      <c r="F668" s="15"/>
      <c r="J668" s="15"/>
      <c r="K668" s="15"/>
      <c r="R668" s="15"/>
      <c r="S668" s="15"/>
      <c r="AE668" s="15"/>
      <c r="AF668" s="32"/>
      <c r="AH668" s="15"/>
      <c r="AI668" s="15"/>
      <c r="AJ668" s="15"/>
      <c r="AK668" s="15"/>
      <c r="AL668" s="15"/>
      <c r="AM668" s="15"/>
      <c r="AN668" s="15"/>
      <c r="AP668" s="15"/>
      <c r="AR668" s="15"/>
      <c r="AS668" s="15"/>
      <c r="AT668" s="15"/>
    </row>
    <row r="669" spans="5:46" x14ac:dyDescent="0.35">
      <c r="E669" s="15"/>
      <c r="F669" s="15"/>
      <c r="J669" s="15"/>
      <c r="K669" s="15"/>
      <c r="R669" s="15"/>
      <c r="S669" s="15"/>
      <c r="AE669" s="15"/>
      <c r="AF669" s="32"/>
      <c r="AH669" s="15"/>
      <c r="AI669" s="15"/>
      <c r="AJ669" s="15"/>
      <c r="AK669" s="15"/>
      <c r="AL669" s="15"/>
      <c r="AM669" s="15"/>
      <c r="AN669" s="15"/>
      <c r="AP669" s="15"/>
      <c r="AR669" s="15"/>
      <c r="AS669" s="15"/>
      <c r="AT669" s="15"/>
    </row>
    <row r="670" spans="5:46" x14ac:dyDescent="0.35">
      <c r="E670" s="15"/>
      <c r="F670" s="15"/>
      <c r="J670" s="15"/>
      <c r="K670" s="15"/>
      <c r="R670" s="15"/>
      <c r="S670" s="15"/>
      <c r="AE670" s="15"/>
      <c r="AF670" s="32"/>
      <c r="AH670" s="15"/>
      <c r="AI670" s="15"/>
      <c r="AJ670" s="15"/>
      <c r="AK670" s="15"/>
      <c r="AL670" s="15"/>
      <c r="AM670" s="15"/>
      <c r="AN670" s="15"/>
      <c r="AP670" s="15"/>
      <c r="AR670" s="15"/>
      <c r="AS670" s="15"/>
      <c r="AT670" s="15"/>
    </row>
    <row r="671" spans="5:46" x14ac:dyDescent="0.35">
      <c r="E671" s="15"/>
      <c r="F671" s="15"/>
      <c r="J671" s="15"/>
      <c r="K671" s="15"/>
      <c r="R671" s="15"/>
      <c r="S671" s="15"/>
      <c r="AE671" s="15"/>
      <c r="AF671" s="32"/>
      <c r="AH671" s="15"/>
      <c r="AI671" s="15"/>
      <c r="AJ671" s="15"/>
      <c r="AK671" s="15"/>
      <c r="AL671" s="15"/>
      <c r="AM671" s="15"/>
      <c r="AN671" s="15"/>
      <c r="AP671" s="15"/>
      <c r="AR671" s="15"/>
      <c r="AS671" s="15"/>
      <c r="AT671" s="15"/>
    </row>
    <row r="672" spans="5:46" x14ac:dyDescent="0.35">
      <c r="E672" s="15"/>
      <c r="F672" s="15"/>
      <c r="J672" s="15"/>
      <c r="K672" s="15"/>
      <c r="R672" s="15"/>
      <c r="S672" s="15"/>
      <c r="AE672" s="15"/>
      <c r="AF672" s="32"/>
      <c r="AH672" s="15"/>
      <c r="AI672" s="15"/>
      <c r="AJ672" s="15"/>
      <c r="AK672" s="15"/>
      <c r="AL672" s="15"/>
      <c r="AM672" s="15"/>
      <c r="AN672" s="15"/>
      <c r="AP672" s="15"/>
      <c r="AR672" s="15"/>
      <c r="AS672" s="15"/>
      <c r="AT672" s="15"/>
    </row>
    <row r="673" spans="5:46" x14ac:dyDescent="0.35">
      <c r="E673" s="15"/>
      <c r="F673" s="15"/>
      <c r="J673" s="15"/>
      <c r="K673" s="15"/>
      <c r="R673" s="15"/>
      <c r="S673" s="15"/>
      <c r="AE673" s="15"/>
      <c r="AF673" s="32"/>
      <c r="AH673" s="15"/>
      <c r="AI673" s="15"/>
      <c r="AJ673" s="15"/>
      <c r="AK673" s="15"/>
      <c r="AL673" s="15"/>
      <c r="AM673" s="15"/>
      <c r="AN673" s="15"/>
      <c r="AP673" s="15"/>
      <c r="AR673" s="15"/>
      <c r="AS673" s="15"/>
      <c r="AT673" s="15"/>
    </row>
    <row r="674" spans="5:46" x14ac:dyDescent="0.35">
      <c r="E674" s="15"/>
      <c r="F674" s="15"/>
      <c r="J674" s="15"/>
      <c r="K674" s="15"/>
      <c r="R674" s="15"/>
      <c r="S674" s="15"/>
      <c r="AE674" s="15"/>
      <c r="AF674" s="32"/>
      <c r="AH674" s="15"/>
      <c r="AI674" s="15"/>
      <c r="AJ674" s="15"/>
      <c r="AK674" s="15"/>
      <c r="AL674" s="15"/>
      <c r="AM674" s="15"/>
      <c r="AN674" s="15"/>
      <c r="AP674" s="15"/>
      <c r="AR674" s="15"/>
      <c r="AS674" s="15"/>
      <c r="AT674" s="15"/>
    </row>
    <row r="675" spans="5:46" x14ac:dyDescent="0.35">
      <c r="E675" s="15"/>
      <c r="F675" s="15"/>
      <c r="J675" s="15"/>
      <c r="K675" s="15"/>
      <c r="R675" s="15"/>
      <c r="S675" s="15"/>
      <c r="AE675" s="15"/>
      <c r="AF675" s="32"/>
      <c r="AH675" s="15"/>
      <c r="AI675" s="15"/>
      <c r="AJ675" s="15"/>
      <c r="AK675" s="15"/>
      <c r="AL675" s="15"/>
      <c r="AM675" s="15"/>
      <c r="AN675" s="15"/>
      <c r="AP675" s="15"/>
      <c r="AR675" s="15"/>
      <c r="AS675" s="15"/>
      <c r="AT675" s="15"/>
    </row>
    <row r="676" spans="5:46" x14ac:dyDescent="0.35">
      <c r="E676" s="15"/>
      <c r="F676" s="15"/>
      <c r="J676" s="15"/>
      <c r="K676" s="15"/>
      <c r="R676" s="15"/>
      <c r="S676" s="15"/>
      <c r="AE676" s="15"/>
      <c r="AF676" s="32"/>
      <c r="AH676" s="15"/>
      <c r="AI676" s="15"/>
      <c r="AJ676" s="15"/>
      <c r="AK676" s="15"/>
      <c r="AL676" s="15"/>
      <c r="AM676" s="15"/>
      <c r="AN676" s="15"/>
      <c r="AP676" s="15"/>
      <c r="AR676" s="15"/>
      <c r="AS676" s="15"/>
      <c r="AT676" s="15"/>
    </row>
    <row r="677" spans="5:46" x14ac:dyDescent="0.35">
      <c r="E677" s="15"/>
      <c r="F677" s="15"/>
      <c r="J677" s="15"/>
      <c r="K677" s="15"/>
      <c r="R677" s="15"/>
      <c r="S677" s="15"/>
      <c r="AE677" s="15"/>
      <c r="AF677" s="32"/>
      <c r="AH677" s="15"/>
      <c r="AI677" s="15"/>
      <c r="AJ677" s="15"/>
      <c r="AK677" s="15"/>
      <c r="AL677" s="15"/>
      <c r="AM677" s="15"/>
      <c r="AN677" s="15"/>
      <c r="AP677" s="15"/>
      <c r="AR677" s="15"/>
      <c r="AS677" s="15"/>
      <c r="AT677" s="15"/>
    </row>
    <row r="678" spans="5:46" x14ac:dyDescent="0.35">
      <c r="E678" s="15"/>
      <c r="F678" s="15"/>
      <c r="J678" s="15"/>
      <c r="K678" s="15"/>
      <c r="R678" s="15"/>
      <c r="S678" s="15"/>
      <c r="AE678" s="15"/>
      <c r="AF678" s="32"/>
      <c r="AH678" s="15"/>
      <c r="AI678" s="15"/>
      <c r="AJ678" s="15"/>
      <c r="AK678" s="15"/>
      <c r="AL678" s="15"/>
      <c r="AM678" s="15"/>
      <c r="AN678" s="15"/>
      <c r="AP678" s="15"/>
      <c r="AR678" s="15"/>
      <c r="AS678" s="15"/>
      <c r="AT678" s="15"/>
    </row>
    <row r="679" spans="5:46" x14ac:dyDescent="0.35">
      <c r="E679" s="15"/>
      <c r="F679" s="15"/>
      <c r="J679" s="15"/>
      <c r="K679" s="15"/>
      <c r="R679" s="15"/>
      <c r="S679" s="15"/>
      <c r="AE679" s="15"/>
      <c r="AF679" s="32"/>
      <c r="AH679" s="15"/>
      <c r="AI679" s="15"/>
      <c r="AJ679" s="15"/>
      <c r="AK679" s="15"/>
      <c r="AL679" s="15"/>
      <c r="AM679" s="15"/>
      <c r="AN679" s="15"/>
      <c r="AP679" s="15"/>
      <c r="AR679" s="15"/>
      <c r="AS679" s="15"/>
      <c r="AT679" s="15"/>
    </row>
    <row r="680" spans="5:46" x14ac:dyDescent="0.35">
      <c r="E680" s="15"/>
      <c r="F680" s="15"/>
      <c r="J680" s="15"/>
      <c r="K680" s="15"/>
      <c r="R680" s="15"/>
      <c r="S680" s="15"/>
      <c r="AE680" s="15"/>
      <c r="AF680" s="32"/>
      <c r="AH680" s="15"/>
      <c r="AI680" s="15"/>
      <c r="AJ680" s="15"/>
      <c r="AK680" s="15"/>
      <c r="AL680" s="15"/>
      <c r="AM680" s="15"/>
      <c r="AN680" s="15"/>
      <c r="AP680" s="15"/>
      <c r="AR680" s="15"/>
      <c r="AS680" s="15"/>
      <c r="AT680" s="15"/>
    </row>
    <row r="681" spans="5:46" x14ac:dyDescent="0.35">
      <c r="E681" s="15"/>
      <c r="F681" s="15"/>
      <c r="J681" s="15"/>
      <c r="K681" s="15"/>
      <c r="R681" s="15"/>
      <c r="S681" s="15"/>
      <c r="AE681" s="15"/>
      <c r="AF681" s="32"/>
      <c r="AH681" s="15"/>
      <c r="AI681" s="15"/>
      <c r="AJ681" s="15"/>
      <c r="AK681" s="15"/>
      <c r="AL681" s="15"/>
      <c r="AM681" s="15"/>
      <c r="AN681" s="15"/>
      <c r="AP681" s="15"/>
      <c r="AR681" s="15"/>
      <c r="AS681" s="15"/>
      <c r="AT681" s="15"/>
    </row>
    <row r="682" spans="5:46" x14ac:dyDescent="0.35">
      <c r="E682" s="15"/>
      <c r="F682" s="15"/>
      <c r="J682" s="15"/>
      <c r="K682" s="15"/>
      <c r="R682" s="15"/>
      <c r="S682" s="15"/>
      <c r="AE682" s="15"/>
      <c r="AF682" s="32"/>
      <c r="AH682" s="15"/>
      <c r="AI682" s="15"/>
      <c r="AJ682" s="15"/>
      <c r="AK682" s="15"/>
      <c r="AL682" s="15"/>
      <c r="AM682" s="15"/>
      <c r="AN682" s="15"/>
      <c r="AP682" s="15"/>
      <c r="AR682" s="15"/>
      <c r="AS682" s="15"/>
      <c r="AT682" s="15"/>
    </row>
    <row r="683" spans="5:46" x14ac:dyDescent="0.35">
      <c r="E683" s="15"/>
      <c r="F683" s="15"/>
      <c r="J683" s="15"/>
      <c r="K683" s="15"/>
      <c r="R683" s="15"/>
      <c r="S683" s="15"/>
      <c r="AE683" s="15"/>
      <c r="AF683" s="32"/>
      <c r="AH683" s="15"/>
      <c r="AI683" s="15"/>
      <c r="AJ683" s="15"/>
      <c r="AK683" s="15"/>
      <c r="AL683" s="15"/>
      <c r="AM683" s="15"/>
      <c r="AN683" s="15"/>
      <c r="AP683" s="15"/>
      <c r="AR683" s="15"/>
      <c r="AS683" s="15"/>
      <c r="AT683" s="15"/>
    </row>
    <row r="684" spans="5:46" x14ac:dyDescent="0.35">
      <c r="E684" s="15"/>
      <c r="F684" s="15"/>
      <c r="J684" s="15"/>
      <c r="K684" s="15"/>
      <c r="R684" s="15"/>
      <c r="S684" s="15"/>
      <c r="AE684" s="15"/>
      <c r="AF684" s="32"/>
      <c r="AH684" s="15"/>
      <c r="AI684" s="15"/>
      <c r="AJ684" s="15"/>
      <c r="AK684" s="15"/>
      <c r="AL684" s="15"/>
      <c r="AM684" s="15"/>
      <c r="AN684" s="15"/>
      <c r="AP684" s="15"/>
      <c r="AR684" s="15"/>
      <c r="AS684" s="15"/>
      <c r="AT684" s="15"/>
    </row>
    <row r="685" spans="5:46" x14ac:dyDescent="0.35">
      <c r="E685" s="15"/>
      <c r="F685" s="15"/>
      <c r="J685" s="15"/>
      <c r="K685" s="15"/>
      <c r="R685" s="15"/>
      <c r="S685" s="15"/>
      <c r="AE685" s="15"/>
      <c r="AF685" s="32"/>
      <c r="AH685" s="15"/>
      <c r="AI685" s="15"/>
      <c r="AJ685" s="15"/>
      <c r="AK685" s="15"/>
      <c r="AL685" s="15"/>
      <c r="AM685" s="15"/>
      <c r="AN685" s="15"/>
      <c r="AP685" s="15"/>
      <c r="AR685" s="15"/>
      <c r="AS685" s="15"/>
      <c r="AT685" s="15"/>
    </row>
    <row r="686" spans="5:46" x14ac:dyDescent="0.35">
      <c r="E686" s="15"/>
      <c r="F686" s="15"/>
      <c r="J686" s="15"/>
      <c r="K686" s="15"/>
      <c r="R686" s="15"/>
      <c r="S686" s="15"/>
      <c r="AE686" s="15"/>
      <c r="AF686" s="32"/>
      <c r="AH686" s="15"/>
      <c r="AI686" s="15"/>
      <c r="AJ686" s="15"/>
      <c r="AK686" s="15"/>
      <c r="AL686" s="15"/>
      <c r="AM686" s="15"/>
      <c r="AN686" s="15"/>
      <c r="AP686" s="15"/>
      <c r="AR686" s="15"/>
      <c r="AS686" s="15"/>
      <c r="AT686" s="15"/>
    </row>
  </sheetData>
  <mergeCells count="5">
    <mergeCell ref="B1:C1"/>
    <mergeCell ref="L1:Q1"/>
    <mergeCell ref="T1:V1"/>
    <mergeCell ref="W1:AD1"/>
    <mergeCell ref="AO1:A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B2" sqref="B1:B1048576"/>
    </sheetView>
  </sheetViews>
  <sheetFormatPr defaultColWidth="8.81640625" defaultRowHeight="14.5" x14ac:dyDescent="0.35"/>
  <sheetData>
    <row r="1" spans="1:9" ht="238.5" x14ac:dyDescent="0.35">
      <c r="A1" s="40"/>
      <c r="B1" s="40" t="s">
        <v>119</v>
      </c>
      <c r="C1" s="40" t="s">
        <v>119</v>
      </c>
      <c r="D1" s="40" t="s">
        <v>120</v>
      </c>
      <c r="E1" s="40" t="s">
        <v>63</v>
      </c>
      <c r="F1" s="40" t="s">
        <v>121</v>
      </c>
      <c r="G1" s="40" t="s">
        <v>122</v>
      </c>
      <c r="H1" s="40" t="s">
        <v>123</v>
      </c>
      <c r="I1" s="40"/>
    </row>
    <row r="2" spans="1:9" ht="65.5" x14ac:dyDescent="0.35">
      <c r="A2" s="41" t="s">
        <v>60</v>
      </c>
      <c r="B2" s="41" t="s">
        <v>124</v>
      </c>
      <c r="C2" s="41" t="s">
        <v>125</v>
      </c>
      <c r="D2" s="41" t="s">
        <v>126</v>
      </c>
      <c r="E2" s="41" t="s">
        <v>127</v>
      </c>
      <c r="F2" s="41" t="s">
        <v>128</v>
      </c>
      <c r="G2" s="41" t="s">
        <v>129</v>
      </c>
      <c r="H2" s="41" t="s">
        <v>130</v>
      </c>
      <c r="I2" s="41" t="s">
        <v>131</v>
      </c>
    </row>
    <row r="3" spans="1:9" x14ac:dyDescent="0.35">
      <c r="A3" s="14" t="s">
        <v>132</v>
      </c>
      <c r="B3" s="14">
        <v>0</v>
      </c>
      <c r="C3" s="14">
        <v>7.0000000000000007E-2</v>
      </c>
      <c r="D3" s="14">
        <v>0</v>
      </c>
      <c r="E3" s="14">
        <v>0.65</v>
      </c>
      <c r="F3" s="14">
        <v>0</v>
      </c>
      <c r="G3" s="14">
        <v>0.04</v>
      </c>
      <c r="H3" s="14">
        <v>0</v>
      </c>
      <c r="I3" s="14">
        <v>0</v>
      </c>
    </row>
    <row r="4" spans="1:9" x14ac:dyDescent="0.35">
      <c r="A4" s="14" t="s">
        <v>133</v>
      </c>
      <c r="B4" s="14">
        <v>0.5</v>
      </c>
      <c r="C4" s="14">
        <v>7.0000000000000007E-2</v>
      </c>
      <c r="D4" s="14">
        <v>0.5</v>
      </c>
      <c r="E4" s="14">
        <v>0.45</v>
      </c>
      <c r="F4" s="14">
        <v>0.5</v>
      </c>
      <c r="G4" s="14">
        <v>0.48</v>
      </c>
      <c r="H4" s="14">
        <v>0.5</v>
      </c>
      <c r="I4" s="14">
        <v>0.5</v>
      </c>
    </row>
    <row r="5" spans="1:9" x14ac:dyDescent="0.35">
      <c r="A5" s="14" t="s">
        <v>134</v>
      </c>
      <c r="B5" s="14">
        <v>0.5</v>
      </c>
      <c r="C5" s="14">
        <v>4.9000000000000002E-2</v>
      </c>
      <c r="D5" s="14">
        <v>0.5</v>
      </c>
      <c r="E5" s="14">
        <v>0</v>
      </c>
      <c r="F5" s="14">
        <v>0.5</v>
      </c>
      <c r="G5" s="14">
        <v>0.48</v>
      </c>
      <c r="H5" s="14">
        <v>0.5</v>
      </c>
      <c r="I5" s="14">
        <v>0.5</v>
      </c>
    </row>
    <row r="6" spans="1:9" x14ac:dyDescent="0.35">
      <c r="A6" s="14" t="s">
        <v>135</v>
      </c>
      <c r="B6" s="14">
        <v>0.25</v>
      </c>
      <c r="C6" s="14">
        <v>4.9000000000000002E-2</v>
      </c>
      <c r="D6" s="14">
        <v>0.25</v>
      </c>
      <c r="E6" s="14">
        <v>0</v>
      </c>
      <c r="F6" s="14">
        <v>0.25</v>
      </c>
      <c r="G6" s="14">
        <v>0</v>
      </c>
      <c r="H6" s="14">
        <v>0.25</v>
      </c>
      <c r="I6" s="14">
        <v>0.25</v>
      </c>
    </row>
    <row r="7" spans="1:9" x14ac:dyDescent="0.35">
      <c r="A7" s="14" t="s">
        <v>136</v>
      </c>
      <c r="B7" s="14">
        <v>0.25</v>
      </c>
      <c r="C7" s="14">
        <v>4.9000000000000002E-2</v>
      </c>
      <c r="D7" s="14">
        <v>0.25</v>
      </c>
      <c r="E7" s="14">
        <v>0</v>
      </c>
      <c r="F7" s="14">
        <v>0.25</v>
      </c>
      <c r="G7" s="14">
        <v>0</v>
      </c>
      <c r="H7" s="14">
        <v>0.25</v>
      </c>
      <c r="I7" s="14">
        <v>0.25</v>
      </c>
    </row>
    <row r="8" spans="1:9" x14ac:dyDescent="0.35">
      <c r="A8" s="14" t="s">
        <v>137</v>
      </c>
      <c r="B8" s="14">
        <v>0.25</v>
      </c>
      <c r="C8" s="14">
        <v>4.9000000000000002E-2</v>
      </c>
      <c r="D8" s="14">
        <v>0.25</v>
      </c>
      <c r="E8" s="14">
        <v>0</v>
      </c>
      <c r="F8" s="14">
        <v>0.25</v>
      </c>
      <c r="G8" s="14">
        <v>0</v>
      </c>
      <c r="H8" s="14">
        <v>0.25</v>
      </c>
      <c r="I8" s="14">
        <v>0.25</v>
      </c>
    </row>
    <row r="9" spans="1:9" x14ac:dyDescent="0.35">
      <c r="A9" s="14" t="s">
        <v>138</v>
      </c>
      <c r="B9" s="14">
        <v>0.25</v>
      </c>
      <c r="C9" s="14">
        <v>4.9000000000000002E-2</v>
      </c>
      <c r="D9" s="14">
        <v>0.25</v>
      </c>
      <c r="E9" s="14">
        <v>0</v>
      </c>
      <c r="F9" s="14">
        <v>0.25</v>
      </c>
      <c r="G9" s="14">
        <v>0</v>
      </c>
      <c r="H9" s="14">
        <v>0.25</v>
      </c>
      <c r="I9" s="14">
        <v>0.25</v>
      </c>
    </row>
    <row r="10" spans="1:9" x14ac:dyDescent="0.35">
      <c r="A10" s="14" t="s">
        <v>139</v>
      </c>
      <c r="B10" s="14">
        <v>0.25</v>
      </c>
      <c r="C10" s="14">
        <v>4.9000000000000002E-2</v>
      </c>
      <c r="D10" s="14">
        <v>0.25</v>
      </c>
      <c r="E10" s="14">
        <v>0</v>
      </c>
      <c r="F10" s="14">
        <v>0.25</v>
      </c>
      <c r="G10" s="14">
        <v>0</v>
      </c>
      <c r="H10" s="14">
        <v>0.25</v>
      </c>
      <c r="I10" s="14">
        <v>0.25</v>
      </c>
    </row>
    <row r="11" spans="1:9" x14ac:dyDescent="0.35">
      <c r="A11" s="14" t="s">
        <v>140</v>
      </c>
      <c r="B11" s="14">
        <v>0.25</v>
      </c>
      <c r="C11" s="14">
        <v>4.9000000000000002E-2</v>
      </c>
      <c r="D11" s="14">
        <v>0.25</v>
      </c>
      <c r="E11" s="14">
        <v>0</v>
      </c>
      <c r="F11" s="14">
        <v>0.25</v>
      </c>
      <c r="G11" s="14">
        <v>0</v>
      </c>
      <c r="H11" s="14">
        <v>0.25</v>
      </c>
      <c r="I11" s="14">
        <v>0.25</v>
      </c>
    </row>
    <row r="12" spans="1:9" x14ac:dyDescent="0.35">
      <c r="A12" s="14" t="s">
        <v>141</v>
      </c>
      <c r="B12" s="14">
        <v>0.25</v>
      </c>
      <c r="C12" s="14">
        <v>4.9000000000000002E-2</v>
      </c>
      <c r="D12" s="14">
        <v>0.25</v>
      </c>
      <c r="E12" s="14">
        <v>0</v>
      </c>
      <c r="F12" s="14">
        <v>0.25</v>
      </c>
      <c r="G12" s="14">
        <v>0</v>
      </c>
      <c r="H12" s="14">
        <v>0.25</v>
      </c>
      <c r="I12" s="14">
        <v>0.25</v>
      </c>
    </row>
    <row r="13" spans="1:9" x14ac:dyDescent="0.35">
      <c r="A13" s="14" t="s">
        <v>142</v>
      </c>
      <c r="B13" s="14">
        <v>0.25</v>
      </c>
      <c r="C13" s="14">
        <v>4.9000000000000002E-2</v>
      </c>
      <c r="D13" s="14">
        <v>0.25</v>
      </c>
      <c r="E13" s="14">
        <v>0</v>
      </c>
      <c r="F13" s="14">
        <v>0.25</v>
      </c>
      <c r="G13" s="14">
        <v>0</v>
      </c>
      <c r="H13" s="14">
        <v>0.25</v>
      </c>
      <c r="I13" s="14">
        <v>0.25</v>
      </c>
    </row>
    <row r="14" spans="1:9" x14ac:dyDescent="0.35">
      <c r="A14" s="14" t="s">
        <v>143</v>
      </c>
      <c r="B14" s="14">
        <v>0.25</v>
      </c>
      <c r="C14" s="14">
        <v>4.9000000000000002E-2</v>
      </c>
      <c r="D14" s="14">
        <v>0.25</v>
      </c>
      <c r="E14" s="14">
        <v>0</v>
      </c>
      <c r="F14" s="14">
        <v>0.25</v>
      </c>
      <c r="G14" s="14">
        <v>0</v>
      </c>
      <c r="H14" s="14">
        <v>0.25</v>
      </c>
      <c r="I14" s="14">
        <v>0.25</v>
      </c>
    </row>
    <row r="15" spans="1:9" x14ac:dyDescent="0.35">
      <c r="A15" s="14" t="s">
        <v>144</v>
      </c>
      <c r="B15" s="14">
        <v>0.25</v>
      </c>
      <c r="C15" s="14">
        <f t="shared" ref="C15:C21" si="0">0.0475</f>
        <v>4.7500000000000001E-2</v>
      </c>
      <c r="D15" s="14">
        <v>0.25</v>
      </c>
      <c r="E15" s="14">
        <v>0</v>
      </c>
      <c r="F15" s="14">
        <v>0.25</v>
      </c>
      <c r="G15" s="14">
        <v>0</v>
      </c>
      <c r="H15" s="14">
        <v>0.25</v>
      </c>
      <c r="I15" s="14">
        <v>0.25</v>
      </c>
    </row>
    <row r="16" spans="1:9" x14ac:dyDescent="0.35">
      <c r="A16" s="14" t="s">
        <v>145</v>
      </c>
      <c r="B16" s="14">
        <v>0.25</v>
      </c>
      <c r="C16" s="14">
        <f t="shared" si="0"/>
        <v>4.7500000000000001E-2</v>
      </c>
      <c r="D16" s="14">
        <v>0.25</v>
      </c>
      <c r="E16" s="14">
        <v>0</v>
      </c>
      <c r="F16" s="14">
        <v>0.25</v>
      </c>
      <c r="G16" s="14">
        <v>0</v>
      </c>
      <c r="H16" s="14">
        <v>0.25</v>
      </c>
      <c r="I16" s="14">
        <v>0.25</v>
      </c>
    </row>
    <row r="17" spans="1:9" x14ac:dyDescent="0.35">
      <c r="A17" s="14" t="s">
        <v>146</v>
      </c>
      <c r="B17" s="14">
        <v>0.25</v>
      </c>
      <c r="C17" s="14">
        <f t="shared" si="0"/>
        <v>4.7500000000000001E-2</v>
      </c>
      <c r="D17" s="14">
        <v>0.25</v>
      </c>
      <c r="E17" s="14">
        <v>0</v>
      </c>
      <c r="F17" s="14">
        <v>0.25</v>
      </c>
      <c r="G17" s="14">
        <v>0</v>
      </c>
      <c r="H17" s="14">
        <v>0.25</v>
      </c>
      <c r="I17" s="14">
        <v>0.25</v>
      </c>
    </row>
    <row r="18" spans="1:9" x14ac:dyDescent="0.35">
      <c r="A18" s="14" t="s">
        <v>147</v>
      </c>
      <c r="B18" s="14">
        <v>0.25</v>
      </c>
      <c r="C18" s="14">
        <f t="shared" si="0"/>
        <v>4.7500000000000001E-2</v>
      </c>
      <c r="D18" s="14">
        <v>0.25</v>
      </c>
      <c r="E18" s="14">
        <v>0</v>
      </c>
      <c r="F18" s="14">
        <v>0.25</v>
      </c>
      <c r="G18" s="14">
        <v>0</v>
      </c>
      <c r="H18" s="14">
        <v>0.25</v>
      </c>
      <c r="I18" s="14">
        <v>0.25</v>
      </c>
    </row>
    <row r="19" spans="1:9" x14ac:dyDescent="0.35">
      <c r="A19" s="14" t="s">
        <v>148</v>
      </c>
      <c r="B19" s="14">
        <v>0.25</v>
      </c>
      <c r="C19" s="14">
        <f t="shared" si="0"/>
        <v>4.7500000000000001E-2</v>
      </c>
      <c r="D19" s="14">
        <v>0.25</v>
      </c>
      <c r="E19" s="14">
        <v>0</v>
      </c>
      <c r="F19" s="14">
        <v>0.25</v>
      </c>
      <c r="G19" s="14">
        <v>0</v>
      </c>
      <c r="H19" s="14">
        <v>0.25</v>
      </c>
      <c r="I19" s="14">
        <v>0.25</v>
      </c>
    </row>
    <row r="20" spans="1:9" x14ac:dyDescent="0.35">
      <c r="A20" s="14" t="s">
        <v>149</v>
      </c>
      <c r="B20" s="14">
        <v>0.25</v>
      </c>
      <c r="C20" s="14">
        <f t="shared" si="0"/>
        <v>4.7500000000000001E-2</v>
      </c>
      <c r="D20" s="14">
        <v>0.25</v>
      </c>
      <c r="E20" s="14">
        <v>0</v>
      </c>
      <c r="F20" s="14">
        <v>0.25</v>
      </c>
      <c r="G20" s="14">
        <v>0</v>
      </c>
      <c r="H20" s="14">
        <v>0.25</v>
      </c>
      <c r="I20" s="14">
        <v>0.25</v>
      </c>
    </row>
    <row r="21" spans="1:9" x14ac:dyDescent="0.35">
      <c r="A21" s="14" t="s">
        <v>150</v>
      </c>
      <c r="B21" s="14">
        <v>0.25</v>
      </c>
      <c r="C21" s="14">
        <f t="shared" si="0"/>
        <v>4.7500000000000001E-2</v>
      </c>
      <c r="D21" s="14">
        <v>0.25</v>
      </c>
      <c r="E21" s="14">
        <v>0</v>
      </c>
      <c r="F21" s="14">
        <v>0.25</v>
      </c>
      <c r="G21" s="14">
        <v>0</v>
      </c>
      <c r="H21" s="14">
        <v>0.25</v>
      </c>
      <c r="I21" s="14">
        <v>0.25</v>
      </c>
    </row>
    <row r="22" spans="1:9" x14ac:dyDescent="0.35">
      <c r="A22" s="14" t="s">
        <v>151</v>
      </c>
      <c r="B22" s="14">
        <v>0.25</v>
      </c>
      <c r="C22" s="14">
        <f>0.0375</f>
        <v>3.7499999999999999E-2</v>
      </c>
      <c r="D22" s="14">
        <v>0.25</v>
      </c>
      <c r="E22" s="14">
        <v>0</v>
      </c>
      <c r="F22" s="14">
        <v>0.25</v>
      </c>
      <c r="G22" s="14">
        <v>0</v>
      </c>
      <c r="H22" s="14">
        <v>0.25</v>
      </c>
      <c r="I22" s="14">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7C78-61A8-4B0A-A187-1937E7AD69AA}">
  <dimension ref="A1"/>
  <sheetViews>
    <sheetView workbookViewId="0">
      <selection activeCell="E18" sqref="E18"/>
    </sheetView>
  </sheetViews>
  <sheetFormatPr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AT35"/>
  <sheetViews>
    <sheetView topLeftCell="A12" zoomScale="74" workbookViewId="0">
      <selection activeCell="C26" sqref="C26"/>
    </sheetView>
  </sheetViews>
  <sheetFormatPr defaultColWidth="10.90625" defaultRowHeight="14.5" x14ac:dyDescent="0.35"/>
  <cols>
    <col min="1" max="1" width="15.453125" style="77" customWidth="1"/>
    <col min="2" max="2" width="32.6328125" style="77" bestFit="1" customWidth="1"/>
    <col min="3" max="16384" width="10.90625" style="77"/>
  </cols>
  <sheetData>
    <row r="1" spans="1:22" x14ac:dyDescent="0.35">
      <c r="B1" s="137"/>
      <c r="C1" s="137" t="s">
        <v>174</v>
      </c>
      <c r="D1" s="137" t="s">
        <v>175</v>
      </c>
      <c r="E1" s="137" t="s">
        <v>176</v>
      </c>
      <c r="F1" s="137" t="s">
        <v>177</v>
      </c>
      <c r="G1" s="137" t="s">
        <v>178</v>
      </c>
      <c r="H1" s="137" t="s">
        <v>179</v>
      </c>
      <c r="I1" s="137" t="s">
        <v>180</v>
      </c>
      <c r="J1" s="137" t="s">
        <v>181</v>
      </c>
      <c r="K1" s="137" t="s">
        <v>182</v>
      </c>
      <c r="L1" s="137" t="s">
        <v>183</v>
      </c>
      <c r="M1" s="137" t="s">
        <v>184</v>
      </c>
      <c r="N1" s="137" t="s">
        <v>187</v>
      </c>
      <c r="O1" s="137" t="s">
        <v>188</v>
      </c>
      <c r="P1" s="137" t="s">
        <v>189</v>
      </c>
      <c r="Q1" s="137" t="s">
        <v>190</v>
      </c>
      <c r="R1" s="137" t="s">
        <v>191</v>
      </c>
      <c r="S1" s="137" t="s">
        <v>192</v>
      </c>
      <c r="T1" s="137" t="s">
        <v>193</v>
      </c>
      <c r="U1" s="137" t="s">
        <v>194</v>
      </c>
      <c r="V1" s="137" t="s">
        <v>195</v>
      </c>
    </row>
    <row r="2" spans="1:22" x14ac:dyDescent="0.35">
      <c r="B2" s="137" t="s">
        <v>271</v>
      </c>
      <c r="C2" s="137">
        <v>1348.6438823999999</v>
      </c>
      <c r="D2" s="137">
        <v>228.1641176</v>
      </c>
      <c r="E2" s="137">
        <v>0</v>
      </c>
      <c r="F2" s="137">
        <v>0</v>
      </c>
      <c r="G2" s="137">
        <v>0</v>
      </c>
      <c r="H2" s="137">
        <v>0</v>
      </c>
      <c r="I2" s="137">
        <v>0</v>
      </c>
      <c r="J2" s="137">
        <v>0</v>
      </c>
      <c r="K2" s="137">
        <v>0</v>
      </c>
      <c r="L2" s="137">
        <v>0</v>
      </c>
      <c r="M2" s="137">
        <v>0</v>
      </c>
      <c r="N2" s="137">
        <v>0</v>
      </c>
      <c r="O2" s="137">
        <v>0</v>
      </c>
      <c r="P2" s="137">
        <v>0</v>
      </c>
      <c r="Q2" s="137">
        <v>0</v>
      </c>
      <c r="R2" s="137">
        <v>0</v>
      </c>
      <c r="S2" s="137">
        <v>0</v>
      </c>
      <c r="T2" s="137">
        <v>0</v>
      </c>
      <c r="U2" s="137">
        <v>0</v>
      </c>
      <c r="V2" s="137">
        <v>0</v>
      </c>
    </row>
    <row r="3" spans="1:22" x14ac:dyDescent="0.35">
      <c r="B3" s="137" t="s">
        <v>272</v>
      </c>
      <c r="C3" s="137">
        <v>0</v>
      </c>
      <c r="D3" s="137">
        <v>53.271999999999998</v>
      </c>
      <c r="E3" s="137">
        <v>53.271999999999998</v>
      </c>
      <c r="F3" s="137">
        <v>98.978999999999999</v>
      </c>
      <c r="G3" s="137">
        <v>98.978999999999999</v>
      </c>
      <c r="H3" s="137">
        <v>98.978999999999999</v>
      </c>
      <c r="I3" s="137">
        <v>98.978999999999999</v>
      </c>
      <c r="J3" s="137">
        <v>2.1160000000000001</v>
      </c>
      <c r="K3" s="137">
        <v>2.1160000000000001</v>
      </c>
      <c r="L3" s="137">
        <v>2.1160000000000001</v>
      </c>
      <c r="M3" s="137">
        <v>2.1160000000000001</v>
      </c>
      <c r="N3" s="137">
        <v>2.1789999999999998</v>
      </c>
      <c r="O3" s="137">
        <v>2.1789999999999998</v>
      </c>
      <c r="P3" s="137">
        <v>2.1789999999999998</v>
      </c>
      <c r="Q3" s="137">
        <v>2.1789999999999998</v>
      </c>
      <c r="R3" s="137">
        <v>2.33</v>
      </c>
      <c r="S3" s="137">
        <v>2.33</v>
      </c>
      <c r="T3" s="137">
        <v>2.33</v>
      </c>
      <c r="U3" s="137">
        <v>2.33</v>
      </c>
      <c r="V3" s="137">
        <v>2.371</v>
      </c>
    </row>
    <row r="4" spans="1:22" x14ac:dyDescent="0.35">
      <c r="B4" s="137" t="s">
        <v>273</v>
      </c>
      <c r="C4" s="137">
        <v>0</v>
      </c>
      <c r="D4" s="137">
        <v>166.44</v>
      </c>
      <c r="E4" s="137">
        <v>166.44</v>
      </c>
      <c r="F4" s="137">
        <v>60.387</v>
      </c>
      <c r="G4" s="137">
        <v>60.387</v>
      </c>
      <c r="H4" s="137">
        <v>60.387</v>
      </c>
      <c r="I4" s="137">
        <v>60.387</v>
      </c>
      <c r="J4" s="137">
        <v>3.8069999999999999</v>
      </c>
      <c r="K4" s="137">
        <v>3.8069999999999999</v>
      </c>
      <c r="L4" s="137">
        <v>3.8069999999999999</v>
      </c>
      <c r="M4" s="137">
        <v>3.8069999999999999</v>
      </c>
      <c r="N4" s="137">
        <v>0.79400000000000004</v>
      </c>
      <c r="O4" s="137">
        <v>0.79400000000000004</v>
      </c>
      <c r="P4" s="137">
        <v>0.79400000000000004</v>
      </c>
      <c r="Q4" s="137">
        <v>0.79400000000000004</v>
      </c>
      <c r="R4" s="137">
        <v>-2.66</v>
      </c>
      <c r="S4" s="137">
        <v>-2.66</v>
      </c>
      <c r="T4" s="137">
        <v>-2.66</v>
      </c>
      <c r="U4" s="137">
        <v>-2.66</v>
      </c>
      <c r="V4" s="137">
        <v>-22.26</v>
      </c>
    </row>
    <row r="5" spans="1:22" x14ac:dyDescent="0.35">
      <c r="B5" s="137" t="s">
        <v>274</v>
      </c>
      <c r="C5" s="137">
        <v>0</v>
      </c>
      <c r="D5" s="137">
        <v>603.98099999999999</v>
      </c>
      <c r="E5" s="137">
        <v>603.98099999999999</v>
      </c>
      <c r="F5" s="137">
        <v>133.58750000000001</v>
      </c>
      <c r="G5" s="137">
        <v>133.58750000000001</v>
      </c>
      <c r="H5" s="137">
        <v>133.58750000000001</v>
      </c>
      <c r="I5" s="137">
        <v>133.58750000000001</v>
      </c>
      <c r="J5" s="137">
        <v>40.945</v>
      </c>
      <c r="K5" s="137">
        <v>40.945</v>
      </c>
      <c r="L5" s="137">
        <v>40.945</v>
      </c>
      <c r="M5" s="137">
        <v>40.945</v>
      </c>
      <c r="N5" s="137">
        <v>32.351999999999997</v>
      </c>
      <c r="O5" s="137">
        <v>32.351999999999997</v>
      </c>
      <c r="P5" s="137">
        <v>32.351999999999997</v>
      </c>
      <c r="Q5" s="137">
        <v>32.351999999999997</v>
      </c>
      <c r="R5" s="137">
        <v>23.411999999999999</v>
      </c>
      <c r="S5" s="137">
        <v>23.411999999999999</v>
      </c>
      <c r="T5" s="137">
        <v>23.411999999999999</v>
      </c>
      <c r="U5" s="137">
        <v>23.411999999999999</v>
      </c>
      <c r="V5" s="137">
        <v>10.97</v>
      </c>
    </row>
    <row r="6" spans="1:22" x14ac:dyDescent="0.35">
      <c r="A6" s="77" t="s">
        <v>167</v>
      </c>
      <c r="B6" s="137" t="s">
        <v>275</v>
      </c>
      <c r="C6" s="137">
        <v>0</v>
      </c>
      <c r="D6" s="137">
        <v>724.86300000000006</v>
      </c>
      <c r="E6" s="137">
        <v>724.86300000000006</v>
      </c>
      <c r="F6" s="137">
        <v>225.26650000000001</v>
      </c>
      <c r="G6" s="137">
        <v>225.26650000000001</v>
      </c>
      <c r="H6" s="137">
        <v>225.26650000000001</v>
      </c>
      <c r="I6" s="137">
        <v>225.26650000000001</v>
      </c>
      <c r="J6" s="137">
        <v>82.165000000000006</v>
      </c>
      <c r="K6" s="137">
        <v>82.165000000000006</v>
      </c>
      <c r="L6" s="137">
        <v>82.165000000000006</v>
      </c>
      <c r="M6" s="137">
        <v>82.165000000000006</v>
      </c>
      <c r="N6" s="137">
        <v>46.356000000000002</v>
      </c>
      <c r="O6" s="137">
        <v>46.356000000000002</v>
      </c>
      <c r="P6" s="137">
        <v>46.356000000000002</v>
      </c>
      <c r="Q6" s="137">
        <v>46.356000000000002</v>
      </c>
      <c r="R6" s="137">
        <v>27.265000000000001</v>
      </c>
      <c r="S6" s="137">
        <v>27.265000000000001</v>
      </c>
      <c r="T6" s="137">
        <v>27.265000000000001</v>
      </c>
      <c r="U6" s="137">
        <v>27.265000000000001</v>
      </c>
      <c r="V6" s="137">
        <v>11.244</v>
      </c>
    </row>
    <row r="7" spans="1:22" x14ac:dyDescent="0.35">
      <c r="B7" s="137" t="s">
        <v>276</v>
      </c>
      <c r="C7" s="137">
        <v>0</v>
      </c>
      <c r="D7" s="137">
        <v>94.665999999999997</v>
      </c>
      <c r="E7" s="137">
        <v>94.665999999999997</v>
      </c>
      <c r="F7" s="137">
        <v>39.542000000000002</v>
      </c>
      <c r="G7" s="137">
        <v>39.542000000000002</v>
      </c>
      <c r="H7" s="137">
        <v>39.542000000000002</v>
      </c>
      <c r="I7" s="137">
        <v>39.542000000000002</v>
      </c>
      <c r="J7" s="137">
        <v>9.6189999999999998</v>
      </c>
      <c r="K7" s="137">
        <v>9.6189999999999998</v>
      </c>
      <c r="L7" s="137">
        <v>9.6189999999999998</v>
      </c>
      <c r="M7" s="137">
        <v>9.6189999999999998</v>
      </c>
      <c r="N7" s="137">
        <v>1.238</v>
      </c>
      <c r="O7" s="137">
        <v>1.238</v>
      </c>
      <c r="P7" s="137">
        <v>1.238</v>
      </c>
      <c r="Q7" s="137">
        <v>1.238</v>
      </c>
      <c r="R7" s="137">
        <v>0.248</v>
      </c>
      <c r="S7" s="137">
        <v>0.248</v>
      </c>
      <c r="T7" s="137">
        <v>0.248</v>
      </c>
      <c r="U7" s="137">
        <v>0.248</v>
      </c>
      <c r="V7" s="137">
        <v>0.222</v>
      </c>
    </row>
    <row r="8" spans="1:22" x14ac:dyDescent="0.35">
      <c r="B8" s="137" t="s">
        <v>185</v>
      </c>
      <c r="C8" s="137">
        <v>35.433920000000001</v>
      </c>
      <c r="D8" s="137">
        <v>425.20704000000001</v>
      </c>
      <c r="E8" s="137">
        <v>350</v>
      </c>
      <c r="F8" s="137">
        <v>0</v>
      </c>
      <c r="G8" s="137">
        <v>0</v>
      </c>
      <c r="H8" s="137">
        <v>0</v>
      </c>
      <c r="I8" s="137">
        <v>0</v>
      </c>
      <c r="J8" s="137">
        <v>0</v>
      </c>
      <c r="K8" s="137">
        <v>0</v>
      </c>
      <c r="L8" s="137">
        <v>0</v>
      </c>
      <c r="M8" s="137">
        <v>0</v>
      </c>
      <c r="N8" s="137">
        <v>0</v>
      </c>
      <c r="O8" s="137">
        <v>0</v>
      </c>
      <c r="P8" s="137">
        <v>0</v>
      </c>
      <c r="Q8" s="137">
        <v>0</v>
      </c>
      <c r="R8" s="137">
        <v>0</v>
      </c>
      <c r="S8" s="137">
        <v>0</v>
      </c>
      <c r="T8" s="137">
        <v>0</v>
      </c>
      <c r="U8" s="137">
        <v>0</v>
      </c>
      <c r="V8" s="137">
        <v>0</v>
      </c>
    </row>
    <row r="9" spans="1:22" x14ac:dyDescent="0.35">
      <c r="B9" s="137" t="s">
        <v>277</v>
      </c>
      <c r="C9" s="137">
        <v>3.2000000000000001E-2</v>
      </c>
      <c r="D9" s="137">
        <v>0.38400000000000001</v>
      </c>
      <c r="E9" s="137">
        <v>0.38400000000000001</v>
      </c>
      <c r="F9" s="137">
        <v>0</v>
      </c>
      <c r="G9" s="137">
        <v>0</v>
      </c>
      <c r="H9" s="137">
        <v>0</v>
      </c>
      <c r="I9" s="137">
        <v>0</v>
      </c>
      <c r="J9" s="137">
        <v>0</v>
      </c>
      <c r="K9" s="137">
        <v>0</v>
      </c>
      <c r="L9" s="137">
        <v>0</v>
      </c>
      <c r="M9" s="137">
        <v>0</v>
      </c>
      <c r="N9" s="137">
        <v>0</v>
      </c>
      <c r="O9" s="137">
        <v>0</v>
      </c>
      <c r="P9" s="137">
        <v>0</v>
      </c>
      <c r="Q9" s="137">
        <v>0</v>
      </c>
      <c r="R9" s="137">
        <v>0</v>
      </c>
      <c r="S9" s="137">
        <v>0</v>
      </c>
      <c r="T9" s="137">
        <v>0</v>
      </c>
      <c r="U9" s="137">
        <v>0</v>
      </c>
      <c r="V9" s="137">
        <v>0</v>
      </c>
    </row>
    <row r="10" spans="1:22" x14ac:dyDescent="0.35">
      <c r="B10" s="137" t="s">
        <v>278</v>
      </c>
      <c r="C10" s="137">
        <v>0</v>
      </c>
      <c r="D10" s="137">
        <v>163.68600000000001</v>
      </c>
      <c r="E10" s="137">
        <v>163.68600000000001</v>
      </c>
      <c r="F10" s="137">
        <v>110.248</v>
      </c>
      <c r="G10" s="137">
        <v>110.248</v>
      </c>
      <c r="H10" s="137">
        <v>110.248</v>
      </c>
      <c r="I10" s="137">
        <v>110.248</v>
      </c>
      <c r="J10" s="137">
        <v>12.726000000000001</v>
      </c>
      <c r="K10" s="137">
        <v>12.726000000000001</v>
      </c>
      <c r="L10" s="137">
        <v>12.726000000000001</v>
      </c>
      <c r="M10" s="137">
        <v>12.726000000000001</v>
      </c>
      <c r="N10" s="137">
        <v>1.365</v>
      </c>
      <c r="O10" s="137">
        <v>1.365</v>
      </c>
      <c r="P10" s="137">
        <v>1.365</v>
      </c>
      <c r="Q10" s="137">
        <v>1.365</v>
      </c>
      <c r="R10" s="137">
        <v>-0.90100000000000002</v>
      </c>
      <c r="S10" s="137">
        <v>-0.90100000000000002</v>
      </c>
      <c r="T10" s="137">
        <v>-0.90100000000000002</v>
      </c>
      <c r="U10" s="137">
        <v>-0.90100000000000002</v>
      </c>
      <c r="V10" s="137">
        <v>-2.15</v>
      </c>
    </row>
    <row r="11" spans="1:22" x14ac:dyDescent="0.35">
      <c r="B11" s="137" t="s">
        <v>274</v>
      </c>
      <c r="C11" s="137">
        <v>0</v>
      </c>
      <c r="D11" s="137">
        <v>603.98099999999999</v>
      </c>
      <c r="E11" s="137">
        <v>603.98099999999999</v>
      </c>
      <c r="F11" s="137">
        <v>133.58750000000001</v>
      </c>
      <c r="G11" s="137">
        <v>133.58750000000001</v>
      </c>
      <c r="H11" s="137">
        <v>133.58750000000001</v>
      </c>
      <c r="I11" s="137">
        <v>133.58750000000001</v>
      </c>
      <c r="J11" s="137">
        <v>40.945</v>
      </c>
      <c r="K11" s="137">
        <v>40.945</v>
      </c>
      <c r="L11" s="137">
        <v>40.945</v>
      </c>
      <c r="M11" s="137">
        <v>40.945</v>
      </c>
      <c r="N11" s="137">
        <v>32.351999999999997</v>
      </c>
      <c r="O11" s="137">
        <v>32.351999999999997</v>
      </c>
      <c r="P11" s="137">
        <v>32.351999999999997</v>
      </c>
      <c r="Q11" s="137">
        <v>32.351999999999997</v>
      </c>
      <c r="R11" s="137">
        <v>23.411999999999999</v>
      </c>
      <c r="S11" s="137">
        <v>23.411999999999999</v>
      </c>
      <c r="T11" s="137">
        <v>23.411999999999999</v>
      </c>
      <c r="U11" s="137">
        <v>23.411999999999999</v>
      </c>
      <c r="V11" s="137">
        <v>10.97</v>
      </c>
    </row>
    <row r="12" spans="1:22" x14ac:dyDescent="0.35">
      <c r="B12" s="137" t="s">
        <v>452</v>
      </c>
      <c r="C12" s="137">
        <v>0</v>
      </c>
      <c r="D12" s="137">
        <v>120.88200000000001</v>
      </c>
      <c r="E12" s="137">
        <v>120.88200000000001</v>
      </c>
      <c r="F12" s="137">
        <v>91.679000000000002</v>
      </c>
      <c r="G12" s="137">
        <v>91.679000000000002</v>
      </c>
      <c r="H12" s="137">
        <v>91.679000000000002</v>
      </c>
      <c r="I12" s="137">
        <v>91.679000000000002</v>
      </c>
      <c r="J12" s="137">
        <v>41.22</v>
      </c>
      <c r="K12" s="137">
        <v>41.22</v>
      </c>
      <c r="L12" s="137">
        <v>41.22</v>
      </c>
      <c r="M12" s="137">
        <v>41.22</v>
      </c>
      <c r="N12" s="137">
        <v>14.004</v>
      </c>
      <c r="O12" s="137">
        <v>14.004</v>
      </c>
      <c r="P12" s="137">
        <v>14.004</v>
      </c>
      <c r="Q12" s="137">
        <v>14.004</v>
      </c>
      <c r="R12" s="137">
        <v>3.85299999999999</v>
      </c>
      <c r="S12" s="137">
        <v>3.85299999999999</v>
      </c>
      <c r="T12" s="137">
        <v>3.85299999999999</v>
      </c>
      <c r="U12" s="137">
        <v>3.85299999999999</v>
      </c>
      <c r="V12" s="137">
        <v>0.27400000000000102</v>
      </c>
    </row>
    <row r="13" spans="1:22" x14ac:dyDescent="0.35">
      <c r="B13" s="137" t="s">
        <v>505</v>
      </c>
      <c r="C13" s="137">
        <v>0</v>
      </c>
      <c r="D13" s="137">
        <v>6.8</v>
      </c>
      <c r="E13" s="137">
        <v>6.8</v>
      </c>
      <c r="F13" s="137">
        <v>5.0999999999999996</v>
      </c>
      <c r="G13" s="137">
        <v>5.0999999999999996</v>
      </c>
      <c r="H13" s="137">
        <v>5.0999999999999996</v>
      </c>
      <c r="I13" s="137">
        <v>5.0999999999999996</v>
      </c>
      <c r="J13" s="137">
        <v>0</v>
      </c>
      <c r="K13" s="137">
        <v>0</v>
      </c>
      <c r="L13" s="137">
        <v>0</v>
      </c>
      <c r="M13" s="137">
        <v>0</v>
      </c>
      <c r="N13" s="137">
        <v>0</v>
      </c>
      <c r="O13" s="137">
        <v>0</v>
      </c>
      <c r="P13" s="137">
        <v>0</v>
      </c>
      <c r="Q13" s="137">
        <v>0</v>
      </c>
      <c r="R13" s="137">
        <v>0</v>
      </c>
      <c r="S13" s="137">
        <v>0</v>
      </c>
      <c r="T13" s="137">
        <v>0</v>
      </c>
      <c r="U13" s="137">
        <v>0</v>
      </c>
      <c r="V13" s="137">
        <v>0</v>
      </c>
    </row>
    <row r="14" spans="1:22" x14ac:dyDescent="0.35">
      <c r="B14" s="137" t="s">
        <v>5</v>
      </c>
      <c r="C14" s="137">
        <v>0</v>
      </c>
      <c r="D14" s="137">
        <v>24.693999999999999</v>
      </c>
      <c r="E14" s="137">
        <v>24.693999999999999</v>
      </c>
      <c r="F14" s="137">
        <v>46.79</v>
      </c>
      <c r="G14" s="137">
        <v>46.79</v>
      </c>
      <c r="H14" s="137">
        <v>46.79</v>
      </c>
      <c r="I14" s="137">
        <v>46.79</v>
      </c>
      <c r="J14" s="137">
        <v>38.595999999999997</v>
      </c>
      <c r="K14" s="137">
        <v>38.595999999999997</v>
      </c>
      <c r="L14" s="137">
        <v>38.595999999999997</v>
      </c>
      <c r="M14" s="137">
        <v>38.595999999999997</v>
      </c>
      <c r="N14" s="137">
        <v>31.911000000000001</v>
      </c>
      <c r="O14" s="137">
        <v>31.911000000000001</v>
      </c>
      <c r="P14" s="137">
        <v>31.911000000000001</v>
      </c>
      <c r="Q14" s="137">
        <v>31.911000000000001</v>
      </c>
      <c r="R14" s="137">
        <v>23.099</v>
      </c>
      <c r="S14" s="137">
        <v>23.099</v>
      </c>
      <c r="T14" s="137">
        <v>23.099</v>
      </c>
      <c r="U14" s="137">
        <v>23.099</v>
      </c>
      <c r="V14" s="137">
        <v>10.766999999999999</v>
      </c>
    </row>
    <row r="15" spans="1:22" x14ac:dyDescent="0.35">
      <c r="B15" s="137" t="s">
        <v>506</v>
      </c>
      <c r="C15" s="137">
        <v>0</v>
      </c>
      <c r="D15" s="137">
        <v>0.57199999999999995</v>
      </c>
      <c r="E15" s="137">
        <v>0.57199999999999995</v>
      </c>
      <c r="F15" s="137">
        <v>0.30499999999999999</v>
      </c>
      <c r="G15" s="137">
        <v>0.30499999999999999</v>
      </c>
      <c r="H15" s="137">
        <v>0.30499999999999999</v>
      </c>
      <c r="I15" s="137">
        <v>0.30499999999999999</v>
      </c>
      <c r="J15" s="137">
        <v>0.14899999999999999</v>
      </c>
      <c r="K15" s="137">
        <v>0.14899999999999999</v>
      </c>
      <c r="L15" s="137">
        <v>0.14899999999999999</v>
      </c>
      <c r="M15" s="137">
        <v>0.14899999999999999</v>
      </c>
      <c r="N15" s="137">
        <v>4.1000000000000002E-2</v>
      </c>
      <c r="O15" s="137">
        <v>4.1000000000000002E-2</v>
      </c>
      <c r="P15" s="137">
        <v>4.1000000000000002E-2</v>
      </c>
      <c r="Q15" s="137">
        <v>4.1000000000000002E-2</v>
      </c>
      <c r="R15" s="137">
        <v>1.2999999999999999E-2</v>
      </c>
      <c r="S15" s="137">
        <v>1.2999999999999999E-2</v>
      </c>
      <c r="T15" s="137">
        <v>1.2999999999999999E-2</v>
      </c>
      <c r="U15" s="137">
        <v>1.2999999999999999E-2</v>
      </c>
      <c r="V15" s="137">
        <v>3.0000000000000001E-3</v>
      </c>
    </row>
    <row r="16" spans="1:22" x14ac:dyDescent="0.35">
      <c r="B16" s="137" t="s">
        <v>507</v>
      </c>
      <c r="C16" s="137">
        <v>0</v>
      </c>
      <c r="D16" s="137">
        <v>4</v>
      </c>
      <c r="E16" s="137">
        <v>4</v>
      </c>
      <c r="F16" s="137">
        <v>4.3</v>
      </c>
      <c r="G16" s="137">
        <v>4.3</v>
      </c>
      <c r="H16" s="137">
        <v>4.3</v>
      </c>
      <c r="I16" s="137">
        <v>4.3</v>
      </c>
      <c r="J16" s="137">
        <v>1.2</v>
      </c>
      <c r="K16" s="137">
        <v>1.2</v>
      </c>
      <c r="L16" s="137">
        <v>1.2</v>
      </c>
      <c r="M16" s="137">
        <v>1.2</v>
      </c>
      <c r="N16" s="137">
        <v>0.4</v>
      </c>
      <c r="O16" s="137">
        <v>0.4</v>
      </c>
      <c r="P16" s="137">
        <v>0.4</v>
      </c>
      <c r="Q16" s="137">
        <v>0.4</v>
      </c>
      <c r="R16" s="137">
        <v>0.3</v>
      </c>
      <c r="S16" s="137">
        <v>0.3</v>
      </c>
      <c r="T16" s="137">
        <v>0.3</v>
      </c>
      <c r="U16" s="137">
        <v>0.3</v>
      </c>
      <c r="V16" s="137">
        <v>0.2</v>
      </c>
    </row>
    <row r="17" spans="2:46" x14ac:dyDescent="0.35">
      <c r="B17" s="137" t="s">
        <v>504</v>
      </c>
      <c r="C17" s="137">
        <v>0</v>
      </c>
      <c r="D17" s="137">
        <v>567.91499999999996</v>
      </c>
      <c r="E17" s="137">
        <v>567.91499999999996</v>
      </c>
      <c r="F17" s="137">
        <v>77.092500000000001</v>
      </c>
      <c r="G17" s="137">
        <v>77.092500000000001</v>
      </c>
      <c r="H17" s="137">
        <v>77.092500000000001</v>
      </c>
      <c r="I17" s="137">
        <v>77.092500000000001</v>
      </c>
      <c r="J17" s="137">
        <v>1</v>
      </c>
      <c r="K17" s="137">
        <v>1</v>
      </c>
      <c r="L17" s="137">
        <v>1</v>
      </c>
      <c r="M17" s="137">
        <v>1</v>
      </c>
      <c r="N17" s="137">
        <v>0</v>
      </c>
      <c r="O17" s="137">
        <v>0</v>
      </c>
      <c r="P17" s="137">
        <v>0</v>
      </c>
      <c r="Q17" s="137">
        <v>0</v>
      </c>
      <c r="R17" s="137">
        <v>0</v>
      </c>
      <c r="S17" s="137">
        <v>0</v>
      </c>
      <c r="T17" s="137">
        <v>0</v>
      </c>
      <c r="U17" s="137">
        <v>0</v>
      </c>
      <c r="V17" s="137">
        <v>0</v>
      </c>
    </row>
    <row r="18" spans="2:46" s="308" customFormat="1" x14ac:dyDescent="0.35">
      <c r="B18" s="188" t="s">
        <v>100</v>
      </c>
      <c r="C18" s="188">
        <v>0</v>
      </c>
      <c r="D18" s="188">
        <v>7.6</v>
      </c>
      <c r="E18" s="188">
        <v>7.6</v>
      </c>
      <c r="F18" s="188">
        <v>0</v>
      </c>
      <c r="G18" s="188">
        <v>0</v>
      </c>
      <c r="H18" s="188">
        <v>0</v>
      </c>
      <c r="I18" s="188">
        <v>0</v>
      </c>
      <c r="J18" s="188">
        <v>0</v>
      </c>
      <c r="K18" s="188">
        <v>0</v>
      </c>
      <c r="L18" s="188">
        <v>0</v>
      </c>
      <c r="M18" s="188">
        <v>0</v>
      </c>
      <c r="N18" s="188">
        <v>0</v>
      </c>
      <c r="O18" s="188">
        <v>0</v>
      </c>
      <c r="P18" s="188">
        <v>0</v>
      </c>
      <c r="Q18" s="188">
        <v>0</v>
      </c>
      <c r="R18" s="188">
        <v>0</v>
      </c>
      <c r="S18" s="188">
        <v>0</v>
      </c>
      <c r="T18" s="188">
        <v>0</v>
      </c>
      <c r="U18" s="188">
        <v>0</v>
      </c>
      <c r="V18" s="188">
        <v>0</v>
      </c>
    </row>
    <row r="19" spans="2:46" s="308" customFormat="1" x14ac:dyDescent="0.35">
      <c r="B19" s="188" t="s">
        <v>553</v>
      </c>
      <c r="C19" s="188">
        <v>0</v>
      </c>
      <c r="D19" s="188">
        <v>8.1999999999999993</v>
      </c>
      <c r="E19" s="188">
        <v>8.1999999999999993</v>
      </c>
      <c r="F19" s="188">
        <v>11.3</v>
      </c>
      <c r="G19" s="188">
        <v>11.3</v>
      </c>
      <c r="H19" s="188">
        <v>11.3</v>
      </c>
      <c r="I19" s="188">
        <v>11.3</v>
      </c>
      <c r="J19" s="188">
        <v>8.4</v>
      </c>
      <c r="K19" s="188">
        <v>8.4</v>
      </c>
      <c r="L19" s="188">
        <v>8.4</v>
      </c>
      <c r="M19" s="188">
        <v>8.4</v>
      </c>
      <c r="N19" s="188">
        <v>0.2</v>
      </c>
      <c r="O19" s="188">
        <v>0.2</v>
      </c>
      <c r="P19" s="188">
        <v>0.2</v>
      </c>
      <c r="Q19" s="188">
        <v>0.2</v>
      </c>
      <c r="R19" s="188">
        <v>0</v>
      </c>
      <c r="S19" s="188">
        <v>0</v>
      </c>
      <c r="T19" s="188">
        <v>0</v>
      </c>
      <c r="U19" s="188">
        <v>0</v>
      </c>
      <c r="V19" s="188">
        <v>0</v>
      </c>
    </row>
    <row r="20" spans="2:46" s="308" customFormat="1" x14ac:dyDescent="0.35">
      <c r="B20" s="188" t="s">
        <v>554</v>
      </c>
      <c r="C20" s="188">
        <v>0</v>
      </c>
      <c r="D20" s="188">
        <v>89.6</v>
      </c>
      <c r="E20" s="188">
        <v>89.6</v>
      </c>
      <c r="F20" s="188">
        <v>1.1000000000000001</v>
      </c>
      <c r="G20" s="188">
        <v>1.1000000000000001</v>
      </c>
      <c r="H20" s="188">
        <v>1.1000000000000001</v>
      </c>
      <c r="I20" s="188">
        <v>1.1000000000000001</v>
      </c>
      <c r="J20" s="188">
        <v>0.3</v>
      </c>
      <c r="K20" s="188">
        <v>0.3</v>
      </c>
      <c r="L20" s="188">
        <v>0.3</v>
      </c>
      <c r="M20" s="188">
        <v>0.3</v>
      </c>
      <c r="N20" s="188">
        <v>0</v>
      </c>
      <c r="O20" s="188">
        <v>0</v>
      </c>
      <c r="P20" s="188">
        <v>0</v>
      </c>
      <c r="Q20" s="188">
        <v>0</v>
      </c>
      <c r="R20" s="188">
        <v>0</v>
      </c>
      <c r="S20" s="188">
        <v>0</v>
      </c>
      <c r="T20" s="188">
        <v>0</v>
      </c>
      <c r="U20" s="188">
        <v>0</v>
      </c>
      <c r="V20" s="188">
        <v>0</v>
      </c>
    </row>
    <row r="21" spans="2:46" s="308" customFormat="1" x14ac:dyDescent="0.35">
      <c r="B21" s="188" t="s">
        <v>555</v>
      </c>
      <c r="C21" s="188">
        <v>0</v>
      </c>
      <c r="D21" s="188">
        <v>1.66</v>
      </c>
      <c r="E21" s="188">
        <v>1.66</v>
      </c>
      <c r="F21" s="188">
        <v>1.75</v>
      </c>
      <c r="G21" s="188">
        <v>1.75</v>
      </c>
      <c r="H21" s="188">
        <v>1.75</v>
      </c>
      <c r="I21" s="188">
        <v>1.75</v>
      </c>
      <c r="J21" s="188">
        <v>1.8</v>
      </c>
      <c r="K21" s="188">
        <v>1.8</v>
      </c>
      <c r="L21" s="188">
        <v>1.8</v>
      </c>
      <c r="M21" s="188">
        <v>1.8</v>
      </c>
      <c r="N21" s="188">
        <v>1.95</v>
      </c>
      <c r="O21" s="188">
        <v>1.95</v>
      </c>
      <c r="P21" s="188">
        <v>1.95</v>
      </c>
      <c r="Q21" s="188">
        <v>1.95</v>
      </c>
      <c r="R21" s="188">
        <v>1.43</v>
      </c>
      <c r="S21" s="188">
        <v>1.43</v>
      </c>
      <c r="T21" s="188">
        <v>1.43</v>
      </c>
      <c r="U21" s="188">
        <v>1.43</v>
      </c>
      <c r="V21" s="188">
        <v>0.88</v>
      </c>
    </row>
    <row r="22" spans="2:46" s="308" customFormat="1" x14ac:dyDescent="0.35">
      <c r="B22" s="188" t="s">
        <v>103</v>
      </c>
      <c r="C22" s="188">
        <v>0</v>
      </c>
      <c r="D22" s="188">
        <v>9.0220000000000002</v>
      </c>
      <c r="E22" s="188">
        <v>9.0220000000000002</v>
      </c>
      <c r="F22" s="188">
        <v>1.7330000000000001</v>
      </c>
      <c r="G22" s="188">
        <v>1.7330000000000001</v>
      </c>
      <c r="H22" s="188">
        <v>1.7330000000000001</v>
      </c>
      <c r="I22" s="188">
        <v>1.7330000000000001</v>
      </c>
      <c r="J22" s="188">
        <v>0</v>
      </c>
      <c r="K22" s="188">
        <v>0</v>
      </c>
      <c r="L22" s="188">
        <v>0</v>
      </c>
      <c r="M22" s="188">
        <v>0</v>
      </c>
      <c r="N22" s="188">
        <v>0</v>
      </c>
      <c r="O22" s="188">
        <v>0</v>
      </c>
      <c r="P22" s="188">
        <v>0</v>
      </c>
      <c r="Q22" s="188">
        <v>0</v>
      </c>
      <c r="R22" s="188">
        <v>0</v>
      </c>
      <c r="S22" s="188">
        <v>0</v>
      </c>
      <c r="T22" s="188">
        <v>0</v>
      </c>
      <c r="U22" s="188">
        <v>0</v>
      </c>
      <c r="V22" s="188">
        <v>0</v>
      </c>
    </row>
    <row r="23" spans="2:46" s="308" customFormat="1" x14ac:dyDescent="0.35">
      <c r="B23" s="188" t="s">
        <v>104</v>
      </c>
      <c r="C23" s="188">
        <v>0</v>
      </c>
      <c r="D23" s="188">
        <v>6.1479999999999997</v>
      </c>
      <c r="E23" s="188">
        <v>6.1479999999999997</v>
      </c>
      <c r="F23" s="188">
        <v>7.1440000000000001</v>
      </c>
      <c r="G23" s="188">
        <v>7.1440000000000001</v>
      </c>
      <c r="H23" s="188">
        <v>7.1440000000000001</v>
      </c>
      <c r="I23" s="188">
        <v>7.1440000000000001</v>
      </c>
      <c r="J23" s="188">
        <v>0</v>
      </c>
      <c r="K23" s="188">
        <v>0</v>
      </c>
      <c r="L23" s="188">
        <v>0</v>
      </c>
      <c r="M23" s="188">
        <v>0</v>
      </c>
      <c r="N23" s="188">
        <v>0</v>
      </c>
      <c r="O23" s="188">
        <v>0</v>
      </c>
      <c r="P23" s="188">
        <v>0</v>
      </c>
      <c r="Q23" s="188">
        <v>0</v>
      </c>
      <c r="R23" s="188">
        <v>0</v>
      </c>
      <c r="S23" s="188">
        <v>0</v>
      </c>
      <c r="T23" s="188">
        <v>0</v>
      </c>
      <c r="U23" s="188">
        <v>0</v>
      </c>
      <c r="V23" s="188">
        <v>0</v>
      </c>
    </row>
    <row r="24" spans="2:46" s="308" customFormat="1" x14ac:dyDescent="0.35">
      <c r="B24" s="188" t="s">
        <v>105</v>
      </c>
      <c r="C24" s="188">
        <v>0</v>
      </c>
      <c r="D24" s="188">
        <v>-0.56799999999999995</v>
      </c>
      <c r="E24" s="188">
        <v>-0.56799999999999995</v>
      </c>
      <c r="F24" s="188">
        <v>81.608999999999995</v>
      </c>
      <c r="G24" s="188">
        <v>81.608999999999995</v>
      </c>
      <c r="H24" s="188">
        <v>81.608999999999995</v>
      </c>
      <c r="I24" s="188">
        <v>81.608999999999995</v>
      </c>
      <c r="J24" s="188">
        <v>1.3759999999999999</v>
      </c>
      <c r="K24" s="188">
        <v>1.3759999999999999</v>
      </c>
      <c r="L24" s="188">
        <v>1.3759999999999999</v>
      </c>
      <c r="M24" s="188">
        <v>1.3759999999999999</v>
      </c>
      <c r="N24" s="188">
        <v>-0.875</v>
      </c>
      <c r="O24" s="188">
        <v>-0.875</v>
      </c>
      <c r="P24" s="188">
        <v>-0.875</v>
      </c>
      <c r="Q24" s="188">
        <v>-0.875</v>
      </c>
      <c r="R24" s="188">
        <v>-2.3410000000000002</v>
      </c>
      <c r="S24" s="188">
        <v>-2.3410000000000002</v>
      </c>
      <c r="T24" s="188">
        <v>-2.3410000000000002</v>
      </c>
      <c r="U24" s="188">
        <v>-2.3410000000000002</v>
      </c>
      <c r="V24" s="188">
        <v>-2.82</v>
      </c>
    </row>
    <row r="25" spans="2:46" s="308" customFormat="1" x14ac:dyDescent="0.35">
      <c r="B25" s="188" t="s">
        <v>556</v>
      </c>
      <c r="C25" s="188">
        <v>0</v>
      </c>
      <c r="D25" s="188">
        <v>42.024000000000001</v>
      </c>
      <c r="E25" s="188">
        <v>42.024000000000001</v>
      </c>
      <c r="F25" s="188">
        <v>5.6120000000000001</v>
      </c>
      <c r="G25" s="188">
        <v>5.6120000000000001</v>
      </c>
      <c r="H25" s="188">
        <v>5.6120000000000001</v>
      </c>
      <c r="I25" s="188">
        <v>5.6120000000000001</v>
      </c>
      <c r="J25" s="188">
        <v>0.85</v>
      </c>
      <c r="K25" s="188">
        <v>0.85</v>
      </c>
      <c r="L25" s="188">
        <v>0.85</v>
      </c>
      <c r="M25" s="188">
        <v>0.85</v>
      </c>
      <c r="N25" s="188">
        <v>0.09</v>
      </c>
      <c r="O25" s="188">
        <v>0.09</v>
      </c>
      <c r="P25" s="188">
        <v>0.09</v>
      </c>
      <c r="Q25" s="188">
        <v>0.09</v>
      </c>
      <c r="R25" s="188">
        <v>0.01</v>
      </c>
      <c r="S25" s="188">
        <v>0.01</v>
      </c>
      <c r="T25" s="188">
        <v>0.01</v>
      </c>
      <c r="U25" s="188">
        <v>0.01</v>
      </c>
      <c r="V25" s="188">
        <v>-0.21</v>
      </c>
    </row>
    <row r="26" spans="2:46" x14ac:dyDescent="0.35">
      <c r="B26" s="588" t="s">
        <v>81</v>
      </c>
      <c r="C26" s="588">
        <v>0</v>
      </c>
      <c r="D26" s="588">
        <v>0</v>
      </c>
      <c r="E26" s="588">
        <v>0</v>
      </c>
      <c r="F26" s="588">
        <v>4.7E-2</v>
      </c>
      <c r="G26" s="588">
        <v>4.7E-2</v>
      </c>
      <c r="H26" s="588">
        <v>4.7E-2</v>
      </c>
      <c r="I26" s="588">
        <v>4.7E-2</v>
      </c>
      <c r="J26" s="588">
        <v>1.7000000000000001E-2</v>
      </c>
      <c r="K26" s="588">
        <v>1.7000000000000001E-2</v>
      </c>
      <c r="L26" s="588">
        <v>1.7000000000000001E-2</v>
      </c>
      <c r="M26" s="588">
        <v>1.7000000000000001E-2</v>
      </c>
      <c r="N26" s="588">
        <v>4.0000000000000001E-3</v>
      </c>
      <c r="O26" s="588">
        <v>4.0000000000000001E-3</v>
      </c>
      <c r="P26" s="588">
        <v>4.0000000000000001E-3</v>
      </c>
      <c r="Q26" s="588">
        <v>4.0000000000000001E-3</v>
      </c>
      <c r="R26" s="588">
        <v>0</v>
      </c>
      <c r="S26" s="588">
        <v>0</v>
      </c>
      <c r="T26" s="588">
        <v>0</v>
      </c>
      <c r="U26" s="588">
        <v>0</v>
      </c>
      <c r="V26" s="588">
        <v>0</v>
      </c>
    </row>
    <row r="27" spans="2:46" x14ac:dyDescent="0.35">
      <c r="B27" s="588" t="s">
        <v>80</v>
      </c>
      <c r="C27" s="588">
        <v>0</v>
      </c>
      <c r="D27" s="588">
        <v>0.14000000000000001</v>
      </c>
      <c r="E27" s="588">
        <v>0.14000000000000001</v>
      </c>
      <c r="F27" s="588">
        <v>0.12</v>
      </c>
      <c r="G27" s="588">
        <v>0.12</v>
      </c>
      <c r="H27" s="588">
        <v>0.12</v>
      </c>
      <c r="I27" s="588">
        <v>0.12</v>
      </c>
      <c r="J27" s="588">
        <v>0.06</v>
      </c>
      <c r="K27" s="588">
        <v>0.06</v>
      </c>
      <c r="L27" s="588">
        <v>0.06</v>
      </c>
      <c r="M27" s="588">
        <v>0.06</v>
      </c>
      <c r="N27" s="588">
        <v>0.06</v>
      </c>
      <c r="O27" s="588">
        <v>0.06</v>
      </c>
      <c r="P27" s="588">
        <v>0.06</v>
      </c>
      <c r="Q27" s="588">
        <v>0.06</v>
      </c>
      <c r="R27" s="588">
        <v>7.0000000000000007E-2</v>
      </c>
      <c r="S27" s="588">
        <v>7.0000000000000007E-2</v>
      </c>
      <c r="T27" s="588">
        <v>7.0000000000000007E-2</v>
      </c>
      <c r="U27" s="588">
        <v>7.0000000000000007E-2</v>
      </c>
      <c r="V27" s="588">
        <v>7.0000000000000007E-2</v>
      </c>
      <c r="W27" s="308" t="s">
        <v>196</v>
      </c>
      <c r="X27" s="308" t="s">
        <v>197</v>
      </c>
      <c r="Y27" s="308" t="s">
        <v>198</v>
      </c>
      <c r="Z27" s="308" t="s">
        <v>199</v>
      </c>
      <c r="AA27" s="308" t="s">
        <v>200</v>
      </c>
      <c r="AB27" s="308" t="s">
        <v>201</v>
      </c>
      <c r="AC27" s="308" t="s">
        <v>202</v>
      </c>
      <c r="AD27" s="308" t="s">
        <v>203</v>
      </c>
      <c r="AE27" s="308" t="s">
        <v>204</v>
      </c>
      <c r="AF27" s="308" t="s">
        <v>205</v>
      </c>
      <c r="AG27" s="308" t="s">
        <v>206</v>
      </c>
      <c r="AH27" s="308" t="s">
        <v>207</v>
      </c>
      <c r="AI27" s="308" t="s">
        <v>208</v>
      </c>
      <c r="AJ27" s="308" t="s">
        <v>209</v>
      </c>
      <c r="AK27" s="308" t="s">
        <v>210</v>
      </c>
      <c r="AL27" s="308" t="s">
        <v>211</v>
      </c>
      <c r="AM27" s="308" t="s">
        <v>212</v>
      </c>
      <c r="AN27" s="308" t="s">
        <v>213</v>
      </c>
      <c r="AO27" s="308" t="s">
        <v>214</v>
      </c>
      <c r="AP27" s="308" t="s">
        <v>215</v>
      </c>
      <c r="AQ27" s="308" t="s">
        <v>216</v>
      </c>
      <c r="AR27" s="308" t="s">
        <v>217</v>
      </c>
      <c r="AS27" s="308" t="s">
        <v>218</v>
      </c>
      <c r="AT27" s="308" t="s">
        <v>219</v>
      </c>
    </row>
    <row r="28" spans="2:46" x14ac:dyDescent="0.35">
      <c r="B28" s="588" t="s">
        <v>79</v>
      </c>
      <c r="C28" s="588">
        <v>0</v>
      </c>
      <c r="D28" s="588">
        <v>166.3</v>
      </c>
      <c r="E28" s="588">
        <v>166.3</v>
      </c>
      <c r="F28" s="588">
        <v>60.22</v>
      </c>
      <c r="G28" s="588">
        <v>60.22</v>
      </c>
      <c r="H28" s="588">
        <v>60.22</v>
      </c>
      <c r="I28" s="588">
        <v>60.22</v>
      </c>
      <c r="J28" s="588">
        <v>3.73</v>
      </c>
      <c r="K28" s="588">
        <v>3.73</v>
      </c>
      <c r="L28" s="588">
        <v>3.73</v>
      </c>
      <c r="M28" s="588">
        <v>3.73</v>
      </c>
      <c r="N28" s="588">
        <v>0.73</v>
      </c>
      <c r="O28" s="588">
        <v>0.73</v>
      </c>
      <c r="P28" s="588">
        <v>0.73</v>
      </c>
      <c r="Q28" s="588">
        <v>0.73</v>
      </c>
      <c r="R28" s="588">
        <v>-2.73</v>
      </c>
      <c r="S28" s="588">
        <v>-2.73</v>
      </c>
      <c r="T28" s="588">
        <v>-2.73</v>
      </c>
      <c r="U28" s="588">
        <v>-2.73</v>
      </c>
      <c r="V28" s="588">
        <v>-22.33</v>
      </c>
      <c r="W28" s="308">
        <v>63.113349999999997</v>
      </c>
      <c r="X28" s="308">
        <v>36.135887500000003</v>
      </c>
      <c r="Y28" s="308">
        <v>14.066649999999999</v>
      </c>
      <c r="Z28" s="308">
        <v>10.40475625</v>
      </c>
      <c r="AA28" s="308">
        <v>6.7428625000000002</v>
      </c>
      <c r="AB28" s="308">
        <v>3.0809687499999998</v>
      </c>
      <c r="AC28" s="308">
        <v>0.18</v>
      </c>
      <c r="AD28" s="308">
        <v>0.13250000000000001</v>
      </c>
      <c r="AE28" s="308">
        <v>8.5000000000000006E-2</v>
      </c>
      <c r="AF28" s="308">
        <v>3.7499999999999999E-2</v>
      </c>
      <c r="AG28" s="308">
        <v>0</v>
      </c>
      <c r="AH28" s="308">
        <v>0</v>
      </c>
      <c r="AI28" s="308">
        <v>0</v>
      </c>
      <c r="AJ28" s="308">
        <v>0</v>
      </c>
      <c r="AK28" s="308">
        <v>0</v>
      </c>
      <c r="AL28" s="308">
        <v>0</v>
      </c>
      <c r="AM28" s="308">
        <v>0</v>
      </c>
      <c r="AN28" s="308">
        <v>0</v>
      </c>
      <c r="AO28" s="308">
        <v>0</v>
      </c>
      <c r="AP28" s="308"/>
      <c r="AQ28" s="308"/>
      <c r="AR28" s="308"/>
      <c r="AS28" s="308"/>
      <c r="AT28" s="308"/>
    </row>
    <row r="29" spans="2:46" x14ac:dyDescent="0.35">
      <c r="V29" s="308">
        <v>30.763680999999998</v>
      </c>
      <c r="W29" s="308">
        <v>29.973768</v>
      </c>
      <c r="X29" s="308">
        <v>28.516801999999998</v>
      </c>
      <c r="Y29" s="308">
        <v>27.064983000000002</v>
      </c>
      <c r="Z29" s="308">
        <v>24.794591499999999</v>
      </c>
      <c r="AA29" s="308">
        <v>22.5242</v>
      </c>
      <c r="AB29" s="308">
        <v>20.253808500000002</v>
      </c>
      <c r="AC29" s="308">
        <v>18.065356999999999</v>
      </c>
      <c r="AD29" s="308">
        <v>16.197398499999998</v>
      </c>
      <c r="AE29" s="308">
        <v>14.32944</v>
      </c>
      <c r="AF29" s="308">
        <v>12.4614815</v>
      </c>
      <c r="AG29" s="308">
        <v>10.660373</v>
      </c>
      <c r="AH29" s="308">
        <v>9.1284500000000008</v>
      </c>
      <c r="AI29" s="308">
        <v>7.6126775000000002</v>
      </c>
      <c r="AJ29" s="308">
        <v>6.0969049999999996</v>
      </c>
      <c r="AK29" s="308">
        <v>4.6692524999999998</v>
      </c>
      <c r="AL29" s="308">
        <v>3.5720499999999999</v>
      </c>
      <c r="AM29" s="308">
        <v>2.4748475000000001</v>
      </c>
      <c r="AN29" s="308">
        <v>1.377645</v>
      </c>
      <c r="AO29" s="308">
        <v>0.40376250000000002</v>
      </c>
      <c r="AP29" s="308"/>
      <c r="AQ29" s="308"/>
      <c r="AR29" s="308"/>
      <c r="AS29" s="308"/>
      <c r="AT29" s="308"/>
    </row>
    <row r="30" spans="2:46" x14ac:dyDescent="0.35">
      <c r="B30" s="307" t="s">
        <v>525</v>
      </c>
      <c r="C30" s="308" t="s">
        <v>174</v>
      </c>
      <c r="D30" s="308" t="s">
        <v>175</v>
      </c>
      <c r="E30" s="308" t="s">
        <v>176</v>
      </c>
      <c r="F30" s="308" t="s">
        <v>177</v>
      </c>
      <c r="G30" s="308" t="s">
        <v>178</v>
      </c>
      <c r="H30" s="308" t="s">
        <v>179</v>
      </c>
      <c r="I30" s="308" t="s">
        <v>180</v>
      </c>
      <c r="J30" s="308" t="s">
        <v>181</v>
      </c>
      <c r="K30" s="308" t="s">
        <v>182</v>
      </c>
      <c r="L30" s="308" t="s">
        <v>183</v>
      </c>
      <c r="M30" s="308" t="s">
        <v>184</v>
      </c>
      <c r="N30" s="308" t="s">
        <v>187</v>
      </c>
      <c r="O30" s="308" t="s">
        <v>188</v>
      </c>
      <c r="P30" s="308" t="s">
        <v>189</v>
      </c>
      <c r="Q30" s="308" t="s">
        <v>190</v>
      </c>
      <c r="R30" s="308" t="s">
        <v>191</v>
      </c>
      <c r="S30" s="308" t="s">
        <v>192</v>
      </c>
      <c r="T30" s="308" t="s">
        <v>193</v>
      </c>
      <c r="U30" s="308" t="s">
        <v>194</v>
      </c>
      <c r="V30" s="308">
        <v>1.615</v>
      </c>
      <c r="W30" s="308">
        <v>1.5469999999999999</v>
      </c>
      <c r="X30" s="308">
        <v>1.224</v>
      </c>
      <c r="Y30" s="308">
        <v>0.91800000000000004</v>
      </c>
      <c r="Z30" s="308">
        <v>0.67574999999999996</v>
      </c>
      <c r="AA30" s="308">
        <v>0.4335</v>
      </c>
      <c r="AB30" s="308">
        <v>0.19125</v>
      </c>
      <c r="AC30" s="308">
        <v>0</v>
      </c>
      <c r="AD30" s="308">
        <v>0</v>
      </c>
      <c r="AE30" s="308">
        <v>0</v>
      </c>
      <c r="AF30" s="308">
        <v>0</v>
      </c>
      <c r="AG30" s="308">
        <v>0</v>
      </c>
      <c r="AH30" s="308">
        <v>0</v>
      </c>
      <c r="AI30" s="308">
        <v>0</v>
      </c>
      <c r="AJ30" s="308">
        <v>0</v>
      </c>
      <c r="AK30" s="308">
        <v>0</v>
      </c>
      <c r="AL30" s="308">
        <v>0</v>
      </c>
      <c r="AM30" s="308">
        <v>0</v>
      </c>
      <c r="AN30" s="308">
        <v>0</v>
      </c>
      <c r="AO30" s="308">
        <v>0</v>
      </c>
      <c r="AP30" s="308"/>
      <c r="AQ30" s="308"/>
      <c r="AR30" s="308"/>
      <c r="AS30" s="308"/>
      <c r="AT30" s="308"/>
    </row>
    <row r="31" spans="2:46" x14ac:dyDescent="0.35">
      <c r="B31" s="308" t="s">
        <v>520</v>
      </c>
      <c r="C31" s="308">
        <v>0</v>
      </c>
      <c r="D31" s="308">
        <v>39.754049999999999</v>
      </c>
      <c r="E31" s="308">
        <v>79.508099999999999</v>
      </c>
      <c r="F31" s="308">
        <v>72.978359999999995</v>
      </c>
      <c r="G31" s="308">
        <v>66.448620000000005</v>
      </c>
      <c r="H31" s="308">
        <v>70.226152499999998</v>
      </c>
      <c r="I31" s="308">
        <v>74.003685000000004</v>
      </c>
      <c r="J31" s="308">
        <v>72.454742499999995</v>
      </c>
      <c r="K31" s="308">
        <v>70.905799999999999</v>
      </c>
      <c r="L31" s="308">
        <v>70.954800000000006</v>
      </c>
      <c r="M31" s="308">
        <v>71.003799999999998</v>
      </c>
      <c r="N31" s="308">
        <v>70.982799999999997</v>
      </c>
      <c r="O31" s="308">
        <v>70.961799999999997</v>
      </c>
      <c r="P31" s="308">
        <v>70.109927499999998</v>
      </c>
      <c r="Q31" s="308">
        <v>69.258054999999999</v>
      </c>
      <c r="R31" s="308">
        <v>69.142416249999997</v>
      </c>
      <c r="S31" s="308">
        <v>69.026777499999994</v>
      </c>
      <c r="T31" s="308">
        <v>68.911138750000006</v>
      </c>
      <c r="U31" s="308">
        <v>68.795500000000004</v>
      </c>
      <c r="V31" s="308">
        <v>1.5879000000000001</v>
      </c>
      <c r="W31" s="308">
        <v>1.5398000000000001</v>
      </c>
      <c r="X31" s="308">
        <v>1.3438000000000001</v>
      </c>
      <c r="Y31" s="308">
        <v>1.149</v>
      </c>
      <c r="Z31" s="308">
        <v>0.94415000000000004</v>
      </c>
      <c r="AA31" s="308">
        <v>0.73929999999999996</v>
      </c>
      <c r="AB31" s="308">
        <v>0.53444999999999998</v>
      </c>
      <c r="AC31" s="308">
        <v>0.36059999999999998</v>
      </c>
      <c r="AD31" s="308">
        <v>0.30314999999999998</v>
      </c>
      <c r="AE31" s="308">
        <v>0.2457</v>
      </c>
      <c r="AF31" s="308">
        <v>0.18825</v>
      </c>
      <c r="AG31" s="308">
        <v>0.13880000000000001</v>
      </c>
      <c r="AH31" s="308">
        <v>0.1195</v>
      </c>
      <c r="AI31" s="308">
        <v>0.10050000000000001</v>
      </c>
      <c r="AJ31" s="308">
        <v>8.1500000000000003E-2</v>
      </c>
      <c r="AK31" s="308">
        <v>6.3500000000000001E-2</v>
      </c>
      <c r="AL31" s="308">
        <v>4.9250000000000002E-2</v>
      </c>
      <c r="AM31" s="308">
        <v>3.5000000000000003E-2</v>
      </c>
      <c r="AN31" s="308">
        <v>2.0750000000000001E-2</v>
      </c>
      <c r="AO31" s="308">
        <v>7.4999999999999997E-3</v>
      </c>
      <c r="AP31" s="308"/>
      <c r="AQ31" s="308"/>
      <c r="AR31" s="308"/>
      <c r="AS31" s="308"/>
      <c r="AT31" s="308"/>
    </row>
    <row r="32" spans="2:46" x14ac:dyDescent="0.35">
      <c r="B32" s="308" t="s">
        <v>521</v>
      </c>
      <c r="C32" s="308">
        <v>0</v>
      </c>
      <c r="D32" s="308">
        <v>1.72858</v>
      </c>
      <c r="E32" s="308">
        <v>3.45716</v>
      </c>
      <c r="F32" s="308">
        <v>6.2138859999999996</v>
      </c>
      <c r="G32" s="308">
        <v>8.9706119999999991</v>
      </c>
      <c r="H32" s="308">
        <v>11.263322000000001</v>
      </c>
      <c r="I32" s="308">
        <v>13.556032</v>
      </c>
      <c r="J32" s="308">
        <v>15.275162</v>
      </c>
      <c r="K32" s="308">
        <v>16.994292000000002</v>
      </c>
      <c r="L32" s="308">
        <v>18.885496</v>
      </c>
      <c r="M32" s="308">
        <v>20.776700000000002</v>
      </c>
      <c r="N32" s="308">
        <v>22.199954000000002</v>
      </c>
      <c r="O32" s="308">
        <v>23.623208000000002</v>
      </c>
      <c r="P32" s="308">
        <v>25.149806000000002</v>
      </c>
      <c r="Q32" s="308">
        <v>26.676404000000002</v>
      </c>
      <c r="R32" s="308">
        <v>27.553018000000002</v>
      </c>
      <c r="S32" s="308">
        <v>28.429632000000002</v>
      </c>
      <c r="T32" s="308">
        <v>29.491298</v>
      </c>
      <c r="U32" s="308">
        <v>30.552963999999999</v>
      </c>
      <c r="V32" s="308">
        <v>0.15233749999999999</v>
      </c>
      <c r="W32" s="308">
        <v>0.146121</v>
      </c>
      <c r="X32" s="308">
        <v>0.11866450000000001</v>
      </c>
      <c r="Y32" s="308">
        <v>9.3940999999999997E-2</v>
      </c>
      <c r="Z32" s="308">
        <v>7.9392000000000004E-2</v>
      </c>
      <c r="AA32" s="308">
        <v>6.4842999999999998E-2</v>
      </c>
      <c r="AB32" s="308">
        <v>5.0293999999999998E-2</v>
      </c>
      <c r="AC32" s="308">
        <v>3.7304999999999998E-2</v>
      </c>
      <c r="AD32" s="308">
        <v>3.0207999999999999E-2</v>
      </c>
      <c r="AE32" s="308">
        <v>2.3111E-2</v>
      </c>
      <c r="AF32" s="308">
        <v>1.6014E-2</v>
      </c>
      <c r="AG32" s="308">
        <v>9.9970000000000007E-3</v>
      </c>
      <c r="AH32" s="308">
        <v>8.0450000000000001E-3</v>
      </c>
      <c r="AI32" s="308">
        <v>6.0974999999999996E-3</v>
      </c>
      <c r="AJ32" s="308">
        <v>4.15E-3</v>
      </c>
      <c r="AK32" s="308">
        <v>2.4824999999999999E-3</v>
      </c>
      <c r="AL32" s="308">
        <v>1.8649999999999999E-3</v>
      </c>
      <c r="AM32" s="308">
        <v>1.2474999999999999E-3</v>
      </c>
      <c r="AN32" s="308">
        <v>6.3000000000000003E-4</v>
      </c>
      <c r="AO32" s="308">
        <v>1.125E-4</v>
      </c>
      <c r="AP32" s="308"/>
      <c r="AQ32" s="308"/>
      <c r="AR32" s="308"/>
      <c r="AS32" s="308"/>
      <c r="AT32" s="308"/>
    </row>
    <row r="33" spans="2:21" x14ac:dyDescent="0.35">
      <c r="B33" s="308" t="s">
        <v>522</v>
      </c>
      <c r="C33" s="308">
        <v>0</v>
      </c>
      <c r="D33" s="308">
        <v>0.47599999999999998</v>
      </c>
      <c r="E33" s="308">
        <v>0.95199999999999996</v>
      </c>
      <c r="F33" s="308">
        <v>1.1661999999999999</v>
      </c>
      <c r="G33" s="308">
        <v>1.3804000000000001</v>
      </c>
      <c r="H33" s="308">
        <v>1.6303000000000001</v>
      </c>
      <c r="I33" s="308">
        <v>1.8802000000000001</v>
      </c>
      <c r="J33" s="308">
        <v>1.7730999999999999</v>
      </c>
      <c r="K33" s="308">
        <v>1.6659999999999999</v>
      </c>
      <c r="L33" s="308">
        <v>1.6659999999999999</v>
      </c>
      <c r="M33" s="308">
        <v>1.6659999999999999</v>
      </c>
      <c r="N33" s="308">
        <v>1.6659999999999999</v>
      </c>
      <c r="O33" s="308">
        <v>1.6659999999999999</v>
      </c>
      <c r="P33" s="308">
        <v>1.6557999999999999</v>
      </c>
      <c r="Q33" s="308">
        <v>1.6456</v>
      </c>
      <c r="R33" s="308">
        <v>1.63795</v>
      </c>
      <c r="S33" s="308">
        <v>1.6303000000000001</v>
      </c>
      <c r="T33" s="308">
        <v>1.6226499999999999</v>
      </c>
      <c r="U33" s="308">
        <v>1.615</v>
      </c>
    </row>
    <row r="34" spans="2:21" x14ac:dyDescent="0.35">
      <c r="B34" s="308" t="s">
        <v>523</v>
      </c>
      <c r="C34" s="308">
        <v>0</v>
      </c>
      <c r="D34" s="308">
        <v>0.28000000000000003</v>
      </c>
      <c r="E34" s="308">
        <v>0.56000000000000005</v>
      </c>
      <c r="F34" s="308">
        <v>0.77700000000000002</v>
      </c>
      <c r="G34" s="308">
        <v>0.99399999999999999</v>
      </c>
      <c r="H34" s="308">
        <v>1.2047000000000001</v>
      </c>
      <c r="I34" s="308">
        <v>1.4154</v>
      </c>
      <c r="J34" s="308">
        <v>1.4091</v>
      </c>
      <c r="K34" s="308">
        <v>1.4028</v>
      </c>
      <c r="L34" s="308">
        <v>1.4616</v>
      </c>
      <c r="M34" s="308">
        <v>1.5204</v>
      </c>
      <c r="N34" s="308">
        <v>1.5232000000000001</v>
      </c>
      <c r="O34" s="308">
        <v>1.526</v>
      </c>
      <c r="P34" s="308">
        <v>1.5396000000000001</v>
      </c>
      <c r="Q34" s="308">
        <v>1.5531999999999999</v>
      </c>
      <c r="R34" s="308">
        <v>1.55935</v>
      </c>
      <c r="S34" s="308">
        <v>1.5654999999999999</v>
      </c>
      <c r="T34" s="308">
        <v>1.57375</v>
      </c>
      <c r="U34" s="308">
        <v>1.5820000000000001</v>
      </c>
    </row>
    <row r="35" spans="2:21" x14ac:dyDescent="0.35">
      <c r="B35" s="308" t="s">
        <v>524</v>
      </c>
      <c r="C35" s="308">
        <v>0</v>
      </c>
      <c r="D35" s="308">
        <v>4.0039999999999999E-2</v>
      </c>
      <c r="E35" s="308">
        <v>8.0079999999999998E-2</v>
      </c>
      <c r="F35" s="308">
        <v>8.9417999999999997E-2</v>
      </c>
      <c r="G35" s="308">
        <v>9.8755999999999997E-2</v>
      </c>
      <c r="H35" s="308">
        <v>0.113701</v>
      </c>
      <c r="I35" s="308">
        <v>0.12864600000000001</v>
      </c>
      <c r="J35" s="308">
        <v>0.13267100000000001</v>
      </c>
      <c r="K35" s="308">
        <v>0.13669600000000001</v>
      </c>
      <c r="L35" s="308">
        <v>0.14399700000000001</v>
      </c>
      <c r="M35" s="308">
        <v>0.15129799999999999</v>
      </c>
      <c r="N35" s="308">
        <v>0.15103900000000001</v>
      </c>
      <c r="O35" s="308">
        <v>0.15078</v>
      </c>
      <c r="P35" s="308">
        <v>0.15193100000000001</v>
      </c>
      <c r="Q35" s="308">
        <v>0.153082</v>
      </c>
      <c r="R35" s="308">
        <v>0.15267349999999999</v>
      </c>
      <c r="S35" s="308">
        <v>0.15226500000000001</v>
      </c>
      <c r="T35" s="308">
        <v>0.15244450000000001</v>
      </c>
      <c r="U35" s="308">
        <v>0.15262400000000001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A2" sqref="A2"/>
    </sheetView>
  </sheetViews>
  <sheetFormatPr defaultColWidth="10.90625" defaultRowHeight="14.5" x14ac:dyDescent="0.35"/>
  <cols>
    <col min="1" max="1" width="30" style="451" bestFit="1" customWidth="1"/>
    <col min="2" max="16384" width="10.90625" style="451"/>
  </cols>
  <sheetData>
    <row r="1" spans="1:23" x14ac:dyDescent="0.35">
      <c r="B1" s="451" t="s">
        <v>169</v>
      </c>
      <c r="C1" s="451" t="s">
        <v>170</v>
      </c>
      <c r="D1" s="451" t="s">
        <v>171</v>
      </c>
      <c r="E1" s="451" t="s">
        <v>172</v>
      </c>
      <c r="F1" s="451" t="s">
        <v>173</v>
      </c>
      <c r="G1" s="451" t="s">
        <v>174</v>
      </c>
      <c r="H1" s="451" t="s">
        <v>175</v>
      </c>
      <c r="I1" s="451" t="s">
        <v>176</v>
      </c>
      <c r="J1" s="451" t="s">
        <v>177</v>
      </c>
      <c r="K1" s="451" t="s">
        <v>178</v>
      </c>
      <c r="L1" s="451" t="s">
        <v>179</v>
      </c>
      <c r="M1" s="451" t="s">
        <v>180</v>
      </c>
      <c r="N1" s="451" t="s">
        <v>181</v>
      </c>
      <c r="O1" s="451" t="s">
        <v>182</v>
      </c>
      <c r="P1" s="451" t="s">
        <v>183</v>
      </c>
      <c r="Q1" s="451" t="s">
        <v>184</v>
      </c>
      <c r="R1" s="451" t="s">
        <v>187</v>
      </c>
      <c r="S1" s="451" t="s">
        <v>188</v>
      </c>
      <c r="T1" s="451" t="s">
        <v>189</v>
      </c>
      <c r="U1" s="451" t="s">
        <v>190</v>
      </c>
      <c r="V1" s="451" t="s">
        <v>191</v>
      </c>
      <c r="W1" s="451" t="s">
        <v>192</v>
      </c>
    </row>
    <row r="2" spans="1:23" x14ac:dyDescent="0.35">
      <c r="A2" s="451" t="s">
        <v>630</v>
      </c>
      <c r="B2" s="555">
        <v>112.989</v>
      </c>
      <c r="C2" s="555">
        <v>113.38</v>
      </c>
      <c r="D2" s="555">
        <v>112.86</v>
      </c>
      <c r="E2" s="555">
        <v>113.83799999999999</v>
      </c>
      <c r="F2" s="555">
        <v>114.41500000000001</v>
      </c>
      <c r="G2" s="555">
        <v>115.613</v>
      </c>
      <c r="H2" s="555">
        <v>116.079929684229</v>
      </c>
      <c r="I2" s="555">
        <v>116.665860886253</v>
      </c>
      <c r="J2" s="555">
        <v>117.173130068039</v>
      </c>
      <c r="K2" s="555">
        <v>117.776205556525</v>
      </c>
      <c r="L2" s="555">
        <v>118.328856673063</v>
      </c>
      <c r="M2" s="555">
        <v>118.891592663992</v>
      </c>
      <c r="N2" s="555">
        <v>119.478532353454</v>
      </c>
      <c r="O2" s="555">
        <v>120.061438093161</v>
      </c>
      <c r="P2" s="555">
        <v>120.658462657013</v>
      </c>
      <c r="Q2" s="555">
        <v>121.265572095255</v>
      </c>
      <c r="R2" s="555">
        <v>121.88982581995801</v>
      </c>
      <c r="S2" s="555">
        <v>122.528198368807</v>
      </c>
      <c r="T2" s="555">
        <v>123.170604867411</v>
      </c>
      <c r="U2" s="555">
        <v>123.820070778088</v>
      </c>
      <c r="V2" s="555">
        <v>124.47558761339801</v>
      </c>
      <c r="W2" s="555">
        <v>125.131104448709</v>
      </c>
    </row>
    <row r="3" spans="1:23" x14ac:dyDescent="0.35">
      <c r="A3" s="451" t="s">
        <v>629</v>
      </c>
      <c r="B3" s="572">
        <v>3.4368838919380802E-3</v>
      </c>
      <c r="C3" s="572">
        <v>3.4605138553309698E-3</v>
      </c>
      <c r="D3" s="572">
        <v>-4.5863467983771099E-3</v>
      </c>
      <c r="E3" s="572">
        <v>8.6656034024454893E-3</v>
      </c>
      <c r="F3" s="572">
        <v>5.0686062650433499E-3</v>
      </c>
      <c r="G3" s="572">
        <v>1.04706550714504E-2</v>
      </c>
      <c r="H3" s="572">
        <v>4.0387299371946704E-3</v>
      </c>
      <c r="I3" s="572">
        <v>5.0476529716862997E-3</v>
      </c>
      <c r="J3" s="572">
        <v>4.3480515888107999E-3</v>
      </c>
      <c r="K3" s="572">
        <v>5.1468752958592203E-3</v>
      </c>
      <c r="L3" s="572">
        <v>4.6923834396541703E-3</v>
      </c>
      <c r="M3" s="572">
        <v>4.7556953286800301E-3</v>
      </c>
      <c r="N3" s="572">
        <v>4.9367636206325604E-3</v>
      </c>
      <c r="O3" s="572">
        <v>4.8787487444397204E-3</v>
      </c>
      <c r="P3" s="572">
        <v>4.97265877649067E-3</v>
      </c>
      <c r="Q3" s="572">
        <v>5.03163578312149E-3</v>
      </c>
      <c r="R3" s="572">
        <v>5.1478231943116199E-3</v>
      </c>
      <c r="S3" s="572">
        <v>5.23729150119134E-3</v>
      </c>
      <c r="T3" s="572">
        <v>5.2429278089169999E-3</v>
      </c>
      <c r="U3" s="572">
        <v>5.2728969820035098E-3</v>
      </c>
      <c r="V3" s="572">
        <v>5.2941080649626703E-3</v>
      </c>
      <c r="W3" s="572">
        <v>5.26622808438937E-3</v>
      </c>
    </row>
    <row r="4" spans="1:23" x14ac:dyDescent="0.35">
      <c r="A4" s="451" t="s">
        <v>628</v>
      </c>
      <c r="B4" s="555">
        <v>110.529</v>
      </c>
      <c r="C4" s="555">
        <v>110.88200000000001</v>
      </c>
      <c r="D4" s="555">
        <v>110.435</v>
      </c>
      <c r="E4" s="555">
        <v>111.431</v>
      </c>
      <c r="F4" s="555">
        <v>111.83499999999999</v>
      </c>
      <c r="G4" s="555">
        <v>112.864</v>
      </c>
      <c r="H4" s="555">
        <v>113.331748734778</v>
      </c>
      <c r="I4" s="555">
        <v>113.915555194576</v>
      </c>
      <c r="J4" s="555">
        <v>114.364746923467</v>
      </c>
      <c r="K4" s="555">
        <v>114.924235646865</v>
      </c>
      <c r="L4" s="555">
        <v>115.440791354819</v>
      </c>
      <c r="M4" s="555">
        <v>115.96851279450701</v>
      </c>
      <c r="N4" s="555">
        <v>116.52210368492899</v>
      </c>
      <c r="O4" s="555">
        <v>117.071115307263</v>
      </c>
      <c r="P4" s="555">
        <v>117.63129076657199</v>
      </c>
      <c r="Q4" s="555">
        <v>118.20059915499699</v>
      </c>
      <c r="R4" s="555">
        <v>118.776332952822</v>
      </c>
      <c r="S4" s="555">
        <v>119.374397493133</v>
      </c>
      <c r="T4" s="555">
        <v>119.981640842685</v>
      </c>
      <c r="U4" s="555">
        <v>120.594864779056</v>
      </c>
      <c r="V4" s="555">
        <v>121.219127553946</v>
      </c>
      <c r="W4" s="555">
        <v>121.837226137653</v>
      </c>
    </row>
    <row r="5" spans="1:23" x14ac:dyDescent="0.35">
      <c r="A5" s="451" t="s">
        <v>627</v>
      </c>
      <c r="B5" s="572">
        <v>3.82351872706788E-3</v>
      </c>
      <c r="C5" s="572">
        <v>3.1937319617476598E-3</v>
      </c>
      <c r="D5" s="572">
        <v>-4.0313125665121198E-3</v>
      </c>
      <c r="E5" s="572">
        <v>9.0188798840946695E-3</v>
      </c>
      <c r="F5" s="572">
        <v>3.6255620069818302E-3</v>
      </c>
      <c r="G5" s="572">
        <v>9.2010551258552304E-3</v>
      </c>
      <c r="H5" s="572">
        <v>4.1443572332882104E-3</v>
      </c>
      <c r="I5" s="572">
        <v>5.1513054930816303E-3</v>
      </c>
      <c r="J5" s="572">
        <v>3.9431992244038901E-3</v>
      </c>
      <c r="K5" s="572">
        <v>4.8921432386195302E-3</v>
      </c>
      <c r="L5" s="572">
        <v>4.49474999808697E-3</v>
      </c>
      <c r="M5" s="572">
        <v>4.5713602054786601E-3</v>
      </c>
      <c r="N5" s="572">
        <v>4.7736310234707301E-3</v>
      </c>
      <c r="O5" s="572">
        <v>4.7116521670327299E-3</v>
      </c>
      <c r="P5" s="572">
        <v>4.7849160558435201E-3</v>
      </c>
      <c r="Q5" s="572">
        <v>4.8397699686470999E-3</v>
      </c>
      <c r="R5" s="572">
        <v>4.87081962308911E-3</v>
      </c>
      <c r="S5" s="572">
        <v>5.0352164058453698E-3</v>
      </c>
      <c r="T5" s="572">
        <v>5.0868809585997701E-3</v>
      </c>
      <c r="U5" s="572">
        <v>5.11098141402422E-3</v>
      </c>
      <c r="V5" s="572">
        <v>5.1765286692269097E-3</v>
      </c>
      <c r="W5" s="572">
        <v>5.0990185804744596E-3</v>
      </c>
    </row>
    <row r="6" spans="1:23" x14ac:dyDescent="0.35">
      <c r="A6" s="451" t="s">
        <v>626</v>
      </c>
      <c r="B6" s="555">
        <v>111.28100000000001</v>
      </c>
      <c r="C6" s="555">
        <v>111.205</v>
      </c>
      <c r="D6" s="555">
        <v>110.901</v>
      </c>
      <c r="E6" s="555">
        <v>111.373</v>
      </c>
      <c r="F6" s="555">
        <v>112.102</v>
      </c>
      <c r="G6" s="555">
        <v>113.15</v>
      </c>
      <c r="H6" s="555">
        <v>113.740871678471</v>
      </c>
      <c r="I6" s="555">
        <v>114.281152336175</v>
      </c>
      <c r="J6" s="555">
        <v>114.807363360671</v>
      </c>
      <c r="K6" s="555">
        <v>115.391332330529</v>
      </c>
      <c r="L6" s="555">
        <v>115.906636484177</v>
      </c>
      <c r="M6" s="555">
        <v>116.47813120061301</v>
      </c>
      <c r="N6" s="555">
        <v>117.06948406540501</v>
      </c>
      <c r="O6" s="555">
        <v>117.660979705042</v>
      </c>
      <c r="P6" s="555">
        <v>118.263437866774</v>
      </c>
      <c r="Q6" s="555">
        <v>118.87469011020799</v>
      </c>
      <c r="R6" s="555">
        <v>119.499263080446</v>
      </c>
      <c r="S6" s="555">
        <v>120.12606865428199</v>
      </c>
      <c r="T6" s="555">
        <v>120.750798876066</v>
      </c>
      <c r="U6" s="555">
        <v>121.383984751452</v>
      </c>
      <c r="V6" s="555">
        <v>122.03331038248599</v>
      </c>
      <c r="W6" s="555">
        <v>122.676475823877</v>
      </c>
    </row>
    <row r="7" spans="1:23" x14ac:dyDescent="0.35">
      <c r="A7" s="451" t="s">
        <v>625</v>
      </c>
      <c r="B7" s="572">
        <v>3.24555314142505E-3</v>
      </c>
      <c r="C7" s="572">
        <v>-6.8295576064203401E-4</v>
      </c>
      <c r="D7" s="572">
        <v>-2.7336900319230302E-3</v>
      </c>
      <c r="E7" s="572">
        <v>4.2560481871218902E-3</v>
      </c>
      <c r="F7" s="572">
        <v>6.5455720865918998E-3</v>
      </c>
      <c r="G7" s="572">
        <v>9.3486289272271001E-3</v>
      </c>
      <c r="H7" s="572">
        <v>5.2220210205149399E-3</v>
      </c>
      <c r="I7" s="572">
        <v>4.7501012585042801E-3</v>
      </c>
      <c r="J7" s="572">
        <v>4.6045302636466001E-3</v>
      </c>
      <c r="K7" s="572">
        <v>5.08651146376282E-3</v>
      </c>
      <c r="L7" s="572">
        <v>4.4657093669009402E-3</v>
      </c>
      <c r="M7" s="572">
        <v>4.93064706017576E-3</v>
      </c>
      <c r="N7" s="572">
        <v>5.07694327421948E-3</v>
      </c>
      <c r="O7" s="572">
        <v>5.0525176937379302E-3</v>
      </c>
      <c r="P7" s="572">
        <v>5.1202885038195102E-3</v>
      </c>
      <c r="Q7" s="572">
        <v>5.1685648114068198E-3</v>
      </c>
      <c r="R7" s="572">
        <v>5.2540449919040704E-3</v>
      </c>
      <c r="S7" s="572">
        <v>5.2452672734406604E-3</v>
      </c>
      <c r="T7" s="572">
        <v>5.2006215535225202E-3</v>
      </c>
      <c r="U7" s="572">
        <v>5.2437406731884496E-3</v>
      </c>
      <c r="V7" s="572">
        <v>5.3493517482039498E-3</v>
      </c>
      <c r="W7" s="572">
        <v>5.2704088693051902E-3</v>
      </c>
    </row>
    <row r="8" spans="1:23" x14ac:dyDescent="0.35">
      <c r="A8" s="451" t="s">
        <v>624</v>
      </c>
      <c r="B8" s="555">
        <v>115.81100000000001</v>
      </c>
      <c r="C8" s="555">
        <v>116.688</v>
      </c>
      <c r="D8" s="555">
        <v>115.96899999999999</v>
      </c>
      <c r="E8" s="555">
        <v>116.889</v>
      </c>
      <c r="F8" s="555">
        <v>117.727</v>
      </c>
      <c r="G8" s="555">
        <v>119.875</v>
      </c>
      <c r="H8" s="555">
        <v>120.76873975873001</v>
      </c>
      <c r="I8" s="555">
        <v>121.552279732736</v>
      </c>
      <c r="J8" s="555">
        <v>122.340256590244</v>
      </c>
      <c r="K8" s="555">
        <v>123.25721026709</v>
      </c>
      <c r="L8" s="555">
        <v>124.206114070071</v>
      </c>
      <c r="M8" s="555">
        <v>125.17969366017699</v>
      </c>
      <c r="N8" s="555">
        <v>126.18181722618</v>
      </c>
      <c r="O8" s="555">
        <v>127.184679442917</v>
      </c>
      <c r="P8" s="555">
        <v>128.20678945908199</v>
      </c>
      <c r="Q8" s="555">
        <v>129.23804458913099</v>
      </c>
      <c r="R8" s="555">
        <v>130.283856199566</v>
      </c>
      <c r="S8" s="555">
        <v>131.336805862246</v>
      </c>
      <c r="T8" s="555">
        <v>132.40388083176001</v>
      </c>
      <c r="U8" s="555">
        <v>133.47650409411</v>
      </c>
      <c r="V8" s="555">
        <v>134.564804617167</v>
      </c>
      <c r="W8" s="555">
        <v>135.654176919939</v>
      </c>
    </row>
    <row r="9" spans="1:23" x14ac:dyDescent="0.35">
      <c r="A9" s="451" t="s">
        <v>623</v>
      </c>
      <c r="B9" s="572">
        <v>4.7630615467371103E-3</v>
      </c>
      <c r="C9" s="572">
        <v>7.57268307846393E-3</v>
      </c>
      <c r="D9" s="572">
        <v>-6.1617304264364198E-3</v>
      </c>
      <c r="E9" s="572">
        <v>7.9331545499228308E-3</v>
      </c>
      <c r="F9" s="572">
        <v>7.1691947060887901E-3</v>
      </c>
      <c r="G9" s="572">
        <v>1.8245602113363901E-2</v>
      </c>
      <c r="H9" s="572">
        <v>7.4555975702150796E-3</v>
      </c>
      <c r="I9" s="572">
        <v>6.4879369907486798E-3</v>
      </c>
      <c r="J9" s="572">
        <v>6.4826168562215304E-3</v>
      </c>
      <c r="K9" s="572">
        <v>7.4951099695452798E-3</v>
      </c>
      <c r="L9" s="572">
        <v>7.6985662820430196E-3</v>
      </c>
      <c r="M9" s="572">
        <v>7.8384192066154306E-3</v>
      </c>
      <c r="N9" s="572">
        <v>8.0054802556355203E-3</v>
      </c>
      <c r="O9" s="572">
        <v>7.9477553801552397E-3</v>
      </c>
      <c r="P9" s="572">
        <v>8.0364240460568705E-3</v>
      </c>
      <c r="Q9" s="572">
        <v>8.0436857860606299E-3</v>
      </c>
      <c r="R9" s="572">
        <v>8.0921342764015396E-3</v>
      </c>
      <c r="S9" s="572">
        <v>8.0819657430741803E-3</v>
      </c>
      <c r="T9" s="572">
        <v>8.1247214937825198E-3</v>
      </c>
      <c r="U9" s="572">
        <v>8.1011467006266696E-3</v>
      </c>
      <c r="V9" s="572">
        <v>8.1534988531763997E-3</v>
      </c>
      <c r="W9" s="572">
        <v>8.0955217515532602E-3</v>
      </c>
    </row>
    <row r="10" spans="1:23" x14ac:dyDescent="0.35">
      <c r="A10" s="451" t="s">
        <v>622</v>
      </c>
      <c r="B10" s="555">
        <v>115.65</v>
      </c>
      <c r="C10" s="555">
        <v>116.628</v>
      </c>
      <c r="D10" s="555">
        <v>115.81100000000001</v>
      </c>
      <c r="E10" s="555">
        <v>116.685</v>
      </c>
      <c r="F10" s="555">
        <v>117.64700000000001</v>
      </c>
      <c r="G10" s="555">
        <v>119.90600000000001</v>
      </c>
      <c r="H10" s="555">
        <v>120.799970882254</v>
      </c>
      <c r="I10" s="555">
        <v>121.583713481823</v>
      </c>
      <c r="J10" s="555">
        <v>122.37189411228201</v>
      </c>
      <c r="K10" s="555">
        <v>123.28908491583501</v>
      </c>
      <c r="L10" s="555">
        <v>124.23823410791201</v>
      </c>
      <c r="M10" s="555">
        <v>125.21206546833901</v>
      </c>
      <c r="N10" s="555">
        <v>126.214448186213</v>
      </c>
      <c r="O10" s="555">
        <v>127.217569745839</v>
      </c>
      <c r="P10" s="555">
        <v>128.23994408242501</v>
      </c>
      <c r="Q10" s="555">
        <v>129.27146589784601</v>
      </c>
      <c r="R10" s="555">
        <v>130.31754795799901</v>
      </c>
      <c r="S10" s="555">
        <v>131.37076991631699</v>
      </c>
      <c r="T10" s="555">
        <v>132.43812083431101</v>
      </c>
      <c r="U10" s="555">
        <v>133.51102147994499</v>
      </c>
      <c r="V10" s="555">
        <v>134.599603440468</v>
      </c>
      <c r="W10" s="555">
        <v>135.68925745787101</v>
      </c>
    </row>
    <row r="11" spans="1:23" x14ac:dyDescent="0.35">
      <c r="A11" s="451" t="s">
        <v>621</v>
      </c>
      <c r="B11" s="572">
        <v>5.5909640282765204E-3</v>
      </c>
      <c r="C11" s="572">
        <v>8.4565499351492192E-3</v>
      </c>
      <c r="D11" s="572">
        <v>-7.0051788592789804E-3</v>
      </c>
      <c r="E11" s="572">
        <v>7.5467788033951599E-3</v>
      </c>
      <c r="F11" s="572">
        <v>8.2444187341990105E-3</v>
      </c>
      <c r="G11" s="572">
        <v>1.9201509600754701E-2</v>
      </c>
      <c r="H11" s="572">
        <v>7.4555975702150796E-3</v>
      </c>
      <c r="I11" s="572">
        <v>6.4879369907486798E-3</v>
      </c>
      <c r="J11" s="572">
        <v>6.4826168562215304E-3</v>
      </c>
      <c r="K11" s="572">
        <v>7.4951099695452798E-3</v>
      </c>
      <c r="L11" s="572">
        <v>7.6985662820430196E-3</v>
      </c>
      <c r="M11" s="572">
        <v>7.8384192066154306E-3</v>
      </c>
      <c r="N11" s="572">
        <v>8.0054802556355203E-3</v>
      </c>
      <c r="O11" s="572">
        <v>7.9477553801552397E-3</v>
      </c>
      <c r="P11" s="572">
        <v>8.0364240460568705E-3</v>
      </c>
      <c r="Q11" s="572">
        <v>8.0436857860606299E-3</v>
      </c>
      <c r="R11" s="572">
        <v>8.0921342764015396E-3</v>
      </c>
      <c r="S11" s="572">
        <v>8.0819657430741803E-3</v>
      </c>
      <c r="T11" s="572">
        <v>8.1247214937825198E-3</v>
      </c>
      <c r="U11" s="572">
        <v>8.1011467006266696E-3</v>
      </c>
      <c r="V11" s="572">
        <v>8.1534988531763997E-3</v>
      </c>
      <c r="W11" s="572">
        <v>8.0955217515532602E-3</v>
      </c>
    </row>
    <row r="12" spans="1:23" x14ac:dyDescent="0.35">
      <c r="A12" s="451" t="s">
        <v>620</v>
      </c>
      <c r="B12" s="555">
        <v>116.521</v>
      </c>
      <c r="C12" s="555">
        <v>116.961</v>
      </c>
      <c r="D12" s="555">
        <v>116.655</v>
      </c>
      <c r="E12" s="555">
        <v>117.77500000000001</v>
      </c>
      <c r="F12" s="555">
        <v>118.093</v>
      </c>
      <c r="G12" s="555">
        <v>119.773</v>
      </c>
      <c r="H12" s="555">
        <v>120.66597928777701</v>
      </c>
      <c r="I12" s="555">
        <v>121.448852558323</v>
      </c>
      <c r="J12" s="555">
        <v>122.236158937087</v>
      </c>
      <c r="K12" s="555">
        <v>123.152332390575</v>
      </c>
      <c r="L12" s="555">
        <v>124.100428784272</v>
      </c>
      <c r="M12" s="555">
        <v>125.073179968804</v>
      </c>
      <c r="N12" s="555">
        <v>126.074450841554</v>
      </c>
      <c r="O12" s="555">
        <v>127.07645973653</v>
      </c>
      <c r="P12" s="555">
        <v>128.09770005324401</v>
      </c>
      <c r="Q12" s="555">
        <v>129.12807770238999</v>
      </c>
      <c r="R12" s="555">
        <v>130.172999446011</v>
      </c>
      <c r="S12" s="555">
        <v>131.22505316820701</v>
      </c>
      <c r="T12" s="555">
        <v>132.29122017820501</v>
      </c>
      <c r="U12" s="555">
        <v>133.36293076007399</v>
      </c>
      <c r="V12" s="555">
        <v>134.45030526308199</v>
      </c>
      <c r="W12" s="555">
        <v>135.53875063384299</v>
      </c>
    </row>
    <row r="13" spans="1:23" x14ac:dyDescent="0.35">
      <c r="A13" s="451" t="s">
        <v>619</v>
      </c>
      <c r="B13" s="572">
        <v>1.11692484814108E-3</v>
      </c>
      <c r="C13" s="572">
        <v>3.7761433561331898E-3</v>
      </c>
      <c r="D13" s="572">
        <v>-2.6162567009515602E-3</v>
      </c>
      <c r="E13" s="572">
        <v>9.6009600960096399E-3</v>
      </c>
      <c r="F13" s="572">
        <v>2.7000636807472701E-3</v>
      </c>
      <c r="G13" s="572">
        <v>1.42260760586994E-2</v>
      </c>
      <c r="H13" s="572">
        <v>7.4555975702150796E-3</v>
      </c>
      <c r="I13" s="572">
        <v>6.4879369907486798E-3</v>
      </c>
      <c r="J13" s="572">
        <v>6.4826168562215304E-3</v>
      </c>
      <c r="K13" s="572">
        <v>7.4951099695452798E-3</v>
      </c>
      <c r="L13" s="572">
        <v>7.6985662820430196E-3</v>
      </c>
      <c r="M13" s="572">
        <v>7.8384192066154306E-3</v>
      </c>
      <c r="N13" s="572">
        <v>8.0054802556355203E-3</v>
      </c>
      <c r="O13" s="572">
        <v>7.9477553801552397E-3</v>
      </c>
      <c r="P13" s="572">
        <v>8.0364240460568705E-3</v>
      </c>
      <c r="Q13" s="572">
        <v>8.0436857860606299E-3</v>
      </c>
      <c r="R13" s="572">
        <v>8.0921342764015396E-3</v>
      </c>
      <c r="S13" s="572">
        <v>8.0819657430741803E-3</v>
      </c>
      <c r="T13" s="572">
        <v>8.1247214937825198E-3</v>
      </c>
      <c r="U13" s="572">
        <v>8.1011467006266696E-3</v>
      </c>
      <c r="V13" s="572">
        <v>8.1534988531763997E-3</v>
      </c>
      <c r="W13" s="572">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42" customWidth="1"/>
    <col min="2" max="2" width="31.453125" style="42" customWidth="1"/>
    <col min="3" max="3" width="20.26953125" style="42" customWidth="1"/>
    <col min="4" max="4" width="8.7265625" style="42"/>
    <col min="5" max="5" width="14.90625" style="42" customWidth="1"/>
    <col min="6" max="16384" width="8.7265625" style="42"/>
  </cols>
  <sheetData>
    <row r="1" spans="1:5" s="48" customFormat="1" ht="47.5" customHeight="1" x14ac:dyDescent="0.35">
      <c r="A1" s="51" t="s">
        <v>264</v>
      </c>
      <c r="B1" s="51" t="s">
        <v>262</v>
      </c>
      <c r="C1" s="51" t="s">
        <v>261</v>
      </c>
      <c r="D1" s="51" t="s">
        <v>260</v>
      </c>
      <c r="E1" s="51"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84BCA-DBAD-418D-B205-7F8284922AFB}">
  <dimension ref="A1:K73"/>
  <sheetViews>
    <sheetView tabSelected="1" topLeftCell="A67" workbookViewId="0">
      <selection activeCell="C73" sqref="C73"/>
    </sheetView>
  </sheetViews>
  <sheetFormatPr defaultRowHeight="14.5" x14ac:dyDescent="0.35"/>
  <cols>
    <col min="1" max="1" width="15.08984375" style="595" customWidth="1"/>
    <col min="2" max="2" width="28.36328125" style="595" customWidth="1"/>
    <col min="3" max="3" width="25.08984375" style="595" customWidth="1"/>
    <col min="4" max="4" width="11.1796875" style="595" customWidth="1"/>
    <col min="5" max="5" width="15.1796875" style="595" customWidth="1"/>
    <col min="6" max="6" width="12.453125" style="595" customWidth="1"/>
    <col min="7" max="16384" width="8.7265625" style="595"/>
  </cols>
  <sheetData>
    <row r="1" spans="1:11" s="612" customFormat="1" x14ac:dyDescent="0.35">
      <c r="A1" s="612" t="s">
        <v>660</v>
      </c>
      <c r="B1" s="612" t="s">
        <v>654</v>
      </c>
      <c r="C1" s="612" t="s">
        <v>653</v>
      </c>
      <c r="D1" s="612" t="s">
        <v>649</v>
      </c>
      <c r="E1" s="612" t="s">
        <v>650</v>
      </c>
      <c r="F1" s="612" t="s">
        <v>651</v>
      </c>
    </row>
    <row r="2" spans="1:11" x14ac:dyDescent="0.35">
      <c r="C2" s="613" t="s">
        <v>60</v>
      </c>
      <c r="D2" s="614">
        <v>44286</v>
      </c>
      <c r="E2" s="614">
        <v>44286</v>
      </c>
      <c r="F2" s="614"/>
      <c r="H2" s="615"/>
    </row>
    <row r="3" spans="1:11" x14ac:dyDescent="0.35">
      <c r="C3" s="613" t="s">
        <v>281</v>
      </c>
      <c r="D3" s="595">
        <v>22061</v>
      </c>
      <c r="E3" s="595">
        <f>'Haver Pivoted'!GY2</f>
        <v>22061</v>
      </c>
      <c r="F3" s="616">
        <f>E3-D3</f>
        <v>0</v>
      </c>
      <c r="H3" s="617"/>
    </row>
    <row r="4" spans="1:11" x14ac:dyDescent="0.35">
      <c r="C4" s="613" t="s">
        <v>282</v>
      </c>
      <c r="D4" s="595">
        <v>19088.099999999999</v>
      </c>
      <c r="E4" s="595">
        <f>'Haver Pivoted'!GY3</f>
        <v>19088.099999999999</v>
      </c>
      <c r="F4" s="616">
        <f t="shared" ref="F4:F67" si="0">E4-D4</f>
        <v>0</v>
      </c>
      <c r="H4" s="617"/>
    </row>
    <row r="5" spans="1:11" x14ac:dyDescent="0.35">
      <c r="C5" s="613" t="s">
        <v>283</v>
      </c>
      <c r="D5" s="595">
        <v>115.613</v>
      </c>
      <c r="E5" s="595">
        <f>'Haver Pivoted'!GY4</f>
        <v>115.613</v>
      </c>
      <c r="F5" s="616">
        <f t="shared" si="0"/>
        <v>0</v>
      </c>
      <c r="H5" s="618"/>
    </row>
    <row r="6" spans="1:11" x14ac:dyDescent="0.35">
      <c r="C6" s="613" t="s">
        <v>284</v>
      </c>
      <c r="D6" s="595">
        <v>15069.2</v>
      </c>
      <c r="E6" s="595">
        <f>'Haver Pivoted'!GY5</f>
        <v>15069.2</v>
      </c>
      <c r="F6" s="616">
        <f t="shared" si="0"/>
        <v>0</v>
      </c>
    </row>
    <row r="7" spans="1:11" x14ac:dyDescent="0.35">
      <c r="C7" s="613" t="s">
        <v>285</v>
      </c>
      <c r="D7" s="595">
        <v>13352.2</v>
      </c>
      <c r="E7" s="595">
        <f>'Haver Pivoted'!GY6</f>
        <v>13352.2</v>
      </c>
      <c r="F7" s="616">
        <f t="shared" si="0"/>
        <v>0</v>
      </c>
      <c r="K7" s="210"/>
    </row>
    <row r="8" spans="1:11" x14ac:dyDescent="0.35">
      <c r="C8" s="611" t="s">
        <v>286</v>
      </c>
      <c r="D8" s="595">
        <v>112.864</v>
      </c>
      <c r="E8" s="595">
        <f>'Haver Pivoted'!GY7</f>
        <v>112.864</v>
      </c>
      <c r="F8" s="616">
        <f t="shared" si="0"/>
        <v>0</v>
      </c>
    </row>
    <row r="9" spans="1:11" x14ac:dyDescent="0.35">
      <c r="C9" s="611" t="s">
        <v>280</v>
      </c>
      <c r="D9" s="595">
        <v>113.15</v>
      </c>
      <c r="E9" s="595">
        <f>'Haver Pivoted'!GY8</f>
        <v>113.15</v>
      </c>
      <c r="F9" s="616">
        <f t="shared" si="0"/>
        <v>0</v>
      </c>
    </row>
    <row r="10" spans="1:11" x14ac:dyDescent="0.35">
      <c r="C10" s="611" t="s">
        <v>287</v>
      </c>
      <c r="D10" s="595">
        <v>119.875</v>
      </c>
      <c r="E10" s="595">
        <f>'Haver Pivoted'!GY9</f>
        <v>119.875</v>
      </c>
      <c r="F10" s="616">
        <f t="shared" si="0"/>
        <v>0</v>
      </c>
    </row>
    <row r="11" spans="1:11" x14ac:dyDescent="0.35">
      <c r="C11" s="611" t="s">
        <v>288</v>
      </c>
      <c r="D11" s="595">
        <v>119.90600000000001</v>
      </c>
      <c r="E11" s="595">
        <f>'Haver Pivoted'!GY10</f>
        <v>119.90600000000001</v>
      </c>
      <c r="F11" s="616">
        <f t="shared" si="0"/>
        <v>0</v>
      </c>
    </row>
    <row r="12" spans="1:11" x14ac:dyDescent="0.35">
      <c r="C12" s="611" t="s">
        <v>289</v>
      </c>
      <c r="D12" s="595">
        <v>119.773</v>
      </c>
      <c r="E12" s="595">
        <f>'Haver Pivoted'!GY11</f>
        <v>119.773</v>
      </c>
      <c r="F12" s="616">
        <f t="shared" si="0"/>
        <v>0</v>
      </c>
      <c r="I12" s="612"/>
    </row>
    <row r="13" spans="1:11" s="612" customFormat="1" x14ac:dyDescent="0.35">
      <c r="A13" s="595" t="s">
        <v>493</v>
      </c>
      <c r="B13" s="595" t="s">
        <v>493</v>
      </c>
      <c r="C13" s="611" t="s">
        <v>290</v>
      </c>
      <c r="D13" s="595">
        <v>880.1</v>
      </c>
      <c r="E13" s="595">
        <f>'Haver Pivoted'!GY12</f>
        <v>880.1</v>
      </c>
      <c r="F13" s="616">
        <f t="shared" si="0"/>
        <v>0</v>
      </c>
      <c r="G13" s="595"/>
    </row>
    <row r="14" spans="1:11" s="612" customFormat="1" x14ac:dyDescent="0.35">
      <c r="A14" s="595" t="s">
        <v>164</v>
      </c>
      <c r="B14" s="595" t="s">
        <v>557</v>
      </c>
      <c r="C14" s="611" t="s">
        <v>291</v>
      </c>
      <c r="D14" s="595">
        <v>694.4</v>
      </c>
      <c r="E14" s="595">
        <f>'Haver Pivoted'!GY13</f>
        <v>694.4</v>
      </c>
      <c r="F14" s="616">
        <f t="shared" si="0"/>
        <v>0</v>
      </c>
      <c r="G14" s="595"/>
    </row>
    <row r="15" spans="1:11" s="612" customFormat="1" x14ac:dyDescent="0.35">
      <c r="A15" s="595"/>
      <c r="B15" s="595" t="s">
        <v>344</v>
      </c>
      <c r="C15" s="611" t="s">
        <v>265</v>
      </c>
      <c r="D15" s="595">
        <v>544.29999999999995</v>
      </c>
      <c r="E15" s="595">
        <f>'Haver Pivoted'!GY14</f>
        <v>544.29999999999995</v>
      </c>
      <c r="F15" s="616">
        <f t="shared" si="0"/>
        <v>0</v>
      </c>
      <c r="G15" s="595"/>
      <c r="I15" s="595"/>
      <c r="J15" s="595"/>
      <c r="K15" s="595"/>
    </row>
    <row r="16" spans="1:11" x14ac:dyDescent="0.35">
      <c r="C16" s="611" t="s">
        <v>292</v>
      </c>
      <c r="D16" s="595">
        <v>6003.5</v>
      </c>
      <c r="E16" s="595">
        <f>'Haver Pivoted'!GY15</f>
        <v>6003.5</v>
      </c>
      <c r="F16" s="616">
        <f t="shared" si="0"/>
        <v>0</v>
      </c>
    </row>
    <row r="17" spans="1:11" x14ac:dyDescent="0.35">
      <c r="C17" s="611" t="s">
        <v>293</v>
      </c>
      <c r="D17" s="595">
        <v>114.3</v>
      </c>
      <c r="E17" s="595">
        <f>'Haver Pivoted'!GY16</f>
        <v>114.3</v>
      </c>
      <c r="F17" s="616">
        <f t="shared" si="0"/>
        <v>0</v>
      </c>
    </row>
    <row r="18" spans="1:11" x14ac:dyDescent="0.35">
      <c r="C18" s="611" t="s">
        <v>294</v>
      </c>
      <c r="D18" s="595">
        <v>2312.6999999999998</v>
      </c>
      <c r="E18" s="595">
        <f>'Haver Pivoted'!GY17</f>
        <v>2312.6999999999998</v>
      </c>
      <c r="F18" s="616">
        <f t="shared" si="0"/>
        <v>0</v>
      </c>
    </row>
    <row r="19" spans="1:11" x14ac:dyDescent="0.35">
      <c r="C19" s="611" t="s">
        <v>295</v>
      </c>
      <c r="D19" s="595">
        <v>1546</v>
      </c>
      <c r="E19" s="595">
        <f>'Haver Pivoted'!GY18</f>
        <v>1546</v>
      </c>
      <c r="F19" s="616">
        <f t="shared" si="0"/>
        <v>0</v>
      </c>
    </row>
    <row r="20" spans="1:11" x14ac:dyDescent="0.35">
      <c r="C20" s="611" t="s">
        <v>296</v>
      </c>
      <c r="D20" s="595">
        <v>347.5</v>
      </c>
      <c r="E20" s="595">
        <f>'Haver Pivoted'!GY19</f>
        <v>347.5</v>
      </c>
      <c r="F20" s="616">
        <f t="shared" si="0"/>
        <v>0</v>
      </c>
      <c r="I20" s="612"/>
      <c r="J20" s="612"/>
    </row>
    <row r="21" spans="1:11" x14ac:dyDescent="0.35">
      <c r="C21" s="611" t="s">
        <v>297</v>
      </c>
      <c r="D21" s="595">
        <v>3946.5</v>
      </c>
      <c r="E21" s="595">
        <f>'Haver Pivoted'!GY20</f>
        <v>3946.5</v>
      </c>
      <c r="F21" s="616">
        <f t="shared" si="0"/>
        <v>0</v>
      </c>
      <c r="I21" s="612"/>
      <c r="J21" s="612"/>
    </row>
    <row r="22" spans="1:11" x14ac:dyDescent="0.35">
      <c r="C22" s="611" t="s">
        <v>298</v>
      </c>
      <c r="D22" s="595">
        <v>1528.1</v>
      </c>
      <c r="E22" s="595">
        <f>'Haver Pivoted'!GY21</f>
        <v>1528.1</v>
      </c>
      <c r="F22" s="616">
        <f t="shared" si="0"/>
        <v>0</v>
      </c>
    </row>
    <row r="23" spans="1:11" x14ac:dyDescent="0.35">
      <c r="C23" s="611" t="s">
        <v>299</v>
      </c>
      <c r="D23" s="595">
        <v>112.86</v>
      </c>
      <c r="E23" s="595">
        <f>'Haver Pivoted'!GY22</f>
        <v>112.86</v>
      </c>
      <c r="F23" s="616">
        <f t="shared" si="0"/>
        <v>0</v>
      </c>
      <c r="K23" s="612"/>
    </row>
    <row r="24" spans="1:11" s="612" customFormat="1" x14ac:dyDescent="0.35">
      <c r="A24" s="595" t="s">
        <v>490</v>
      </c>
      <c r="B24" s="595" t="s">
        <v>373</v>
      </c>
      <c r="C24" s="611" t="s">
        <v>279</v>
      </c>
      <c r="D24" s="595">
        <v>1557.2</v>
      </c>
      <c r="E24" s="595">
        <f>'Haver Pivoted'!GY23</f>
        <v>1557.2</v>
      </c>
      <c r="F24" s="616">
        <f t="shared" si="0"/>
        <v>0</v>
      </c>
      <c r="G24" s="595"/>
      <c r="I24" s="595"/>
      <c r="J24" s="595"/>
    </row>
    <row r="25" spans="1:11" s="612" customFormat="1" x14ac:dyDescent="0.35">
      <c r="A25" s="595" t="s">
        <v>490</v>
      </c>
      <c r="B25" s="595" t="s">
        <v>372</v>
      </c>
      <c r="C25" s="611" t="s">
        <v>300</v>
      </c>
      <c r="D25" s="595">
        <v>2389.4</v>
      </c>
      <c r="E25" s="595">
        <f>'Haver Pivoted'!GY24</f>
        <v>2389.4</v>
      </c>
      <c r="F25" s="616">
        <f t="shared" si="0"/>
        <v>0</v>
      </c>
      <c r="G25" s="595"/>
      <c r="I25" s="595"/>
      <c r="J25" s="595"/>
      <c r="K25" s="595"/>
    </row>
    <row r="26" spans="1:11" x14ac:dyDescent="0.35">
      <c r="C26" s="611" t="s">
        <v>301</v>
      </c>
      <c r="D26" s="595">
        <v>1376.2</v>
      </c>
      <c r="E26" s="595">
        <f>'Haver Pivoted'!GY25</f>
        <v>1376.2</v>
      </c>
      <c r="F26" s="616">
        <f t="shared" si="0"/>
        <v>0</v>
      </c>
    </row>
    <row r="27" spans="1:11" x14ac:dyDescent="0.35">
      <c r="C27" s="611" t="s">
        <v>302</v>
      </c>
      <c r="D27" s="595">
        <v>1993.3</v>
      </c>
      <c r="E27" s="595">
        <f>'Haver Pivoted'!GY26</f>
        <v>1993.3</v>
      </c>
      <c r="F27" s="616">
        <f t="shared" si="0"/>
        <v>0</v>
      </c>
    </row>
    <row r="28" spans="1:11" x14ac:dyDescent="0.35">
      <c r="A28" s="595" t="s">
        <v>0</v>
      </c>
      <c r="B28" s="595" t="s">
        <v>688</v>
      </c>
      <c r="C28" s="611" t="s">
        <v>303</v>
      </c>
      <c r="D28" s="595">
        <v>1757.8</v>
      </c>
      <c r="E28" s="595">
        <f>'Haver Pivoted'!GY27</f>
        <v>1757.8</v>
      </c>
      <c r="F28" s="616">
        <f t="shared" si="0"/>
        <v>0</v>
      </c>
      <c r="I28" s="612"/>
      <c r="J28" s="612"/>
    </row>
    <row r="29" spans="1:11" x14ac:dyDescent="0.35">
      <c r="A29" s="595" t="s">
        <v>0</v>
      </c>
      <c r="B29" s="595" t="s">
        <v>681</v>
      </c>
      <c r="C29" s="611" t="s">
        <v>304</v>
      </c>
      <c r="D29" s="595">
        <v>159.80000000000001</v>
      </c>
      <c r="E29" s="595">
        <f>'Haver Pivoted'!GY28</f>
        <v>159.80000000000001</v>
      </c>
      <c r="F29" s="616">
        <f t="shared" si="0"/>
        <v>0</v>
      </c>
      <c r="I29" s="612"/>
      <c r="J29" s="612"/>
    </row>
    <row r="30" spans="1:11" x14ac:dyDescent="0.35">
      <c r="A30" s="595" t="s">
        <v>0</v>
      </c>
      <c r="B30" s="595" t="s">
        <v>686</v>
      </c>
      <c r="C30" s="611" t="s">
        <v>305</v>
      </c>
      <c r="D30" s="595">
        <v>250.9</v>
      </c>
      <c r="E30" s="595">
        <f>'Haver Pivoted'!GY29</f>
        <v>250.9</v>
      </c>
      <c r="F30" s="616">
        <f t="shared" si="0"/>
        <v>0</v>
      </c>
    </row>
    <row r="31" spans="1:11" x14ac:dyDescent="0.35">
      <c r="A31" s="595" t="s">
        <v>0</v>
      </c>
      <c r="B31" s="595" t="s">
        <v>683</v>
      </c>
      <c r="C31" s="611" t="s">
        <v>306</v>
      </c>
      <c r="D31" s="595">
        <v>1504.1</v>
      </c>
      <c r="E31" s="595">
        <f>'Haver Pivoted'!GY30</f>
        <v>1504.1</v>
      </c>
      <c r="F31" s="616">
        <f t="shared" si="0"/>
        <v>0</v>
      </c>
      <c r="K31" s="612"/>
    </row>
    <row r="32" spans="1:11" s="612" customFormat="1" x14ac:dyDescent="0.35">
      <c r="A32" s="595" t="s">
        <v>657</v>
      </c>
      <c r="B32" s="595" t="s">
        <v>8</v>
      </c>
      <c r="C32" s="611" t="s">
        <v>307</v>
      </c>
      <c r="D32" s="595">
        <v>5163.2</v>
      </c>
      <c r="E32" s="595">
        <f>'Haver Pivoted'!GY31</f>
        <v>5163.2</v>
      </c>
      <c r="F32" s="616">
        <f t="shared" si="0"/>
        <v>0</v>
      </c>
      <c r="G32" s="595"/>
      <c r="I32" s="595"/>
      <c r="J32" s="595"/>
    </row>
    <row r="33" spans="1:11" s="612" customFormat="1" x14ac:dyDescent="0.35">
      <c r="A33" s="595" t="s">
        <v>115</v>
      </c>
      <c r="B33" s="594" t="s">
        <v>463</v>
      </c>
      <c r="C33" s="611" t="s">
        <v>308</v>
      </c>
      <c r="D33" s="595">
        <v>785.6</v>
      </c>
      <c r="E33" s="595">
        <f>'Haver Pivoted'!GY32</f>
        <v>785.6</v>
      </c>
      <c r="F33" s="616">
        <f t="shared" si="0"/>
        <v>0</v>
      </c>
      <c r="G33" s="595"/>
      <c r="I33" s="595"/>
      <c r="J33" s="595"/>
      <c r="K33" s="595"/>
    </row>
    <row r="34" spans="1:11" x14ac:dyDescent="0.35">
      <c r="A34" s="595" t="s">
        <v>0</v>
      </c>
      <c r="B34" s="616" t="s">
        <v>687</v>
      </c>
      <c r="C34" s="611" t="s">
        <v>309</v>
      </c>
      <c r="D34" s="595">
        <v>555</v>
      </c>
      <c r="E34" s="595">
        <f>'Haver Pivoted'!GY33</f>
        <v>555</v>
      </c>
      <c r="F34" s="616">
        <f t="shared" si="0"/>
        <v>0</v>
      </c>
      <c r="I34" s="612"/>
      <c r="J34" s="612"/>
    </row>
    <row r="35" spans="1:11" x14ac:dyDescent="0.35">
      <c r="A35" s="595" t="s">
        <v>0</v>
      </c>
      <c r="B35" s="616" t="s">
        <v>682</v>
      </c>
      <c r="C35" s="611" t="s">
        <v>310</v>
      </c>
      <c r="D35" s="595">
        <v>1386.2</v>
      </c>
      <c r="E35" s="595">
        <f>'Haver Pivoted'!GY34</f>
        <v>1386.2</v>
      </c>
      <c r="F35" s="616">
        <f t="shared" si="0"/>
        <v>0</v>
      </c>
    </row>
    <row r="36" spans="1:11" x14ac:dyDescent="0.35">
      <c r="A36" s="595" t="s">
        <v>0</v>
      </c>
      <c r="B36" s="616" t="s">
        <v>685</v>
      </c>
      <c r="C36" s="611" t="s">
        <v>311</v>
      </c>
      <c r="D36" s="595">
        <v>96.6</v>
      </c>
      <c r="E36" s="595">
        <f>'Haver Pivoted'!GY35</f>
        <v>96.6</v>
      </c>
      <c r="F36" s="616">
        <f t="shared" si="0"/>
        <v>0</v>
      </c>
    </row>
    <row r="37" spans="1:11" x14ac:dyDescent="0.35">
      <c r="A37" s="595" t="s">
        <v>0</v>
      </c>
      <c r="B37" s="616" t="s">
        <v>684</v>
      </c>
      <c r="C37" s="611" t="s">
        <v>312</v>
      </c>
      <c r="D37" s="595">
        <v>23.9</v>
      </c>
      <c r="E37" s="595">
        <f>'Haver Pivoted'!GY36</f>
        <v>23.9</v>
      </c>
      <c r="F37" s="616">
        <f t="shared" si="0"/>
        <v>0</v>
      </c>
      <c r="I37" s="612"/>
      <c r="J37" s="612"/>
      <c r="K37" s="612"/>
    </row>
    <row r="38" spans="1:11" s="612" customFormat="1" x14ac:dyDescent="0.35">
      <c r="A38" s="595" t="s">
        <v>656</v>
      </c>
      <c r="B38" s="595" t="s">
        <v>9</v>
      </c>
      <c r="C38" s="611" t="s">
        <v>313</v>
      </c>
      <c r="D38" s="595">
        <v>840.3</v>
      </c>
      <c r="E38" s="595">
        <f>'Haver Pivoted'!GY37</f>
        <v>840.3</v>
      </c>
      <c r="F38" s="616">
        <f t="shared" si="0"/>
        <v>0</v>
      </c>
      <c r="G38" s="595"/>
      <c r="K38" s="595"/>
    </row>
    <row r="39" spans="1:11" x14ac:dyDescent="0.35">
      <c r="C39" s="611" t="s">
        <v>314</v>
      </c>
      <c r="D39" s="595">
        <v>3219.3</v>
      </c>
      <c r="E39" s="595">
        <f>'Haver Pivoted'!GY38</f>
        <v>3219.3</v>
      </c>
      <c r="F39" s="616">
        <f t="shared" si="0"/>
        <v>0</v>
      </c>
    </row>
    <row r="40" spans="1:11" x14ac:dyDescent="0.35">
      <c r="C40" s="611" t="s">
        <v>315</v>
      </c>
      <c r="D40" s="595">
        <v>561511</v>
      </c>
      <c r="E40" s="595">
        <f>'Haver Pivoted'!GY39</f>
        <v>561511</v>
      </c>
      <c r="F40" s="616">
        <f t="shared" si="0"/>
        <v>0</v>
      </c>
      <c r="K40" s="612"/>
    </row>
    <row r="41" spans="1:11" s="612" customFormat="1" x14ac:dyDescent="0.35">
      <c r="A41" s="595" t="s">
        <v>655</v>
      </c>
      <c r="B41" s="598" t="s">
        <v>241</v>
      </c>
      <c r="C41" s="611" t="s">
        <v>316</v>
      </c>
      <c r="D41" s="595">
        <v>523163</v>
      </c>
      <c r="E41" s="595">
        <f>'Haver Pivoted'!GY40</f>
        <v>523163</v>
      </c>
      <c r="F41" s="616">
        <f t="shared" si="0"/>
        <v>0</v>
      </c>
      <c r="G41" s="595"/>
      <c r="I41" s="595"/>
      <c r="J41" s="595"/>
    </row>
    <row r="42" spans="1:11" s="612" customFormat="1" x14ac:dyDescent="0.35">
      <c r="A42" s="595" t="s">
        <v>115</v>
      </c>
      <c r="B42" s="595" t="s">
        <v>7</v>
      </c>
      <c r="C42" s="611" t="s">
        <v>317</v>
      </c>
      <c r="D42" s="595">
        <v>72012</v>
      </c>
      <c r="E42" s="595">
        <f>'Haver Pivoted'!GY41</f>
        <v>72012</v>
      </c>
      <c r="F42" s="616">
        <f t="shared" si="0"/>
        <v>0</v>
      </c>
      <c r="G42" s="595"/>
      <c r="K42" s="595"/>
    </row>
    <row r="43" spans="1:11" x14ac:dyDescent="0.35">
      <c r="C43" s="611" t="s">
        <v>318</v>
      </c>
      <c r="D43" s="595">
        <v>402.7</v>
      </c>
      <c r="E43" s="595">
        <f>'Haver Pivoted'!GY42</f>
        <v>402.7</v>
      </c>
      <c r="F43" s="616">
        <f t="shared" si="0"/>
        <v>0</v>
      </c>
      <c r="I43" s="596"/>
      <c r="J43" s="597"/>
    </row>
    <row r="44" spans="1:11" x14ac:dyDescent="0.35">
      <c r="C44" s="611" t="s">
        <v>319</v>
      </c>
      <c r="D44" s="595">
        <v>2.5</v>
      </c>
      <c r="E44" s="595">
        <f>'Haver Pivoted'!GY43</f>
        <v>2.5</v>
      </c>
      <c r="F44" s="616">
        <f t="shared" si="0"/>
        <v>0</v>
      </c>
      <c r="I44" s="596"/>
      <c r="J44" s="597"/>
    </row>
    <row r="45" spans="1:11" x14ac:dyDescent="0.35">
      <c r="C45" s="611" t="s">
        <v>320</v>
      </c>
      <c r="D45" s="595">
        <v>405.3</v>
      </c>
      <c r="E45" s="595">
        <f>'Haver Pivoted'!GY44</f>
        <v>405.3</v>
      </c>
      <c r="F45" s="616">
        <f t="shared" si="0"/>
        <v>0</v>
      </c>
      <c r="I45" s="596"/>
      <c r="J45" s="210"/>
      <c r="K45" s="612"/>
    </row>
    <row r="46" spans="1:11" s="612" customFormat="1" x14ac:dyDescent="0.35">
      <c r="A46" s="595" t="s">
        <v>153</v>
      </c>
      <c r="B46" s="595" t="s">
        <v>153</v>
      </c>
      <c r="C46" s="611" t="s">
        <v>321</v>
      </c>
      <c r="D46" s="595">
        <v>1933.7</v>
      </c>
      <c r="E46" s="595">
        <f>'Haver Pivoted'!GY45</f>
        <v>1933.7</v>
      </c>
      <c r="F46" s="616">
        <f t="shared" si="0"/>
        <v>0</v>
      </c>
      <c r="G46" s="595"/>
      <c r="I46" s="619"/>
      <c r="J46" s="620"/>
      <c r="K46" s="595"/>
    </row>
    <row r="47" spans="1:11" x14ac:dyDescent="0.35">
      <c r="C47" s="611" t="s">
        <v>322</v>
      </c>
      <c r="D47" s="595">
        <v>15.5</v>
      </c>
      <c r="E47" s="595">
        <f>'Haver Pivoted'!GY46</f>
        <v>15.5</v>
      </c>
      <c r="F47" s="616">
        <f t="shared" si="0"/>
        <v>0</v>
      </c>
      <c r="I47" s="619"/>
      <c r="J47" s="620"/>
    </row>
    <row r="48" spans="1:11" x14ac:dyDescent="0.35">
      <c r="C48" s="611" t="s">
        <v>323</v>
      </c>
      <c r="D48" s="595">
        <v>10.8</v>
      </c>
      <c r="E48" s="595">
        <f>'Haver Pivoted'!GY47</f>
        <v>10.8</v>
      </c>
      <c r="F48" s="616">
        <f t="shared" si="0"/>
        <v>0</v>
      </c>
      <c r="I48" s="619"/>
      <c r="J48" s="620"/>
    </row>
    <row r="49" spans="1:11" x14ac:dyDescent="0.35">
      <c r="A49" s="598"/>
      <c r="B49" s="598"/>
      <c r="C49" s="611" t="s">
        <v>324</v>
      </c>
      <c r="D49" s="595">
        <v>43</v>
      </c>
      <c r="E49" s="595">
        <f>'Haver Pivoted'!GY48</f>
        <v>43</v>
      </c>
      <c r="F49" s="616">
        <f t="shared" si="0"/>
        <v>0</v>
      </c>
      <c r="I49" s="612"/>
      <c r="J49" s="612"/>
      <c r="K49" s="612"/>
    </row>
    <row r="50" spans="1:11" s="612" customFormat="1" x14ac:dyDescent="0.35">
      <c r="A50" s="598" t="s">
        <v>154</v>
      </c>
      <c r="B50" s="599" t="s">
        <v>541</v>
      </c>
      <c r="C50" s="611" t="s">
        <v>325</v>
      </c>
      <c r="D50" s="595">
        <v>184.6</v>
      </c>
      <c r="E50" s="595">
        <f>'Haver Pivoted'!GY49</f>
        <v>184.6</v>
      </c>
      <c r="F50" s="616">
        <f t="shared" si="0"/>
        <v>0</v>
      </c>
      <c r="G50" s="595"/>
    </row>
    <row r="51" spans="1:11" s="612" customFormat="1" x14ac:dyDescent="0.35">
      <c r="A51" s="598" t="s">
        <v>154</v>
      </c>
      <c r="B51" s="599" t="s">
        <v>540</v>
      </c>
      <c r="C51" s="611" t="s">
        <v>326</v>
      </c>
      <c r="D51" s="595">
        <v>38</v>
      </c>
      <c r="E51" s="595">
        <f>'Haver Pivoted'!GY50</f>
        <v>38</v>
      </c>
      <c r="F51" s="616">
        <f t="shared" si="0"/>
        <v>0</v>
      </c>
      <c r="G51" s="595"/>
    </row>
    <row r="52" spans="1:11" s="612" customFormat="1" x14ac:dyDescent="0.35">
      <c r="A52" s="598" t="s">
        <v>154</v>
      </c>
      <c r="B52" s="599" t="s">
        <v>539</v>
      </c>
      <c r="C52" s="611" t="s">
        <v>327</v>
      </c>
      <c r="D52" s="595">
        <v>73.3</v>
      </c>
      <c r="E52" s="595">
        <f>'Haver Pivoted'!GY51</f>
        <v>73.3</v>
      </c>
      <c r="F52" s="616">
        <f t="shared" si="0"/>
        <v>0</v>
      </c>
      <c r="G52" s="595"/>
    </row>
    <row r="53" spans="1:11" s="612" customFormat="1" x14ac:dyDescent="0.35">
      <c r="A53" s="598" t="s">
        <v>154</v>
      </c>
      <c r="B53" s="599" t="s">
        <v>543</v>
      </c>
      <c r="C53" s="611" t="s">
        <v>328</v>
      </c>
      <c r="D53" s="595">
        <v>9.8000000000000007</v>
      </c>
      <c r="E53" s="595">
        <f>'Haver Pivoted'!GY52</f>
        <v>9.8000000000000007</v>
      </c>
      <c r="F53" s="616">
        <f t="shared" si="0"/>
        <v>0</v>
      </c>
      <c r="G53" s="595"/>
    </row>
    <row r="54" spans="1:11" s="612" customFormat="1" x14ac:dyDescent="0.35">
      <c r="A54" s="598" t="s">
        <v>154</v>
      </c>
      <c r="B54" s="599" t="s">
        <v>538</v>
      </c>
      <c r="C54" s="611" t="s">
        <v>329</v>
      </c>
      <c r="D54" s="595">
        <v>0.9</v>
      </c>
      <c r="E54" s="595">
        <f>'Haver Pivoted'!GY53</f>
        <v>0.9</v>
      </c>
      <c r="F54" s="616">
        <f t="shared" si="0"/>
        <v>0</v>
      </c>
      <c r="G54" s="595"/>
    </row>
    <row r="55" spans="1:11" s="612" customFormat="1" x14ac:dyDescent="0.35">
      <c r="A55" s="598" t="s">
        <v>154</v>
      </c>
      <c r="B55" s="599" t="s">
        <v>542</v>
      </c>
      <c r="C55" s="611" t="s">
        <v>330</v>
      </c>
      <c r="D55" s="595">
        <v>25.7</v>
      </c>
      <c r="E55" s="595">
        <f>'Haver Pivoted'!GY54</f>
        <v>25.7</v>
      </c>
      <c r="F55" s="616">
        <f t="shared" si="0"/>
        <v>0</v>
      </c>
      <c r="G55" s="595"/>
    </row>
    <row r="56" spans="1:11" s="612" customFormat="1" x14ac:dyDescent="0.35">
      <c r="A56" s="598" t="s">
        <v>154</v>
      </c>
      <c r="B56" s="599" t="s">
        <v>544</v>
      </c>
      <c r="C56" s="611" t="s">
        <v>331</v>
      </c>
      <c r="D56" s="595">
        <v>8</v>
      </c>
      <c r="E56" s="595">
        <f>'Haver Pivoted'!GY55</f>
        <v>8</v>
      </c>
      <c r="F56" s="616">
        <f t="shared" si="0"/>
        <v>0</v>
      </c>
      <c r="G56" s="595"/>
    </row>
    <row r="57" spans="1:11" s="612" customFormat="1" x14ac:dyDescent="0.35">
      <c r="A57" s="595" t="s">
        <v>115</v>
      </c>
      <c r="B57" s="600" t="s">
        <v>389</v>
      </c>
      <c r="C57" s="611" t="s">
        <v>2</v>
      </c>
      <c r="D57" s="595">
        <v>0</v>
      </c>
      <c r="E57" s="595">
        <f>'Haver Pivoted'!GY56</f>
        <v>0</v>
      </c>
      <c r="F57" s="616">
        <f t="shared" si="0"/>
        <v>0</v>
      </c>
      <c r="G57" s="595"/>
    </row>
    <row r="58" spans="1:11" s="612" customFormat="1" x14ac:dyDescent="0.35">
      <c r="A58" s="595" t="s">
        <v>115</v>
      </c>
      <c r="B58" s="600" t="s">
        <v>390</v>
      </c>
      <c r="C58" s="611" t="s">
        <v>3</v>
      </c>
      <c r="D58" s="595">
        <v>28.9</v>
      </c>
      <c r="E58" s="595">
        <f>'Haver Pivoted'!GY57</f>
        <v>28.9</v>
      </c>
      <c r="F58" s="616">
        <f t="shared" si="0"/>
        <v>0</v>
      </c>
      <c r="G58" s="595"/>
    </row>
    <row r="59" spans="1:11" s="612" customFormat="1" x14ac:dyDescent="0.35">
      <c r="A59" s="595" t="s">
        <v>115</v>
      </c>
      <c r="B59" s="594" t="s">
        <v>391</v>
      </c>
      <c r="C59" s="611" t="s">
        <v>4</v>
      </c>
      <c r="D59" s="595">
        <v>17.100000000000001</v>
      </c>
      <c r="E59" s="595">
        <f>'Haver Pivoted'!GY58</f>
        <v>17.100000000000001</v>
      </c>
      <c r="F59" s="616">
        <f t="shared" si="0"/>
        <v>0</v>
      </c>
      <c r="G59" s="595"/>
      <c r="I59" s="595"/>
      <c r="J59" s="595"/>
    </row>
    <row r="60" spans="1:11" s="612" customFormat="1" x14ac:dyDescent="0.35">
      <c r="A60" s="595" t="s">
        <v>661</v>
      </c>
      <c r="B60" s="598" t="s">
        <v>658</v>
      </c>
      <c r="C60" s="611" t="s">
        <v>267</v>
      </c>
      <c r="D60" s="595">
        <v>74.099999999999994</v>
      </c>
      <c r="E60" s="595">
        <f>'Haver Pivoted'!GY59</f>
        <v>74.099999999999994</v>
      </c>
      <c r="F60" s="616">
        <f t="shared" si="0"/>
        <v>0</v>
      </c>
      <c r="G60" s="595"/>
      <c r="I60" s="595"/>
      <c r="J60" s="595"/>
    </row>
    <row r="61" spans="1:11" s="612" customFormat="1" x14ac:dyDescent="0.35">
      <c r="A61" s="595" t="s">
        <v>661</v>
      </c>
      <c r="B61" s="598" t="s">
        <v>659</v>
      </c>
      <c r="C61" s="611" t="s">
        <v>268</v>
      </c>
      <c r="D61" s="595">
        <v>97.2</v>
      </c>
      <c r="E61" s="595">
        <f>'Haver Pivoted'!GY60</f>
        <v>97.2</v>
      </c>
      <c r="F61" s="616">
        <f t="shared" si="0"/>
        <v>0</v>
      </c>
      <c r="G61" s="595"/>
      <c r="I61" s="595"/>
      <c r="J61" s="595"/>
    </row>
    <row r="62" spans="1:11" s="612" customFormat="1" x14ac:dyDescent="0.35">
      <c r="A62" s="595" t="s">
        <v>661</v>
      </c>
      <c r="B62" s="598" t="s">
        <v>165</v>
      </c>
      <c r="C62" s="611" t="s">
        <v>269</v>
      </c>
      <c r="D62" s="595">
        <v>283.60000000000002</v>
      </c>
      <c r="E62" s="595">
        <f>'Haver Pivoted'!GY61</f>
        <v>283.60000000000002</v>
      </c>
      <c r="F62" s="616">
        <f t="shared" si="0"/>
        <v>0</v>
      </c>
      <c r="G62" s="595"/>
      <c r="I62" s="595"/>
      <c r="J62" s="595"/>
      <c r="K62" s="595"/>
    </row>
    <row r="63" spans="1:11" x14ac:dyDescent="0.35">
      <c r="C63" s="611" t="s">
        <v>332</v>
      </c>
      <c r="D63" s="595">
        <v>473.5</v>
      </c>
      <c r="E63" s="595">
        <f>'Haver Pivoted'!GY62</f>
        <v>473.5</v>
      </c>
      <c r="F63" s="616">
        <f t="shared" si="0"/>
        <v>0</v>
      </c>
    </row>
    <row r="64" spans="1:11" x14ac:dyDescent="0.35">
      <c r="C64" s="611" t="s">
        <v>333</v>
      </c>
      <c r="D64" s="595">
        <v>1.6333333333333331</v>
      </c>
      <c r="E64" s="595">
        <f>'Haver Pivoted'!GY63</f>
        <v>1.6333333333333331</v>
      </c>
      <c r="F64" s="616">
        <f t="shared" si="0"/>
        <v>0</v>
      </c>
    </row>
    <row r="65" spans="1:11" x14ac:dyDescent="0.35">
      <c r="C65" s="611" t="s">
        <v>186</v>
      </c>
      <c r="D65" s="595">
        <v>263.39499999999998</v>
      </c>
      <c r="E65" s="595">
        <f>'Haver Pivoted'!GY64</f>
        <v>263.39499999999998</v>
      </c>
      <c r="F65" s="616">
        <f t="shared" si="0"/>
        <v>0</v>
      </c>
    </row>
    <row r="66" spans="1:11" x14ac:dyDescent="0.35">
      <c r="C66" s="611" t="s">
        <v>334</v>
      </c>
      <c r="D66" s="595">
        <v>257.35066666666671</v>
      </c>
      <c r="E66" s="595">
        <f>'Haver Pivoted'!GY65</f>
        <v>257.35066666666671</v>
      </c>
      <c r="F66" s="616">
        <f t="shared" si="0"/>
        <v>0</v>
      </c>
    </row>
    <row r="67" spans="1:11" x14ac:dyDescent="0.35">
      <c r="C67" s="611" t="s">
        <v>335</v>
      </c>
      <c r="D67" s="595">
        <v>19502.8</v>
      </c>
      <c r="E67" s="595">
        <f>'Haver Pivoted'!GY66</f>
        <v>19502.8</v>
      </c>
      <c r="F67" s="616">
        <f t="shared" si="0"/>
        <v>0</v>
      </c>
    </row>
    <row r="68" spans="1:11" x14ac:dyDescent="0.35">
      <c r="C68" s="613" t="s">
        <v>336</v>
      </c>
      <c r="D68" s="595">
        <v>22361.5</v>
      </c>
      <c r="E68" s="595">
        <f>'Haver Pivoted'!GY67</f>
        <v>22361.5</v>
      </c>
      <c r="F68" s="616">
        <f t="shared" ref="F68:F72" si="1">E68-D68</f>
        <v>0</v>
      </c>
    </row>
    <row r="69" spans="1:11" x14ac:dyDescent="0.35">
      <c r="C69" s="613" t="s">
        <v>337</v>
      </c>
      <c r="D69" s="595">
        <v>1</v>
      </c>
      <c r="E69" s="595">
        <f>'Haver Pivoted'!GY68</f>
        <v>1</v>
      </c>
      <c r="F69" s="616">
        <f t="shared" si="1"/>
        <v>0</v>
      </c>
      <c r="I69" s="612"/>
      <c r="J69" s="612"/>
    </row>
    <row r="70" spans="1:11" x14ac:dyDescent="0.35">
      <c r="C70" s="613" t="s">
        <v>338</v>
      </c>
      <c r="D70" s="595">
        <v>4977.666666666667</v>
      </c>
      <c r="E70" s="595">
        <f>'Haver Pivoted'!GY69</f>
        <v>4977.666666666667</v>
      </c>
      <c r="F70" s="616">
        <f t="shared" si="1"/>
        <v>0</v>
      </c>
    </row>
    <row r="71" spans="1:11" x14ac:dyDescent="0.35">
      <c r="C71" s="613" t="s">
        <v>339</v>
      </c>
      <c r="D71" s="595">
        <v>13670.66666666667</v>
      </c>
      <c r="E71" s="595">
        <f>'Haver Pivoted'!GY70</f>
        <v>13670.66666666667</v>
      </c>
      <c r="F71" s="616">
        <f t="shared" si="1"/>
        <v>0</v>
      </c>
    </row>
    <row r="72" spans="1:11" x14ac:dyDescent="0.35">
      <c r="C72" s="613" t="s">
        <v>340</v>
      </c>
      <c r="D72" s="595">
        <v>323195.66666666669</v>
      </c>
      <c r="E72" s="595">
        <f>'Haver Pivoted'!GY71</f>
        <v>323195.66666666669</v>
      </c>
      <c r="F72" s="616">
        <f t="shared" si="1"/>
        <v>0</v>
      </c>
      <c r="K72" s="612"/>
    </row>
    <row r="73" spans="1:11" s="612" customFormat="1" x14ac:dyDescent="0.35">
      <c r="A73" s="595" t="s">
        <v>661</v>
      </c>
      <c r="B73" s="595" t="s">
        <v>353</v>
      </c>
      <c r="C73" s="613" t="s">
        <v>270</v>
      </c>
      <c r="D73" s="595"/>
      <c r="E73" s="595"/>
      <c r="F73" s="595"/>
      <c r="G73" s="595"/>
      <c r="I73" s="595"/>
      <c r="J73" s="595"/>
      <c r="K73" s="595"/>
    </row>
  </sheetData>
  <conditionalFormatting sqref="F3:F72">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BZ110"/>
  <sheetViews>
    <sheetView topLeftCell="B31" zoomScale="57" zoomScaleNormal="40" workbookViewId="0">
      <selection activeCell="J52" sqref="J52"/>
    </sheetView>
  </sheetViews>
  <sheetFormatPr defaultRowHeight="14" x14ac:dyDescent="0.3"/>
  <cols>
    <col min="1" max="1" width="8.7265625" style="213" customWidth="1"/>
    <col min="2" max="2" width="40.453125" style="54" customWidth="1"/>
    <col min="3" max="3" width="10.54296875" style="54" customWidth="1"/>
    <col min="4" max="4" width="12.453125" style="54" customWidth="1"/>
    <col min="5" max="5" width="12.90625" style="54" customWidth="1"/>
    <col min="6" max="6" width="16.08984375" style="54" customWidth="1"/>
    <col min="7" max="7" width="8.7265625" style="54"/>
    <col min="8" max="8" width="13.90625" style="54" customWidth="1"/>
    <col min="9" max="9" width="25" style="54" customWidth="1"/>
    <col min="10" max="10" width="13.7265625" style="54" bestFit="1" customWidth="1"/>
    <col min="11" max="11" width="13.6328125" style="54" bestFit="1" customWidth="1"/>
    <col min="12" max="12" width="13.54296875" style="54" customWidth="1"/>
    <col min="13" max="20" width="13.6328125" style="54" bestFit="1" customWidth="1"/>
    <col min="21" max="21" width="12.1796875" style="54" bestFit="1" customWidth="1"/>
    <col min="22" max="22" width="114.90625" style="54" customWidth="1"/>
    <col min="23" max="16384" width="8.7265625" style="54"/>
  </cols>
  <sheetData>
    <row r="1" spans="1:78" x14ac:dyDescent="0.3">
      <c r="B1" s="730" t="s">
        <v>1</v>
      </c>
      <c r="C1" s="730"/>
      <c r="D1" s="730"/>
      <c r="E1" s="730"/>
      <c r="F1" s="730"/>
      <c r="G1" s="730"/>
      <c r="H1" s="730"/>
      <c r="I1" s="730"/>
      <c r="J1" s="730"/>
      <c r="K1" s="730"/>
      <c r="L1" s="730"/>
      <c r="M1" s="730"/>
      <c r="N1" s="730"/>
      <c r="O1" s="730"/>
      <c r="P1" s="730"/>
      <c r="Q1" s="730"/>
      <c r="R1" s="730"/>
      <c r="S1" s="730"/>
      <c r="T1" s="730"/>
      <c r="U1" s="730"/>
    </row>
    <row r="2" spans="1:78" ht="14" customHeight="1" x14ac:dyDescent="0.3">
      <c r="B2" s="712" t="s">
        <v>662</v>
      </c>
      <c r="C2" s="712"/>
      <c r="D2" s="712"/>
      <c r="E2" s="712"/>
      <c r="F2" s="712"/>
      <c r="G2" s="712"/>
      <c r="H2" s="712"/>
      <c r="I2" s="712"/>
      <c r="J2" s="712"/>
      <c r="K2" s="712"/>
      <c r="L2" s="712"/>
      <c r="M2" s="712"/>
      <c r="N2" s="712"/>
      <c r="O2" s="712"/>
      <c r="P2" s="712"/>
      <c r="Q2" s="712"/>
      <c r="R2" s="712"/>
      <c r="S2" s="712"/>
      <c r="T2" s="712"/>
      <c r="U2" s="712"/>
    </row>
    <row r="3" spans="1:78" ht="50.5" customHeight="1" x14ac:dyDescent="0.3">
      <c r="B3" s="712"/>
      <c r="C3" s="712"/>
      <c r="D3" s="712"/>
      <c r="E3" s="712"/>
      <c r="F3" s="712"/>
      <c r="G3" s="712"/>
      <c r="H3" s="712"/>
      <c r="I3" s="712"/>
      <c r="J3" s="712"/>
      <c r="K3" s="712"/>
      <c r="L3" s="712"/>
      <c r="M3" s="712"/>
      <c r="N3" s="712"/>
      <c r="O3" s="712"/>
      <c r="P3" s="712"/>
      <c r="Q3" s="712"/>
      <c r="R3" s="712"/>
      <c r="S3" s="712"/>
      <c r="T3" s="712"/>
      <c r="U3" s="712"/>
    </row>
    <row r="4" spans="1:78" ht="48.5" customHeight="1" x14ac:dyDescent="0.3">
      <c r="B4" s="712"/>
      <c r="C4" s="712"/>
      <c r="D4" s="712"/>
      <c r="E4" s="712"/>
      <c r="F4" s="712"/>
      <c r="G4" s="712"/>
      <c r="H4" s="712"/>
      <c r="I4" s="712"/>
      <c r="J4" s="712"/>
      <c r="K4" s="712"/>
      <c r="L4" s="712"/>
      <c r="M4" s="712"/>
      <c r="N4" s="712"/>
      <c r="O4" s="712"/>
      <c r="P4" s="712"/>
      <c r="Q4" s="712"/>
      <c r="R4" s="712"/>
      <c r="S4" s="712"/>
      <c r="T4" s="712"/>
      <c r="U4" s="712"/>
    </row>
    <row r="5" spans="1:78" s="589" customFormat="1" ht="10.5" customHeight="1" x14ac:dyDescent="0.3">
      <c r="A5" s="213"/>
      <c r="B5" s="338"/>
      <c r="C5" s="338"/>
      <c r="D5" s="338"/>
      <c r="E5" s="338"/>
      <c r="F5" s="338"/>
      <c r="G5" s="338"/>
      <c r="H5" s="338"/>
      <c r="I5" s="338"/>
      <c r="J5" s="338"/>
      <c r="K5" s="338"/>
      <c r="L5" s="338"/>
      <c r="M5" s="338"/>
      <c r="N5" s="338"/>
      <c r="O5" s="338"/>
      <c r="P5" s="338"/>
      <c r="Q5" s="338"/>
      <c r="R5" s="338"/>
      <c r="S5" s="338"/>
      <c r="T5" s="338"/>
      <c r="U5" s="338"/>
    </row>
    <row r="6" spans="1:78" x14ac:dyDescent="0.3">
      <c r="B6" s="293" t="s">
        <v>512</v>
      </c>
    </row>
    <row r="7" spans="1:78" x14ac:dyDescent="0.3">
      <c r="B7" s="713" t="s">
        <v>464</v>
      </c>
      <c r="C7" s="714"/>
      <c r="D7" s="719" t="s">
        <v>343</v>
      </c>
      <c r="E7" s="720"/>
      <c r="F7" s="720"/>
      <c r="G7" s="720"/>
      <c r="H7" s="720"/>
      <c r="I7" s="720"/>
      <c r="J7" s="731" t="s">
        <v>166</v>
      </c>
      <c r="K7" s="732"/>
      <c r="L7" s="732"/>
      <c r="M7" s="732"/>
      <c r="N7" s="732"/>
      <c r="O7" s="732"/>
      <c r="P7" s="732"/>
      <c r="Q7" s="732"/>
      <c r="R7" s="732"/>
      <c r="S7" s="732"/>
      <c r="T7" s="732"/>
      <c r="U7" s="733"/>
    </row>
    <row r="8" spans="1:78" x14ac:dyDescent="0.3">
      <c r="B8" s="715"/>
      <c r="C8" s="716"/>
      <c r="D8" s="136">
        <v>2019</v>
      </c>
      <c r="E8" s="724">
        <v>2020</v>
      </c>
      <c r="F8" s="725"/>
      <c r="G8" s="725"/>
      <c r="H8" s="726"/>
      <c r="I8" s="135">
        <v>2021</v>
      </c>
      <c r="J8" s="727">
        <v>2021</v>
      </c>
      <c r="K8" s="728"/>
      <c r="L8" s="729"/>
      <c r="M8" s="727">
        <v>2022</v>
      </c>
      <c r="N8" s="728"/>
      <c r="O8" s="728"/>
      <c r="P8" s="728"/>
      <c r="Q8" s="727">
        <v>2023</v>
      </c>
      <c r="R8" s="728"/>
      <c r="S8" s="728"/>
      <c r="T8" s="728"/>
      <c r="U8" s="104">
        <v>2024</v>
      </c>
    </row>
    <row r="9" spans="1:78" ht="14" customHeight="1" x14ac:dyDescent="0.3">
      <c r="B9" s="717"/>
      <c r="C9" s="718"/>
      <c r="D9" s="60" t="s">
        <v>160</v>
      </c>
      <c r="E9" s="58" t="s">
        <v>157</v>
      </c>
      <c r="F9" s="59" t="s">
        <v>158</v>
      </c>
      <c r="G9" s="59" t="s">
        <v>159</v>
      </c>
      <c r="H9" s="60" t="s">
        <v>160</v>
      </c>
      <c r="I9" s="58" t="s">
        <v>157</v>
      </c>
      <c r="J9" s="105" t="s">
        <v>158</v>
      </c>
      <c r="K9" s="106" t="s">
        <v>159</v>
      </c>
      <c r="L9" s="107" t="s">
        <v>160</v>
      </c>
      <c r="M9" s="105" t="s">
        <v>157</v>
      </c>
      <c r="N9" s="106" t="s">
        <v>158</v>
      </c>
      <c r="O9" s="106" t="s">
        <v>159</v>
      </c>
      <c r="P9" s="106" t="s">
        <v>160</v>
      </c>
      <c r="Q9" s="105" t="s">
        <v>157</v>
      </c>
      <c r="R9" s="106" t="s">
        <v>158</v>
      </c>
      <c r="S9" s="106" t="s">
        <v>159</v>
      </c>
      <c r="T9" s="106" t="s">
        <v>160</v>
      </c>
      <c r="U9" s="108" t="s">
        <v>157</v>
      </c>
    </row>
    <row r="10" spans="1:78" ht="45" customHeight="1" x14ac:dyDescent="0.3">
      <c r="B10" s="275" t="s">
        <v>463</v>
      </c>
      <c r="C10" s="276" t="s">
        <v>308</v>
      </c>
      <c r="D10" s="277">
        <f>'Haver Pivoted'!GT32</f>
        <v>615.4</v>
      </c>
      <c r="E10" s="277">
        <f>'Haver Pivoted'!GU32</f>
        <v>627.79999999999995</v>
      </c>
      <c r="F10" s="277">
        <f>'Haver Pivoted'!GV32</f>
        <v>1396.9</v>
      </c>
      <c r="G10" s="277">
        <f>'Haver Pivoted'!GW32</f>
        <v>728.2</v>
      </c>
      <c r="H10" s="277">
        <f>'Haver Pivoted'!GX32</f>
        <v>738.1</v>
      </c>
      <c r="I10" s="277">
        <f>'Haver Pivoted'!GY32</f>
        <v>785.6</v>
      </c>
      <c r="J10" s="339"/>
      <c r="K10" s="340"/>
      <c r="L10" s="340"/>
      <c r="M10" s="340"/>
      <c r="N10" s="340"/>
      <c r="O10" s="340"/>
      <c r="P10" s="340"/>
      <c r="Q10" s="340"/>
      <c r="R10" s="340"/>
      <c r="S10" s="340"/>
      <c r="T10" s="340"/>
      <c r="U10" s="341"/>
    </row>
    <row r="11" spans="1:78" s="165" customFormat="1" x14ac:dyDescent="0.3">
      <c r="A11" s="230"/>
      <c r="B11" s="84" t="s">
        <v>241</v>
      </c>
      <c r="C11" s="145" t="s">
        <v>316</v>
      </c>
      <c r="D11" s="273">
        <f>'Haver Pivoted'!GT40/1000</f>
        <v>411.40899999999999</v>
      </c>
      <c r="E11" s="273">
        <f>'Haver Pivoted'!GU40/1000</f>
        <v>423.42899999999997</v>
      </c>
      <c r="F11" s="273">
        <f>'Haver Pivoted'!GV40/1000</f>
        <v>512.64</v>
      </c>
      <c r="G11" s="273">
        <f>'Haver Pivoted'!GW40/1000</f>
        <v>486.072</v>
      </c>
      <c r="H11" s="273">
        <f>'Haver Pivoted'!GX40/1000</f>
        <v>512.19299999999998</v>
      </c>
      <c r="I11" s="273">
        <f>'Haver Pivoted'!GY40/1000</f>
        <v>523.16300000000001</v>
      </c>
      <c r="J11" s="156"/>
      <c r="K11" s="157"/>
      <c r="L11" s="274"/>
      <c r="M11" s="157"/>
      <c r="N11" s="157"/>
      <c r="O11" s="157"/>
      <c r="P11" s="157"/>
      <c r="Q11" s="157"/>
      <c r="R11" s="157"/>
      <c r="S11" s="157"/>
      <c r="T11" s="157"/>
      <c r="U11" s="158"/>
    </row>
    <row r="12" spans="1:78" s="165" customFormat="1" ht="17" customHeight="1" x14ac:dyDescent="0.3">
      <c r="A12" s="230"/>
      <c r="B12" s="84" t="s">
        <v>456</v>
      </c>
      <c r="C12" s="145"/>
      <c r="D12" s="273">
        <f>D10-D11</f>
        <v>203.99099999999999</v>
      </c>
      <c r="E12" s="273">
        <f t="shared" ref="E12:I12" si="0">E10-E11</f>
        <v>204.37099999999998</v>
      </c>
      <c r="F12" s="273">
        <f t="shared" si="0"/>
        <v>884.2600000000001</v>
      </c>
      <c r="G12" s="273">
        <f t="shared" si="0"/>
        <v>242.12800000000004</v>
      </c>
      <c r="H12" s="273">
        <f t="shared" si="0"/>
        <v>225.90700000000004</v>
      </c>
      <c r="I12" s="273">
        <f t="shared" si="0"/>
        <v>262.43700000000001</v>
      </c>
      <c r="J12" s="156"/>
      <c r="K12" s="157"/>
      <c r="L12" s="274"/>
      <c r="M12" s="157"/>
      <c r="N12" s="157"/>
      <c r="O12" s="157"/>
      <c r="P12" s="157"/>
      <c r="Q12" s="157"/>
      <c r="R12" s="157"/>
      <c r="S12" s="157"/>
      <c r="T12" s="157"/>
      <c r="U12" s="158"/>
    </row>
    <row r="13" spans="1:78" s="165" customFormat="1" ht="16" customHeight="1" x14ac:dyDescent="0.3">
      <c r="A13" s="230"/>
      <c r="B13" s="169" t="s">
        <v>389</v>
      </c>
      <c r="C13" s="167" t="s">
        <v>2</v>
      </c>
      <c r="D13" s="189"/>
      <c r="E13" s="189"/>
      <c r="F13" s="189">
        <f>'Haver Pivoted'!GV56</f>
        <v>597.9</v>
      </c>
      <c r="G13" s="189">
        <f>'Haver Pivoted'!GW56</f>
        <v>0</v>
      </c>
      <c r="H13" s="189">
        <f>'Haver Pivoted'!GX56</f>
        <v>0</v>
      </c>
      <c r="I13" s="189">
        <f>'Haver Pivoted'!GY56</f>
        <v>0</v>
      </c>
      <c r="J13" s="156"/>
      <c r="K13" s="157"/>
      <c r="L13" s="157"/>
      <c r="M13" s="157"/>
      <c r="N13" s="157"/>
      <c r="O13" s="157"/>
      <c r="P13" s="157"/>
      <c r="Q13" s="157"/>
      <c r="R13" s="157"/>
      <c r="S13" s="157"/>
      <c r="T13" s="157"/>
      <c r="U13" s="158"/>
    </row>
    <row r="14" spans="1:78" s="165" customFormat="1" x14ac:dyDescent="0.3">
      <c r="A14" s="230"/>
      <c r="B14" s="169" t="s">
        <v>390</v>
      </c>
      <c r="C14" s="167" t="s">
        <v>3</v>
      </c>
      <c r="D14" s="189"/>
      <c r="E14" s="189"/>
      <c r="F14" s="189">
        <f>'Haver Pivoted'!GV57</f>
        <v>28.4</v>
      </c>
      <c r="G14" s="189">
        <f>'Haver Pivoted'!GW57</f>
        <v>15.8</v>
      </c>
      <c r="H14" s="189">
        <f>'Haver Pivoted'!GX57</f>
        <v>15.2</v>
      </c>
      <c r="I14" s="295">
        <f>'Haver Pivoted'!GY57</f>
        <v>28.9</v>
      </c>
      <c r="J14" s="156"/>
      <c r="K14" s="157"/>
      <c r="L14" s="157"/>
      <c r="M14" s="157"/>
      <c r="N14" s="157"/>
      <c r="O14" s="157"/>
      <c r="P14" s="157"/>
      <c r="Q14" s="157"/>
      <c r="R14" s="157"/>
      <c r="S14" s="157"/>
      <c r="T14" s="157"/>
      <c r="U14" s="158"/>
    </row>
    <row r="15" spans="1:78" s="165" customFormat="1" x14ac:dyDescent="0.3">
      <c r="A15" s="230"/>
      <c r="B15" s="170" t="s">
        <v>391</v>
      </c>
      <c r="C15" s="168" t="s">
        <v>4</v>
      </c>
      <c r="D15" s="189"/>
      <c r="E15" s="189"/>
      <c r="F15" s="295">
        <f>'Haver Pivoted'!GV58</f>
        <v>64.400000000000006</v>
      </c>
      <c r="G15" s="295">
        <f>'Haver Pivoted'!GW58</f>
        <v>23.4</v>
      </c>
      <c r="H15" s="295">
        <f>'Haver Pivoted'!GX58</f>
        <v>13.8</v>
      </c>
      <c r="I15" s="295">
        <f>'Haver Pivoted'!GY58</f>
        <v>17.100000000000001</v>
      </c>
      <c r="J15" s="156"/>
      <c r="K15" s="157"/>
      <c r="L15" s="157"/>
      <c r="M15" s="157"/>
      <c r="N15" s="157"/>
      <c r="O15" s="157"/>
      <c r="P15" s="157"/>
      <c r="Q15" s="157"/>
      <c r="R15" s="157"/>
      <c r="S15" s="157"/>
      <c r="T15" s="157"/>
      <c r="U15" s="158"/>
    </row>
    <row r="16" spans="1:78" s="165" customFormat="1" ht="15.5" customHeight="1" x14ac:dyDescent="0.3">
      <c r="A16" s="230"/>
      <c r="B16" s="170" t="s">
        <v>388</v>
      </c>
      <c r="C16" s="168"/>
      <c r="D16" s="162"/>
      <c r="E16" s="162"/>
      <c r="F16" s="162"/>
      <c r="G16" s="162"/>
      <c r="H16" s="162"/>
      <c r="I16" s="172">
        <f>'Response and Relief Act Score'!F7*4/12</f>
        <v>9.6666666666666661</v>
      </c>
      <c r="J16" s="224"/>
      <c r="K16" s="163"/>
      <c r="L16" s="163"/>
      <c r="M16" s="163"/>
      <c r="N16" s="163"/>
      <c r="O16" s="163"/>
      <c r="P16" s="163"/>
      <c r="Q16" s="163"/>
      <c r="R16" s="163"/>
      <c r="S16" s="163"/>
      <c r="T16" s="163"/>
      <c r="U16" s="164"/>
      <c r="V16" s="232" t="s">
        <v>510</v>
      </c>
      <c r="W16" s="232"/>
      <c r="X16" s="232"/>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c r="BQ16" s="174"/>
      <c r="BR16" s="174"/>
      <c r="BS16" s="174"/>
      <c r="BT16" s="174"/>
      <c r="BU16" s="174"/>
      <c r="BV16" s="174"/>
      <c r="BW16" s="174"/>
      <c r="BX16" s="174"/>
      <c r="BY16" s="174"/>
      <c r="BZ16" s="174"/>
    </row>
    <row r="17" spans="1:78" s="165" customFormat="1" ht="31" customHeight="1" x14ac:dyDescent="0.3">
      <c r="A17" s="230"/>
      <c r="B17" s="170" t="s">
        <v>501</v>
      </c>
      <c r="C17" s="168"/>
      <c r="D17" s="172"/>
      <c r="E17" s="172"/>
      <c r="F17" s="172"/>
      <c r="G17" s="172"/>
      <c r="H17" s="172"/>
      <c r="I17" s="172">
        <f>I49+I48+I54+I55</f>
        <v>12</v>
      </c>
      <c r="J17" s="156"/>
      <c r="K17" s="157"/>
      <c r="L17" s="157"/>
      <c r="M17" s="157"/>
      <c r="N17" s="157"/>
      <c r="O17" s="157"/>
      <c r="P17" s="157"/>
      <c r="Q17" s="157"/>
      <c r="R17" s="157"/>
      <c r="S17" s="157"/>
      <c r="T17" s="157"/>
      <c r="U17" s="158"/>
      <c r="V17" s="232" t="s">
        <v>509</v>
      </c>
      <c r="W17" s="232"/>
      <c r="X17" s="232"/>
      <c r="Y17" s="174"/>
      <c r="Z17" s="174"/>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row>
    <row r="18" spans="1:78" s="165" customFormat="1" ht="15.5" customHeight="1" x14ac:dyDescent="0.3">
      <c r="A18" s="230"/>
      <c r="B18" s="170" t="s">
        <v>475</v>
      </c>
      <c r="C18" s="168"/>
      <c r="D18" s="172"/>
      <c r="E18" s="172"/>
      <c r="F18" s="172"/>
      <c r="G18" s="172"/>
      <c r="H18" s="172"/>
      <c r="I18" s="172"/>
      <c r="J18" s="156"/>
      <c r="K18" s="157"/>
      <c r="L18" s="157"/>
      <c r="M18" s="157"/>
      <c r="N18" s="157"/>
      <c r="O18" s="157"/>
      <c r="P18" s="157"/>
      <c r="Q18" s="157"/>
      <c r="R18" s="157"/>
      <c r="S18" s="157"/>
      <c r="T18" s="157"/>
      <c r="U18" s="158"/>
      <c r="V18" s="271"/>
      <c r="X18" s="232"/>
      <c r="Y18" s="174"/>
      <c r="Z18" s="174"/>
      <c r="AA18" s="174"/>
      <c r="AB18" s="174"/>
      <c r="AC18" s="174"/>
      <c r="AD18" s="174"/>
      <c r="AE18" s="174"/>
      <c r="AF18" s="174"/>
      <c r="AG18" s="174"/>
      <c r="AH18" s="174"/>
      <c r="AI18" s="174"/>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row>
    <row r="19" spans="1:78" s="165" customFormat="1" ht="15.5" customHeight="1" x14ac:dyDescent="0.35">
      <c r="A19" s="240"/>
      <c r="B19" s="233" t="s">
        <v>474</v>
      </c>
      <c r="C19" s="234"/>
      <c r="D19" s="235">
        <f>D12-SUM(D13:D18)</f>
        <v>203.99099999999999</v>
      </c>
      <c r="E19" s="235">
        <f t="shared" ref="E19:I19" si="1">E12-SUM(E13:E18)</f>
        <v>204.37099999999998</v>
      </c>
      <c r="F19" s="235">
        <f t="shared" si="1"/>
        <v>193.56000000000017</v>
      </c>
      <c r="G19" s="235">
        <f t="shared" si="1"/>
        <v>202.92800000000005</v>
      </c>
      <c r="H19" s="235">
        <f t="shared" si="1"/>
        <v>196.90700000000004</v>
      </c>
      <c r="I19" s="235">
        <f t="shared" si="1"/>
        <v>194.77033333333335</v>
      </c>
      <c r="J19" s="304"/>
      <c r="K19" s="305"/>
      <c r="L19" s="305"/>
      <c r="M19" s="305"/>
      <c r="N19" s="305"/>
      <c r="O19" s="305"/>
      <c r="P19" s="305"/>
      <c r="Q19" s="305"/>
      <c r="R19" s="305"/>
      <c r="S19" s="305"/>
      <c r="T19" s="305"/>
      <c r="U19" s="306"/>
      <c r="V19" s="232" t="s">
        <v>508</v>
      </c>
      <c r="W19" s="232"/>
      <c r="X19" s="232"/>
      <c r="Y19" s="174"/>
      <c r="Z19" s="174"/>
      <c r="AA19" s="174"/>
      <c r="AB19" s="174"/>
      <c r="AC19" s="174"/>
      <c r="AD19" s="174"/>
      <c r="AE19" s="174"/>
      <c r="AF19" s="174"/>
      <c r="AG19" s="174"/>
      <c r="AH19" s="174"/>
      <c r="AI19" s="174"/>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row>
    <row r="20" spans="1:78" s="174" customFormat="1" x14ac:dyDescent="0.35">
      <c r="A20" s="239"/>
      <c r="B20" s="238"/>
      <c r="C20" s="210"/>
      <c r="D20" s="223"/>
      <c r="E20" s="223"/>
      <c r="F20" s="223"/>
      <c r="G20" s="223"/>
      <c r="H20" s="223"/>
      <c r="I20" s="223"/>
      <c r="J20" s="236"/>
      <c r="K20" s="236"/>
      <c r="L20" s="236"/>
      <c r="M20" s="236"/>
      <c r="N20" s="236"/>
      <c r="O20" s="236"/>
      <c r="P20" s="236"/>
      <c r="Q20" s="236"/>
      <c r="R20" s="236"/>
      <c r="S20" s="236"/>
      <c r="T20" s="236"/>
      <c r="U20" s="236"/>
    </row>
    <row r="21" spans="1:78" s="174" customFormat="1" x14ac:dyDescent="0.35">
      <c r="A21" s="239"/>
      <c r="B21" s="294" t="s">
        <v>513</v>
      </c>
      <c r="C21" s="210"/>
      <c r="D21" s="223"/>
      <c r="E21" s="223"/>
      <c r="F21" s="223"/>
      <c r="G21" s="223"/>
      <c r="H21" s="223"/>
      <c r="I21" s="223"/>
      <c r="J21" s="236"/>
      <c r="K21" s="236"/>
      <c r="L21" s="236"/>
      <c r="M21" s="236"/>
      <c r="N21" s="236"/>
      <c r="O21" s="236"/>
      <c r="P21" s="236"/>
      <c r="Q21" s="236"/>
      <c r="R21" s="236"/>
      <c r="S21" s="236"/>
      <c r="T21" s="236"/>
      <c r="U21" s="236"/>
    </row>
    <row r="22" spans="1:78" s="174" customFormat="1" ht="15" customHeight="1" x14ac:dyDescent="0.3">
      <c r="A22" s="239"/>
      <c r="B22" s="737" t="s">
        <v>527</v>
      </c>
      <c r="C22" s="738"/>
      <c r="D22" s="719" t="s">
        <v>343</v>
      </c>
      <c r="E22" s="720"/>
      <c r="F22" s="720"/>
      <c r="G22" s="720"/>
      <c r="H22" s="720"/>
      <c r="I22" s="720"/>
      <c r="J22" s="721" t="s">
        <v>166</v>
      </c>
      <c r="K22" s="722"/>
      <c r="L22" s="722"/>
      <c r="M22" s="722"/>
      <c r="N22" s="722"/>
      <c r="O22" s="722"/>
      <c r="P22" s="722"/>
      <c r="Q22" s="722"/>
      <c r="R22" s="722"/>
      <c r="S22" s="722"/>
      <c r="T22" s="722"/>
      <c r="U22" s="723"/>
    </row>
    <row r="23" spans="1:78" s="174" customFormat="1" x14ac:dyDescent="0.3">
      <c r="A23" s="239"/>
      <c r="B23" s="739"/>
      <c r="C23" s="740"/>
      <c r="D23" s="136">
        <v>2019</v>
      </c>
      <c r="E23" s="724">
        <v>2020</v>
      </c>
      <c r="F23" s="725"/>
      <c r="G23" s="725"/>
      <c r="H23" s="726"/>
      <c r="I23" s="135">
        <v>2021</v>
      </c>
      <c r="J23" s="727">
        <v>2021</v>
      </c>
      <c r="K23" s="728"/>
      <c r="L23" s="729"/>
      <c r="M23" s="727">
        <v>2022</v>
      </c>
      <c r="N23" s="728"/>
      <c r="O23" s="728"/>
      <c r="P23" s="728"/>
      <c r="Q23" s="727">
        <v>2023</v>
      </c>
      <c r="R23" s="728"/>
      <c r="S23" s="728"/>
      <c r="T23" s="728"/>
      <c r="U23" s="104">
        <v>2024</v>
      </c>
    </row>
    <row r="24" spans="1:78" s="174" customFormat="1" x14ac:dyDescent="0.3">
      <c r="A24" s="239"/>
      <c r="B24" s="741"/>
      <c r="C24" s="742"/>
      <c r="D24" s="60" t="s">
        <v>160</v>
      </c>
      <c r="E24" s="58" t="s">
        <v>157</v>
      </c>
      <c r="F24" s="59" t="s">
        <v>158</v>
      </c>
      <c r="G24" s="59" t="s">
        <v>159</v>
      </c>
      <c r="H24" s="60" t="s">
        <v>160</v>
      </c>
      <c r="I24" s="58" t="s">
        <v>157</v>
      </c>
      <c r="J24" s="105" t="s">
        <v>158</v>
      </c>
      <c r="K24" s="106" t="s">
        <v>159</v>
      </c>
      <c r="L24" s="107" t="s">
        <v>160</v>
      </c>
      <c r="M24" s="105" t="s">
        <v>157</v>
      </c>
      <c r="N24" s="106" t="s">
        <v>158</v>
      </c>
      <c r="O24" s="106" t="s">
        <v>159</v>
      </c>
      <c r="P24" s="106" t="s">
        <v>160</v>
      </c>
      <c r="Q24" s="105" t="s">
        <v>157</v>
      </c>
      <c r="R24" s="106" t="s">
        <v>158</v>
      </c>
      <c r="S24" s="106" t="s">
        <v>159</v>
      </c>
      <c r="T24" s="106" t="s">
        <v>160</v>
      </c>
      <c r="U24" s="108" t="s">
        <v>157</v>
      </c>
    </row>
    <row r="25" spans="1:78" s="174" customFormat="1" ht="26.5" customHeight="1" x14ac:dyDescent="0.35">
      <c r="A25" s="239"/>
      <c r="B25" s="746" t="s">
        <v>526</v>
      </c>
      <c r="C25" s="747"/>
      <c r="D25" s="747"/>
      <c r="E25" s="747"/>
      <c r="F25" s="747"/>
      <c r="G25" s="747"/>
      <c r="H25" s="747"/>
      <c r="I25" s="747"/>
      <c r="J25" s="747"/>
      <c r="K25" s="747"/>
      <c r="L25" s="747"/>
      <c r="M25" s="747"/>
      <c r="N25" s="747"/>
      <c r="O25" s="747"/>
      <c r="P25" s="747"/>
      <c r="Q25" s="747"/>
      <c r="R25" s="747"/>
      <c r="S25" s="747"/>
      <c r="T25" s="747"/>
      <c r="U25" s="748"/>
    </row>
    <row r="26" spans="1:78" s="174" customFormat="1" x14ac:dyDescent="0.3">
      <c r="A26" s="239"/>
      <c r="B26" s="166" t="s">
        <v>518</v>
      </c>
      <c r="C26" s="296"/>
      <c r="D26" s="133"/>
      <c r="E26" s="133"/>
      <c r="F26" s="133">
        <f t="shared" ref="F26:U26" si="2">F41</f>
        <v>600</v>
      </c>
      <c r="G26" s="133">
        <f t="shared" si="2"/>
        <v>0</v>
      </c>
      <c r="H26" s="133">
        <f t="shared" si="2"/>
        <v>0</v>
      </c>
      <c r="I26" s="133">
        <f t="shared" si="2"/>
        <v>0</v>
      </c>
      <c r="J26" s="121">
        <f t="shared" si="2"/>
        <v>0</v>
      </c>
      <c r="K26" s="122">
        <f t="shared" si="2"/>
        <v>0</v>
      </c>
      <c r="L26" s="122">
        <f t="shared" si="2"/>
        <v>0</v>
      </c>
      <c r="M26" s="122">
        <f t="shared" si="2"/>
        <v>0</v>
      </c>
      <c r="N26" s="122">
        <f t="shared" si="2"/>
        <v>0</v>
      </c>
      <c r="O26" s="122">
        <f t="shared" si="2"/>
        <v>0</v>
      </c>
      <c r="P26" s="122">
        <f t="shared" si="2"/>
        <v>0</v>
      </c>
      <c r="Q26" s="122">
        <f t="shared" si="2"/>
        <v>0</v>
      </c>
      <c r="R26" s="122">
        <f t="shared" si="2"/>
        <v>0</v>
      </c>
      <c r="S26" s="122">
        <f t="shared" si="2"/>
        <v>0</v>
      </c>
      <c r="T26" s="122">
        <f t="shared" si="2"/>
        <v>0</v>
      </c>
      <c r="U26" s="125">
        <f t="shared" si="2"/>
        <v>0</v>
      </c>
    </row>
    <row r="27" spans="1:78" s="174" customFormat="1" x14ac:dyDescent="0.3">
      <c r="A27" s="239"/>
      <c r="B27" s="300" t="s">
        <v>517</v>
      </c>
      <c r="C27" s="301"/>
      <c r="D27" s="302"/>
      <c r="E27" s="302"/>
      <c r="F27" s="302">
        <f>F13</f>
        <v>597.9</v>
      </c>
      <c r="G27" s="302">
        <f t="shared" ref="G27:I27" si="3">G13</f>
        <v>0</v>
      </c>
      <c r="H27" s="302">
        <f t="shared" si="3"/>
        <v>0</v>
      </c>
      <c r="I27" s="302">
        <f t="shared" si="3"/>
        <v>0</v>
      </c>
      <c r="J27" s="297">
        <v>0</v>
      </c>
      <c r="K27" s="298">
        <v>0</v>
      </c>
      <c r="L27" s="298">
        <v>0</v>
      </c>
      <c r="M27" s="298">
        <v>0</v>
      </c>
      <c r="N27" s="298">
        <v>0</v>
      </c>
      <c r="O27" s="298">
        <v>0</v>
      </c>
      <c r="P27" s="298">
        <v>0</v>
      </c>
      <c r="Q27" s="298">
        <v>0</v>
      </c>
      <c r="R27" s="298">
        <v>0</v>
      </c>
      <c r="S27" s="298">
        <v>0</v>
      </c>
      <c r="T27" s="298">
        <v>0</v>
      </c>
      <c r="U27" s="299">
        <v>0</v>
      </c>
    </row>
    <row r="28" spans="1:78" s="174" customFormat="1" x14ac:dyDescent="0.3">
      <c r="A28" s="239"/>
      <c r="B28" s="166" t="s">
        <v>390</v>
      </c>
      <c r="C28" s="296"/>
      <c r="D28" s="133"/>
      <c r="E28" s="133"/>
      <c r="F28" s="133">
        <f>F52+F46+F42</f>
        <v>28.4</v>
      </c>
      <c r="G28" s="133">
        <f t="shared" ref="G28:U28" si="4">G52+G46+G42</f>
        <v>15.8</v>
      </c>
      <c r="H28" s="133">
        <f t="shared" si="4"/>
        <v>15.2</v>
      </c>
      <c r="I28" s="133">
        <f t="shared" si="4"/>
        <v>31.233333333333334</v>
      </c>
      <c r="J28" s="121">
        <f t="shared" si="4"/>
        <v>39.061913333333337</v>
      </c>
      <c r="K28" s="122">
        <f t="shared" si="4"/>
        <v>34.790493333333302</v>
      </c>
      <c r="L28" s="122">
        <f t="shared" si="4"/>
        <v>37.547219333333331</v>
      </c>
      <c r="M28" s="122">
        <f t="shared" si="4"/>
        <v>36.303945333333331</v>
      </c>
      <c r="N28" s="122">
        <f t="shared" si="4"/>
        <v>38.596655333333331</v>
      </c>
      <c r="O28" s="122">
        <f t="shared" si="4"/>
        <v>40.88936533333333</v>
      </c>
      <c r="P28" s="122">
        <f t="shared" si="4"/>
        <v>42.60849533333333</v>
      </c>
      <c r="Q28" s="122">
        <f t="shared" si="4"/>
        <v>44.32762533333333</v>
      </c>
      <c r="R28" s="122">
        <f t="shared" si="4"/>
        <v>46.218829333333332</v>
      </c>
      <c r="S28" s="122">
        <f t="shared" si="4"/>
        <v>48.110033333333334</v>
      </c>
      <c r="T28" s="122">
        <f t="shared" si="4"/>
        <v>49.533287333333334</v>
      </c>
      <c r="U28" s="125">
        <f t="shared" si="4"/>
        <v>30.623208000000002</v>
      </c>
    </row>
    <row r="29" spans="1:78" s="283" customFormat="1" x14ac:dyDescent="0.3">
      <c r="A29" s="282"/>
      <c r="B29" s="300" t="s">
        <v>517</v>
      </c>
      <c r="C29" s="303"/>
      <c r="D29" s="302"/>
      <c r="E29" s="302"/>
      <c r="F29" s="302">
        <f>F14</f>
        <v>28.4</v>
      </c>
      <c r="G29" s="302">
        <f t="shared" ref="G29:I29" si="5">G14</f>
        <v>15.8</v>
      </c>
      <c r="H29" s="302">
        <f t="shared" si="5"/>
        <v>15.2</v>
      </c>
      <c r="I29" s="302">
        <f t="shared" si="5"/>
        <v>28.9</v>
      </c>
      <c r="J29" s="297">
        <v>39.061913333333337</v>
      </c>
      <c r="K29" s="298">
        <v>34.790493333333302</v>
      </c>
      <c r="L29" s="298">
        <v>37.547219333333331</v>
      </c>
      <c r="M29" s="298">
        <v>36.303945333333331</v>
      </c>
      <c r="N29" s="298">
        <v>38.596655333333331</v>
      </c>
      <c r="O29" s="298">
        <v>40.88936533333333</v>
      </c>
      <c r="P29" s="298">
        <v>42.60849533333333</v>
      </c>
      <c r="Q29" s="298">
        <v>44.32762533333333</v>
      </c>
      <c r="R29" s="298">
        <v>46.218829333333332</v>
      </c>
      <c r="S29" s="298">
        <v>48.110033333333334</v>
      </c>
      <c r="T29" s="298">
        <v>49.533287333333334</v>
      </c>
      <c r="U29" s="299">
        <v>30.623208000000002</v>
      </c>
    </row>
    <row r="30" spans="1:78" s="174" customFormat="1" x14ac:dyDescent="0.3">
      <c r="A30" s="239"/>
      <c r="B30" s="166" t="s">
        <v>391</v>
      </c>
      <c r="C30" s="296"/>
      <c r="D30" s="133"/>
      <c r="E30" s="133"/>
      <c r="F30" s="133">
        <f>F43+F47+F53</f>
        <v>64.400000000000006</v>
      </c>
      <c r="G30" s="133">
        <f t="shared" ref="G30:U30" si="6">G43+G47+G53</f>
        <v>23.4</v>
      </c>
      <c r="H30" s="133">
        <f t="shared" si="6"/>
        <v>13.8</v>
      </c>
      <c r="I30" s="133">
        <f t="shared" si="6"/>
        <v>17.100000000000001</v>
      </c>
      <c r="J30" s="121">
        <f t="shared" si="6"/>
        <v>1.476</v>
      </c>
      <c r="K30" s="122">
        <f t="shared" si="6"/>
        <v>1.952</v>
      </c>
      <c r="L30" s="122">
        <f t="shared" si="6"/>
        <v>2.1661999999999999</v>
      </c>
      <c r="M30" s="122">
        <f t="shared" si="6"/>
        <v>2.3803999999999998</v>
      </c>
      <c r="N30" s="122">
        <f t="shared" si="6"/>
        <v>2.6303000000000001</v>
      </c>
      <c r="O30" s="122">
        <f t="shared" si="6"/>
        <v>2.8802000000000003</v>
      </c>
      <c r="P30" s="122">
        <f t="shared" si="6"/>
        <v>2.7730999999999999</v>
      </c>
      <c r="Q30" s="122">
        <f t="shared" si="6"/>
        <v>2.6659999999999999</v>
      </c>
      <c r="R30" s="122">
        <f t="shared" si="6"/>
        <v>2.6659999999999999</v>
      </c>
      <c r="S30" s="122">
        <f t="shared" si="6"/>
        <v>2.6659999999999999</v>
      </c>
      <c r="T30" s="122">
        <f t="shared" si="6"/>
        <v>2.6659999999999999</v>
      </c>
      <c r="U30" s="125">
        <f t="shared" si="6"/>
        <v>1.6659999999999999</v>
      </c>
    </row>
    <row r="31" spans="1:78" s="174" customFormat="1" x14ac:dyDescent="0.3">
      <c r="A31" s="239"/>
      <c r="B31" s="300" t="s">
        <v>517</v>
      </c>
      <c r="C31" s="301"/>
      <c r="D31" s="302"/>
      <c r="E31" s="302"/>
      <c r="F31" s="302">
        <f>F15</f>
        <v>64.400000000000006</v>
      </c>
      <c r="G31" s="302">
        <f t="shared" ref="G31:I31" si="7">G15</f>
        <v>23.4</v>
      </c>
      <c r="H31" s="302">
        <f t="shared" si="7"/>
        <v>13.8</v>
      </c>
      <c r="I31" s="302">
        <f t="shared" si="7"/>
        <v>17.100000000000001</v>
      </c>
      <c r="J31" s="297">
        <v>1.476</v>
      </c>
      <c r="K31" s="298">
        <v>1.952</v>
      </c>
      <c r="L31" s="298">
        <v>2.1661999999999999</v>
      </c>
      <c r="M31" s="298">
        <v>2.3803999999999998</v>
      </c>
      <c r="N31" s="298">
        <v>2.6303000000000001</v>
      </c>
      <c r="O31" s="298">
        <v>2.8802000000000003</v>
      </c>
      <c r="P31" s="298">
        <v>2.7730999999999999</v>
      </c>
      <c r="Q31" s="298">
        <v>2.6659999999999999</v>
      </c>
      <c r="R31" s="298">
        <v>2.6659999999999999</v>
      </c>
      <c r="S31" s="298">
        <v>2.6659999999999999</v>
      </c>
      <c r="T31" s="298">
        <v>2.6659999999999999</v>
      </c>
      <c r="U31" s="299">
        <v>1.6659999999999999</v>
      </c>
    </row>
    <row r="32" spans="1:78" s="174" customFormat="1" x14ac:dyDescent="0.3">
      <c r="A32" s="239"/>
      <c r="B32" s="166" t="s">
        <v>388</v>
      </c>
      <c r="C32" s="296"/>
      <c r="D32" s="133"/>
      <c r="E32" s="133"/>
      <c r="F32" s="133"/>
      <c r="G32" s="133"/>
      <c r="H32" s="133"/>
      <c r="I32" s="133">
        <f t="shared" ref="I32:U32" si="8">I45</f>
        <v>9.6666666666666661</v>
      </c>
      <c r="J32" s="121">
        <f t="shared" si="8"/>
        <v>9.6666666666666661</v>
      </c>
      <c r="K32" s="122">
        <f t="shared" si="8"/>
        <v>9.6666666666666661</v>
      </c>
      <c r="L32" s="122">
        <f t="shared" si="8"/>
        <v>9.6666666666666661</v>
      </c>
      <c r="M32" s="122">
        <f t="shared" si="8"/>
        <v>9.6666666666666661</v>
      </c>
      <c r="N32" s="122">
        <f t="shared" si="8"/>
        <v>9.6666666666666661</v>
      </c>
      <c r="O32" s="122">
        <f t="shared" si="8"/>
        <v>9.6666666666666661</v>
      </c>
      <c r="P32" s="122">
        <f t="shared" si="8"/>
        <v>9.6666666666666661</v>
      </c>
      <c r="Q32" s="122">
        <f t="shared" si="8"/>
        <v>9.6666666666666661</v>
      </c>
      <c r="R32" s="122">
        <f t="shared" si="8"/>
        <v>9.6666666666666661</v>
      </c>
      <c r="S32" s="122">
        <f t="shared" si="8"/>
        <v>9.6666666666666661</v>
      </c>
      <c r="T32" s="122">
        <f t="shared" si="8"/>
        <v>9.6666666666666661</v>
      </c>
      <c r="U32" s="125">
        <f t="shared" si="8"/>
        <v>0</v>
      </c>
    </row>
    <row r="33" spans="1:22" s="174" customFormat="1" x14ac:dyDescent="0.3">
      <c r="A33" s="239"/>
      <c r="B33" s="300" t="s">
        <v>517</v>
      </c>
      <c r="C33" s="301"/>
      <c r="D33" s="302"/>
      <c r="E33" s="302"/>
      <c r="F33" s="302"/>
      <c r="G33" s="302"/>
      <c r="H33" s="302"/>
      <c r="I33" s="302">
        <f>I16</f>
        <v>9.6666666666666661</v>
      </c>
      <c r="J33" s="297">
        <v>9.6999999999999993</v>
      </c>
      <c r="K33" s="298">
        <v>9.6999999999999993</v>
      </c>
      <c r="L33" s="298">
        <v>9.6999999999999993</v>
      </c>
      <c r="M33" s="298">
        <v>9.6999999999999993</v>
      </c>
      <c r="N33" s="298">
        <v>9.6999999999999993</v>
      </c>
      <c r="O33" s="298">
        <v>9.6999999999999993</v>
      </c>
      <c r="P33" s="298">
        <v>9.6999999999999993</v>
      </c>
      <c r="Q33" s="298">
        <v>9.6999999999999993</v>
      </c>
      <c r="R33" s="298">
        <v>9.6999999999999993</v>
      </c>
      <c r="S33" s="298">
        <v>9.6999999999999993</v>
      </c>
      <c r="T33" s="298">
        <v>9.6999999999999993</v>
      </c>
      <c r="U33" s="299"/>
    </row>
    <row r="34" spans="1:22" s="174" customFormat="1" ht="28" x14ac:dyDescent="0.3">
      <c r="A34" s="239"/>
      <c r="B34" s="166" t="s">
        <v>501</v>
      </c>
      <c r="C34" s="296"/>
      <c r="D34" s="133"/>
      <c r="E34" s="133"/>
      <c r="F34" s="133"/>
      <c r="G34" s="133"/>
      <c r="H34" s="133"/>
      <c r="I34" s="133">
        <f>I49+I48+I54+I55</f>
        <v>12</v>
      </c>
      <c r="J34" s="121">
        <f t="shared" ref="J34:U34" si="9">J49+J48+J54+J55</f>
        <v>12.320039999999999</v>
      </c>
      <c r="K34" s="122">
        <f t="shared" si="9"/>
        <v>12.640080000000001</v>
      </c>
      <c r="L34" s="122">
        <f t="shared" si="9"/>
        <v>12.866417999999999</v>
      </c>
      <c r="M34" s="122">
        <f t="shared" si="9"/>
        <v>13.092756</v>
      </c>
      <c r="N34" s="122">
        <f t="shared" si="9"/>
        <v>13.318401000000001</v>
      </c>
      <c r="O34" s="122">
        <f t="shared" si="9"/>
        <v>13.544046</v>
      </c>
      <c r="P34" s="122">
        <f t="shared" si="9"/>
        <v>13.541771000000001</v>
      </c>
      <c r="Q34" s="122">
        <f t="shared" si="9"/>
        <v>13.539496</v>
      </c>
      <c r="R34" s="122">
        <f t="shared" si="9"/>
        <v>13.605597000000001</v>
      </c>
      <c r="S34" s="122">
        <f t="shared" si="9"/>
        <v>13.671698000000001</v>
      </c>
      <c r="T34" s="122">
        <f t="shared" si="9"/>
        <v>13.674239</v>
      </c>
      <c r="U34" s="125">
        <f t="shared" si="9"/>
        <v>1.6767799999999999</v>
      </c>
    </row>
    <row r="35" spans="1:22" s="174" customFormat="1" x14ac:dyDescent="0.3">
      <c r="A35" s="239"/>
      <c r="B35" s="300" t="s">
        <v>517</v>
      </c>
      <c r="C35" s="301"/>
      <c r="D35" s="302"/>
      <c r="E35" s="302"/>
      <c r="F35" s="302"/>
      <c r="G35" s="302"/>
      <c r="H35" s="302"/>
      <c r="I35" s="302">
        <v>12</v>
      </c>
      <c r="J35" s="297">
        <v>12.320039999999999</v>
      </c>
      <c r="K35" s="298">
        <v>12.640080000000001</v>
      </c>
      <c r="L35" s="298">
        <v>12.866417999999999</v>
      </c>
      <c r="M35" s="298">
        <v>13.092756</v>
      </c>
      <c r="N35" s="298">
        <v>13.318401000000001</v>
      </c>
      <c r="O35" s="298">
        <v>13.544046</v>
      </c>
      <c r="P35" s="298">
        <v>13.541771000000001</v>
      </c>
      <c r="Q35" s="298">
        <v>13.539496</v>
      </c>
      <c r="R35" s="298">
        <v>13.605597000000001</v>
      </c>
      <c r="S35" s="298">
        <v>13.671698000000001</v>
      </c>
      <c r="T35" s="298">
        <v>13.674239</v>
      </c>
      <c r="U35" s="299">
        <v>1.6767799999999999</v>
      </c>
    </row>
    <row r="36" spans="1:22" s="174" customFormat="1" x14ac:dyDescent="0.3">
      <c r="A36" s="239"/>
      <c r="B36" s="166" t="s">
        <v>475</v>
      </c>
      <c r="C36" s="296"/>
      <c r="D36" s="133"/>
      <c r="E36" s="133"/>
      <c r="F36" s="133"/>
      <c r="G36" s="133"/>
      <c r="H36" s="133"/>
      <c r="I36" s="133"/>
      <c r="J36" s="121">
        <f t="shared" ref="J36:U36" si="10">J51</f>
        <v>868.91999999999985</v>
      </c>
      <c r="K36" s="122">
        <f t="shared" si="10"/>
        <v>0</v>
      </c>
      <c r="L36" s="122">
        <f t="shared" si="10"/>
        <v>0</v>
      </c>
      <c r="M36" s="122">
        <f t="shared" si="10"/>
        <v>579.28</v>
      </c>
      <c r="N36" s="122">
        <f t="shared" si="10"/>
        <v>0</v>
      </c>
      <c r="O36" s="122">
        <f t="shared" si="10"/>
        <v>0</v>
      </c>
      <c r="P36" s="122">
        <f t="shared" si="10"/>
        <v>0</v>
      </c>
      <c r="Q36" s="122">
        <f t="shared" si="10"/>
        <v>0</v>
      </c>
      <c r="R36" s="122">
        <f t="shared" si="10"/>
        <v>0</v>
      </c>
      <c r="S36" s="122">
        <f t="shared" si="10"/>
        <v>0</v>
      </c>
      <c r="T36" s="122">
        <f t="shared" si="10"/>
        <v>0</v>
      </c>
      <c r="U36" s="125">
        <f t="shared" si="10"/>
        <v>0</v>
      </c>
    </row>
    <row r="37" spans="1:22" s="174" customFormat="1" ht="16.5" customHeight="1" x14ac:dyDescent="0.3">
      <c r="A37" s="239"/>
      <c r="B37" s="300" t="s">
        <v>517</v>
      </c>
      <c r="C37" s="301"/>
      <c r="D37" s="302"/>
      <c r="E37" s="302"/>
      <c r="F37" s="302"/>
      <c r="G37" s="302"/>
      <c r="H37" s="302"/>
      <c r="I37" s="302"/>
      <c r="J37" s="297">
        <v>868.91999999999985</v>
      </c>
      <c r="K37" s="298">
        <v>0</v>
      </c>
      <c r="L37" s="298">
        <v>0</v>
      </c>
      <c r="M37" s="298">
        <v>579.28</v>
      </c>
      <c r="N37" s="298">
        <v>0</v>
      </c>
      <c r="O37" s="298">
        <v>0</v>
      </c>
      <c r="P37" s="298">
        <v>0</v>
      </c>
      <c r="Q37" s="298">
        <v>0</v>
      </c>
      <c r="R37" s="298">
        <v>0</v>
      </c>
      <c r="S37" s="298">
        <v>0</v>
      </c>
      <c r="T37" s="298">
        <v>0</v>
      </c>
      <c r="U37" s="299">
        <v>0</v>
      </c>
    </row>
    <row r="38" spans="1:22" s="239" customFormat="1" ht="16.5" customHeight="1" x14ac:dyDescent="0.3">
      <c r="B38" s="315" t="s">
        <v>474</v>
      </c>
      <c r="C38" s="316"/>
      <c r="D38" s="302">
        <f>D19</f>
        <v>203.99099999999999</v>
      </c>
      <c r="E38" s="302">
        <f t="shared" ref="E38:I38" si="11">E19</f>
        <v>204.37099999999998</v>
      </c>
      <c r="F38" s="302">
        <f t="shared" si="11"/>
        <v>193.56000000000017</v>
      </c>
      <c r="G38" s="302">
        <f t="shared" si="11"/>
        <v>202.92800000000005</v>
      </c>
      <c r="H38" s="302">
        <f t="shared" si="11"/>
        <v>196.90700000000004</v>
      </c>
      <c r="I38" s="317">
        <f t="shared" si="11"/>
        <v>194.77033333333335</v>
      </c>
      <c r="J38" s="298">
        <f>I38*1.04</f>
        <v>202.5611466666667</v>
      </c>
      <c r="K38" s="298">
        <f t="shared" ref="K38:U38" si="12">J38*1.04</f>
        <v>210.66359253333337</v>
      </c>
      <c r="L38" s="298">
        <f t="shared" si="12"/>
        <v>219.09013623466672</v>
      </c>
      <c r="M38" s="298">
        <f t="shared" si="12"/>
        <v>227.8537416840534</v>
      </c>
      <c r="N38" s="298">
        <f t="shared" si="12"/>
        <v>236.96789135141555</v>
      </c>
      <c r="O38" s="298">
        <f t="shared" si="12"/>
        <v>246.44660700547217</v>
      </c>
      <c r="P38" s="298">
        <f t="shared" si="12"/>
        <v>256.30447128569108</v>
      </c>
      <c r="Q38" s="298">
        <f t="shared" si="12"/>
        <v>266.55665013711871</v>
      </c>
      <c r="R38" s="298">
        <f t="shared" si="12"/>
        <v>277.21891614260346</v>
      </c>
      <c r="S38" s="298">
        <f t="shared" si="12"/>
        <v>288.30767278830763</v>
      </c>
      <c r="T38" s="298">
        <f t="shared" si="12"/>
        <v>299.83997969983994</v>
      </c>
      <c r="U38" s="298">
        <f t="shared" si="12"/>
        <v>311.83357888783354</v>
      </c>
    </row>
    <row r="39" spans="1:22" s="174" customFormat="1" ht="27" customHeight="1" x14ac:dyDescent="0.35">
      <c r="A39" s="239"/>
      <c r="B39" s="743" t="s">
        <v>519</v>
      </c>
      <c r="C39" s="744"/>
      <c r="D39" s="744"/>
      <c r="E39" s="744"/>
      <c r="F39" s="744"/>
      <c r="G39" s="744"/>
      <c r="H39" s="744"/>
      <c r="I39" s="744"/>
      <c r="J39" s="744"/>
      <c r="K39" s="744"/>
      <c r="L39" s="744"/>
      <c r="M39" s="744"/>
      <c r="N39" s="744"/>
      <c r="O39" s="744"/>
      <c r="P39" s="744"/>
      <c r="Q39" s="744"/>
      <c r="R39" s="744"/>
      <c r="S39" s="744"/>
      <c r="T39" s="744"/>
      <c r="U39" s="745"/>
    </row>
    <row r="40" spans="1:22" s="174" customFormat="1" ht="17.5" customHeight="1" x14ac:dyDescent="0.3">
      <c r="A40" s="239"/>
      <c r="B40" s="155" t="s">
        <v>393</v>
      </c>
      <c r="C40" s="168"/>
      <c r="D40" s="161"/>
      <c r="E40" s="162"/>
      <c r="F40" s="172">
        <f>SUM(F41:F43)</f>
        <v>692.8</v>
      </c>
      <c r="G40" s="172">
        <f t="shared" ref="G40:L40" si="13">SUM(G41:G43)</f>
        <v>39.200000000000003</v>
      </c>
      <c r="H40" s="172">
        <f t="shared" si="13"/>
        <v>29</v>
      </c>
      <c r="I40" s="172">
        <f t="shared" si="13"/>
        <v>27</v>
      </c>
      <c r="J40" s="320">
        <f t="shared" si="13"/>
        <v>10</v>
      </c>
      <c r="K40" s="321">
        <f t="shared" si="13"/>
        <v>4</v>
      </c>
      <c r="L40" s="321">
        <f t="shared" si="13"/>
        <v>4</v>
      </c>
      <c r="M40" s="321"/>
      <c r="N40" s="321"/>
      <c r="O40" s="321"/>
      <c r="P40" s="321"/>
      <c r="Q40" s="321"/>
      <c r="R40" s="321"/>
      <c r="S40" s="321"/>
      <c r="T40" s="321"/>
      <c r="U40" s="322"/>
      <c r="V40" s="174" t="s">
        <v>531</v>
      </c>
    </row>
    <row r="41" spans="1:22" s="174" customFormat="1" x14ac:dyDescent="0.3">
      <c r="A41" s="239"/>
      <c r="B41" s="241" t="s">
        <v>389</v>
      </c>
      <c r="C41" s="168"/>
      <c r="D41" s="161"/>
      <c r="E41" s="162"/>
      <c r="F41" s="172">
        <f>C61*4</f>
        <v>600</v>
      </c>
      <c r="G41" s="172"/>
      <c r="H41" s="172"/>
      <c r="I41" s="172"/>
      <c r="J41" s="156"/>
      <c r="K41" s="157"/>
      <c r="L41" s="157"/>
      <c r="M41" s="157"/>
      <c r="N41" s="157"/>
      <c r="O41" s="157"/>
      <c r="P41" s="157"/>
      <c r="Q41" s="157"/>
      <c r="R41" s="157"/>
      <c r="S41" s="157"/>
      <c r="T41" s="157"/>
      <c r="U41" s="158"/>
    </row>
    <row r="42" spans="1:22" s="174" customFormat="1" ht="15" customHeight="1" x14ac:dyDescent="0.3">
      <c r="A42" s="239"/>
      <c r="B42" s="241" t="s">
        <v>390</v>
      </c>
      <c r="C42" s="168"/>
      <c r="D42" s="161"/>
      <c r="E42" s="162"/>
      <c r="F42" s="172">
        <v>28.4</v>
      </c>
      <c r="G42" s="172">
        <v>15.8</v>
      </c>
      <c r="H42" s="172">
        <v>15.2</v>
      </c>
      <c r="I42" s="289">
        <v>10.9</v>
      </c>
      <c r="J42" s="156">
        <v>10</v>
      </c>
      <c r="K42" s="157">
        <v>4</v>
      </c>
      <c r="L42" s="157">
        <v>4</v>
      </c>
      <c r="M42" s="157"/>
      <c r="N42" s="157"/>
      <c r="O42" s="157"/>
      <c r="P42" s="157"/>
      <c r="Q42" s="157"/>
      <c r="R42" s="157"/>
      <c r="S42" s="157"/>
      <c r="T42" s="157"/>
      <c r="U42" s="158"/>
    </row>
    <row r="43" spans="1:22" s="174" customFormat="1" x14ac:dyDescent="0.3">
      <c r="A43" s="239"/>
      <c r="B43" s="268" t="s">
        <v>391</v>
      </c>
      <c r="C43" s="168"/>
      <c r="D43" s="161"/>
      <c r="E43" s="162"/>
      <c r="F43" s="295">
        <v>64.400000000000006</v>
      </c>
      <c r="G43" s="295">
        <v>23.4</v>
      </c>
      <c r="H43" s="295">
        <v>13.8</v>
      </c>
      <c r="I43" s="295">
        <v>16.100000000000001</v>
      </c>
      <c r="J43" s="156"/>
      <c r="K43" s="157"/>
      <c r="L43" s="157"/>
      <c r="M43" s="157"/>
      <c r="N43" s="157"/>
      <c r="O43" s="157"/>
      <c r="P43" s="157"/>
      <c r="Q43" s="157"/>
      <c r="R43" s="157"/>
      <c r="S43" s="157"/>
      <c r="T43" s="157"/>
      <c r="U43" s="158"/>
    </row>
    <row r="44" spans="1:22" s="174" customFormat="1" ht="16.5" customHeight="1" x14ac:dyDescent="0.3">
      <c r="A44" s="239"/>
      <c r="B44" s="269" t="s">
        <v>394</v>
      </c>
      <c r="C44" s="168"/>
      <c r="D44" s="161"/>
      <c r="E44" s="162"/>
      <c r="F44" s="162"/>
      <c r="G44" s="162"/>
      <c r="H44" s="162"/>
      <c r="I44" s="172">
        <f>SUM(I45:I49)</f>
        <v>43</v>
      </c>
      <c r="J44" s="156">
        <f t="shared" ref="J44:U44" si="14">SUM(J45:J49)</f>
        <v>50</v>
      </c>
      <c r="K44" s="157">
        <f t="shared" si="14"/>
        <v>49.999999999999964</v>
      </c>
      <c r="L44" s="157">
        <f t="shared" si="14"/>
        <v>50</v>
      </c>
      <c r="M44" s="157">
        <f t="shared" si="14"/>
        <v>50</v>
      </c>
      <c r="N44" s="157">
        <f t="shared" si="14"/>
        <v>50</v>
      </c>
      <c r="O44" s="157">
        <f t="shared" si="14"/>
        <v>50</v>
      </c>
      <c r="P44" s="157">
        <f t="shared" si="14"/>
        <v>50</v>
      </c>
      <c r="Q44" s="157">
        <f t="shared" si="14"/>
        <v>50</v>
      </c>
      <c r="R44" s="157">
        <f t="shared" si="14"/>
        <v>50</v>
      </c>
      <c r="S44" s="157">
        <f t="shared" si="14"/>
        <v>50</v>
      </c>
      <c r="T44" s="157">
        <f t="shared" si="14"/>
        <v>50</v>
      </c>
      <c r="U44" s="158">
        <f t="shared" si="14"/>
        <v>7</v>
      </c>
      <c r="V44" s="708" t="s">
        <v>529</v>
      </c>
    </row>
    <row r="45" spans="1:22" s="174" customFormat="1" x14ac:dyDescent="0.3">
      <c r="A45" s="239"/>
      <c r="B45" s="268" t="s">
        <v>388</v>
      </c>
      <c r="C45" s="168"/>
      <c r="D45" s="161"/>
      <c r="E45" s="162"/>
      <c r="F45" s="162"/>
      <c r="G45" s="162"/>
      <c r="H45" s="162"/>
      <c r="I45" s="172">
        <f>C64/12*4</f>
        <v>9.6666666666666661</v>
      </c>
      <c r="J45" s="156">
        <f>I45</f>
        <v>9.6666666666666661</v>
      </c>
      <c r="K45" s="157">
        <f t="shared" ref="K45:T45" si="15">J45</f>
        <v>9.6666666666666661</v>
      </c>
      <c r="L45" s="157">
        <f t="shared" si="15"/>
        <v>9.6666666666666661</v>
      </c>
      <c r="M45" s="157">
        <f t="shared" si="15"/>
        <v>9.6666666666666661</v>
      </c>
      <c r="N45" s="157">
        <f t="shared" si="15"/>
        <v>9.6666666666666661</v>
      </c>
      <c r="O45" s="157">
        <f t="shared" si="15"/>
        <v>9.6666666666666661</v>
      </c>
      <c r="P45" s="157">
        <f t="shared" si="15"/>
        <v>9.6666666666666661</v>
      </c>
      <c r="Q45" s="157">
        <f t="shared" si="15"/>
        <v>9.6666666666666661</v>
      </c>
      <c r="R45" s="157">
        <f t="shared" si="15"/>
        <v>9.6666666666666661</v>
      </c>
      <c r="S45" s="157">
        <f t="shared" si="15"/>
        <v>9.6666666666666661</v>
      </c>
      <c r="T45" s="157">
        <f t="shared" si="15"/>
        <v>9.6666666666666661</v>
      </c>
      <c r="U45" s="160"/>
      <c r="V45" s="708"/>
    </row>
    <row r="46" spans="1:22" s="174" customFormat="1" x14ac:dyDescent="0.3">
      <c r="A46" s="239"/>
      <c r="B46" s="241" t="s">
        <v>390</v>
      </c>
      <c r="C46" s="168"/>
      <c r="D46" s="161"/>
      <c r="E46" s="162"/>
      <c r="F46" s="162"/>
      <c r="G46" s="162"/>
      <c r="H46" s="162"/>
      <c r="I46" s="323">
        <f>C75/12*4 - 7</f>
        <v>20.333333333333332</v>
      </c>
      <c r="J46" s="224">
        <f>C75/12*4</f>
        <v>27.333333333333332</v>
      </c>
      <c r="K46" s="163">
        <v>27.3333333333333</v>
      </c>
      <c r="L46" s="163">
        <v>27.333333333333332</v>
      </c>
      <c r="M46" s="163">
        <v>27.333333333333332</v>
      </c>
      <c r="N46" s="163">
        <v>27.333333333333332</v>
      </c>
      <c r="O46" s="163">
        <v>27.333333333333332</v>
      </c>
      <c r="P46" s="163">
        <v>27.333333333333332</v>
      </c>
      <c r="Q46" s="163">
        <v>27.333333333333332</v>
      </c>
      <c r="R46" s="163">
        <v>27.333333333333332</v>
      </c>
      <c r="S46" s="163">
        <v>27.333333333333332</v>
      </c>
      <c r="T46" s="163">
        <v>27.333333333333332</v>
      </c>
      <c r="U46" s="164">
        <v>7</v>
      </c>
      <c r="V46" s="708"/>
    </row>
    <row r="47" spans="1:22" s="174" customFormat="1" x14ac:dyDescent="0.3">
      <c r="A47" s="239"/>
      <c r="B47" s="241" t="s">
        <v>391</v>
      </c>
      <c r="C47" s="168"/>
      <c r="D47" s="161"/>
      <c r="E47" s="162"/>
      <c r="F47" s="162"/>
      <c r="G47" s="162"/>
      <c r="H47" s="162"/>
      <c r="I47" s="289">
        <f>C76/12*4</f>
        <v>1</v>
      </c>
      <c r="J47" s="156">
        <f>C76/12*4</f>
        <v>1</v>
      </c>
      <c r="K47" s="157">
        <f t="shared" ref="K47:T47" si="16">$C$76/12*4</f>
        <v>1</v>
      </c>
      <c r="L47" s="157">
        <f t="shared" si="16"/>
        <v>1</v>
      </c>
      <c r="M47" s="157">
        <f t="shared" si="16"/>
        <v>1</v>
      </c>
      <c r="N47" s="157">
        <f t="shared" si="16"/>
        <v>1</v>
      </c>
      <c r="O47" s="157">
        <f t="shared" si="16"/>
        <v>1</v>
      </c>
      <c r="P47" s="157">
        <f t="shared" si="16"/>
        <v>1</v>
      </c>
      <c r="Q47" s="157">
        <f t="shared" si="16"/>
        <v>1</v>
      </c>
      <c r="R47" s="157">
        <f t="shared" si="16"/>
        <v>1</v>
      </c>
      <c r="S47" s="157">
        <f t="shared" si="16"/>
        <v>1</v>
      </c>
      <c r="T47" s="157">
        <f t="shared" si="16"/>
        <v>1</v>
      </c>
      <c r="U47" s="160"/>
    </row>
    <row r="48" spans="1:22" s="174" customFormat="1" ht="13" customHeight="1" x14ac:dyDescent="0.3">
      <c r="A48" s="239"/>
      <c r="B48" s="241" t="s">
        <v>500</v>
      </c>
      <c r="C48" s="168"/>
      <c r="D48" s="161"/>
      <c r="E48" s="162"/>
      <c r="F48" s="162"/>
      <c r="G48" s="162"/>
      <c r="H48" s="162"/>
      <c r="I48" s="172">
        <f t="shared" ref="I48:T48" si="17">$C$77/12*4</f>
        <v>11.333333333333334</v>
      </c>
      <c r="J48" s="156">
        <f t="shared" si="17"/>
        <v>11.333333333333334</v>
      </c>
      <c r="K48" s="157">
        <f t="shared" si="17"/>
        <v>11.333333333333334</v>
      </c>
      <c r="L48" s="157">
        <f t="shared" si="17"/>
        <v>11.333333333333334</v>
      </c>
      <c r="M48" s="157">
        <f t="shared" si="17"/>
        <v>11.333333333333334</v>
      </c>
      <c r="N48" s="157">
        <f t="shared" si="17"/>
        <v>11.333333333333334</v>
      </c>
      <c r="O48" s="157">
        <f t="shared" si="17"/>
        <v>11.333333333333334</v>
      </c>
      <c r="P48" s="157">
        <f t="shared" si="17"/>
        <v>11.333333333333334</v>
      </c>
      <c r="Q48" s="157">
        <f t="shared" si="17"/>
        <v>11.333333333333334</v>
      </c>
      <c r="R48" s="157">
        <f t="shared" si="17"/>
        <v>11.333333333333334</v>
      </c>
      <c r="S48" s="157">
        <f t="shared" si="17"/>
        <v>11.333333333333334</v>
      </c>
      <c r="T48" s="157">
        <f t="shared" si="17"/>
        <v>11.333333333333334</v>
      </c>
      <c r="U48" s="160"/>
    </row>
    <row r="49" spans="1:78" s="174" customFormat="1" x14ac:dyDescent="0.3">
      <c r="A49" s="239"/>
      <c r="B49" s="241" t="s">
        <v>497</v>
      </c>
      <c r="C49" s="168"/>
      <c r="D49" s="161"/>
      <c r="E49" s="162"/>
      <c r="F49" s="162"/>
      <c r="G49" s="162"/>
      <c r="H49" s="162"/>
      <c r="I49" s="172">
        <f t="shared" ref="I49:T49" si="18">$C$78/12*4</f>
        <v>0.66666666666666663</v>
      </c>
      <c r="J49" s="156">
        <f t="shared" si="18"/>
        <v>0.66666666666666663</v>
      </c>
      <c r="K49" s="157">
        <f t="shared" si="18"/>
        <v>0.66666666666666663</v>
      </c>
      <c r="L49" s="157">
        <f t="shared" si="18"/>
        <v>0.66666666666666663</v>
      </c>
      <c r="M49" s="157">
        <f t="shared" si="18"/>
        <v>0.66666666666666663</v>
      </c>
      <c r="N49" s="157">
        <f t="shared" si="18"/>
        <v>0.66666666666666663</v>
      </c>
      <c r="O49" s="157">
        <f t="shared" si="18"/>
        <v>0.66666666666666663</v>
      </c>
      <c r="P49" s="157">
        <f t="shared" si="18"/>
        <v>0.66666666666666663</v>
      </c>
      <c r="Q49" s="157">
        <f t="shared" si="18"/>
        <v>0.66666666666666663</v>
      </c>
      <c r="R49" s="157">
        <f t="shared" si="18"/>
        <v>0.66666666666666663</v>
      </c>
      <c r="S49" s="157">
        <f t="shared" si="18"/>
        <v>0.66666666666666663</v>
      </c>
      <c r="T49" s="157">
        <f t="shared" si="18"/>
        <v>0.66666666666666663</v>
      </c>
      <c r="U49" s="160"/>
    </row>
    <row r="50" spans="1:78" s="174" customFormat="1" ht="34.5" customHeight="1" x14ac:dyDescent="0.3">
      <c r="A50" s="239"/>
      <c r="B50" s="155" t="s">
        <v>453</v>
      </c>
      <c r="C50" s="168"/>
      <c r="D50" s="161"/>
      <c r="E50" s="162"/>
      <c r="F50" s="162"/>
      <c r="G50" s="162"/>
      <c r="H50" s="162"/>
      <c r="I50" s="172"/>
      <c r="J50" s="156">
        <f t="shared" ref="J50:U50" si="19">SUM(J51:J55)</f>
        <v>871.44461999999976</v>
      </c>
      <c r="K50" s="157">
        <f t="shared" si="19"/>
        <v>5.0492399999999993</v>
      </c>
      <c r="L50" s="157">
        <f t="shared" si="19"/>
        <v>8.2465039999999998</v>
      </c>
      <c r="M50" s="157">
        <f t="shared" si="19"/>
        <v>590.72376799999995</v>
      </c>
      <c r="N50" s="157">
        <f t="shared" si="19"/>
        <v>14.212023000000002</v>
      </c>
      <c r="O50" s="157">
        <f t="shared" si="19"/>
        <v>16.980277999999998</v>
      </c>
      <c r="P50" s="157">
        <f t="shared" si="19"/>
        <v>18.590032999999998</v>
      </c>
      <c r="Q50" s="157">
        <f t="shared" si="19"/>
        <v>20.199788000000002</v>
      </c>
      <c r="R50" s="157">
        <f t="shared" si="19"/>
        <v>22.157093</v>
      </c>
      <c r="S50" s="157">
        <f t="shared" si="19"/>
        <v>24.114398000000001</v>
      </c>
      <c r="T50" s="157">
        <f t="shared" si="19"/>
        <v>25.540193000000002</v>
      </c>
      <c r="U50" s="158">
        <f t="shared" si="19"/>
        <v>26.965988000000003</v>
      </c>
      <c r="V50" s="174" t="s">
        <v>532</v>
      </c>
    </row>
    <row r="51" spans="1:78" s="174" customFormat="1" ht="17.5" customHeight="1" x14ac:dyDescent="0.3">
      <c r="A51" s="239"/>
      <c r="B51" s="241" t="s">
        <v>475</v>
      </c>
      <c r="C51" s="168"/>
      <c r="D51" s="161"/>
      <c r="E51" s="162"/>
      <c r="F51" s="162"/>
      <c r="G51" s="162"/>
      <c r="H51" s="162"/>
      <c r="I51" s="172"/>
      <c r="J51" s="156">
        <f>0.6*C80*4</f>
        <v>868.91999999999985</v>
      </c>
      <c r="K51" s="157"/>
      <c r="L51" s="157"/>
      <c r="M51" s="157">
        <f>0.4*C80*4</f>
        <v>579.28</v>
      </c>
      <c r="N51" s="157"/>
      <c r="O51" s="157"/>
      <c r="P51" s="157"/>
      <c r="Q51" s="157"/>
      <c r="R51" s="157"/>
      <c r="S51" s="157"/>
      <c r="T51" s="157"/>
      <c r="U51" s="158"/>
      <c r="V51" s="174" t="s">
        <v>516</v>
      </c>
      <c r="W51" s="271" t="s">
        <v>503</v>
      </c>
    </row>
    <row r="52" spans="1:78" s="174" customFormat="1" x14ac:dyDescent="0.3">
      <c r="A52" s="239"/>
      <c r="B52" s="241" t="s">
        <v>390</v>
      </c>
      <c r="C52" s="168"/>
      <c r="D52" s="161"/>
      <c r="E52" s="162"/>
      <c r="F52" s="162"/>
      <c r="G52" s="162"/>
      <c r="H52" s="162"/>
      <c r="I52" s="172"/>
      <c r="J52" s="156">
        <f>'ARP Quarterly'!D32</f>
        <v>1.72858</v>
      </c>
      <c r="K52" s="157">
        <f>'ARP Quarterly'!E32</f>
        <v>3.45716</v>
      </c>
      <c r="L52" s="157">
        <f>'ARP Quarterly'!F32</f>
        <v>6.2138859999999996</v>
      </c>
      <c r="M52" s="157">
        <f>'ARP Quarterly'!G32</f>
        <v>8.9706119999999991</v>
      </c>
      <c r="N52" s="157">
        <f>'ARP Quarterly'!H32</f>
        <v>11.263322000000001</v>
      </c>
      <c r="O52" s="157">
        <f>'ARP Quarterly'!I32</f>
        <v>13.556032</v>
      </c>
      <c r="P52" s="157">
        <f>'ARP Quarterly'!J32</f>
        <v>15.275162</v>
      </c>
      <c r="Q52" s="157">
        <f>'ARP Quarterly'!K32</f>
        <v>16.994292000000002</v>
      </c>
      <c r="R52" s="157">
        <f>'ARP Quarterly'!L32</f>
        <v>18.885496</v>
      </c>
      <c r="S52" s="157">
        <f>'ARP Quarterly'!M32</f>
        <v>20.776700000000002</v>
      </c>
      <c r="T52" s="157">
        <f>'ARP Quarterly'!N32</f>
        <v>22.199954000000002</v>
      </c>
      <c r="U52" s="158">
        <f>'ARP Quarterly'!O32</f>
        <v>23.623208000000002</v>
      </c>
    </row>
    <row r="53" spans="1:78" s="174" customFormat="1" x14ac:dyDescent="0.3">
      <c r="A53" s="239"/>
      <c r="B53" s="241" t="s">
        <v>391</v>
      </c>
      <c r="C53" s="168"/>
      <c r="D53" s="161"/>
      <c r="E53" s="162"/>
      <c r="F53" s="162"/>
      <c r="G53" s="162"/>
      <c r="H53" s="162"/>
      <c r="I53" s="172"/>
      <c r="J53" s="156">
        <f>'ARP Quarterly'!D33</f>
        <v>0.47599999999999998</v>
      </c>
      <c r="K53" s="157">
        <f>'ARP Quarterly'!E33</f>
        <v>0.95199999999999996</v>
      </c>
      <c r="L53" s="157">
        <f>'ARP Quarterly'!F33</f>
        <v>1.1661999999999999</v>
      </c>
      <c r="M53" s="157">
        <f>'ARP Quarterly'!G33</f>
        <v>1.3804000000000001</v>
      </c>
      <c r="N53" s="157">
        <f>'ARP Quarterly'!H33</f>
        <v>1.6303000000000001</v>
      </c>
      <c r="O53" s="157">
        <f>'ARP Quarterly'!I33</f>
        <v>1.8802000000000001</v>
      </c>
      <c r="P53" s="157">
        <f>'ARP Quarterly'!J33</f>
        <v>1.7730999999999999</v>
      </c>
      <c r="Q53" s="157">
        <f>'ARP Quarterly'!K33</f>
        <v>1.6659999999999999</v>
      </c>
      <c r="R53" s="157">
        <f>'ARP Quarterly'!L33</f>
        <v>1.6659999999999999</v>
      </c>
      <c r="S53" s="157">
        <f>'ARP Quarterly'!M33</f>
        <v>1.6659999999999999</v>
      </c>
      <c r="T53" s="157">
        <f>'ARP Quarterly'!N33</f>
        <v>1.6659999999999999</v>
      </c>
      <c r="U53" s="158">
        <f>'ARP Quarterly'!O33</f>
        <v>1.6659999999999999</v>
      </c>
    </row>
    <row r="54" spans="1:78" s="174" customFormat="1" x14ac:dyDescent="0.3">
      <c r="A54" s="239"/>
      <c r="B54" s="241" t="s">
        <v>502</v>
      </c>
      <c r="C54" s="168"/>
      <c r="D54" s="161"/>
      <c r="E54" s="162"/>
      <c r="F54" s="162"/>
      <c r="G54" s="162"/>
      <c r="H54" s="162"/>
      <c r="I54" s="172"/>
      <c r="J54" s="156">
        <f>'ARP Quarterly'!D35</f>
        <v>4.0039999999999999E-2</v>
      </c>
      <c r="K54" s="157">
        <f>'ARP Quarterly'!E35</f>
        <v>8.0079999999999998E-2</v>
      </c>
      <c r="L54" s="157">
        <f>'ARP Quarterly'!F35</f>
        <v>8.9417999999999997E-2</v>
      </c>
      <c r="M54" s="157">
        <f>'ARP Quarterly'!G35</f>
        <v>9.8755999999999997E-2</v>
      </c>
      <c r="N54" s="157">
        <f>'ARP Quarterly'!H35</f>
        <v>0.113701</v>
      </c>
      <c r="O54" s="157">
        <f>'ARP Quarterly'!I35</f>
        <v>0.12864600000000001</v>
      </c>
      <c r="P54" s="157">
        <f>'ARP Quarterly'!J35</f>
        <v>0.13267100000000001</v>
      </c>
      <c r="Q54" s="157">
        <f>'ARP Quarterly'!K35</f>
        <v>0.13669600000000001</v>
      </c>
      <c r="R54" s="157">
        <f>'ARP Quarterly'!L35</f>
        <v>0.14399700000000001</v>
      </c>
      <c r="S54" s="157">
        <f>'ARP Quarterly'!M35</f>
        <v>0.15129799999999999</v>
      </c>
      <c r="T54" s="157">
        <f>'ARP Quarterly'!N35</f>
        <v>0.15103900000000001</v>
      </c>
      <c r="U54" s="158">
        <f>'ARP Quarterly'!O35</f>
        <v>0.15078</v>
      </c>
    </row>
    <row r="55" spans="1:78" s="237" customFormat="1" x14ac:dyDescent="0.3">
      <c r="A55" s="239"/>
      <c r="B55" s="260" t="s">
        <v>471</v>
      </c>
      <c r="C55" s="234"/>
      <c r="D55" s="284"/>
      <c r="E55" s="270"/>
      <c r="F55" s="270"/>
      <c r="G55" s="270"/>
      <c r="H55" s="270"/>
      <c r="I55" s="285"/>
      <c r="J55" s="287">
        <f>'ARP Quarterly'!D34</f>
        <v>0.28000000000000003</v>
      </c>
      <c r="K55" s="286">
        <f>'ARP Quarterly'!E34</f>
        <v>0.56000000000000005</v>
      </c>
      <c r="L55" s="286">
        <f>'ARP Quarterly'!F34</f>
        <v>0.77700000000000002</v>
      </c>
      <c r="M55" s="286">
        <f>'ARP Quarterly'!G34</f>
        <v>0.99399999999999999</v>
      </c>
      <c r="N55" s="286">
        <f>'ARP Quarterly'!H34</f>
        <v>1.2047000000000001</v>
      </c>
      <c r="O55" s="286">
        <f>'ARP Quarterly'!I34</f>
        <v>1.4154</v>
      </c>
      <c r="P55" s="286">
        <f>'ARP Quarterly'!J34</f>
        <v>1.4091</v>
      </c>
      <c r="Q55" s="286">
        <f>'ARP Quarterly'!K34</f>
        <v>1.4028</v>
      </c>
      <c r="R55" s="286">
        <f>'ARP Quarterly'!L34</f>
        <v>1.4616</v>
      </c>
      <c r="S55" s="286">
        <f>'ARP Quarterly'!M34</f>
        <v>1.5204</v>
      </c>
      <c r="T55" s="286">
        <f>'ARP Quarterly'!N34</f>
        <v>1.5232000000000001</v>
      </c>
      <c r="U55" s="288">
        <f>'ARP Quarterly'!O34</f>
        <v>1.526</v>
      </c>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row>
    <row r="56" spans="1:78" s="174" customFormat="1" x14ac:dyDescent="0.35">
      <c r="A56" s="239"/>
      <c r="B56" s="238"/>
      <c r="C56" s="210"/>
      <c r="D56" s="223"/>
      <c r="E56" s="223"/>
      <c r="F56" s="223"/>
      <c r="G56" s="223"/>
      <c r="H56" s="223"/>
      <c r="I56" s="223"/>
      <c r="J56" s="236"/>
      <c r="K56" s="236"/>
      <c r="L56" s="236"/>
      <c r="M56" s="236"/>
      <c r="N56" s="236"/>
      <c r="O56" s="236"/>
      <c r="P56" s="236"/>
      <c r="Q56" s="236"/>
      <c r="R56" s="236"/>
      <c r="S56" s="236"/>
      <c r="T56" s="236"/>
      <c r="U56" s="236"/>
    </row>
    <row r="57" spans="1:78" s="174" customFormat="1" x14ac:dyDescent="0.35">
      <c r="A57" s="239"/>
      <c r="B57" s="238"/>
      <c r="C57" s="210"/>
      <c r="D57" s="223"/>
      <c r="E57" s="223"/>
      <c r="F57" s="223"/>
      <c r="G57" s="223"/>
      <c r="H57" s="223"/>
      <c r="I57" s="223"/>
      <c r="J57" s="236"/>
      <c r="K57" s="236"/>
      <c r="L57" s="236"/>
      <c r="M57" s="236"/>
      <c r="N57" s="236"/>
      <c r="O57" s="236"/>
      <c r="P57" s="236"/>
      <c r="Q57" s="236"/>
      <c r="R57" s="236"/>
      <c r="S57" s="236"/>
      <c r="T57" s="236"/>
      <c r="U57" s="236"/>
    </row>
    <row r="58" spans="1:78" s="153" customFormat="1" x14ac:dyDescent="0.3">
      <c r="A58" s="231"/>
      <c r="B58" s="292" t="s">
        <v>514</v>
      </c>
      <c r="D58" s="159"/>
      <c r="E58" s="159"/>
      <c r="F58" s="159"/>
      <c r="G58" s="159"/>
      <c r="H58" s="159"/>
      <c r="I58" s="159"/>
      <c r="J58" s="229"/>
      <c r="K58" s="229"/>
      <c r="L58" s="229"/>
      <c r="M58" s="229"/>
      <c r="N58" s="229"/>
      <c r="O58" s="229"/>
      <c r="P58" s="229"/>
      <c r="Q58" s="229"/>
      <c r="R58" s="229"/>
      <c r="S58" s="229"/>
      <c r="T58" s="229"/>
      <c r="U58" s="229"/>
    </row>
    <row r="59" spans="1:78" s="64" customFormat="1" ht="35" customHeight="1" x14ac:dyDescent="0.3">
      <c r="A59" s="225"/>
      <c r="B59" s="242" t="s">
        <v>466</v>
      </c>
      <c r="C59" s="243" t="s">
        <v>454</v>
      </c>
      <c r="D59" s="314" t="s">
        <v>468</v>
      </c>
      <c r="E59" s="250" t="s">
        <v>467</v>
      </c>
      <c r="F59" s="159"/>
      <c r="G59" s="159"/>
      <c r="H59" s="159"/>
      <c r="I59" s="159"/>
      <c r="J59" s="229"/>
      <c r="K59" s="229"/>
      <c r="L59" s="229"/>
      <c r="M59" s="229"/>
      <c r="N59" s="229"/>
      <c r="O59" s="229"/>
      <c r="P59" s="229"/>
      <c r="Q59" s="229"/>
      <c r="R59" s="229"/>
      <c r="S59" s="229"/>
      <c r="T59" s="229"/>
      <c r="U59" s="229"/>
      <c r="V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3"/>
      <c r="BB59" s="153"/>
      <c r="BC59" s="153"/>
      <c r="BD59" s="153"/>
      <c r="BE59" s="153"/>
      <c r="BF59" s="153"/>
      <c r="BG59" s="153"/>
      <c r="BH59" s="153"/>
      <c r="BI59" s="153"/>
      <c r="BJ59" s="153"/>
      <c r="BK59" s="153"/>
      <c r="BL59" s="153"/>
      <c r="BM59" s="153"/>
      <c r="BN59" s="153"/>
      <c r="BO59" s="153"/>
      <c r="BP59" s="153"/>
      <c r="BQ59" s="153"/>
      <c r="BR59" s="153"/>
      <c r="BS59" s="153"/>
      <c r="BT59" s="153"/>
      <c r="BU59" s="153"/>
      <c r="BV59" s="153"/>
      <c r="BW59" s="153"/>
      <c r="BX59" s="153"/>
      <c r="BY59" s="153"/>
      <c r="BZ59" s="153"/>
    </row>
    <row r="60" spans="1:78" s="64" customFormat="1" ht="18.5" customHeight="1" x14ac:dyDescent="0.3">
      <c r="A60" s="225"/>
      <c r="B60" s="211" t="s">
        <v>495</v>
      </c>
      <c r="C60" s="265">
        <f>SUM(C61:C66)</f>
        <v>898.11599999999999</v>
      </c>
      <c r="D60" s="159">
        <f>SUM(D61:D65)</f>
        <v>203.64166666666668</v>
      </c>
      <c r="E60" s="82">
        <f>SUM(E61:E65)</f>
        <v>649.07733333333329</v>
      </c>
      <c r="F60" s="159"/>
      <c r="G60" s="159"/>
      <c r="H60" s="159"/>
      <c r="I60" s="227"/>
      <c r="J60" s="229"/>
      <c r="K60" s="229"/>
      <c r="L60" s="229"/>
      <c r="M60" s="229"/>
      <c r="N60" s="229"/>
      <c r="O60" s="229"/>
      <c r="P60" s="229"/>
      <c r="Q60" s="229"/>
      <c r="R60" s="229"/>
      <c r="S60" s="229"/>
      <c r="T60" s="229"/>
      <c r="U60" s="229"/>
      <c r="V60" s="231"/>
      <c r="W60" s="231"/>
      <c r="X60" s="231"/>
      <c r="Y60" s="231"/>
      <c r="Z60" s="231"/>
      <c r="AA60" s="231"/>
      <c r="AB60" s="231"/>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3"/>
      <c r="BB60" s="153"/>
      <c r="BC60" s="153"/>
      <c r="BD60" s="153"/>
      <c r="BE60" s="153"/>
      <c r="BF60" s="153"/>
      <c r="BG60" s="153"/>
      <c r="BH60" s="153"/>
      <c r="BI60" s="153"/>
      <c r="BJ60" s="153"/>
      <c r="BK60" s="153"/>
      <c r="BL60" s="153"/>
      <c r="BM60" s="153"/>
      <c r="BN60" s="153"/>
      <c r="BO60" s="153"/>
      <c r="BP60" s="153"/>
      <c r="BQ60" s="153"/>
      <c r="BR60" s="153"/>
      <c r="BS60" s="153"/>
      <c r="BT60" s="153"/>
      <c r="BU60" s="153"/>
      <c r="BV60" s="153"/>
      <c r="BW60" s="153"/>
      <c r="BX60" s="153"/>
      <c r="BY60" s="153"/>
      <c r="BZ60" s="153"/>
    </row>
    <row r="61" spans="1:78" s="64" customFormat="1" x14ac:dyDescent="0.3">
      <c r="A61" s="225"/>
      <c r="B61" s="208" t="s">
        <v>389</v>
      </c>
      <c r="C61" s="265">
        <f>C70</f>
        <v>150</v>
      </c>
      <c r="D61" s="159">
        <f>SUM(D13:I13)/4</f>
        <v>149.47499999999999</v>
      </c>
      <c r="E61" s="251">
        <f>C61-D61</f>
        <v>0.52500000000000568</v>
      </c>
      <c r="F61" s="159"/>
      <c r="G61" s="159"/>
      <c r="H61" s="159"/>
      <c r="I61" s="324"/>
      <c r="J61" s="324"/>
      <c r="K61" s="324"/>
      <c r="L61" s="324"/>
      <c r="M61" s="324"/>
      <c r="N61" s="324"/>
      <c r="O61" s="324"/>
      <c r="P61" s="324"/>
      <c r="Q61" s="229"/>
      <c r="R61" s="229"/>
      <c r="S61" s="229"/>
      <c r="T61" s="229"/>
      <c r="U61" s="229"/>
      <c r="V61" s="231"/>
      <c r="W61" s="231"/>
      <c r="X61" s="231"/>
      <c r="Y61" s="231"/>
      <c r="Z61" s="231"/>
      <c r="AA61" s="231"/>
      <c r="AB61" s="231"/>
    </row>
    <row r="62" spans="1:78" s="64" customFormat="1" x14ac:dyDescent="0.3">
      <c r="A62" s="225"/>
      <c r="B62" s="208" t="s">
        <v>390</v>
      </c>
      <c r="C62" s="228">
        <f>C71+C75+C81</f>
        <v>273.16899999999998</v>
      </c>
      <c r="D62" s="159">
        <f>SUM(D14:I14)/4</f>
        <v>22.075000000000003</v>
      </c>
      <c r="E62" s="251">
        <f t="shared" ref="E62:E65" si="20">C62-D62</f>
        <v>251.09399999999999</v>
      </c>
      <c r="F62" s="159"/>
      <c r="G62" s="159"/>
      <c r="H62" s="159"/>
      <c r="I62" s="324"/>
      <c r="J62" s="324"/>
      <c r="K62" s="324"/>
      <c r="L62" s="324"/>
      <c r="M62" s="324"/>
      <c r="N62" s="324"/>
      <c r="O62" s="324"/>
      <c r="P62" s="324"/>
      <c r="Q62" s="229"/>
      <c r="R62" s="229"/>
      <c r="S62" s="229"/>
      <c r="T62" s="229"/>
      <c r="U62" s="229"/>
      <c r="V62" s="231"/>
      <c r="W62" s="231"/>
      <c r="X62" s="231"/>
      <c r="Y62" s="231"/>
      <c r="Z62" s="231"/>
      <c r="AA62" s="231"/>
      <c r="AB62" s="231"/>
    </row>
    <row r="63" spans="1:78" s="64" customFormat="1" x14ac:dyDescent="0.3">
      <c r="A63" s="225"/>
      <c r="B63" s="267" t="s">
        <v>391</v>
      </c>
      <c r="C63" s="262">
        <f>C72+C82+C76</f>
        <v>38.5</v>
      </c>
      <c r="D63" s="159">
        <f>SUM(D15:I15)/4</f>
        <v>29.675000000000004</v>
      </c>
      <c r="E63" s="251">
        <f t="shared" si="20"/>
        <v>8.8249999999999957</v>
      </c>
      <c r="F63" s="159"/>
      <c r="G63" s="159"/>
      <c r="H63" s="159"/>
      <c r="I63" s="324"/>
      <c r="J63" s="324"/>
      <c r="K63" s="324"/>
      <c r="L63" s="324"/>
      <c r="M63" s="324"/>
      <c r="N63" s="324"/>
      <c r="O63" s="324"/>
      <c r="P63" s="324"/>
      <c r="Q63" s="710"/>
      <c r="R63" s="710"/>
      <c r="S63" s="710"/>
      <c r="T63" s="710"/>
      <c r="U63" s="710"/>
      <c r="V63" s="710"/>
      <c r="W63" s="710"/>
      <c r="X63" s="710"/>
      <c r="Y63" s="710"/>
      <c r="Z63" s="710"/>
      <c r="AA63" s="710"/>
      <c r="AB63" s="710"/>
    </row>
    <row r="64" spans="1:78" s="64" customFormat="1" ht="17" customHeight="1" x14ac:dyDescent="0.3">
      <c r="A64" s="225"/>
      <c r="B64" s="267" t="s">
        <v>465</v>
      </c>
      <c r="C64" s="262">
        <f>C74</f>
        <v>29</v>
      </c>
      <c r="D64" s="159">
        <f>SUM(D16:I16)/4</f>
        <v>2.4166666666666665</v>
      </c>
      <c r="E64" s="251">
        <f t="shared" si="20"/>
        <v>26.583333333333332</v>
      </c>
      <c r="F64" s="159"/>
      <c r="G64" s="159"/>
      <c r="H64" s="159"/>
      <c r="I64" s="324"/>
      <c r="J64" s="324"/>
      <c r="K64" s="324"/>
      <c r="L64" s="324"/>
      <c r="M64" s="324"/>
      <c r="N64" s="324"/>
      <c r="O64" s="324"/>
      <c r="P64" s="324"/>
      <c r="Q64" s="711"/>
      <c r="R64" s="711"/>
      <c r="S64" s="711"/>
      <c r="T64" s="711"/>
      <c r="U64" s="711"/>
      <c r="V64" s="711"/>
      <c r="W64" s="711"/>
      <c r="X64" s="711"/>
      <c r="Y64" s="711"/>
      <c r="Z64" s="711"/>
      <c r="AA64" s="711"/>
      <c r="AB64" s="171"/>
    </row>
    <row r="65" spans="1:28" s="64" customFormat="1" ht="15.5" customHeight="1" x14ac:dyDescent="0.3">
      <c r="A65" s="225"/>
      <c r="B65" s="267" t="s">
        <v>475</v>
      </c>
      <c r="C65" s="262">
        <f>C80</f>
        <v>362.04999999999995</v>
      </c>
      <c r="D65" s="159">
        <v>0</v>
      </c>
      <c r="E65" s="251">
        <f t="shared" si="20"/>
        <v>362.04999999999995</v>
      </c>
      <c r="F65" s="159"/>
      <c r="G65" s="159"/>
      <c r="H65" s="159"/>
      <c r="I65" s="324"/>
      <c r="J65" s="324"/>
      <c r="K65" s="324"/>
      <c r="L65" s="324"/>
      <c r="M65" s="324"/>
      <c r="N65" s="324"/>
      <c r="O65" s="324"/>
      <c r="P65" s="324"/>
      <c r="Q65" s="171"/>
      <c r="R65" s="171"/>
      <c r="S65" s="171"/>
      <c r="T65" s="171"/>
      <c r="U65" s="171"/>
      <c r="V65" s="171"/>
      <c r="W65" s="171"/>
      <c r="X65" s="171"/>
      <c r="Y65" s="171"/>
      <c r="Z65" s="171"/>
      <c r="AA65" s="171"/>
      <c r="AB65" s="171"/>
    </row>
    <row r="66" spans="1:28" s="64" customFormat="1" ht="15" customHeight="1" x14ac:dyDescent="0.3">
      <c r="A66" s="225"/>
      <c r="B66" s="204" t="s">
        <v>501</v>
      </c>
      <c r="C66" s="265">
        <f>C83+C84+C77+C78</f>
        <v>45.396999999999998</v>
      </c>
      <c r="D66" s="159"/>
      <c r="E66" s="251"/>
      <c r="F66" s="159"/>
      <c r="G66" s="159"/>
      <c r="H66" s="159"/>
      <c r="I66" s="324"/>
      <c r="J66" s="324"/>
      <c r="K66" s="324"/>
      <c r="L66" s="324"/>
      <c r="M66" s="324"/>
      <c r="N66" s="324"/>
      <c r="O66" s="324"/>
      <c r="P66" s="324"/>
      <c r="Q66" s="229"/>
      <c r="R66" s="229"/>
      <c r="S66" s="229"/>
      <c r="T66" s="229"/>
      <c r="U66" s="229"/>
      <c r="V66" s="231"/>
      <c r="W66" s="231"/>
      <c r="X66" s="231"/>
      <c r="Y66" s="231"/>
      <c r="Z66" s="231"/>
      <c r="AA66" s="231"/>
      <c r="AB66" s="231"/>
    </row>
    <row r="67" spans="1:28" s="64" customFormat="1" ht="5" customHeight="1" x14ac:dyDescent="0.3">
      <c r="A67" s="225"/>
      <c r="B67" s="204"/>
      <c r="C67" s="265"/>
      <c r="D67" s="159"/>
      <c r="E67" s="251"/>
      <c r="F67" s="159"/>
      <c r="G67" s="159"/>
      <c r="H67" s="159"/>
      <c r="I67" s="324"/>
      <c r="J67" s="324"/>
      <c r="K67" s="324"/>
      <c r="L67" s="324"/>
      <c r="M67" s="324"/>
      <c r="N67" s="324"/>
      <c r="O67" s="324"/>
      <c r="P67" s="324"/>
      <c r="Q67" s="229"/>
      <c r="R67" s="229"/>
      <c r="S67" s="229"/>
      <c r="T67" s="229"/>
      <c r="U67" s="229"/>
      <c r="V67" s="231"/>
      <c r="W67" s="231"/>
      <c r="X67" s="231"/>
      <c r="Y67" s="231"/>
      <c r="Z67" s="231"/>
      <c r="AA67" s="231"/>
      <c r="AB67" s="231"/>
    </row>
    <row r="68" spans="1:28" s="64" customFormat="1" ht="18.5" customHeight="1" x14ac:dyDescent="0.3">
      <c r="A68" s="225"/>
      <c r="B68" s="211" t="s">
        <v>494</v>
      </c>
      <c r="C68" s="262">
        <f>C69+C73+C79</f>
        <v>898.11599999999999</v>
      </c>
      <c r="D68" s="159"/>
      <c r="E68" s="251"/>
      <c r="F68" s="159"/>
      <c r="G68" s="159"/>
      <c r="H68" s="159"/>
      <c r="I68" s="324"/>
      <c r="J68" s="324"/>
      <c r="K68" s="324"/>
      <c r="L68" s="324"/>
      <c r="M68" s="324"/>
      <c r="N68" s="324"/>
      <c r="O68" s="324"/>
      <c r="P68" s="324"/>
      <c r="Q68" s="229"/>
      <c r="R68" s="229"/>
      <c r="S68" s="229"/>
      <c r="T68" s="229"/>
      <c r="U68" s="229"/>
      <c r="V68" s="153"/>
    </row>
    <row r="69" spans="1:28" s="64" customFormat="1" ht="16" customHeight="1" x14ac:dyDescent="0.3">
      <c r="A69" s="225"/>
      <c r="B69" s="155" t="s">
        <v>393</v>
      </c>
      <c r="C69" s="262">
        <f>SUM(C70:C72)</f>
        <v>199</v>
      </c>
      <c r="D69" s="159"/>
      <c r="E69" s="251"/>
      <c r="F69" s="159"/>
      <c r="G69" s="159"/>
      <c r="H69" s="159"/>
      <c r="I69" s="324"/>
      <c r="J69" s="324"/>
      <c r="K69" s="324"/>
      <c r="L69" s="324"/>
      <c r="M69" s="324"/>
      <c r="N69" s="324"/>
      <c r="O69" s="324"/>
      <c r="P69" s="324"/>
      <c r="Q69" s="229"/>
      <c r="R69" s="229"/>
      <c r="S69" s="229"/>
      <c r="T69" s="229"/>
      <c r="U69" s="229"/>
      <c r="V69" s="153"/>
    </row>
    <row r="70" spans="1:28" s="64" customFormat="1" ht="20.5" customHeight="1" x14ac:dyDescent="0.3">
      <c r="A70" s="225"/>
      <c r="B70" s="241" t="s">
        <v>389</v>
      </c>
      <c r="C70" s="262">
        <v>150</v>
      </c>
      <c r="D70" s="159"/>
      <c r="E70" s="251"/>
      <c r="F70" s="159"/>
      <c r="G70" s="159"/>
      <c r="H70" s="159"/>
      <c r="I70" s="324"/>
      <c r="J70" s="324"/>
      <c r="K70" s="324"/>
      <c r="L70" s="324"/>
      <c r="M70" s="324"/>
      <c r="N70" s="324"/>
      <c r="O70" s="324"/>
      <c r="P70" s="324"/>
      <c r="Q70" s="229"/>
      <c r="R70" s="229"/>
      <c r="S70" s="229"/>
      <c r="T70" s="229"/>
      <c r="U70" s="229"/>
      <c r="V70" s="153"/>
    </row>
    <row r="71" spans="1:28" s="64" customFormat="1" ht="16.5" customHeight="1" x14ac:dyDescent="0.3">
      <c r="A71" s="225"/>
      <c r="B71" s="241" t="s">
        <v>390</v>
      </c>
      <c r="C71" s="226">
        <v>22</v>
      </c>
      <c r="D71" s="189"/>
      <c r="E71" s="251"/>
      <c r="F71" s="159"/>
      <c r="G71" s="159"/>
      <c r="H71" s="159"/>
      <c r="I71" s="324"/>
      <c r="J71" s="324"/>
      <c r="K71" s="324"/>
      <c r="L71" s="324"/>
      <c r="M71" s="324"/>
      <c r="N71" s="324"/>
      <c r="O71" s="324"/>
      <c r="P71" s="324"/>
      <c r="Q71" s="229"/>
      <c r="R71" s="229"/>
      <c r="S71" s="229"/>
      <c r="T71" s="229"/>
      <c r="U71" s="229"/>
      <c r="V71" s="153"/>
    </row>
    <row r="72" spans="1:28" s="225" customFormat="1" x14ac:dyDescent="0.3">
      <c r="B72" s="268" t="s">
        <v>391</v>
      </c>
      <c r="C72" s="262">
        <v>27</v>
      </c>
      <c r="D72" s="159"/>
      <c r="E72" s="251"/>
      <c r="F72" s="210"/>
      <c r="G72" s="159"/>
      <c r="H72" s="159"/>
      <c r="I72" s="324"/>
      <c r="J72" s="324"/>
      <c r="K72" s="324"/>
      <c r="L72" s="324"/>
      <c r="M72" s="324"/>
      <c r="N72" s="324"/>
      <c r="O72" s="324"/>
      <c r="P72" s="324"/>
      <c r="Q72" s="229"/>
      <c r="R72" s="229"/>
      <c r="S72" s="229"/>
      <c r="T72" s="229"/>
      <c r="U72" s="229"/>
      <c r="V72" s="231"/>
    </row>
    <row r="73" spans="1:28" s="225" customFormat="1" ht="15" customHeight="1" x14ac:dyDescent="0.3">
      <c r="B73" s="269" t="s">
        <v>394</v>
      </c>
      <c r="C73" s="262">
        <f>SUM(C74:C78)</f>
        <v>150</v>
      </c>
      <c r="D73" s="159"/>
      <c r="E73" s="251"/>
      <c r="F73" s="159"/>
      <c r="G73" s="159"/>
      <c r="H73" s="159"/>
      <c r="I73" s="159"/>
      <c r="J73" s="229"/>
      <c r="K73" s="229"/>
      <c r="L73" s="229"/>
      <c r="M73" s="229"/>
      <c r="N73" s="229"/>
      <c r="O73" s="229"/>
      <c r="P73" s="229"/>
      <c r="Q73" s="229"/>
      <c r="R73" s="229"/>
      <c r="S73" s="229"/>
      <c r="T73" s="229"/>
      <c r="U73" s="229"/>
      <c r="V73" s="231"/>
    </row>
    <row r="74" spans="1:28" s="225" customFormat="1" ht="17" customHeight="1" x14ac:dyDescent="0.3">
      <c r="A74" s="231"/>
      <c r="B74" s="268" t="s">
        <v>388</v>
      </c>
      <c r="C74" s="262">
        <f>'Response and Relief Act Score'!F7</f>
        <v>29</v>
      </c>
      <c r="D74" s="159"/>
      <c r="E74" s="251"/>
      <c r="F74" s="159"/>
      <c r="G74" s="159"/>
      <c r="H74" s="159"/>
      <c r="I74" s="159"/>
      <c r="J74" s="231"/>
      <c r="K74" s="231"/>
      <c r="L74" s="231"/>
      <c r="M74" s="231"/>
      <c r="N74" s="231"/>
      <c r="O74" s="231"/>
      <c r="P74" s="231"/>
      <c r="Q74" s="231"/>
      <c r="R74" s="231"/>
    </row>
    <row r="75" spans="1:28" s="225" customFormat="1" x14ac:dyDescent="0.3">
      <c r="A75" s="231"/>
      <c r="B75" s="241" t="s">
        <v>390</v>
      </c>
      <c r="C75" s="262">
        <f>'Response and Relief Act Score'!F5</f>
        <v>82</v>
      </c>
      <c r="D75" s="159"/>
      <c r="E75" s="251"/>
      <c r="F75" s="159"/>
      <c r="G75" s="159"/>
      <c r="H75" s="159"/>
      <c r="I75" s="227"/>
      <c r="J75" s="229"/>
      <c r="K75" s="229"/>
      <c r="L75" s="229"/>
      <c r="M75" s="229"/>
      <c r="N75" s="229"/>
      <c r="O75" s="229"/>
      <c r="P75" s="229"/>
      <c r="Q75" s="229"/>
      <c r="R75" s="229"/>
      <c r="S75" s="229"/>
      <c r="T75" s="229"/>
      <c r="U75" s="229"/>
      <c r="V75" s="231"/>
    </row>
    <row r="76" spans="1:28" s="225" customFormat="1" x14ac:dyDescent="0.3">
      <c r="A76" s="231"/>
      <c r="B76" s="241" t="s">
        <v>391</v>
      </c>
      <c r="C76" s="262">
        <f>'Response and Relief Act Score'!F6</f>
        <v>3</v>
      </c>
      <c r="D76" s="159"/>
      <c r="E76" s="251"/>
      <c r="F76" s="159"/>
      <c r="G76" s="159"/>
      <c r="H76" s="159"/>
      <c r="I76" s="227"/>
      <c r="J76" s="229"/>
      <c r="K76" s="229"/>
      <c r="L76" s="229"/>
      <c r="M76" s="229"/>
      <c r="N76" s="229"/>
      <c r="O76" s="229"/>
      <c r="P76" s="229"/>
      <c r="Q76" s="229"/>
      <c r="R76" s="229"/>
      <c r="S76" s="229"/>
      <c r="T76" s="229"/>
      <c r="U76" s="229"/>
      <c r="V76" s="231"/>
    </row>
    <row r="77" spans="1:28" s="225" customFormat="1" x14ac:dyDescent="0.3">
      <c r="A77" s="231"/>
      <c r="B77" s="241" t="s">
        <v>500</v>
      </c>
      <c r="C77" s="262">
        <f>'Response and Relief Act Score'!F9</f>
        <v>34</v>
      </c>
      <c r="D77" s="159"/>
      <c r="E77" s="251"/>
      <c r="F77" s="159"/>
      <c r="G77" s="159"/>
      <c r="H77" s="159"/>
      <c r="I77" s="319"/>
      <c r="J77" s="229"/>
      <c r="K77" s="229"/>
      <c r="L77" s="229"/>
      <c r="M77" s="229"/>
      <c r="N77" s="229"/>
      <c r="O77" s="229"/>
      <c r="P77" s="229"/>
      <c r="Q77" s="229"/>
      <c r="R77" s="229"/>
      <c r="S77" s="229"/>
      <c r="T77" s="229"/>
      <c r="U77" s="229"/>
      <c r="V77" s="231"/>
    </row>
    <row r="78" spans="1:28" s="225" customFormat="1" ht="12.5" customHeight="1" x14ac:dyDescent="0.3">
      <c r="A78" s="231"/>
      <c r="B78" s="241" t="s">
        <v>497</v>
      </c>
      <c r="C78" s="262">
        <f>'Response and Relief Act Score'!F8</f>
        <v>2</v>
      </c>
      <c r="D78" s="227"/>
      <c r="E78" s="252"/>
      <c r="F78" s="227"/>
      <c r="G78" s="227"/>
      <c r="H78" s="227"/>
      <c r="I78" s="227"/>
      <c r="J78" s="229"/>
      <c r="K78" s="229"/>
      <c r="L78" s="229"/>
      <c r="M78" s="229"/>
      <c r="N78" s="229"/>
      <c r="O78" s="229"/>
      <c r="P78" s="229"/>
      <c r="Q78" s="229"/>
      <c r="R78" s="229"/>
      <c r="S78" s="229"/>
      <c r="T78" s="229"/>
      <c r="U78" s="229"/>
      <c r="V78" s="231"/>
    </row>
    <row r="79" spans="1:28" s="225" customFormat="1" x14ac:dyDescent="0.3">
      <c r="A79" s="258"/>
      <c r="B79" s="256" t="s">
        <v>453</v>
      </c>
      <c r="C79" s="265">
        <f>SUM(C80:C84)</f>
        <v>549.11599999999999</v>
      </c>
      <c r="D79" s="227"/>
      <c r="E79" s="252"/>
      <c r="F79" s="227"/>
      <c r="G79" s="227"/>
      <c r="H79" s="227"/>
      <c r="I79" s="227"/>
      <c r="J79" s="229"/>
      <c r="K79" s="229"/>
      <c r="L79" s="229"/>
      <c r="M79" s="229"/>
      <c r="N79" s="229"/>
      <c r="O79" s="229"/>
      <c r="P79" s="229"/>
      <c r="Q79" s="229"/>
      <c r="R79" s="229"/>
      <c r="S79" s="229"/>
      <c r="T79" s="229"/>
      <c r="U79" s="229"/>
      <c r="V79" s="231"/>
    </row>
    <row r="80" spans="1:28" s="225" customFormat="1" ht="16" customHeight="1" x14ac:dyDescent="0.3">
      <c r="A80" s="258"/>
      <c r="B80" s="257" t="s">
        <v>475</v>
      </c>
      <c r="C80" s="265">
        <f>'ARP Score'!W15</f>
        <v>362.04999999999995</v>
      </c>
      <c r="D80" s="227"/>
      <c r="E80" s="252"/>
      <c r="F80" s="227"/>
      <c r="G80" s="227"/>
      <c r="H80" s="227"/>
      <c r="I80" s="227"/>
      <c r="J80" s="229"/>
      <c r="K80" s="229"/>
      <c r="L80" s="229"/>
      <c r="M80" s="229"/>
      <c r="N80" s="229"/>
      <c r="O80" s="229"/>
      <c r="P80" s="229"/>
      <c r="Q80" s="229"/>
      <c r="R80" s="229"/>
      <c r="S80" s="229"/>
      <c r="T80" s="229"/>
      <c r="U80" s="229"/>
      <c r="V80" s="231"/>
    </row>
    <row r="81" spans="1:22" s="225" customFormat="1" ht="15" customHeight="1" x14ac:dyDescent="0.3">
      <c r="A81" s="709"/>
      <c r="B81" s="257" t="s">
        <v>390</v>
      </c>
      <c r="C81" s="265">
        <f>'ARP Score'!AA15</f>
        <v>169.16899999999998</v>
      </c>
      <c r="D81" s="227"/>
      <c r="E81" s="252"/>
      <c r="F81" s="227"/>
      <c r="G81" s="227"/>
      <c r="H81" s="227"/>
      <c r="I81" s="227"/>
      <c r="J81" s="229"/>
      <c r="K81" s="229"/>
      <c r="L81" s="229"/>
      <c r="M81" s="229"/>
      <c r="N81" s="229"/>
      <c r="O81" s="229"/>
      <c r="P81" s="229"/>
      <c r="Q81" s="229"/>
      <c r="R81" s="229"/>
      <c r="S81" s="229"/>
      <c r="T81" s="229"/>
      <c r="U81" s="229"/>
      <c r="V81" s="231"/>
    </row>
    <row r="82" spans="1:22" s="225" customFormat="1" x14ac:dyDescent="0.3">
      <c r="A82" s="709"/>
      <c r="B82" s="259" t="s">
        <v>391</v>
      </c>
      <c r="C82" s="265">
        <f>'ARP Score'!Y15</f>
        <v>8.5</v>
      </c>
      <c r="D82" s="227"/>
      <c r="E82" s="252"/>
      <c r="F82" s="227"/>
      <c r="G82" s="227"/>
      <c r="H82" s="227"/>
      <c r="I82" s="227"/>
      <c r="J82" s="229"/>
      <c r="K82" s="229"/>
      <c r="L82" s="229"/>
      <c r="M82" s="229"/>
      <c r="N82" s="229"/>
      <c r="O82" s="229"/>
      <c r="P82" s="229"/>
      <c r="Q82" s="229"/>
      <c r="R82" s="229"/>
      <c r="S82" s="229"/>
      <c r="T82" s="229"/>
      <c r="U82" s="229"/>
      <c r="V82" s="231"/>
    </row>
    <row r="83" spans="1:22" s="225" customFormat="1" ht="17" customHeight="1" x14ac:dyDescent="0.3">
      <c r="A83" s="258"/>
      <c r="B83" s="257" t="s">
        <v>502</v>
      </c>
      <c r="C83" s="265">
        <f>'ARP Score'!AC15</f>
        <v>0.79700000000000004</v>
      </c>
      <c r="D83" s="227"/>
      <c r="E83" s="252"/>
      <c r="F83" s="227"/>
      <c r="G83" s="227"/>
      <c r="H83" s="227"/>
      <c r="I83" s="227"/>
      <c r="J83" s="229"/>
      <c r="K83" s="229"/>
      <c r="L83" s="229"/>
      <c r="M83" s="229"/>
      <c r="N83" s="229"/>
      <c r="O83" s="229"/>
      <c r="P83" s="229"/>
      <c r="Q83" s="229"/>
      <c r="R83" s="229"/>
      <c r="S83" s="229"/>
      <c r="T83" s="229"/>
      <c r="U83" s="229"/>
      <c r="V83" s="231"/>
    </row>
    <row r="84" spans="1:22" s="225" customFormat="1" ht="17" customHeight="1" x14ac:dyDescent="0.3">
      <c r="A84" s="258"/>
      <c r="B84" s="260" t="s">
        <v>471</v>
      </c>
      <c r="C84" s="266">
        <f>'ARP Score'!AD15</f>
        <v>8.6</v>
      </c>
      <c r="D84" s="261"/>
      <c r="E84" s="253"/>
      <c r="F84" s="227"/>
      <c r="G84" s="227"/>
      <c r="H84" s="227"/>
      <c r="I84" s="227"/>
      <c r="J84" s="229"/>
      <c r="K84" s="229"/>
      <c r="L84" s="229"/>
      <c r="M84" s="229"/>
      <c r="N84" s="229"/>
      <c r="O84" s="229"/>
      <c r="P84" s="229"/>
      <c r="Q84" s="229"/>
      <c r="R84" s="229"/>
      <c r="S84" s="229"/>
      <c r="T84" s="229"/>
      <c r="U84" s="229"/>
      <c r="V84" s="231"/>
    </row>
    <row r="85" spans="1:22" s="225" customFormat="1" ht="17" customHeight="1" x14ac:dyDescent="0.3">
      <c r="A85" s="231"/>
      <c r="B85" s="257"/>
      <c r="C85" s="209"/>
      <c r="D85" s="227"/>
      <c r="E85" s="227"/>
      <c r="F85" s="227"/>
      <c r="G85" s="227"/>
      <c r="H85" s="227"/>
      <c r="I85" s="227"/>
      <c r="J85" s="229"/>
      <c r="K85" s="229"/>
      <c r="L85" s="229"/>
      <c r="M85" s="229"/>
      <c r="N85" s="229"/>
      <c r="O85" s="229"/>
      <c r="P85" s="229"/>
      <c r="Q85" s="229"/>
      <c r="R85" s="229"/>
      <c r="S85" s="229"/>
      <c r="T85" s="229"/>
      <c r="U85" s="229"/>
      <c r="V85" s="231"/>
    </row>
    <row r="86" spans="1:22" s="225" customFormat="1" ht="17" customHeight="1" x14ac:dyDescent="0.3">
      <c r="A86" s="231"/>
      <c r="B86" s="249" t="s">
        <v>515</v>
      </c>
      <c r="C86" s="209"/>
      <c r="D86" s="227"/>
      <c r="E86" s="227"/>
      <c r="F86" s="227"/>
      <c r="G86" s="227"/>
      <c r="H86" s="227"/>
      <c r="I86" s="227"/>
      <c r="J86" s="229"/>
      <c r="K86" s="229"/>
      <c r="L86" s="229"/>
      <c r="M86" s="229"/>
      <c r="N86" s="229"/>
      <c r="O86" s="229"/>
      <c r="P86" s="229"/>
      <c r="Q86" s="229"/>
      <c r="R86" s="229"/>
      <c r="S86" s="229"/>
      <c r="T86" s="229"/>
      <c r="U86" s="229"/>
      <c r="V86" s="231"/>
    </row>
    <row r="87" spans="1:22" s="225" customFormat="1" x14ac:dyDescent="0.3">
      <c r="A87" s="231"/>
      <c r="B87" s="713" t="s">
        <v>473</v>
      </c>
      <c r="C87" s="714"/>
      <c r="D87" s="719" t="s">
        <v>343</v>
      </c>
      <c r="E87" s="720"/>
      <c r="F87" s="720"/>
      <c r="G87" s="720"/>
      <c r="H87" s="720"/>
      <c r="I87" s="720"/>
      <c r="J87" s="721" t="s">
        <v>166</v>
      </c>
      <c r="K87" s="722"/>
      <c r="L87" s="722"/>
      <c r="M87" s="722"/>
      <c r="N87" s="722"/>
      <c r="O87" s="722"/>
      <c r="P87" s="722"/>
      <c r="Q87" s="722"/>
      <c r="R87" s="722"/>
      <c r="S87" s="722"/>
      <c r="T87" s="722"/>
      <c r="U87" s="723"/>
      <c r="V87" s="231"/>
    </row>
    <row r="88" spans="1:22" s="64" customFormat="1" x14ac:dyDescent="0.3">
      <c r="A88" s="225"/>
      <c r="B88" s="715"/>
      <c r="C88" s="716"/>
      <c r="D88" s="56">
        <v>2019</v>
      </c>
      <c r="E88" s="724">
        <v>2020</v>
      </c>
      <c r="F88" s="725"/>
      <c r="G88" s="725"/>
      <c r="H88" s="726"/>
      <c r="I88" s="56">
        <v>2021</v>
      </c>
      <c r="J88" s="727">
        <v>2021</v>
      </c>
      <c r="K88" s="728"/>
      <c r="L88" s="729"/>
      <c r="M88" s="727">
        <v>2022</v>
      </c>
      <c r="N88" s="728"/>
      <c r="O88" s="728"/>
      <c r="P88" s="728"/>
      <c r="Q88" s="727">
        <v>2023</v>
      </c>
      <c r="R88" s="728"/>
      <c r="S88" s="728"/>
      <c r="T88" s="728"/>
      <c r="U88" s="104">
        <v>2024</v>
      </c>
    </row>
    <row r="89" spans="1:22" s="64" customFormat="1" x14ac:dyDescent="0.3">
      <c r="A89" s="225"/>
      <c r="B89" s="717"/>
      <c r="C89" s="718"/>
      <c r="D89" s="57" t="s">
        <v>160</v>
      </c>
      <c r="E89" s="58" t="s">
        <v>157</v>
      </c>
      <c r="F89" s="59" t="s">
        <v>158</v>
      </c>
      <c r="G89" s="59" t="s">
        <v>159</v>
      </c>
      <c r="H89" s="60" t="s">
        <v>160</v>
      </c>
      <c r="I89" s="57" t="s">
        <v>157</v>
      </c>
      <c r="J89" s="105" t="s">
        <v>158</v>
      </c>
      <c r="K89" s="106" t="s">
        <v>159</v>
      </c>
      <c r="L89" s="107" t="s">
        <v>160</v>
      </c>
      <c r="M89" s="105" t="s">
        <v>157</v>
      </c>
      <c r="N89" s="106" t="s">
        <v>158</v>
      </c>
      <c r="O89" s="106" t="s">
        <v>159</v>
      </c>
      <c r="P89" s="106" t="s">
        <v>160</v>
      </c>
      <c r="Q89" s="105" t="s">
        <v>157</v>
      </c>
      <c r="R89" s="106" t="s">
        <v>158</v>
      </c>
      <c r="S89" s="106" t="s">
        <v>159</v>
      </c>
      <c r="T89" s="106" t="s">
        <v>160</v>
      </c>
      <c r="U89" s="108" t="s">
        <v>157</v>
      </c>
    </row>
    <row r="90" spans="1:22" s="64" customFormat="1" ht="19" customHeight="1" x14ac:dyDescent="0.35">
      <c r="A90" s="225"/>
      <c r="B90" s="85" t="s">
        <v>456</v>
      </c>
      <c r="C90" s="310"/>
      <c r="D90" s="311">
        <f>SUM(D91:D97)</f>
        <v>203.99099999999999</v>
      </c>
      <c r="E90" s="311">
        <f t="shared" ref="E90:U90" si="21">SUM(E91:E97)</f>
        <v>204.37099999999998</v>
      </c>
      <c r="F90" s="311">
        <f t="shared" si="21"/>
        <v>321.36000000000018</v>
      </c>
      <c r="G90" s="311">
        <f t="shared" si="21"/>
        <v>287.12800000000004</v>
      </c>
      <c r="H90" s="311">
        <f t="shared" si="21"/>
        <v>285.90700000000004</v>
      </c>
      <c r="I90" s="311">
        <f t="shared" si="21"/>
        <v>312.43700000000001</v>
      </c>
      <c r="J90" s="312">
        <f t="shared" si="21"/>
        <v>354.87315000000001</v>
      </c>
      <c r="K90" s="318">
        <f t="shared" si="21"/>
        <v>399.25426586666669</v>
      </c>
      <c r="L90" s="318">
        <f t="shared" si="21"/>
        <v>404.34833356800004</v>
      </c>
      <c r="M90" s="318">
        <f t="shared" si="21"/>
        <v>405.77946301738677</v>
      </c>
      <c r="N90" s="318">
        <f t="shared" si="21"/>
        <v>421.43940018474893</v>
      </c>
      <c r="O90" s="318">
        <f t="shared" si="21"/>
        <v>437.46390333880549</v>
      </c>
      <c r="P90" s="318">
        <f t="shared" si="21"/>
        <v>447.3825801190244</v>
      </c>
      <c r="Q90" s="318">
        <f t="shared" si="21"/>
        <v>457.69557147045202</v>
      </c>
      <c r="R90" s="318">
        <f t="shared" si="21"/>
        <v>430.36414247593677</v>
      </c>
      <c r="S90" s="318">
        <f t="shared" si="21"/>
        <v>433.45920412164094</v>
      </c>
      <c r="T90" s="318">
        <f t="shared" si="21"/>
        <v>446.39630603317329</v>
      </c>
      <c r="U90" s="313">
        <f t="shared" si="21"/>
        <v>416.76136688783356</v>
      </c>
    </row>
    <row r="91" spans="1:22" s="64" customFormat="1" x14ac:dyDescent="0.3">
      <c r="A91" s="225"/>
      <c r="B91" s="169" t="s">
        <v>389</v>
      </c>
      <c r="C91" s="167"/>
      <c r="D91" s="172"/>
      <c r="E91" s="172"/>
      <c r="F91" s="309">
        <v>35</v>
      </c>
      <c r="G91" s="309">
        <v>45</v>
      </c>
      <c r="H91" s="309">
        <v>60</v>
      </c>
      <c r="I91" s="309">
        <v>50</v>
      </c>
      <c r="J91" s="156">
        <v>50</v>
      </c>
      <c r="K91" s="157">
        <v>50</v>
      </c>
      <c r="L91" s="157">
        <v>50</v>
      </c>
      <c r="M91" s="157">
        <v>50</v>
      </c>
      <c r="N91" s="157">
        <v>50</v>
      </c>
      <c r="O91" s="157">
        <v>50</v>
      </c>
      <c r="P91" s="157">
        <v>50</v>
      </c>
      <c r="Q91" s="157">
        <v>50</v>
      </c>
      <c r="R91" s="157">
        <v>10</v>
      </c>
      <c r="S91" s="157"/>
      <c r="T91" s="157"/>
      <c r="U91" s="158"/>
      <c r="V91" s="64" t="s">
        <v>511</v>
      </c>
    </row>
    <row r="92" spans="1:22" s="64" customFormat="1" ht="17.5" customHeight="1" x14ac:dyDescent="0.3">
      <c r="A92" s="225"/>
      <c r="B92" s="169" t="s">
        <v>390</v>
      </c>
      <c r="C92" s="167"/>
      <c r="D92" s="172"/>
      <c r="E92" s="172"/>
      <c r="F92" s="172">
        <f>F29</f>
        <v>28.4</v>
      </c>
      <c r="G92" s="172">
        <f t="shared" ref="G92:U92" si="22">G29</f>
        <v>15.8</v>
      </c>
      <c r="H92" s="172">
        <f t="shared" si="22"/>
        <v>15.2</v>
      </c>
      <c r="I92" s="172">
        <f t="shared" si="22"/>
        <v>28.9</v>
      </c>
      <c r="J92" s="156">
        <f t="shared" si="22"/>
        <v>39.061913333333337</v>
      </c>
      <c r="K92" s="157">
        <f t="shared" si="22"/>
        <v>34.790493333333302</v>
      </c>
      <c r="L92" s="157">
        <f t="shared" si="22"/>
        <v>37.547219333333331</v>
      </c>
      <c r="M92" s="157">
        <f t="shared" si="22"/>
        <v>36.303945333333331</v>
      </c>
      <c r="N92" s="157">
        <f t="shared" si="22"/>
        <v>38.596655333333331</v>
      </c>
      <c r="O92" s="157">
        <f t="shared" si="22"/>
        <v>40.88936533333333</v>
      </c>
      <c r="P92" s="157">
        <f t="shared" si="22"/>
        <v>42.60849533333333</v>
      </c>
      <c r="Q92" s="157">
        <f t="shared" si="22"/>
        <v>44.32762533333333</v>
      </c>
      <c r="R92" s="157">
        <f t="shared" si="22"/>
        <v>46.218829333333332</v>
      </c>
      <c r="S92" s="157">
        <f t="shared" si="22"/>
        <v>48.110033333333334</v>
      </c>
      <c r="T92" s="157">
        <f t="shared" si="22"/>
        <v>49.533287333333334</v>
      </c>
      <c r="U92" s="158">
        <f t="shared" si="22"/>
        <v>30.623208000000002</v>
      </c>
    </row>
    <row r="93" spans="1:22" s="64" customFormat="1" x14ac:dyDescent="0.3">
      <c r="A93" s="225"/>
      <c r="B93" s="170" t="s">
        <v>391</v>
      </c>
      <c r="C93" s="168"/>
      <c r="D93" s="172"/>
      <c r="E93" s="172"/>
      <c r="F93" s="172">
        <f>F31</f>
        <v>64.400000000000006</v>
      </c>
      <c r="G93" s="172">
        <f t="shared" ref="G93:U93" si="23">G31</f>
        <v>23.4</v>
      </c>
      <c r="H93" s="172">
        <f t="shared" si="23"/>
        <v>13.8</v>
      </c>
      <c r="I93" s="172">
        <f t="shared" si="23"/>
        <v>17.100000000000001</v>
      </c>
      <c r="J93" s="156">
        <f t="shared" si="23"/>
        <v>1.476</v>
      </c>
      <c r="K93" s="157">
        <f t="shared" si="23"/>
        <v>1.952</v>
      </c>
      <c r="L93" s="157">
        <f t="shared" si="23"/>
        <v>2.1661999999999999</v>
      </c>
      <c r="M93" s="157">
        <f t="shared" si="23"/>
        <v>2.3803999999999998</v>
      </c>
      <c r="N93" s="157">
        <f t="shared" si="23"/>
        <v>2.6303000000000001</v>
      </c>
      <c r="O93" s="157">
        <f t="shared" si="23"/>
        <v>2.8802000000000003</v>
      </c>
      <c r="P93" s="157">
        <f t="shared" si="23"/>
        <v>2.7730999999999999</v>
      </c>
      <c r="Q93" s="157">
        <f t="shared" si="23"/>
        <v>2.6659999999999999</v>
      </c>
      <c r="R93" s="157">
        <f t="shared" si="23"/>
        <v>2.6659999999999999</v>
      </c>
      <c r="S93" s="157">
        <f t="shared" si="23"/>
        <v>2.6659999999999999</v>
      </c>
      <c r="T93" s="157">
        <f t="shared" si="23"/>
        <v>2.6659999999999999</v>
      </c>
      <c r="U93" s="158">
        <f t="shared" si="23"/>
        <v>1.6659999999999999</v>
      </c>
    </row>
    <row r="94" spans="1:22" s="64" customFormat="1" x14ac:dyDescent="0.3">
      <c r="A94" s="225"/>
      <c r="B94" s="170" t="s">
        <v>388</v>
      </c>
      <c r="C94" s="168"/>
      <c r="D94" s="172"/>
      <c r="E94" s="172"/>
      <c r="F94" s="172"/>
      <c r="G94" s="172"/>
      <c r="H94" s="172"/>
      <c r="I94" s="172">
        <f>I33</f>
        <v>9.6666666666666661</v>
      </c>
      <c r="J94" s="156">
        <f t="shared" ref="J94:U94" si="24">J33</f>
        <v>9.6999999999999993</v>
      </c>
      <c r="K94" s="157">
        <f t="shared" si="24"/>
        <v>9.6999999999999993</v>
      </c>
      <c r="L94" s="157">
        <f t="shared" si="24"/>
        <v>9.6999999999999993</v>
      </c>
      <c r="M94" s="157">
        <f t="shared" si="24"/>
        <v>9.6999999999999993</v>
      </c>
      <c r="N94" s="157">
        <f t="shared" si="24"/>
        <v>9.6999999999999993</v>
      </c>
      <c r="O94" s="157">
        <f t="shared" si="24"/>
        <v>9.6999999999999993</v>
      </c>
      <c r="P94" s="157">
        <f t="shared" si="24"/>
        <v>9.6999999999999993</v>
      </c>
      <c r="Q94" s="157">
        <f t="shared" si="24"/>
        <v>9.6999999999999993</v>
      </c>
      <c r="R94" s="157">
        <f t="shared" si="24"/>
        <v>9.6999999999999993</v>
      </c>
      <c r="S94" s="157">
        <f t="shared" si="24"/>
        <v>9.6999999999999993</v>
      </c>
      <c r="T94" s="157">
        <f t="shared" si="24"/>
        <v>9.6999999999999993</v>
      </c>
      <c r="U94" s="158">
        <f t="shared" si="24"/>
        <v>0</v>
      </c>
    </row>
    <row r="95" spans="1:22" s="64" customFormat="1" ht="28" x14ac:dyDescent="0.3">
      <c r="A95" s="225"/>
      <c r="B95" s="170" t="s">
        <v>501</v>
      </c>
      <c r="C95" s="168"/>
      <c r="D95" s="172"/>
      <c r="E95" s="172"/>
      <c r="F95" s="172"/>
      <c r="G95" s="172"/>
      <c r="H95" s="172"/>
      <c r="I95" s="172">
        <f>I35</f>
        <v>12</v>
      </c>
      <c r="J95" s="156">
        <f t="shared" ref="J95:U95" si="25">J35</f>
        <v>12.320039999999999</v>
      </c>
      <c r="K95" s="157">
        <f t="shared" si="25"/>
        <v>12.640080000000001</v>
      </c>
      <c r="L95" s="157">
        <f t="shared" si="25"/>
        <v>12.866417999999999</v>
      </c>
      <c r="M95" s="157">
        <f t="shared" si="25"/>
        <v>13.092756</v>
      </c>
      <c r="N95" s="157">
        <f t="shared" si="25"/>
        <v>13.318401000000001</v>
      </c>
      <c r="O95" s="157">
        <f t="shared" si="25"/>
        <v>13.544046</v>
      </c>
      <c r="P95" s="157">
        <f t="shared" si="25"/>
        <v>13.541771000000001</v>
      </c>
      <c r="Q95" s="157">
        <f t="shared" si="25"/>
        <v>13.539496</v>
      </c>
      <c r="R95" s="157">
        <f t="shared" si="25"/>
        <v>13.605597000000001</v>
      </c>
      <c r="S95" s="157">
        <f t="shared" si="25"/>
        <v>13.671698000000001</v>
      </c>
      <c r="T95" s="157">
        <f t="shared" si="25"/>
        <v>13.674239</v>
      </c>
      <c r="U95" s="158">
        <f t="shared" si="25"/>
        <v>1.6767799999999999</v>
      </c>
    </row>
    <row r="96" spans="1:22" s="64" customFormat="1" ht="16.5" customHeight="1" x14ac:dyDescent="0.3">
      <c r="A96" s="225"/>
      <c r="B96" s="170" t="s">
        <v>475</v>
      </c>
      <c r="C96" s="168"/>
      <c r="D96" s="172"/>
      <c r="E96" s="172"/>
      <c r="F96" s="172"/>
      <c r="G96" s="172"/>
      <c r="H96" s="172"/>
      <c r="I96" s="172"/>
      <c r="J96" s="156">
        <f>'ARP Quarterly'!D31</f>
        <v>39.754049999999999</v>
      </c>
      <c r="K96" s="157">
        <f>'ARP Quarterly'!E31</f>
        <v>79.508099999999999</v>
      </c>
      <c r="L96" s="157">
        <f>'ARP Quarterly'!F31</f>
        <v>72.978359999999995</v>
      </c>
      <c r="M96" s="157">
        <f>'ARP Quarterly'!G31</f>
        <v>66.448620000000005</v>
      </c>
      <c r="N96" s="157">
        <f>'ARP Quarterly'!H31</f>
        <v>70.226152499999998</v>
      </c>
      <c r="O96" s="157">
        <f>'ARP Quarterly'!I31</f>
        <v>74.003685000000004</v>
      </c>
      <c r="P96" s="157">
        <f>'ARP Quarterly'!J31</f>
        <v>72.454742499999995</v>
      </c>
      <c r="Q96" s="157">
        <f>'ARP Quarterly'!K31</f>
        <v>70.905799999999999</v>
      </c>
      <c r="R96" s="157">
        <f>'ARP Quarterly'!L31</f>
        <v>70.954800000000006</v>
      </c>
      <c r="S96" s="157">
        <f>'ARP Quarterly'!M31</f>
        <v>71.003799999999998</v>
      </c>
      <c r="T96" s="157">
        <f>'ARP Quarterly'!N31</f>
        <v>70.982799999999997</v>
      </c>
      <c r="U96" s="157">
        <f>'ARP Quarterly'!O31</f>
        <v>70.961799999999997</v>
      </c>
      <c r="V96" s="64" t="s">
        <v>528</v>
      </c>
    </row>
    <row r="97" spans="1:21" s="153" customFormat="1" x14ac:dyDescent="0.3">
      <c r="A97" s="231"/>
      <c r="B97" s="233" t="s">
        <v>474</v>
      </c>
      <c r="C97" s="234"/>
      <c r="D97" s="278">
        <f>D38</f>
        <v>203.99099999999999</v>
      </c>
      <c r="E97" s="278">
        <f t="shared" ref="E97:U97" si="26">E38</f>
        <v>204.37099999999998</v>
      </c>
      <c r="F97" s="278">
        <f t="shared" si="26"/>
        <v>193.56000000000017</v>
      </c>
      <c r="G97" s="278">
        <f t="shared" si="26"/>
        <v>202.92800000000005</v>
      </c>
      <c r="H97" s="278">
        <f t="shared" si="26"/>
        <v>196.90700000000004</v>
      </c>
      <c r="I97" s="278">
        <f t="shared" si="26"/>
        <v>194.77033333333335</v>
      </c>
      <c r="J97" s="279">
        <f t="shared" si="26"/>
        <v>202.5611466666667</v>
      </c>
      <c r="K97" s="280">
        <f t="shared" si="26"/>
        <v>210.66359253333337</v>
      </c>
      <c r="L97" s="280">
        <f t="shared" si="26"/>
        <v>219.09013623466672</v>
      </c>
      <c r="M97" s="280">
        <f t="shared" si="26"/>
        <v>227.8537416840534</v>
      </c>
      <c r="N97" s="280">
        <f t="shared" si="26"/>
        <v>236.96789135141555</v>
      </c>
      <c r="O97" s="280">
        <f t="shared" si="26"/>
        <v>246.44660700547217</v>
      </c>
      <c r="P97" s="280">
        <f t="shared" si="26"/>
        <v>256.30447128569108</v>
      </c>
      <c r="Q97" s="280">
        <f t="shared" si="26"/>
        <v>266.55665013711871</v>
      </c>
      <c r="R97" s="280">
        <f t="shared" si="26"/>
        <v>277.21891614260346</v>
      </c>
      <c r="S97" s="280">
        <f t="shared" si="26"/>
        <v>288.30767278830763</v>
      </c>
      <c r="T97" s="280">
        <f t="shared" si="26"/>
        <v>299.83997969983994</v>
      </c>
      <c r="U97" s="281">
        <f t="shared" si="26"/>
        <v>311.83357888783354</v>
      </c>
    </row>
    <row r="98" spans="1:21" ht="12.5" customHeight="1" x14ac:dyDescent="0.3">
      <c r="J98" s="134"/>
      <c r="K98" s="134"/>
      <c r="L98" s="134"/>
      <c r="M98" s="134"/>
      <c r="N98" s="134"/>
      <c r="O98" s="134"/>
      <c r="P98" s="134"/>
      <c r="Q98" s="134"/>
      <c r="R98" s="134"/>
      <c r="S98" s="134"/>
      <c r="T98" s="134"/>
      <c r="U98" s="134"/>
    </row>
    <row r="99" spans="1:21" x14ac:dyDescent="0.3">
      <c r="R99" s="213"/>
      <c r="S99" s="213"/>
      <c r="T99" s="213"/>
      <c r="U99" s="213"/>
    </row>
    <row r="100" spans="1:21" x14ac:dyDescent="0.3">
      <c r="B100" s="730" t="s">
        <v>7</v>
      </c>
      <c r="C100" s="730"/>
      <c r="D100" s="730"/>
      <c r="E100" s="730"/>
      <c r="F100" s="730"/>
      <c r="G100" s="730"/>
      <c r="H100" s="730"/>
      <c r="I100" s="730"/>
      <c r="J100" s="730"/>
      <c r="K100" s="730"/>
      <c r="L100" s="730"/>
      <c r="M100" s="730"/>
      <c r="N100" s="730"/>
      <c r="O100" s="730"/>
      <c r="P100" s="730"/>
      <c r="Q100" s="730"/>
      <c r="R100" s="730"/>
      <c r="S100" s="730"/>
      <c r="T100" s="730"/>
      <c r="U100" s="730"/>
    </row>
    <row r="101" spans="1:21" ht="19" customHeight="1" x14ac:dyDescent="0.3">
      <c r="B101" s="712" t="s">
        <v>384</v>
      </c>
      <c r="C101" s="712"/>
      <c r="D101" s="712"/>
      <c r="E101" s="712"/>
      <c r="F101" s="712"/>
      <c r="G101" s="712"/>
      <c r="H101" s="712"/>
      <c r="I101" s="712"/>
      <c r="J101" s="712"/>
      <c r="K101" s="712"/>
      <c r="L101" s="712"/>
      <c r="M101" s="712"/>
      <c r="N101" s="712"/>
      <c r="O101" s="712"/>
      <c r="P101" s="712"/>
      <c r="Q101" s="712"/>
      <c r="R101" s="712"/>
      <c r="S101" s="712"/>
      <c r="T101" s="712"/>
      <c r="U101" s="712"/>
    </row>
    <row r="102" spans="1:21" ht="11.5" customHeight="1" x14ac:dyDescent="0.3">
      <c r="B102" s="134"/>
      <c r="C102" s="134"/>
      <c r="D102" s="134"/>
      <c r="E102" s="134"/>
      <c r="F102" s="134"/>
      <c r="G102" s="134"/>
      <c r="H102" s="134"/>
      <c r="I102" s="134"/>
      <c r="R102" s="244"/>
      <c r="S102" s="244"/>
      <c r="T102" s="244"/>
      <c r="U102" s="244"/>
    </row>
    <row r="103" spans="1:21" x14ac:dyDescent="0.3">
      <c r="B103" s="713" t="s">
        <v>342</v>
      </c>
      <c r="C103" s="714"/>
      <c r="D103" s="719" t="s">
        <v>343</v>
      </c>
      <c r="E103" s="720"/>
      <c r="F103" s="720"/>
      <c r="G103" s="720"/>
      <c r="H103" s="720"/>
      <c r="I103" s="720"/>
      <c r="J103" s="731" t="s">
        <v>166</v>
      </c>
      <c r="K103" s="732"/>
      <c r="L103" s="732"/>
      <c r="M103" s="732"/>
      <c r="N103" s="732"/>
      <c r="O103" s="732"/>
      <c r="P103" s="732"/>
      <c r="Q103" s="722"/>
      <c r="R103" s="722"/>
      <c r="S103" s="722"/>
      <c r="T103" s="722"/>
      <c r="U103" s="733"/>
    </row>
    <row r="104" spans="1:21" x14ac:dyDescent="0.3">
      <c r="B104" s="715"/>
      <c r="C104" s="716"/>
      <c r="D104" s="119">
        <v>2019</v>
      </c>
      <c r="E104" s="724">
        <v>2020</v>
      </c>
      <c r="F104" s="725"/>
      <c r="G104" s="725"/>
      <c r="H104" s="726"/>
      <c r="I104" s="118">
        <v>2021</v>
      </c>
      <c r="J104" s="734">
        <v>2021</v>
      </c>
      <c r="K104" s="735"/>
      <c r="L104" s="736"/>
      <c r="M104" s="734">
        <v>2022</v>
      </c>
      <c r="N104" s="735"/>
      <c r="O104" s="735"/>
      <c r="P104" s="735"/>
      <c r="Q104" s="727">
        <v>2023</v>
      </c>
      <c r="R104" s="728"/>
      <c r="S104" s="728"/>
      <c r="T104" s="729"/>
      <c r="U104" s="248">
        <v>2024</v>
      </c>
    </row>
    <row r="105" spans="1:21" x14ac:dyDescent="0.3">
      <c r="B105" s="717"/>
      <c r="C105" s="718"/>
      <c r="D105" s="60" t="s">
        <v>160</v>
      </c>
      <c r="E105" s="58" t="s">
        <v>157</v>
      </c>
      <c r="F105" s="59" t="s">
        <v>158</v>
      </c>
      <c r="G105" s="59" t="s">
        <v>159</v>
      </c>
      <c r="H105" s="60" t="s">
        <v>160</v>
      </c>
      <c r="I105" s="58" t="s">
        <v>157</v>
      </c>
      <c r="J105" s="112" t="s">
        <v>158</v>
      </c>
      <c r="K105" s="111" t="s">
        <v>159</v>
      </c>
      <c r="L105" s="113" t="s">
        <v>160</v>
      </c>
      <c r="M105" s="112" t="s">
        <v>157</v>
      </c>
      <c r="N105" s="111" t="s">
        <v>158</v>
      </c>
      <c r="O105" s="111" t="s">
        <v>159</v>
      </c>
      <c r="P105" s="111" t="s">
        <v>160</v>
      </c>
      <c r="Q105" s="112" t="s">
        <v>157</v>
      </c>
      <c r="R105" s="111" t="s">
        <v>158</v>
      </c>
      <c r="S105" s="111" t="s">
        <v>159</v>
      </c>
      <c r="T105" s="113" t="s">
        <v>160</v>
      </c>
      <c r="U105" s="148" t="s">
        <v>157</v>
      </c>
    </row>
    <row r="106" spans="1:21" ht="14.5" x14ac:dyDescent="0.35">
      <c r="B106" s="272" t="s">
        <v>383</v>
      </c>
      <c r="C106" s="81" t="s">
        <v>317</v>
      </c>
      <c r="D106" s="120">
        <f>'Haver Pivoted'!GT41/1000</f>
        <v>69.790999999999997</v>
      </c>
      <c r="E106" s="120">
        <f>'Haver Pivoted'!GU41/1000</f>
        <v>72.239999999999995</v>
      </c>
      <c r="F106" s="120">
        <f>'Haver Pivoted'!GV41/1000</f>
        <v>72.525000000000006</v>
      </c>
      <c r="G106" s="120">
        <f>'Haver Pivoted'!GW41/1000</f>
        <v>73.844999999999999</v>
      </c>
      <c r="H106" s="120">
        <f>'Haver Pivoted'!GX41/1000</f>
        <v>73.558999999999997</v>
      </c>
      <c r="I106" s="120">
        <f>'Haver Pivoted'!GY41/1000</f>
        <v>72.012</v>
      </c>
      <c r="J106" s="175">
        <f>I106*((100+I107)/100)^(0.25)</f>
        <v>76.355731356232894</v>
      </c>
      <c r="K106" s="173">
        <f>J106*((100+J107)/100)^(0.25)</f>
        <v>74.841428200377578</v>
      </c>
      <c r="L106" s="173">
        <f t="shared" ref="L106:Q106" si="27">K106*((100+K107)/100)^(0.25)</f>
        <v>74.54024934216875</v>
      </c>
      <c r="M106" s="173">
        <f t="shared" si="27"/>
        <v>74.54024934216875</v>
      </c>
      <c r="N106" s="173">
        <f t="shared" si="27"/>
        <v>74.725905199289627</v>
      </c>
      <c r="O106" s="173">
        <f t="shared" si="27"/>
        <v>74.837742736233437</v>
      </c>
      <c r="P106" s="173">
        <f t="shared" si="27"/>
        <v>75.135314182792015</v>
      </c>
      <c r="Q106" s="175">
        <f t="shared" si="27"/>
        <v>75.434068839353586</v>
      </c>
      <c r="R106" s="173">
        <f t="shared" ref="R106" si="28">Q106*((100+Q107)/100)^(0.25)</f>
        <v>75.734011410623282</v>
      </c>
      <c r="S106" s="173">
        <f t="shared" ref="S106" si="29">R106*((100+R107)/100)^(0.25)</f>
        <v>75.960198134047459</v>
      </c>
      <c r="T106" s="173">
        <f t="shared" ref="T106" si="30">S106*((100+S107)/100)^(0.25)</f>
        <v>76.262232711964799</v>
      </c>
      <c r="U106" s="176">
        <f t="shared" ref="U106" si="31">T106*((100+T107)/100)^(0.25)</f>
        <v>76.640716954534028</v>
      </c>
    </row>
    <row r="107" spans="1:21" x14ac:dyDescent="0.3">
      <c r="B107" s="192" t="s">
        <v>370</v>
      </c>
      <c r="C107" s="114"/>
      <c r="D107" s="146">
        <v>5.3</v>
      </c>
      <c r="E107" s="147">
        <v>1.3</v>
      </c>
      <c r="F107" s="147">
        <v>15.2</v>
      </c>
      <c r="G107" s="87">
        <v>-4.5999999999999996</v>
      </c>
      <c r="H107" s="87">
        <v>-0.9</v>
      </c>
      <c r="I107" s="87">
        <v>26.4</v>
      </c>
      <c r="J107" s="149">
        <v>-7.7</v>
      </c>
      <c r="K107" s="150">
        <v>-1.6</v>
      </c>
      <c r="L107" s="151">
        <v>0</v>
      </c>
      <c r="M107" s="150">
        <v>1</v>
      </c>
      <c r="N107" s="150">
        <v>0.6</v>
      </c>
      <c r="O107" s="150">
        <v>1.6</v>
      </c>
      <c r="P107" s="150">
        <v>1.6</v>
      </c>
      <c r="Q107" s="149">
        <v>1.6</v>
      </c>
      <c r="R107" s="106">
        <v>1.2</v>
      </c>
      <c r="S107" s="106">
        <v>1.6</v>
      </c>
      <c r="T107" s="106">
        <v>2</v>
      </c>
      <c r="U107" s="107">
        <v>2.2999999999999998</v>
      </c>
    </row>
    <row r="109" spans="1:21" ht="11" customHeight="1" x14ac:dyDescent="0.3"/>
    <row r="110" spans="1:21" hidden="1" x14ac:dyDescent="0.3"/>
  </sheetData>
  <mergeCells count="40">
    <mergeCell ref="B1:U1"/>
    <mergeCell ref="B2:U4"/>
    <mergeCell ref="B103:C105"/>
    <mergeCell ref="D103:I103"/>
    <mergeCell ref="E104:H104"/>
    <mergeCell ref="J104:L104"/>
    <mergeCell ref="M104:P104"/>
    <mergeCell ref="Q104:T104"/>
    <mergeCell ref="J103:U103"/>
    <mergeCell ref="B22:C24"/>
    <mergeCell ref="B39:U39"/>
    <mergeCell ref="B25:U25"/>
    <mergeCell ref="B7:C9"/>
    <mergeCell ref="D7:I7"/>
    <mergeCell ref="E8:H8"/>
    <mergeCell ref="J8:L8"/>
    <mergeCell ref="M8:P8"/>
    <mergeCell ref="J7:U7"/>
    <mergeCell ref="D22:I22"/>
    <mergeCell ref="J22:U22"/>
    <mergeCell ref="E23:H23"/>
    <mergeCell ref="J23:L23"/>
    <mergeCell ref="M23:P23"/>
    <mergeCell ref="Q23:T23"/>
    <mergeCell ref="Q8:T8"/>
    <mergeCell ref="B101:U101"/>
    <mergeCell ref="B87:C89"/>
    <mergeCell ref="D87:I87"/>
    <mergeCell ref="J87:U87"/>
    <mergeCell ref="E88:H88"/>
    <mergeCell ref="J88:L88"/>
    <mergeCell ref="M88:P88"/>
    <mergeCell ref="Q88:T88"/>
    <mergeCell ref="B100:U100"/>
    <mergeCell ref="V44:V46"/>
    <mergeCell ref="A81:A82"/>
    <mergeCell ref="Q63:AB63"/>
    <mergeCell ref="Q64:S64"/>
    <mergeCell ref="T64:W64"/>
    <mergeCell ref="X64:AA6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A1:AW54"/>
  <sheetViews>
    <sheetView topLeftCell="A8" zoomScale="66" zoomScaleNormal="32" workbookViewId="0">
      <selection activeCell="D14" sqref="D14"/>
    </sheetView>
  </sheetViews>
  <sheetFormatPr defaultRowHeight="14" x14ac:dyDescent="0.3"/>
  <cols>
    <col min="1" max="1" width="8.7265625" style="54"/>
    <col min="2" max="2" width="44.54296875" style="54" customWidth="1"/>
    <col min="3" max="3" width="10" style="54" customWidth="1"/>
    <col min="4" max="9" width="8.7265625" style="54"/>
    <col min="10" max="15" width="9" style="54" bestFit="1" customWidth="1"/>
    <col min="16" max="17" width="8.81640625" style="54" bestFit="1" customWidth="1"/>
    <col min="18" max="21" width="8.81640625" style="542" customWidth="1"/>
    <col min="22" max="33" width="8.7265625" style="54"/>
    <col min="34" max="34" width="31.90625" style="54" customWidth="1"/>
    <col min="35" max="35" width="8.7265625" style="54"/>
    <col min="36" max="36" width="10.08984375" style="54" bestFit="1" customWidth="1"/>
    <col min="37" max="16384" width="8.7265625" style="54"/>
  </cols>
  <sheetData>
    <row r="1" spans="2:42" ht="20" customHeight="1" x14ac:dyDescent="0.3">
      <c r="B1" s="730" t="s">
        <v>167</v>
      </c>
      <c r="C1" s="730"/>
      <c r="D1" s="730"/>
      <c r="E1" s="730"/>
      <c r="F1" s="730"/>
      <c r="G1" s="730"/>
      <c r="H1" s="730"/>
      <c r="I1" s="730"/>
      <c r="J1" s="730"/>
      <c r="K1" s="730"/>
      <c r="L1" s="730"/>
      <c r="M1" s="730"/>
      <c r="N1" s="730"/>
      <c r="O1" s="730"/>
      <c r="P1" s="730"/>
      <c r="Q1" s="730"/>
      <c r="R1" s="730"/>
      <c r="S1" s="730"/>
      <c r="T1" s="730"/>
      <c r="U1" s="730"/>
    </row>
    <row r="2" spans="2:42" ht="14" customHeight="1" x14ac:dyDescent="0.3">
      <c r="B2" s="764" t="s">
        <v>663</v>
      </c>
      <c r="C2" s="764"/>
      <c r="D2" s="764"/>
      <c r="E2" s="764"/>
      <c r="F2" s="764"/>
      <c r="G2" s="764"/>
      <c r="H2" s="764"/>
      <c r="I2" s="764"/>
      <c r="J2" s="764"/>
      <c r="K2" s="764"/>
      <c r="L2" s="764"/>
      <c r="M2" s="764"/>
      <c r="N2" s="764"/>
      <c r="O2" s="764"/>
      <c r="P2" s="764"/>
      <c r="Q2" s="764"/>
      <c r="R2" s="764"/>
      <c r="S2" s="764"/>
      <c r="T2" s="764"/>
      <c r="U2" s="764"/>
    </row>
    <row r="3" spans="2:42" ht="9" customHeight="1" x14ac:dyDescent="0.3">
      <c r="B3" s="764"/>
      <c r="C3" s="764"/>
      <c r="D3" s="764"/>
      <c r="E3" s="764"/>
      <c r="F3" s="764"/>
      <c r="G3" s="764"/>
      <c r="H3" s="764"/>
      <c r="I3" s="764"/>
      <c r="J3" s="764"/>
      <c r="K3" s="764"/>
      <c r="L3" s="764"/>
      <c r="M3" s="764"/>
      <c r="N3" s="764"/>
      <c r="O3" s="764"/>
      <c r="P3" s="764"/>
      <c r="Q3" s="764"/>
      <c r="R3" s="764"/>
      <c r="S3" s="764"/>
      <c r="T3" s="764"/>
      <c r="U3" s="764"/>
    </row>
    <row r="4" spans="2:42" ht="55.5" customHeight="1" x14ac:dyDescent="0.3">
      <c r="B4" s="764"/>
      <c r="C4" s="764"/>
      <c r="D4" s="764"/>
      <c r="E4" s="764"/>
      <c r="F4" s="764"/>
      <c r="G4" s="764"/>
      <c r="H4" s="764"/>
      <c r="I4" s="764"/>
      <c r="J4" s="764"/>
      <c r="K4" s="764"/>
      <c r="L4" s="764"/>
      <c r="M4" s="764"/>
      <c r="N4" s="764"/>
      <c r="O4" s="764"/>
      <c r="P4" s="764"/>
      <c r="Q4" s="764"/>
      <c r="R4" s="764"/>
      <c r="S4" s="764"/>
      <c r="T4" s="764"/>
      <c r="U4" s="764"/>
      <c r="X4" s="213"/>
      <c r="Y4" s="213"/>
      <c r="Z4" s="326"/>
      <c r="AA4" s="326"/>
      <c r="AB4" s="326"/>
      <c r="AC4" s="326"/>
      <c r="AD4" s="326"/>
      <c r="AE4" s="326"/>
      <c r="AF4" s="326"/>
      <c r="AG4" s="326"/>
      <c r="AH4" s="326"/>
      <c r="AI4" s="213"/>
      <c r="AJ4" s="213"/>
      <c r="AK4" s="213"/>
      <c r="AL4" s="213"/>
      <c r="AM4" s="213"/>
      <c r="AN4" s="213"/>
      <c r="AO4" s="213"/>
      <c r="AP4" s="213"/>
    </row>
    <row r="5" spans="2:42" x14ac:dyDescent="0.3">
      <c r="B5" s="64"/>
      <c r="X5" s="327"/>
      <c r="Y5" s="327"/>
      <c r="Z5" s="327"/>
      <c r="AA5" s="327"/>
      <c r="AB5" s="327"/>
      <c r="AC5" s="327"/>
      <c r="AD5" s="327"/>
      <c r="AE5" s="327"/>
      <c r="AF5" s="327"/>
      <c r="AG5" s="327"/>
      <c r="AH5" s="327"/>
      <c r="AI5" s="327"/>
      <c r="AJ5" s="327"/>
      <c r="AK5" s="327"/>
      <c r="AL5" s="327"/>
      <c r="AM5" s="327"/>
      <c r="AN5" s="327"/>
      <c r="AO5" s="327"/>
      <c r="AP5" s="213"/>
    </row>
    <row r="6" spans="2:42" x14ac:dyDescent="0.3">
      <c r="B6" s="713" t="s">
        <v>342</v>
      </c>
      <c r="C6" s="714"/>
      <c r="D6" s="719" t="s">
        <v>343</v>
      </c>
      <c r="E6" s="720"/>
      <c r="F6" s="720"/>
      <c r="G6" s="720"/>
      <c r="H6" s="720"/>
      <c r="I6" s="720"/>
      <c r="J6" s="731" t="s">
        <v>166</v>
      </c>
      <c r="K6" s="732"/>
      <c r="L6" s="732"/>
      <c r="M6" s="732"/>
      <c r="N6" s="732"/>
      <c r="O6" s="732"/>
      <c r="P6" s="732"/>
      <c r="Q6" s="732"/>
      <c r="R6" s="732"/>
      <c r="S6" s="732"/>
      <c r="T6" s="732"/>
      <c r="U6" s="733"/>
      <c r="X6" s="213"/>
      <c r="Y6" s="213"/>
      <c r="Z6" s="213"/>
      <c r="AA6" s="213"/>
      <c r="AB6" s="213"/>
      <c r="AC6" s="213"/>
      <c r="AD6" s="213"/>
      <c r="AE6" s="213"/>
      <c r="AF6" s="213"/>
      <c r="AG6" s="213"/>
      <c r="AH6" s="213"/>
      <c r="AI6" s="213"/>
      <c r="AJ6" s="213"/>
      <c r="AK6" s="213"/>
      <c r="AL6" s="213"/>
      <c r="AM6" s="213"/>
      <c r="AN6" s="213"/>
      <c r="AO6" s="213"/>
      <c r="AP6" s="213"/>
    </row>
    <row r="7" spans="2:42" x14ac:dyDescent="0.3">
      <c r="B7" s="715"/>
      <c r="C7" s="716"/>
      <c r="D7" s="74">
        <v>2019</v>
      </c>
      <c r="E7" s="724">
        <v>2020</v>
      </c>
      <c r="F7" s="725"/>
      <c r="G7" s="725"/>
      <c r="H7" s="726"/>
      <c r="I7" s="102">
        <v>2021</v>
      </c>
      <c r="J7" s="727">
        <v>2021</v>
      </c>
      <c r="K7" s="728"/>
      <c r="L7" s="729"/>
      <c r="M7" s="727">
        <v>2022</v>
      </c>
      <c r="N7" s="728"/>
      <c r="O7" s="728"/>
      <c r="P7" s="728"/>
      <c r="Q7" s="727">
        <v>2023</v>
      </c>
      <c r="R7" s="728"/>
      <c r="S7" s="728"/>
      <c r="T7" s="729"/>
      <c r="U7" s="104">
        <v>2024</v>
      </c>
      <c r="X7" s="213"/>
      <c r="Y7" s="213"/>
      <c r="Z7" s="213"/>
      <c r="AA7" s="213"/>
      <c r="AB7" s="213"/>
      <c r="AC7" s="213"/>
      <c r="AD7" s="213"/>
      <c r="AE7" s="213"/>
      <c r="AF7" s="213"/>
      <c r="AG7" s="213"/>
      <c r="AH7" s="213"/>
      <c r="AI7" s="213"/>
      <c r="AJ7" s="213"/>
      <c r="AK7" s="213"/>
      <c r="AL7" s="213"/>
      <c r="AM7" s="213"/>
      <c r="AN7" s="213"/>
      <c r="AO7" s="213"/>
      <c r="AP7" s="213"/>
    </row>
    <row r="8" spans="2:42" x14ac:dyDescent="0.3">
      <c r="B8" s="717"/>
      <c r="C8" s="718"/>
      <c r="D8" s="60" t="s">
        <v>160</v>
      </c>
      <c r="E8" s="58" t="s">
        <v>157</v>
      </c>
      <c r="F8" s="59" t="s">
        <v>158</v>
      </c>
      <c r="G8" s="59" t="s">
        <v>159</v>
      </c>
      <c r="H8" s="60" t="s">
        <v>160</v>
      </c>
      <c r="I8" s="58" t="s">
        <v>157</v>
      </c>
      <c r="J8" s="245" t="s">
        <v>158</v>
      </c>
      <c r="K8" s="207" t="s">
        <v>159</v>
      </c>
      <c r="L8" s="247" t="s">
        <v>160</v>
      </c>
      <c r="M8" s="245" t="s">
        <v>157</v>
      </c>
      <c r="N8" s="207" t="s">
        <v>158</v>
      </c>
      <c r="O8" s="207" t="s">
        <v>159</v>
      </c>
      <c r="P8" s="207" t="s">
        <v>160</v>
      </c>
      <c r="Q8" s="245" t="s">
        <v>157</v>
      </c>
      <c r="R8" s="207" t="s">
        <v>158</v>
      </c>
      <c r="S8" s="207" t="s">
        <v>159</v>
      </c>
      <c r="T8" s="247" t="s">
        <v>160</v>
      </c>
      <c r="U8" s="148" t="s">
        <v>157</v>
      </c>
      <c r="X8" s="213"/>
      <c r="Y8" s="213"/>
      <c r="Z8" s="213"/>
      <c r="AA8" s="213"/>
      <c r="AB8" s="213"/>
      <c r="AC8" s="213"/>
      <c r="AD8" s="213"/>
      <c r="AE8" s="213"/>
      <c r="AF8" s="213"/>
      <c r="AG8" s="213"/>
      <c r="AH8" s="213"/>
      <c r="AI8" s="213"/>
      <c r="AJ8" s="213"/>
      <c r="AK8" s="213"/>
      <c r="AL8" s="213"/>
      <c r="AM8" s="213"/>
      <c r="AN8" s="213"/>
      <c r="AO8" s="213"/>
      <c r="AP8" s="213"/>
    </row>
    <row r="9" spans="2:42" x14ac:dyDescent="0.3">
      <c r="B9" s="101" t="s">
        <v>373</v>
      </c>
      <c r="C9" s="100" t="s">
        <v>279</v>
      </c>
      <c r="D9" s="120">
        <f>'Haver Pivoted'!GT23</f>
        <v>1447.9</v>
      </c>
      <c r="E9" s="120">
        <f>'Haver Pivoted'!GU23</f>
        <v>1452.6</v>
      </c>
      <c r="F9" s="120">
        <f>'Haver Pivoted'!GV23</f>
        <v>1504.8</v>
      </c>
      <c r="G9" s="120">
        <f>'Haver Pivoted'!GW23</f>
        <v>1487</v>
      </c>
      <c r="H9" s="120">
        <f>'Haver Pivoted'!GX23</f>
        <v>1493.4</v>
      </c>
      <c r="I9" s="120">
        <f>'Haver Pivoted'!GY23</f>
        <v>1557.2</v>
      </c>
      <c r="J9" s="175"/>
      <c r="K9" s="173"/>
      <c r="L9" s="173"/>
      <c r="M9" s="173"/>
      <c r="N9" s="173"/>
      <c r="O9" s="173"/>
      <c r="P9" s="173"/>
      <c r="Q9" s="173"/>
      <c r="R9" s="173"/>
      <c r="S9" s="173"/>
      <c r="T9" s="173"/>
      <c r="U9" s="176"/>
      <c r="X9" s="213"/>
      <c r="Y9" s="213"/>
      <c r="Z9" s="213"/>
      <c r="AA9" s="213"/>
      <c r="AB9" s="213"/>
      <c r="AC9" s="213"/>
      <c r="AD9" s="213"/>
      <c r="AE9" s="213"/>
      <c r="AF9" s="213"/>
      <c r="AG9" s="213"/>
      <c r="AH9" s="213"/>
      <c r="AI9" s="213"/>
      <c r="AJ9" s="213"/>
      <c r="AK9" s="213"/>
      <c r="AL9" s="213"/>
      <c r="AM9" s="213"/>
      <c r="AN9" s="213"/>
      <c r="AO9" s="213"/>
      <c r="AP9" s="213"/>
    </row>
    <row r="10" spans="2:42" ht="18" customHeight="1" x14ac:dyDescent="0.3">
      <c r="B10" s="132" t="s">
        <v>395</v>
      </c>
      <c r="C10" s="100"/>
      <c r="D10" s="120">
        <v>1448</v>
      </c>
      <c r="E10" s="120">
        <v>1453</v>
      </c>
      <c r="F10" s="120">
        <v>1505</v>
      </c>
      <c r="G10" s="120">
        <v>1487</v>
      </c>
      <c r="H10" s="120">
        <v>1484</v>
      </c>
      <c r="I10" s="120">
        <v>1573</v>
      </c>
      <c r="J10" s="141">
        <v>1542</v>
      </c>
      <c r="K10" s="140">
        <v>1536</v>
      </c>
      <c r="L10" s="140">
        <v>1536</v>
      </c>
      <c r="M10" s="140">
        <v>1540</v>
      </c>
      <c r="N10" s="140">
        <v>1542</v>
      </c>
      <c r="O10" s="140">
        <v>1548</v>
      </c>
      <c r="P10" s="140">
        <v>1554</v>
      </c>
      <c r="Q10" s="532">
        <v>1560.5</v>
      </c>
      <c r="R10" s="532">
        <v>1565.2</v>
      </c>
      <c r="S10" s="532">
        <v>1571.4</v>
      </c>
      <c r="T10" s="532">
        <v>1579.3</v>
      </c>
      <c r="U10" s="401">
        <v>1588.3</v>
      </c>
      <c r="X10" s="213"/>
      <c r="Y10" s="213"/>
      <c r="Z10" s="213"/>
      <c r="AA10" s="213"/>
      <c r="AB10" s="213"/>
      <c r="AC10" s="213"/>
      <c r="AD10" s="213"/>
      <c r="AE10" s="213"/>
      <c r="AF10" s="213"/>
      <c r="AG10" s="213"/>
      <c r="AH10" s="213"/>
      <c r="AI10" s="213"/>
      <c r="AJ10" s="213"/>
      <c r="AK10" s="213"/>
      <c r="AL10" s="213"/>
      <c r="AM10" s="213"/>
      <c r="AN10" s="213"/>
      <c r="AO10" s="213"/>
      <c r="AP10" s="213"/>
    </row>
    <row r="11" spans="2:42" ht="14.5" customHeight="1" x14ac:dyDescent="0.3">
      <c r="B11" s="132" t="s">
        <v>370</v>
      </c>
      <c r="C11" s="86"/>
      <c r="D11" s="124">
        <v>5.3259999999999996</v>
      </c>
      <c r="E11" s="120">
        <v>1.278</v>
      </c>
      <c r="F11" s="120">
        <v>15.177</v>
      </c>
      <c r="G11" s="123">
        <v>-4.6340000000000003</v>
      </c>
      <c r="H11" s="123">
        <v>-0.86599999999999999</v>
      </c>
      <c r="I11" s="123">
        <v>26.4</v>
      </c>
      <c r="J11" s="121">
        <v>-7.6520000000000001</v>
      </c>
      <c r="K11" s="122">
        <v>-1.6160000000000001</v>
      </c>
      <c r="L11" s="122">
        <v>-0.02</v>
      </c>
      <c r="M11" s="122">
        <v>1.006</v>
      </c>
      <c r="N11" s="122">
        <v>0.63700000000000001</v>
      </c>
      <c r="O11" s="122">
        <v>1.613</v>
      </c>
      <c r="P11" s="122">
        <v>1.55</v>
      </c>
      <c r="Q11" s="532">
        <v>1.5820000000000001</v>
      </c>
      <c r="R11" s="532">
        <v>1.2050000000000001</v>
      </c>
      <c r="S11" s="532">
        <v>1.595</v>
      </c>
      <c r="T11" s="532">
        <v>2.0249999999999999</v>
      </c>
      <c r="U11" s="401">
        <v>2.2999999999999998</v>
      </c>
    </row>
    <row r="12" spans="2:42" ht="20" customHeight="1" x14ac:dyDescent="0.3">
      <c r="B12" s="69" t="s">
        <v>386</v>
      </c>
      <c r="C12" s="86"/>
      <c r="D12" s="124"/>
      <c r="E12" s="120"/>
      <c r="F12" s="120"/>
      <c r="G12" s="123"/>
      <c r="H12" s="123"/>
      <c r="I12" s="123"/>
      <c r="J12" s="121">
        <f>I9*((100 + J11)/100)^(0.25)</f>
        <v>1526.5156764445608</v>
      </c>
      <c r="K12" s="122">
        <f t="shared" ref="K12:Q12" si="0">J12*((100 + K11)/100)^(0.25)</f>
        <v>1520.3108240815939</v>
      </c>
      <c r="L12" s="122">
        <f t="shared" si="0"/>
        <v>1520.2348028385591</v>
      </c>
      <c r="M12" s="122">
        <f t="shared" si="0"/>
        <v>1524.0438536892134</v>
      </c>
      <c r="N12" s="122">
        <f t="shared" si="0"/>
        <v>1526.4651173837904</v>
      </c>
      <c r="O12" s="122">
        <f t="shared" si="0"/>
        <v>1532.58370155898</v>
      </c>
      <c r="P12" s="122">
        <f t="shared" si="0"/>
        <v>1538.4882531713538</v>
      </c>
      <c r="Q12" s="122">
        <f t="shared" si="0"/>
        <v>1544.5372061451762</v>
      </c>
      <c r="R12" s="122">
        <f t="shared" ref="R12" si="1">Q12*((100 + R11)/100)^(0.25)</f>
        <v>1549.1692456814376</v>
      </c>
      <c r="S12" s="122">
        <f t="shared" ref="S12" si="2">R12*((100 + S11)/100)^(0.25)</f>
        <v>1555.3099500446785</v>
      </c>
      <c r="T12" s="122">
        <f t="shared" ref="T12" si="3">S12*((100 + T11)/100)^(0.25)</f>
        <v>1563.1246119267935</v>
      </c>
      <c r="U12" s="125">
        <f t="shared" ref="U12" si="4">T12*((100 + U11)/100)^(0.25)</f>
        <v>1572.0360811428218</v>
      </c>
    </row>
    <row r="13" spans="2:42" x14ac:dyDescent="0.3">
      <c r="B13" s="69" t="s">
        <v>368</v>
      </c>
      <c r="C13" s="68"/>
      <c r="D13" s="325"/>
      <c r="E13" s="123"/>
      <c r="F13" s="123"/>
      <c r="G13" s="123"/>
      <c r="H13" s="123"/>
      <c r="I13" s="123">
        <f>'ARP Quarterly'!C12</f>
        <v>0</v>
      </c>
      <c r="J13" s="121">
        <f>'ARP Quarterly'!D12</f>
        <v>120.88200000000001</v>
      </c>
      <c r="K13" s="122">
        <f>'ARP Quarterly'!E12</f>
        <v>120.88200000000001</v>
      </c>
      <c r="L13" s="122">
        <f>'ARP Quarterly'!F12</f>
        <v>91.679000000000002</v>
      </c>
      <c r="M13" s="122">
        <f>'ARP Quarterly'!G12</f>
        <v>91.679000000000002</v>
      </c>
      <c r="N13" s="122">
        <f>'ARP Quarterly'!H12</f>
        <v>91.679000000000002</v>
      </c>
      <c r="O13" s="122">
        <f>'ARP Quarterly'!I12</f>
        <v>91.679000000000002</v>
      </c>
      <c r="P13" s="122">
        <f>'ARP Quarterly'!J12</f>
        <v>41.22</v>
      </c>
      <c r="Q13" s="122">
        <f>'ARP Quarterly'!K12</f>
        <v>41.22</v>
      </c>
      <c r="R13" s="122">
        <f>'ARP Quarterly'!L12</f>
        <v>41.22</v>
      </c>
      <c r="S13" s="122">
        <f>'ARP Quarterly'!M12</f>
        <v>41.22</v>
      </c>
      <c r="T13" s="122">
        <f>'ARP Quarterly'!N12</f>
        <v>14.004</v>
      </c>
      <c r="U13" s="125">
        <f>'ARP Quarterly'!O12</f>
        <v>14.004</v>
      </c>
      <c r="V13" s="54" t="s">
        <v>371</v>
      </c>
    </row>
    <row r="14" spans="2:42" ht="29" x14ac:dyDescent="0.35">
      <c r="B14" s="85" t="s">
        <v>374</v>
      </c>
      <c r="C14" s="86"/>
      <c r="D14" s="120">
        <f>D9</f>
        <v>1447.9</v>
      </c>
      <c r="E14" s="120">
        <f t="shared" ref="E14:I14" si="5">E9</f>
        <v>1452.6</v>
      </c>
      <c r="F14" s="120">
        <f t="shared" si="5"/>
        <v>1504.8</v>
      </c>
      <c r="G14" s="120">
        <f t="shared" si="5"/>
        <v>1487</v>
      </c>
      <c r="H14" s="120">
        <f t="shared" si="5"/>
        <v>1493.4</v>
      </c>
      <c r="I14" s="120">
        <f t="shared" si="5"/>
        <v>1557.2</v>
      </c>
      <c r="J14" s="121">
        <f>J12+J13</f>
        <v>1647.3976764445608</v>
      </c>
      <c r="K14" s="122">
        <f t="shared" ref="K14:U14" si="6">K12+K13</f>
        <v>1641.1928240815939</v>
      </c>
      <c r="L14" s="122">
        <f t="shared" si="6"/>
        <v>1611.9138028385591</v>
      </c>
      <c r="M14" s="122">
        <f t="shared" si="6"/>
        <v>1615.7228536892135</v>
      </c>
      <c r="N14" s="122">
        <f t="shared" si="6"/>
        <v>1618.1441173837904</v>
      </c>
      <c r="O14" s="122">
        <f t="shared" si="6"/>
        <v>1624.2627015589801</v>
      </c>
      <c r="P14" s="122">
        <f t="shared" si="6"/>
        <v>1579.7082531713538</v>
      </c>
      <c r="Q14" s="122">
        <f t="shared" si="6"/>
        <v>1585.7572061451763</v>
      </c>
      <c r="R14" s="122">
        <f t="shared" si="6"/>
        <v>1590.3892456814376</v>
      </c>
      <c r="S14" s="122">
        <f t="shared" si="6"/>
        <v>1596.5299500446786</v>
      </c>
      <c r="T14" s="122">
        <f t="shared" si="6"/>
        <v>1577.1286119267934</v>
      </c>
      <c r="U14" s="125">
        <f t="shared" si="6"/>
        <v>1586.0400811428217</v>
      </c>
      <c r="V14" s="54" t="s">
        <v>375</v>
      </c>
    </row>
    <row r="15" spans="2:42" x14ac:dyDescent="0.3">
      <c r="B15" s="180" t="s">
        <v>396</v>
      </c>
      <c r="C15" s="114"/>
      <c r="D15" s="147"/>
      <c r="E15" s="147"/>
      <c r="F15" s="147"/>
      <c r="G15" s="147"/>
      <c r="H15" s="147"/>
      <c r="I15" s="147"/>
      <c r="J15" s="177">
        <f t="shared" ref="J15:Q15" si="7">J14+J43</f>
        <v>2078.6265578007938</v>
      </c>
      <c r="K15" s="178">
        <f t="shared" si="7"/>
        <v>2115.2885181486381</v>
      </c>
      <c r="L15" s="178">
        <f t="shared" si="7"/>
        <v>2090.8023857487278</v>
      </c>
      <c r="M15" s="178">
        <f t="shared" si="7"/>
        <v>2096.042566048769</v>
      </c>
      <c r="N15" s="178">
        <f t="shared" si="7"/>
        <v>2114.3094227678289</v>
      </c>
      <c r="O15" s="178">
        <f t="shared" si="7"/>
        <v>2136.5643476340192</v>
      </c>
      <c r="P15" s="178">
        <f t="shared" si="7"/>
        <v>2102.2261474731704</v>
      </c>
      <c r="Q15" s="178">
        <f t="shared" si="7"/>
        <v>2118.8868464549819</v>
      </c>
      <c r="R15" s="178">
        <f t="shared" ref="R15" si="8">R14+R43</f>
        <v>2096.4873995679977</v>
      </c>
      <c r="S15" s="178">
        <f t="shared" ref="S15" si="9">S14+S43</f>
        <v>2105.9493523003671</v>
      </c>
      <c r="T15" s="178">
        <f t="shared" ref="T15" si="10">T14+T43</f>
        <v>2099.7871506719316</v>
      </c>
      <c r="U15" s="179">
        <f t="shared" ref="U15" si="11">U14+U43</f>
        <v>2079.4421649851893</v>
      </c>
      <c r="V15" s="54" t="s">
        <v>376</v>
      </c>
    </row>
    <row r="18" spans="1:22" ht="21.5" customHeight="1" x14ac:dyDescent="0.3">
      <c r="B18" s="730" t="s">
        <v>152</v>
      </c>
      <c r="C18" s="730"/>
      <c r="D18" s="730"/>
      <c r="E18" s="730"/>
      <c r="F18" s="730"/>
      <c r="G18" s="730"/>
      <c r="H18" s="730"/>
      <c r="I18" s="730"/>
      <c r="J18" s="730"/>
      <c r="K18" s="730"/>
      <c r="L18" s="730"/>
      <c r="M18" s="730"/>
      <c r="N18" s="730"/>
      <c r="O18" s="730"/>
      <c r="P18" s="730"/>
      <c r="Q18" s="730"/>
      <c r="R18" s="730"/>
      <c r="S18" s="730"/>
      <c r="T18" s="730"/>
      <c r="U18" s="730"/>
    </row>
    <row r="19" spans="1:22" ht="14" customHeight="1" x14ac:dyDescent="0.3">
      <c r="B19" s="712" t="s">
        <v>664</v>
      </c>
      <c r="C19" s="712"/>
      <c r="D19" s="712"/>
      <c r="E19" s="712"/>
      <c r="F19" s="712"/>
      <c r="G19" s="712"/>
      <c r="H19" s="712"/>
      <c r="I19" s="712"/>
      <c r="J19" s="712"/>
      <c r="K19" s="712"/>
      <c r="L19" s="712"/>
      <c r="M19" s="712"/>
      <c r="N19" s="712"/>
      <c r="O19" s="712"/>
      <c r="P19" s="712"/>
      <c r="Q19" s="712"/>
      <c r="R19" s="712"/>
      <c r="S19" s="712"/>
      <c r="T19" s="712"/>
      <c r="U19" s="712"/>
    </row>
    <row r="20" spans="1:22" x14ac:dyDescent="0.3">
      <c r="B20" s="712"/>
      <c r="C20" s="712"/>
      <c r="D20" s="712"/>
      <c r="E20" s="712"/>
      <c r="F20" s="712"/>
      <c r="G20" s="712"/>
      <c r="H20" s="712"/>
      <c r="I20" s="712"/>
      <c r="J20" s="712"/>
      <c r="K20" s="712"/>
      <c r="L20" s="712"/>
      <c r="M20" s="712"/>
      <c r="N20" s="712"/>
      <c r="O20" s="712"/>
      <c r="P20" s="712"/>
      <c r="Q20" s="712"/>
      <c r="R20" s="712"/>
      <c r="S20" s="712"/>
      <c r="T20" s="712"/>
      <c r="U20" s="712"/>
    </row>
    <row r="21" spans="1:22" x14ac:dyDescent="0.3">
      <c r="B21" s="712"/>
      <c r="C21" s="712"/>
      <c r="D21" s="712"/>
      <c r="E21" s="712"/>
      <c r="F21" s="712"/>
      <c r="G21" s="712"/>
      <c r="H21" s="712"/>
      <c r="I21" s="712"/>
      <c r="J21" s="712"/>
      <c r="K21" s="712"/>
      <c r="L21" s="712"/>
      <c r="M21" s="712"/>
      <c r="N21" s="712"/>
      <c r="O21" s="712"/>
      <c r="P21" s="712"/>
      <c r="Q21" s="712"/>
      <c r="R21" s="712"/>
      <c r="S21" s="712"/>
      <c r="T21" s="712"/>
      <c r="U21" s="712"/>
    </row>
    <row r="23" spans="1:22" x14ac:dyDescent="0.3">
      <c r="B23" s="713" t="s">
        <v>342</v>
      </c>
      <c r="C23" s="714"/>
      <c r="D23" s="719" t="s">
        <v>343</v>
      </c>
      <c r="E23" s="720"/>
      <c r="F23" s="720"/>
      <c r="G23" s="720"/>
      <c r="H23" s="720"/>
      <c r="I23" s="720"/>
      <c r="J23" s="731" t="s">
        <v>166</v>
      </c>
      <c r="K23" s="732"/>
      <c r="L23" s="732"/>
      <c r="M23" s="732"/>
      <c r="N23" s="732"/>
      <c r="O23" s="732"/>
      <c r="P23" s="732"/>
      <c r="Q23" s="732"/>
      <c r="R23" s="732"/>
      <c r="S23" s="732"/>
      <c r="T23" s="732"/>
      <c r="U23" s="733"/>
    </row>
    <row r="24" spans="1:22" x14ac:dyDescent="0.3">
      <c r="B24" s="715"/>
      <c r="C24" s="716"/>
      <c r="D24" s="74">
        <v>2019</v>
      </c>
      <c r="E24" s="724">
        <v>2020</v>
      </c>
      <c r="F24" s="725"/>
      <c r="G24" s="725"/>
      <c r="H24" s="726"/>
      <c r="I24" s="102">
        <v>2021</v>
      </c>
      <c r="J24" s="727">
        <v>2021</v>
      </c>
      <c r="K24" s="728"/>
      <c r="L24" s="729"/>
      <c r="M24" s="727">
        <v>2022</v>
      </c>
      <c r="N24" s="728"/>
      <c r="O24" s="728"/>
      <c r="P24" s="729"/>
      <c r="Q24" s="727">
        <v>2023</v>
      </c>
      <c r="R24" s="728"/>
      <c r="S24" s="728"/>
      <c r="T24" s="729"/>
      <c r="U24" s="104">
        <v>2024</v>
      </c>
    </row>
    <row r="25" spans="1:22" x14ac:dyDescent="0.3">
      <c r="B25" s="717"/>
      <c r="C25" s="718"/>
      <c r="D25" s="60" t="s">
        <v>160</v>
      </c>
      <c r="E25" s="58" t="s">
        <v>157</v>
      </c>
      <c r="F25" s="59" t="s">
        <v>158</v>
      </c>
      <c r="G25" s="59" t="s">
        <v>159</v>
      </c>
      <c r="H25" s="60" t="s">
        <v>160</v>
      </c>
      <c r="I25" s="58" t="s">
        <v>157</v>
      </c>
      <c r="J25" s="105" t="s">
        <v>158</v>
      </c>
      <c r="K25" s="106" t="s">
        <v>159</v>
      </c>
      <c r="L25" s="107" t="s">
        <v>160</v>
      </c>
      <c r="M25" s="105" t="s">
        <v>157</v>
      </c>
      <c r="N25" s="106" t="s">
        <v>158</v>
      </c>
      <c r="O25" s="106" t="s">
        <v>159</v>
      </c>
      <c r="P25" s="107" t="s">
        <v>160</v>
      </c>
      <c r="Q25" s="105" t="s">
        <v>157</v>
      </c>
      <c r="R25" s="106" t="s">
        <v>158</v>
      </c>
      <c r="S25" s="106" t="s">
        <v>159</v>
      </c>
      <c r="T25" s="107" t="s">
        <v>160</v>
      </c>
      <c r="U25" s="108" t="s">
        <v>157</v>
      </c>
    </row>
    <row r="26" spans="1:22" x14ac:dyDescent="0.3">
      <c r="B26" s="131" t="s">
        <v>372</v>
      </c>
      <c r="C26" s="81" t="s">
        <v>300</v>
      </c>
      <c r="D26" s="120">
        <f>'Haver Pivoted'!GT24</f>
        <v>2357.4</v>
      </c>
      <c r="E26" s="120">
        <f>'Haver Pivoted'!GU24</f>
        <v>2381.6</v>
      </c>
      <c r="F26" s="120">
        <f>'Haver Pivoted'!GV24</f>
        <v>2334.5</v>
      </c>
      <c r="G26" s="120">
        <f>'Haver Pivoted'!GW24</f>
        <v>2329.6</v>
      </c>
      <c r="H26" s="120">
        <f>'Haver Pivoted'!GX24</f>
        <v>2341.6999999999998</v>
      </c>
      <c r="I26" s="120">
        <f>'Haver Pivoted'!GY24</f>
        <v>2389.4</v>
      </c>
      <c r="J26" s="175"/>
      <c r="K26" s="173"/>
      <c r="L26" s="173"/>
      <c r="M26" s="173"/>
      <c r="N26" s="173"/>
      <c r="O26" s="173"/>
      <c r="P26" s="173"/>
      <c r="Q26" s="173"/>
      <c r="R26" s="173"/>
      <c r="S26" s="173"/>
      <c r="T26" s="173"/>
      <c r="U26" s="176"/>
    </row>
    <row r="27" spans="1:22" ht="21" customHeight="1" x14ac:dyDescent="0.3">
      <c r="A27" s="54" t="s">
        <v>584</v>
      </c>
      <c r="B27" s="132" t="s">
        <v>378</v>
      </c>
      <c r="C27" s="86"/>
      <c r="D27" s="124"/>
      <c r="E27" s="120"/>
      <c r="F27" s="120"/>
      <c r="G27" s="123"/>
      <c r="H27" s="123"/>
      <c r="I27" s="133">
        <v>9.5846503665249383</v>
      </c>
      <c r="J27" s="121">
        <v>10</v>
      </c>
      <c r="K27" s="122">
        <v>8</v>
      </c>
      <c r="L27" s="122">
        <v>6.5</v>
      </c>
      <c r="M27" s="122">
        <v>6.5</v>
      </c>
      <c r="N27" s="122">
        <v>6.5</v>
      </c>
      <c r="O27" s="122">
        <v>6</v>
      </c>
      <c r="P27" s="122">
        <v>5.5</v>
      </c>
      <c r="Q27" s="122">
        <v>5</v>
      </c>
      <c r="R27" s="122">
        <v>5</v>
      </c>
      <c r="S27" s="122">
        <v>5</v>
      </c>
      <c r="T27" s="122">
        <v>5</v>
      </c>
      <c r="U27" s="122">
        <v>5</v>
      </c>
      <c r="V27" s="61" t="s">
        <v>401</v>
      </c>
    </row>
    <row r="28" spans="1:22" ht="17.5" customHeight="1" x14ac:dyDescent="0.3">
      <c r="B28" s="181" t="s">
        <v>400</v>
      </c>
      <c r="C28" s="86"/>
      <c r="D28" s="120">
        <f>D26</f>
        <v>2357.4</v>
      </c>
      <c r="E28" s="120">
        <f t="shared" ref="E28:I28" si="12">E26</f>
        <v>2381.6</v>
      </c>
      <c r="F28" s="120">
        <f t="shared" si="12"/>
        <v>2334.5</v>
      </c>
      <c r="G28" s="120">
        <f t="shared" si="12"/>
        <v>2329.6</v>
      </c>
      <c r="H28" s="120">
        <f t="shared" si="12"/>
        <v>2341.6999999999998</v>
      </c>
      <c r="I28" s="120">
        <f t="shared" si="12"/>
        <v>2389.4</v>
      </c>
      <c r="J28" s="121">
        <f>I26*((100+J27)/100)^0.25</f>
        <v>2447.0172486983734</v>
      </c>
      <c r="K28" s="122">
        <f t="shared" ref="K28:Q28" si="13">J28*((100+K27)/100)^0.25</f>
        <v>2494.5543440655665</v>
      </c>
      <c r="L28" s="122">
        <f t="shared" si="13"/>
        <v>2534.1386428033288</v>
      </c>
      <c r="M28" s="122">
        <f t="shared" si="13"/>
        <v>2574.3510764663888</v>
      </c>
      <c r="N28" s="122">
        <f t="shared" si="13"/>
        <v>2615.2016124786228</v>
      </c>
      <c r="O28" s="122">
        <f t="shared" si="13"/>
        <v>2653.5766786401637</v>
      </c>
      <c r="P28" s="122">
        <f t="shared" si="13"/>
        <v>2689.3340872780527</v>
      </c>
      <c r="Q28" s="122">
        <f t="shared" si="13"/>
        <v>2722.3382256551354</v>
      </c>
      <c r="R28" s="122">
        <f t="shared" ref="R28" si="14">Q28*((100+R27)/100)^0.25</f>
        <v>2755.7473985555102</v>
      </c>
      <c r="S28" s="122">
        <f t="shared" ref="S28" si="15">R28*((100+S27)/100)^0.25</f>
        <v>2789.566576657799</v>
      </c>
      <c r="T28" s="122">
        <f t="shared" ref="T28" si="16">S28*((100+T27)/100)^0.25</f>
        <v>2823.8007916419565</v>
      </c>
      <c r="U28" s="125">
        <f t="shared" ref="U28" si="17">T28*((100+U27)/100)^0.25</f>
        <v>2858.4551369378937</v>
      </c>
    </row>
    <row r="29" spans="1:22" x14ac:dyDescent="0.3">
      <c r="B29" s="180" t="s">
        <v>402</v>
      </c>
      <c r="C29" s="114"/>
      <c r="D29" s="147">
        <f t="shared" ref="D29:I29" si="18">D26-D43</f>
        <v>2083.6179999999999</v>
      </c>
      <c r="E29" s="147">
        <f t="shared" si="18"/>
        <v>2104.989</v>
      </c>
      <c r="F29" s="147">
        <f t="shared" si="18"/>
        <v>1940.6149999999998</v>
      </c>
      <c r="G29" s="147">
        <f t="shared" si="18"/>
        <v>1968.627</v>
      </c>
      <c r="H29" s="147">
        <f t="shared" si="18"/>
        <v>1982.2339999999999</v>
      </c>
      <c r="I29" s="147">
        <f t="shared" si="18"/>
        <v>2004.951</v>
      </c>
      <c r="J29" s="177">
        <f t="shared" ref="J29:Q29" si="19">J28-J43</f>
        <v>2015.7883673421404</v>
      </c>
      <c r="K29" s="178">
        <f t="shared" si="19"/>
        <v>2020.4586499985221</v>
      </c>
      <c r="L29" s="178">
        <f t="shared" si="19"/>
        <v>2055.2500598931601</v>
      </c>
      <c r="M29" s="178">
        <f t="shared" si="19"/>
        <v>2094.0313641068333</v>
      </c>
      <c r="N29" s="178">
        <f t="shared" si="19"/>
        <v>2119.0363070945841</v>
      </c>
      <c r="O29" s="178">
        <f t="shared" si="19"/>
        <v>2141.275032565125</v>
      </c>
      <c r="P29" s="178">
        <f t="shared" si="19"/>
        <v>2166.8161929762364</v>
      </c>
      <c r="Q29" s="178">
        <f t="shared" si="19"/>
        <v>2189.20858534533</v>
      </c>
      <c r="R29" s="178">
        <f t="shared" ref="R29" si="20">R28-R43</f>
        <v>2249.6492446689504</v>
      </c>
      <c r="S29" s="178">
        <f t="shared" ref="S29" si="21">S28-S43</f>
        <v>2280.1471744021105</v>
      </c>
      <c r="T29" s="178">
        <f t="shared" ref="T29" si="22">T28-T43</f>
        <v>2301.1422528968183</v>
      </c>
      <c r="U29" s="179">
        <f t="shared" ref="U29" si="23">U28-U43</f>
        <v>2365.0530530955261</v>
      </c>
      <c r="V29" s="54" t="s">
        <v>377</v>
      </c>
    </row>
    <row r="30" spans="1:22" ht="14.5" x14ac:dyDescent="0.35">
      <c r="B30" s="139"/>
      <c r="C30" s="99"/>
      <c r="D30" s="103"/>
      <c r="E30" s="103"/>
      <c r="F30" s="103"/>
      <c r="G30" s="103"/>
      <c r="H30" s="103"/>
      <c r="I30" s="103"/>
      <c r="J30" s="142"/>
      <c r="K30" s="142"/>
      <c r="L30" s="142"/>
      <c r="M30" s="142"/>
      <c r="N30" s="142"/>
      <c r="O30" s="142"/>
      <c r="P30" s="142"/>
      <c r="Q30" s="142"/>
      <c r="R30" s="142"/>
      <c r="S30" s="142"/>
      <c r="T30" s="142"/>
      <c r="U30" s="142"/>
    </row>
    <row r="31" spans="1:22" ht="12.5" customHeight="1" x14ac:dyDescent="0.3">
      <c r="J31" s="55"/>
    </row>
    <row r="32" spans="1:22" x14ac:dyDescent="0.3">
      <c r="B32" s="730" t="s">
        <v>385</v>
      </c>
      <c r="C32" s="730"/>
      <c r="D32" s="730"/>
      <c r="E32" s="730"/>
      <c r="F32" s="730"/>
      <c r="G32" s="730"/>
      <c r="H32" s="730"/>
      <c r="I32" s="730"/>
      <c r="J32" s="730"/>
      <c r="K32" s="730"/>
      <c r="L32" s="730"/>
      <c r="M32" s="730"/>
      <c r="N32" s="730"/>
      <c r="O32" s="730"/>
      <c r="P32" s="730"/>
      <c r="Q32" s="730"/>
      <c r="R32" s="730"/>
      <c r="S32" s="730"/>
      <c r="T32" s="730"/>
      <c r="U32" s="730"/>
    </row>
    <row r="33" spans="2:49" ht="9" customHeight="1" x14ac:dyDescent="0.3">
      <c r="B33" s="730"/>
      <c r="C33" s="730"/>
      <c r="D33" s="730"/>
      <c r="E33" s="730"/>
      <c r="F33" s="730"/>
      <c r="G33" s="730"/>
      <c r="H33" s="730"/>
      <c r="I33" s="730"/>
      <c r="J33" s="730"/>
      <c r="K33" s="730"/>
      <c r="L33" s="730"/>
      <c r="M33" s="730"/>
      <c r="N33" s="730"/>
      <c r="O33" s="730"/>
      <c r="P33" s="730"/>
      <c r="Q33" s="730"/>
      <c r="R33" s="730"/>
      <c r="S33" s="730"/>
      <c r="T33" s="730"/>
      <c r="U33" s="730"/>
    </row>
    <row r="34" spans="2:49" ht="14" customHeight="1" x14ac:dyDescent="0.3">
      <c r="B34" s="712" t="s">
        <v>665</v>
      </c>
      <c r="C34" s="712"/>
      <c r="D34" s="712"/>
      <c r="E34" s="712"/>
      <c r="F34" s="712"/>
      <c r="G34" s="712"/>
      <c r="H34" s="712"/>
      <c r="I34" s="712"/>
      <c r="J34" s="712"/>
      <c r="K34" s="712"/>
      <c r="L34" s="712"/>
      <c r="M34" s="712"/>
      <c r="N34" s="712"/>
      <c r="O34" s="712"/>
      <c r="P34" s="712"/>
      <c r="Q34" s="712"/>
      <c r="R34" s="712"/>
      <c r="S34" s="712"/>
      <c r="T34" s="712"/>
      <c r="U34" s="712"/>
    </row>
    <row r="35" spans="2:49" x14ac:dyDescent="0.3">
      <c r="B35" s="712"/>
      <c r="C35" s="712"/>
      <c r="D35" s="712"/>
      <c r="E35" s="712"/>
      <c r="F35" s="712"/>
      <c r="G35" s="712"/>
      <c r="H35" s="712"/>
      <c r="I35" s="712"/>
      <c r="J35" s="712"/>
      <c r="K35" s="712"/>
      <c r="L35" s="712"/>
      <c r="M35" s="712"/>
      <c r="N35" s="712"/>
      <c r="O35" s="712"/>
      <c r="P35" s="712"/>
      <c r="Q35" s="712"/>
      <c r="R35" s="712"/>
      <c r="S35" s="712"/>
      <c r="T35" s="712"/>
      <c r="U35" s="712"/>
    </row>
    <row r="36" spans="2:49" ht="8.5" customHeight="1" x14ac:dyDescent="0.3">
      <c r="B36" s="712"/>
      <c r="C36" s="712"/>
      <c r="D36" s="712"/>
      <c r="E36" s="712"/>
      <c r="F36" s="712"/>
      <c r="G36" s="712"/>
      <c r="H36" s="712"/>
      <c r="I36" s="712"/>
      <c r="J36" s="712"/>
      <c r="K36" s="712"/>
      <c r="L36" s="712"/>
      <c r="M36" s="712"/>
      <c r="N36" s="712"/>
      <c r="O36" s="712"/>
      <c r="P36" s="712"/>
      <c r="Q36" s="712"/>
      <c r="R36" s="712"/>
      <c r="S36" s="712"/>
      <c r="T36" s="712"/>
      <c r="U36" s="712"/>
    </row>
    <row r="37" spans="2:49" ht="12.5" customHeight="1" x14ac:dyDescent="0.3"/>
    <row r="38" spans="2:49" ht="30.5" customHeight="1" x14ac:dyDescent="0.3">
      <c r="B38" s="713" t="s">
        <v>342</v>
      </c>
      <c r="C38" s="761"/>
      <c r="D38" s="719" t="s">
        <v>343</v>
      </c>
      <c r="E38" s="720"/>
      <c r="F38" s="720"/>
      <c r="G38" s="720"/>
      <c r="H38" s="720"/>
      <c r="I38" s="720"/>
      <c r="J38" s="731" t="s">
        <v>166</v>
      </c>
      <c r="K38" s="732"/>
      <c r="L38" s="732"/>
      <c r="M38" s="732"/>
      <c r="N38" s="732"/>
      <c r="O38" s="732"/>
      <c r="P38" s="732"/>
      <c r="Q38" s="732"/>
      <c r="R38" s="732"/>
      <c r="S38" s="732"/>
      <c r="T38" s="732"/>
      <c r="U38" s="733"/>
    </row>
    <row r="39" spans="2:49" x14ac:dyDescent="0.3">
      <c r="B39" s="715"/>
      <c r="C39" s="762"/>
      <c r="D39" s="56">
        <v>2019</v>
      </c>
      <c r="E39" s="724">
        <v>2020</v>
      </c>
      <c r="F39" s="725"/>
      <c r="G39" s="725"/>
      <c r="H39" s="726"/>
      <c r="I39" s="118">
        <v>2021</v>
      </c>
      <c r="J39" s="727">
        <v>2021</v>
      </c>
      <c r="K39" s="728"/>
      <c r="L39" s="729"/>
      <c r="M39" s="727">
        <v>2022</v>
      </c>
      <c r="N39" s="728"/>
      <c r="O39" s="728"/>
      <c r="P39" s="729"/>
      <c r="Q39" s="727">
        <v>2023</v>
      </c>
      <c r="R39" s="728"/>
      <c r="S39" s="728"/>
      <c r="T39" s="729"/>
      <c r="U39" s="104">
        <v>2024</v>
      </c>
    </row>
    <row r="40" spans="2:49" x14ac:dyDescent="0.3">
      <c r="B40" s="717"/>
      <c r="C40" s="763"/>
      <c r="D40" s="57" t="s">
        <v>160</v>
      </c>
      <c r="E40" s="58" t="s">
        <v>157</v>
      </c>
      <c r="F40" s="59" t="s">
        <v>158</v>
      </c>
      <c r="G40" s="59" t="s">
        <v>159</v>
      </c>
      <c r="H40" s="60" t="s">
        <v>160</v>
      </c>
      <c r="I40" s="58" t="s">
        <v>157</v>
      </c>
      <c r="J40" s="112" t="s">
        <v>158</v>
      </c>
      <c r="K40" s="111" t="s">
        <v>159</v>
      </c>
      <c r="L40" s="113" t="s">
        <v>160</v>
      </c>
      <c r="M40" s="112" t="s">
        <v>157</v>
      </c>
      <c r="N40" s="111" t="s">
        <v>158</v>
      </c>
      <c r="O40" s="111" t="s">
        <v>159</v>
      </c>
      <c r="P40" s="113" t="s">
        <v>160</v>
      </c>
      <c r="Q40" s="245" t="s">
        <v>157</v>
      </c>
      <c r="R40" s="207" t="s">
        <v>158</v>
      </c>
      <c r="S40" s="207" t="s">
        <v>159</v>
      </c>
      <c r="T40" s="247" t="s">
        <v>160</v>
      </c>
      <c r="U40" s="148" t="s">
        <v>157</v>
      </c>
    </row>
    <row r="41" spans="2:49" x14ac:dyDescent="0.3">
      <c r="B41" s="101" t="s">
        <v>7</v>
      </c>
      <c r="C41" s="95"/>
      <c r="D41" s="143">
        <f>Grants!D106</f>
        <v>69.790999999999997</v>
      </c>
      <c r="E41" s="144">
        <f>Grants!E106</f>
        <v>72.239999999999995</v>
      </c>
      <c r="F41" s="144">
        <f>Grants!F106</f>
        <v>72.525000000000006</v>
      </c>
      <c r="G41" s="144">
        <f>Grants!G106</f>
        <v>73.844999999999999</v>
      </c>
      <c r="H41" s="144">
        <f>Grants!H106</f>
        <v>73.558999999999997</v>
      </c>
      <c r="I41" s="290">
        <f>Grants!I106</f>
        <v>72.012</v>
      </c>
      <c r="J41" s="175">
        <f>Grants!J106</f>
        <v>76.355731356232894</v>
      </c>
      <c r="K41" s="173">
        <f>Grants!K106</f>
        <v>74.841428200377578</v>
      </c>
      <c r="L41" s="173">
        <f>Grants!L106</f>
        <v>74.54024934216875</v>
      </c>
      <c r="M41" s="173">
        <f>Grants!M106</f>
        <v>74.54024934216875</v>
      </c>
      <c r="N41" s="173">
        <f>Grants!N106</f>
        <v>74.725905199289627</v>
      </c>
      <c r="O41" s="173">
        <f>Grants!O106</f>
        <v>74.837742736233437</v>
      </c>
      <c r="P41" s="173">
        <f>Grants!P106</f>
        <v>75.135314182792015</v>
      </c>
      <c r="Q41" s="173">
        <f>Grants!Q106</f>
        <v>75.434068839353586</v>
      </c>
      <c r="R41" s="173">
        <f>Grants!R106</f>
        <v>75.734011410623282</v>
      </c>
      <c r="S41" s="173">
        <f>Grants!S106</f>
        <v>75.960198134047459</v>
      </c>
      <c r="T41" s="173">
        <f>Grants!T106</f>
        <v>76.262232711964799</v>
      </c>
      <c r="U41" s="176">
        <f>Grants!U106</f>
        <v>76.640716954534028</v>
      </c>
    </row>
    <row r="42" spans="2:49" x14ac:dyDescent="0.3">
      <c r="B42" s="132" t="s">
        <v>1</v>
      </c>
      <c r="C42" s="95"/>
      <c r="D42" s="124">
        <f>Grants!D90</f>
        <v>203.99099999999999</v>
      </c>
      <c r="E42" s="120">
        <f>Grants!E90</f>
        <v>204.37099999999998</v>
      </c>
      <c r="F42" s="120">
        <f>Grants!F90</f>
        <v>321.36000000000018</v>
      </c>
      <c r="G42" s="120">
        <f>Grants!G90</f>
        <v>287.12800000000004</v>
      </c>
      <c r="H42" s="120">
        <f>Grants!H90</f>
        <v>285.90700000000004</v>
      </c>
      <c r="I42" s="193">
        <f>Grants!I90</f>
        <v>312.43700000000001</v>
      </c>
      <c r="J42" s="141">
        <f>Grants!J90</f>
        <v>354.87315000000001</v>
      </c>
      <c r="K42" s="140">
        <f>Grants!K90</f>
        <v>399.25426586666669</v>
      </c>
      <c r="L42" s="140">
        <f>Grants!L90</f>
        <v>404.34833356800004</v>
      </c>
      <c r="M42" s="140">
        <f>Grants!M90</f>
        <v>405.77946301738677</v>
      </c>
      <c r="N42" s="140">
        <f>Grants!N90</f>
        <v>421.43940018474893</v>
      </c>
      <c r="O42" s="140">
        <f>Grants!O90</f>
        <v>437.46390333880549</v>
      </c>
      <c r="P42" s="140">
        <f>Grants!P90</f>
        <v>447.3825801190244</v>
      </c>
      <c r="Q42" s="140">
        <f>Grants!Q90</f>
        <v>457.69557147045202</v>
      </c>
      <c r="R42" s="140">
        <f>Grants!R90</f>
        <v>430.36414247593677</v>
      </c>
      <c r="S42" s="140">
        <f>Grants!S90</f>
        <v>433.45920412164094</v>
      </c>
      <c r="T42" s="140">
        <f>Grants!T90</f>
        <v>446.39630603317329</v>
      </c>
      <c r="U42" s="138">
        <f>Grants!U90</f>
        <v>416.76136688783356</v>
      </c>
    </row>
    <row r="43" spans="2:49" x14ac:dyDescent="0.3">
      <c r="B43" s="152" t="s">
        <v>222</v>
      </c>
      <c r="C43" s="154"/>
      <c r="D43" s="146">
        <f>D41+D42</f>
        <v>273.78199999999998</v>
      </c>
      <c r="E43" s="147">
        <f t="shared" ref="E43:U43" si="24">E41+E42</f>
        <v>276.61099999999999</v>
      </c>
      <c r="F43" s="147">
        <f t="shared" si="24"/>
        <v>393.88500000000022</v>
      </c>
      <c r="G43" s="147">
        <f t="shared" si="24"/>
        <v>360.97300000000007</v>
      </c>
      <c r="H43" s="147">
        <f t="shared" si="24"/>
        <v>359.46600000000001</v>
      </c>
      <c r="I43" s="291">
        <f t="shared" si="24"/>
        <v>384.44900000000001</v>
      </c>
      <c r="J43" s="177">
        <f t="shared" si="24"/>
        <v>431.22888135623293</v>
      </c>
      <c r="K43" s="178">
        <f t="shared" si="24"/>
        <v>474.09569406704429</v>
      </c>
      <c r="L43" s="178">
        <f t="shared" si="24"/>
        <v>478.88858291016879</v>
      </c>
      <c r="M43" s="178">
        <f t="shared" si="24"/>
        <v>480.31971235955552</v>
      </c>
      <c r="N43" s="178">
        <f t="shared" si="24"/>
        <v>496.16530538403856</v>
      </c>
      <c r="O43" s="178">
        <f t="shared" si="24"/>
        <v>512.30164607503889</v>
      </c>
      <c r="P43" s="178">
        <f t="shared" si="24"/>
        <v>522.51789430181645</v>
      </c>
      <c r="Q43" s="178">
        <f t="shared" si="24"/>
        <v>533.12964030980561</v>
      </c>
      <c r="R43" s="178">
        <f t="shared" si="24"/>
        <v>506.09815388656006</v>
      </c>
      <c r="S43" s="178">
        <f t="shared" si="24"/>
        <v>509.4194022556884</v>
      </c>
      <c r="T43" s="178">
        <f t="shared" si="24"/>
        <v>522.65853874513812</v>
      </c>
      <c r="U43" s="179">
        <f t="shared" si="24"/>
        <v>493.40208384236757</v>
      </c>
    </row>
    <row r="44" spans="2:49" x14ac:dyDescent="0.3">
      <c r="AH44" s="753" t="s">
        <v>397</v>
      </c>
      <c r="AI44" s="754"/>
      <c r="AJ44" s="719" t="s">
        <v>343</v>
      </c>
      <c r="AK44" s="720"/>
      <c r="AL44" s="720"/>
      <c r="AM44" s="720"/>
      <c r="AN44" s="720"/>
      <c r="AO44" s="759"/>
      <c r="AP44" s="760" t="s">
        <v>166</v>
      </c>
      <c r="AQ44" s="760"/>
      <c r="AR44" s="760"/>
      <c r="AS44" s="760"/>
      <c r="AT44" s="760"/>
      <c r="AU44" s="760"/>
      <c r="AV44" s="760"/>
      <c r="AW44" s="760"/>
    </row>
    <row r="45" spans="2:49" x14ac:dyDescent="0.3">
      <c r="AH45" s="755"/>
      <c r="AI45" s="756"/>
      <c r="AJ45" s="56">
        <v>2019</v>
      </c>
      <c r="AK45" s="724">
        <v>2020</v>
      </c>
      <c r="AL45" s="725"/>
      <c r="AM45" s="725"/>
      <c r="AN45" s="726"/>
      <c r="AO45" s="56">
        <v>2021</v>
      </c>
      <c r="AP45" s="727">
        <v>2021</v>
      </c>
      <c r="AQ45" s="728"/>
      <c r="AR45" s="729"/>
      <c r="AS45" s="727">
        <v>2022</v>
      </c>
      <c r="AT45" s="728"/>
      <c r="AU45" s="728"/>
      <c r="AV45" s="729"/>
      <c r="AW45" s="104">
        <v>2023</v>
      </c>
    </row>
    <row r="46" spans="2:49" x14ac:dyDescent="0.3">
      <c r="AH46" s="757"/>
      <c r="AI46" s="758"/>
      <c r="AJ46" s="57" t="s">
        <v>160</v>
      </c>
      <c r="AK46" s="58" t="s">
        <v>157</v>
      </c>
      <c r="AL46" s="59" t="s">
        <v>158</v>
      </c>
      <c r="AM46" s="59" t="s">
        <v>159</v>
      </c>
      <c r="AN46" s="60" t="s">
        <v>160</v>
      </c>
      <c r="AO46" s="57" t="s">
        <v>157</v>
      </c>
      <c r="AP46" s="105" t="s">
        <v>158</v>
      </c>
      <c r="AQ46" s="106" t="s">
        <v>159</v>
      </c>
      <c r="AR46" s="107" t="s">
        <v>160</v>
      </c>
      <c r="AS46" s="105" t="s">
        <v>157</v>
      </c>
      <c r="AT46" s="106" t="s">
        <v>158</v>
      </c>
      <c r="AU46" s="106" t="s">
        <v>159</v>
      </c>
      <c r="AV46" s="107" t="s">
        <v>160</v>
      </c>
      <c r="AW46" s="108" t="s">
        <v>157</v>
      </c>
    </row>
    <row r="47" spans="2:49" ht="28" x14ac:dyDescent="0.3">
      <c r="AH47" s="132" t="s">
        <v>379</v>
      </c>
      <c r="AI47" s="100"/>
      <c r="AJ47" s="124">
        <v>4.8</v>
      </c>
      <c r="AK47" s="120">
        <v>3.9</v>
      </c>
      <c r="AL47" s="120">
        <v>3.2</v>
      </c>
      <c r="AM47" s="120">
        <v>3.8</v>
      </c>
      <c r="AN47" s="120">
        <v>3.7</v>
      </c>
      <c r="AO47" s="193">
        <v>3.7</v>
      </c>
      <c r="AP47" s="141">
        <v>3.7</v>
      </c>
      <c r="AQ47" s="140">
        <v>3.7</v>
      </c>
      <c r="AR47" s="140">
        <v>3.8</v>
      </c>
      <c r="AS47" s="140">
        <v>3.8</v>
      </c>
      <c r="AT47" s="140">
        <v>3.9</v>
      </c>
      <c r="AU47" s="140">
        <v>3.9</v>
      </c>
      <c r="AV47" s="140">
        <v>4</v>
      </c>
      <c r="AW47" s="138">
        <v>4</v>
      </c>
    </row>
    <row r="48" spans="2:49" ht="28" x14ac:dyDescent="0.3">
      <c r="AH48" s="190" t="s">
        <v>380</v>
      </c>
      <c r="AI48" s="86"/>
      <c r="AJ48" s="124">
        <v>3.4</v>
      </c>
      <c r="AK48" s="120">
        <v>4.2</v>
      </c>
      <c r="AL48" s="120">
        <v>-7.7</v>
      </c>
      <c r="AM48" s="123">
        <v>-0.8</v>
      </c>
      <c r="AN48" s="123">
        <v>-2</v>
      </c>
      <c r="AO48" s="194">
        <v>3.7</v>
      </c>
      <c r="AP48" s="121">
        <v>3.7</v>
      </c>
      <c r="AQ48" s="122">
        <v>3</v>
      </c>
      <c r="AR48" s="122">
        <v>3.1</v>
      </c>
      <c r="AS48" s="122">
        <v>3.4</v>
      </c>
      <c r="AT48" s="122">
        <v>3.7</v>
      </c>
      <c r="AU48" s="122">
        <v>3.9</v>
      </c>
      <c r="AV48" s="122">
        <v>4</v>
      </c>
      <c r="AW48" s="125">
        <v>4.4000000000000004</v>
      </c>
    </row>
    <row r="49" spans="34:49" x14ac:dyDescent="0.3">
      <c r="AH49" s="749" t="s">
        <v>381</v>
      </c>
      <c r="AI49" s="750"/>
      <c r="AJ49" s="124"/>
      <c r="AK49" s="120"/>
      <c r="AL49" s="120"/>
      <c r="AM49" s="123"/>
      <c r="AN49" s="123"/>
      <c r="AO49" s="194"/>
      <c r="AP49" s="121"/>
      <c r="AQ49" s="122"/>
      <c r="AR49" s="122"/>
      <c r="AS49" s="122"/>
      <c r="AT49" s="122"/>
      <c r="AU49" s="122"/>
      <c r="AV49" s="122"/>
      <c r="AW49" s="125"/>
    </row>
    <row r="50" spans="34:49" ht="28" x14ac:dyDescent="0.3">
      <c r="AH50" s="132" t="s">
        <v>399</v>
      </c>
      <c r="AI50" s="68"/>
      <c r="AJ50" s="195">
        <v>2368</v>
      </c>
      <c r="AK50" s="196">
        <v>2391</v>
      </c>
      <c r="AL50" s="196">
        <v>2410</v>
      </c>
      <c r="AM50" s="196">
        <v>2432</v>
      </c>
      <c r="AN50" s="196">
        <v>2455</v>
      </c>
      <c r="AO50" s="197">
        <v>2477</v>
      </c>
      <c r="AP50" s="126">
        <v>2500</v>
      </c>
      <c r="AQ50" s="127">
        <v>2523</v>
      </c>
      <c r="AR50" s="127">
        <v>2546</v>
      </c>
      <c r="AS50" s="127">
        <v>2571</v>
      </c>
      <c r="AT50" s="127">
        <v>2595</v>
      </c>
      <c r="AU50" s="127">
        <v>2621</v>
      </c>
      <c r="AV50" s="127">
        <v>2646</v>
      </c>
      <c r="AW50" s="128">
        <v>2672</v>
      </c>
    </row>
    <row r="51" spans="34:49" ht="28" x14ac:dyDescent="0.3">
      <c r="AH51" s="132" t="s">
        <v>398</v>
      </c>
      <c r="AI51" s="68"/>
      <c r="AJ51" s="69">
        <v>2357</v>
      </c>
      <c r="AK51" s="53">
        <v>2382</v>
      </c>
      <c r="AL51" s="53">
        <v>2335</v>
      </c>
      <c r="AM51" s="53">
        <v>2330</v>
      </c>
      <c r="AN51" s="53">
        <v>2318</v>
      </c>
      <c r="AO51" s="68">
        <v>2339</v>
      </c>
      <c r="AP51" s="109">
        <v>2361</v>
      </c>
      <c r="AQ51" s="129">
        <v>2379</v>
      </c>
      <c r="AR51" s="129">
        <v>2397</v>
      </c>
      <c r="AS51" s="129">
        <v>2417</v>
      </c>
      <c r="AT51" s="129">
        <v>2439</v>
      </c>
      <c r="AU51" s="129">
        <v>2462</v>
      </c>
      <c r="AV51" s="129">
        <v>2486</v>
      </c>
      <c r="AW51" s="130">
        <v>2513</v>
      </c>
    </row>
    <row r="52" spans="34:49" x14ac:dyDescent="0.3">
      <c r="AH52" s="751" t="s">
        <v>382</v>
      </c>
      <c r="AI52" s="752"/>
      <c r="AJ52" s="69"/>
      <c r="AK52" s="53"/>
      <c r="AL52" s="53"/>
      <c r="AM52" s="53"/>
      <c r="AN52" s="53"/>
      <c r="AO52" s="68"/>
      <c r="AP52" s="109"/>
      <c r="AQ52" s="129"/>
      <c r="AR52" s="129"/>
      <c r="AS52" s="129"/>
      <c r="AT52" s="129"/>
      <c r="AU52" s="129"/>
      <c r="AV52" s="129"/>
      <c r="AW52" s="130"/>
    </row>
    <row r="53" spans="34:49" ht="28" x14ac:dyDescent="0.3">
      <c r="AH53" s="132" t="s">
        <v>399</v>
      </c>
      <c r="AI53" s="68"/>
      <c r="AJ53" s="195">
        <f t="shared" ref="AJ53:AW53" si="25">AJ50-D43</f>
        <v>2094.2179999999998</v>
      </c>
      <c r="AK53" s="196">
        <f t="shared" si="25"/>
        <v>2114.3890000000001</v>
      </c>
      <c r="AL53" s="196">
        <f t="shared" si="25"/>
        <v>2016.1149999999998</v>
      </c>
      <c r="AM53" s="196">
        <f t="shared" si="25"/>
        <v>2071.027</v>
      </c>
      <c r="AN53" s="196">
        <f t="shared" si="25"/>
        <v>2095.5340000000001</v>
      </c>
      <c r="AO53" s="197">
        <f t="shared" si="25"/>
        <v>2092.5509999999999</v>
      </c>
      <c r="AP53" s="126">
        <f t="shared" si="25"/>
        <v>2068.7711186437673</v>
      </c>
      <c r="AQ53" s="127">
        <f t="shared" si="25"/>
        <v>2048.9043059329556</v>
      </c>
      <c r="AR53" s="127">
        <f t="shared" si="25"/>
        <v>2067.1114170898313</v>
      </c>
      <c r="AS53" s="127">
        <f t="shared" si="25"/>
        <v>2090.6802876404445</v>
      </c>
      <c r="AT53" s="127">
        <f t="shared" si="25"/>
        <v>2098.8346946159613</v>
      </c>
      <c r="AU53" s="127">
        <f t="shared" si="25"/>
        <v>2108.6983539249613</v>
      </c>
      <c r="AV53" s="127">
        <f t="shared" si="25"/>
        <v>2123.4821056981837</v>
      </c>
      <c r="AW53" s="128">
        <f t="shared" si="25"/>
        <v>2138.8703596901942</v>
      </c>
    </row>
    <row r="54" spans="34:49" ht="28" x14ac:dyDescent="0.3">
      <c r="AH54" s="192" t="s">
        <v>398</v>
      </c>
      <c r="AI54" s="94"/>
      <c r="AJ54" s="198">
        <f t="shared" ref="AJ54:AW54" si="26">AJ51-D43</f>
        <v>2083.2179999999998</v>
      </c>
      <c r="AK54" s="199">
        <f t="shared" si="26"/>
        <v>2105.3890000000001</v>
      </c>
      <c r="AL54" s="199">
        <f t="shared" si="26"/>
        <v>1941.1149999999998</v>
      </c>
      <c r="AM54" s="199">
        <f t="shared" si="26"/>
        <v>1969.027</v>
      </c>
      <c r="AN54" s="199">
        <f t="shared" si="26"/>
        <v>1958.5340000000001</v>
      </c>
      <c r="AO54" s="200">
        <f t="shared" si="26"/>
        <v>1954.5509999999999</v>
      </c>
      <c r="AP54" s="201">
        <f t="shared" si="26"/>
        <v>1929.7711186437671</v>
      </c>
      <c r="AQ54" s="202">
        <f t="shared" si="26"/>
        <v>1904.9043059329556</v>
      </c>
      <c r="AR54" s="202">
        <f t="shared" si="26"/>
        <v>1918.1114170898313</v>
      </c>
      <c r="AS54" s="202">
        <f t="shared" si="26"/>
        <v>1936.6802876404445</v>
      </c>
      <c r="AT54" s="202">
        <f t="shared" si="26"/>
        <v>1942.8346946159613</v>
      </c>
      <c r="AU54" s="202">
        <f t="shared" si="26"/>
        <v>1949.6983539249611</v>
      </c>
      <c r="AV54" s="202">
        <f t="shared" si="26"/>
        <v>1963.4821056981837</v>
      </c>
      <c r="AW54" s="203">
        <f t="shared" si="26"/>
        <v>1979.8703596901944</v>
      </c>
    </row>
  </sheetData>
  <mergeCells count="35">
    <mergeCell ref="B1:U1"/>
    <mergeCell ref="B2:U4"/>
    <mergeCell ref="B19:U21"/>
    <mergeCell ref="J6:U6"/>
    <mergeCell ref="Q7:T7"/>
    <mergeCell ref="B18:U18"/>
    <mergeCell ref="B6:C8"/>
    <mergeCell ref="D6:I6"/>
    <mergeCell ref="E7:H7"/>
    <mergeCell ref="J7:L7"/>
    <mergeCell ref="M7:P7"/>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AH49:AI49"/>
    <mergeCell ref="AH52:AI52"/>
    <mergeCell ref="AH44:AI46"/>
    <mergeCell ref="AJ44:AO44"/>
    <mergeCell ref="AP44:AW44"/>
    <mergeCell ref="AK45:AN45"/>
    <mergeCell ref="AP45:AR45"/>
    <mergeCell ref="AS45:AV45"/>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B1:W43"/>
  <sheetViews>
    <sheetView zoomScale="48" workbookViewId="0">
      <selection activeCell="L15" sqref="L15"/>
    </sheetView>
  </sheetViews>
  <sheetFormatPr defaultColWidth="10.90625" defaultRowHeight="14.5" x14ac:dyDescent="0.35"/>
  <cols>
    <col min="1" max="1" width="10.90625" style="188"/>
    <col min="2" max="2" width="46.36328125" style="188" bestFit="1" customWidth="1"/>
    <col min="3" max="16384" width="10.90625" style="188"/>
  </cols>
  <sheetData>
    <row r="1" spans="2:23" s="481" customFormat="1" x14ac:dyDescent="0.35">
      <c r="B1" s="765" t="s">
        <v>154</v>
      </c>
      <c r="C1" s="765"/>
      <c r="D1" s="765"/>
      <c r="E1" s="765"/>
      <c r="F1" s="765"/>
      <c r="G1" s="765"/>
      <c r="H1" s="765"/>
      <c r="I1" s="765"/>
      <c r="J1" s="765"/>
      <c r="K1" s="765"/>
      <c r="L1" s="765"/>
      <c r="M1" s="765"/>
      <c r="N1" s="765"/>
      <c r="O1" s="765"/>
      <c r="P1" s="765"/>
      <c r="Q1" s="765"/>
      <c r="R1" s="765"/>
      <c r="S1" s="765"/>
      <c r="T1" s="765"/>
      <c r="U1" s="765"/>
      <c r="V1" s="765"/>
      <c r="W1" s="765"/>
    </row>
    <row r="2" spans="2:23" s="398" customFormat="1" ht="14.5" customHeight="1" x14ac:dyDescent="0.35">
      <c r="B2" s="712" t="s">
        <v>575</v>
      </c>
      <c r="C2" s="712"/>
      <c r="D2" s="712"/>
      <c r="E2" s="712"/>
      <c r="F2" s="712"/>
      <c r="G2" s="712"/>
      <c r="H2" s="712"/>
      <c r="I2" s="712"/>
      <c r="J2" s="712"/>
      <c r="K2" s="712"/>
      <c r="L2" s="712"/>
      <c r="M2" s="712"/>
      <c r="N2" s="712"/>
      <c r="O2" s="712"/>
      <c r="P2" s="712"/>
      <c r="Q2" s="712"/>
      <c r="R2" s="712"/>
      <c r="S2" s="712"/>
      <c r="T2" s="712"/>
      <c r="U2" s="712"/>
      <c r="V2" s="712"/>
      <c r="W2" s="712"/>
    </row>
    <row r="3" spans="2:23" s="398" customFormat="1" ht="14.5" customHeight="1" x14ac:dyDescent="0.35">
      <c r="B3" s="712"/>
      <c r="C3" s="712"/>
      <c r="D3" s="712"/>
      <c r="E3" s="712"/>
      <c r="F3" s="712"/>
      <c r="G3" s="712"/>
      <c r="H3" s="712"/>
      <c r="I3" s="712"/>
      <c r="J3" s="712"/>
      <c r="K3" s="712"/>
      <c r="L3" s="712"/>
      <c r="M3" s="712"/>
      <c r="N3" s="712"/>
      <c r="O3" s="712"/>
      <c r="P3" s="712"/>
      <c r="Q3" s="712"/>
      <c r="R3" s="712"/>
      <c r="S3" s="712"/>
      <c r="T3" s="712"/>
      <c r="U3" s="712"/>
      <c r="V3" s="712"/>
      <c r="W3" s="712"/>
    </row>
    <row r="4" spans="2:23" s="398" customFormat="1" ht="14.5" customHeight="1" x14ac:dyDescent="0.35">
      <c r="B4" s="712"/>
      <c r="C4" s="712"/>
      <c r="D4" s="712"/>
      <c r="E4" s="712"/>
      <c r="F4" s="712"/>
      <c r="G4" s="712"/>
      <c r="H4" s="712"/>
      <c r="I4" s="712"/>
      <c r="J4" s="712"/>
      <c r="K4" s="712"/>
      <c r="L4" s="712"/>
      <c r="M4" s="712"/>
      <c r="N4" s="712"/>
      <c r="O4" s="712"/>
      <c r="P4" s="712"/>
      <c r="Q4" s="712"/>
      <c r="R4" s="712"/>
      <c r="S4" s="712"/>
      <c r="T4" s="712"/>
      <c r="U4" s="712"/>
      <c r="V4" s="712"/>
      <c r="W4" s="712"/>
    </row>
    <row r="5" spans="2:23" s="398" customFormat="1" ht="14.5" customHeight="1" x14ac:dyDescent="0.35">
      <c r="B5" s="712"/>
      <c r="C5" s="712"/>
      <c r="D5" s="712"/>
      <c r="E5" s="712"/>
      <c r="F5" s="712"/>
      <c r="G5" s="712"/>
      <c r="H5" s="712"/>
      <c r="I5" s="712"/>
      <c r="J5" s="712"/>
      <c r="K5" s="712"/>
      <c r="L5" s="712"/>
      <c r="M5" s="712"/>
      <c r="N5" s="712"/>
      <c r="O5" s="712"/>
      <c r="P5" s="712"/>
      <c r="Q5" s="712"/>
      <c r="R5" s="712"/>
      <c r="S5" s="712"/>
      <c r="T5" s="712"/>
      <c r="U5" s="712"/>
      <c r="V5" s="712"/>
      <c r="W5" s="712"/>
    </row>
    <row r="6" spans="2:23" s="398" customFormat="1" ht="14.5" customHeight="1" x14ac:dyDescent="0.35">
      <c r="B6" s="712"/>
      <c r="C6" s="712"/>
      <c r="D6" s="712"/>
      <c r="E6" s="712"/>
      <c r="F6" s="712"/>
      <c r="G6" s="712"/>
      <c r="H6" s="712"/>
      <c r="I6" s="712"/>
      <c r="J6" s="712"/>
      <c r="K6" s="712"/>
      <c r="L6" s="712"/>
      <c r="M6" s="712"/>
      <c r="N6" s="712"/>
      <c r="O6" s="712"/>
      <c r="P6" s="712"/>
      <c r="Q6" s="712"/>
      <c r="R6" s="712"/>
      <c r="S6" s="712"/>
      <c r="T6" s="712"/>
      <c r="U6" s="712"/>
      <c r="V6" s="712"/>
      <c r="W6" s="712"/>
    </row>
    <row r="7" spans="2:23" s="398" customFormat="1" ht="14.5" customHeight="1" x14ac:dyDescent="0.35"/>
    <row r="8" spans="2:23" s="481" customFormat="1" x14ac:dyDescent="0.35">
      <c r="F8" s="246"/>
      <c r="G8" s="246"/>
      <c r="H8" s="246"/>
      <c r="I8" s="246"/>
      <c r="J8" s="246"/>
      <c r="K8" s="246"/>
      <c r="L8" s="246"/>
      <c r="M8" s="246"/>
      <c r="N8" s="246"/>
      <c r="O8" s="246"/>
      <c r="P8" s="246"/>
      <c r="Q8" s="246"/>
      <c r="R8" s="246"/>
      <c r="S8" s="246"/>
      <c r="T8" s="246"/>
      <c r="U8" s="246"/>
      <c r="V8" s="246"/>
      <c r="W8" s="246"/>
    </row>
    <row r="9" spans="2:23" x14ac:dyDescent="0.35">
      <c r="B9" s="713" t="s">
        <v>392</v>
      </c>
      <c r="C9" s="714"/>
      <c r="D9" s="766" t="s">
        <v>343</v>
      </c>
      <c r="E9" s="767"/>
      <c r="F9" s="767"/>
      <c r="G9" s="767"/>
      <c r="H9" s="767"/>
      <c r="I9" s="767"/>
      <c r="J9" s="767"/>
      <c r="K9" s="768"/>
      <c r="L9" s="731" t="s">
        <v>166</v>
      </c>
      <c r="M9" s="732"/>
      <c r="N9" s="732"/>
      <c r="O9" s="732"/>
      <c r="P9" s="732"/>
      <c r="Q9" s="732"/>
      <c r="R9" s="732"/>
      <c r="S9" s="732"/>
      <c r="T9" s="732"/>
      <c r="U9" s="732"/>
      <c r="V9" s="732"/>
      <c r="W9" s="733"/>
    </row>
    <row r="10" spans="2:23" x14ac:dyDescent="0.35">
      <c r="B10" s="715"/>
      <c r="C10" s="716"/>
      <c r="D10" s="724">
        <v>2019</v>
      </c>
      <c r="E10" s="725"/>
      <c r="F10" s="726"/>
      <c r="G10" s="725">
        <v>2020</v>
      </c>
      <c r="H10" s="725"/>
      <c r="I10" s="725"/>
      <c r="J10" s="726"/>
      <c r="K10" s="184">
        <v>2021</v>
      </c>
      <c r="L10" s="727">
        <v>2021</v>
      </c>
      <c r="M10" s="728"/>
      <c r="N10" s="729"/>
      <c r="O10" s="727">
        <v>2022</v>
      </c>
      <c r="P10" s="728"/>
      <c r="Q10" s="728"/>
      <c r="R10" s="729"/>
      <c r="S10" s="727">
        <v>2023</v>
      </c>
      <c r="T10" s="728"/>
      <c r="U10" s="728"/>
      <c r="V10" s="729"/>
      <c r="W10" s="104">
        <v>2024</v>
      </c>
    </row>
    <row r="11" spans="2:23" x14ac:dyDescent="0.35">
      <c r="B11" s="717"/>
      <c r="C11" s="718"/>
      <c r="D11" s="344" t="s">
        <v>158</v>
      </c>
      <c r="E11" s="345" t="s">
        <v>159</v>
      </c>
      <c r="F11" s="60" t="s">
        <v>160</v>
      </c>
      <c r="G11" s="59" t="s">
        <v>157</v>
      </c>
      <c r="H11" s="59" t="s">
        <v>158</v>
      </c>
      <c r="I11" s="59" t="s">
        <v>159</v>
      </c>
      <c r="J11" s="60" t="s">
        <v>160</v>
      </c>
      <c r="K11" s="58" t="s">
        <v>157</v>
      </c>
      <c r="L11" s="105" t="s">
        <v>158</v>
      </c>
      <c r="M11" s="106" t="s">
        <v>159</v>
      </c>
      <c r="N11" s="107" t="s">
        <v>160</v>
      </c>
      <c r="O11" s="105" t="s">
        <v>157</v>
      </c>
      <c r="P11" s="106" t="s">
        <v>158</v>
      </c>
      <c r="Q11" s="106" t="s">
        <v>159</v>
      </c>
      <c r="R11" s="107" t="s">
        <v>160</v>
      </c>
      <c r="S11" s="105" t="s">
        <v>157</v>
      </c>
      <c r="T11" s="106" t="s">
        <v>158</v>
      </c>
      <c r="U11" s="106" t="s">
        <v>159</v>
      </c>
      <c r="V11" s="107" t="s">
        <v>160</v>
      </c>
      <c r="W11" s="108" t="s">
        <v>157</v>
      </c>
    </row>
    <row r="12" spans="2:23" x14ac:dyDescent="0.35">
      <c r="B12" s="346"/>
      <c r="C12" s="347"/>
      <c r="D12" s="369"/>
      <c r="E12" s="370"/>
      <c r="F12" s="371"/>
      <c r="G12" s="371"/>
      <c r="H12" s="371"/>
      <c r="I12" s="371"/>
      <c r="J12" s="371"/>
      <c r="K12" s="371"/>
      <c r="L12" s="185"/>
      <c r="M12" s="186"/>
      <c r="N12" s="186"/>
      <c r="O12" s="186"/>
      <c r="P12" s="186"/>
      <c r="Q12" s="186"/>
      <c r="R12" s="186"/>
      <c r="S12" s="186"/>
      <c r="T12" s="462"/>
      <c r="U12" s="462"/>
      <c r="V12" s="462"/>
      <c r="W12" s="531"/>
    </row>
    <row r="13" spans="2:23" x14ac:dyDescent="0.35">
      <c r="B13" s="403" t="s">
        <v>580</v>
      </c>
      <c r="C13" s="512"/>
      <c r="D13" s="525">
        <v>60.5</v>
      </c>
      <c r="E13" s="494">
        <v>81.400000000000006</v>
      </c>
      <c r="F13" s="311">
        <f>'Haver Pivoted'!GT42</f>
        <v>80.5</v>
      </c>
      <c r="G13" s="311">
        <f>'Haver Pivoted'!GU42</f>
        <v>74.5</v>
      </c>
      <c r="H13" s="311">
        <f>'Haver Pivoted'!GV42</f>
        <v>1085.9000000000001</v>
      </c>
      <c r="I13" s="311">
        <f>'Haver Pivoted'!GW42</f>
        <v>1212.9000000000001</v>
      </c>
      <c r="J13" s="311">
        <f>'Haver Pivoted'!GX42</f>
        <v>609.79999999999995</v>
      </c>
      <c r="K13" s="311">
        <f>'Haver Pivoted'!GY42</f>
        <v>402.7</v>
      </c>
      <c r="L13" s="402">
        <f>L14+L15</f>
        <v>856.697</v>
      </c>
      <c r="M13" s="513">
        <f t="shared" ref="M13:W13" si="0">M14+M15</f>
        <v>856.697</v>
      </c>
      <c r="N13" s="513">
        <f t="shared" si="0"/>
        <v>86.980999999999995</v>
      </c>
      <c r="O13" s="513">
        <f t="shared" si="0"/>
        <v>86.980999999999995</v>
      </c>
      <c r="P13" s="513">
        <f t="shared" si="0"/>
        <v>86.980999999999995</v>
      </c>
      <c r="Q13" s="513">
        <f t="shared" si="0"/>
        <v>86.980999999999995</v>
      </c>
      <c r="R13" s="513">
        <f t="shared" si="0"/>
        <v>75.074999999999989</v>
      </c>
      <c r="S13" s="513">
        <f t="shared" si="0"/>
        <v>75.074999999999989</v>
      </c>
      <c r="T13" s="513">
        <f t="shared" si="0"/>
        <v>74.224999999999994</v>
      </c>
      <c r="U13" s="513">
        <f t="shared" si="0"/>
        <v>74.224999999999994</v>
      </c>
      <c r="V13" s="513">
        <f t="shared" si="0"/>
        <v>74.224999999999994</v>
      </c>
      <c r="W13" s="502">
        <f t="shared" si="0"/>
        <v>74.224999999999994</v>
      </c>
    </row>
    <row r="14" spans="2:23" x14ac:dyDescent="0.35">
      <c r="B14" s="204" t="s">
        <v>536</v>
      </c>
      <c r="C14" s="348"/>
      <c r="D14" s="372"/>
      <c r="E14" s="373"/>
      <c r="F14" s="273">
        <f t="shared" ref="F14:K14" si="1">F13-F15</f>
        <v>80.5</v>
      </c>
      <c r="G14" s="273">
        <f t="shared" si="1"/>
        <v>74.5</v>
      </c>
      <c r="H14" s="273">
        <f t="shared" si="1"/>
        <v>64.000000000000114</v>
      </c>
      <c r="I14" s="273">
        <f t="shared" si="1"/>
        <v>65.5</v>
      </c>
      <c r="J14" s="273">
        <f t="shared" si="1"/>
        <v>69.200000000000045</v>
      </c>
      <c r="K14" s="273">
        <f t="shared" si="1"/>
        <v>62.399999999999977</v>
      </c>
      <c r="L14" s="156">
        <f>AVERAGE($D$13:$G$13)</f>
        <v>74.224999999999994</v>
      </c>
      <c r="M14" s="157">
        <f t="shared" ref="M14:W14" si="2">AVERAGE($D$13:$G$13)</f>
        <v>74.224999999999994</v>
      </c>
      <c r="N14" s="157">
        <f t="shared" si="2"/>
        <v>74.224999999999994</v>
      </c>
      <c r="O14" s="157">
        <f t="shared" si="2"/>
        <v>74.224999999999994</v>
      </c>
      <c r="P14" s="157">
        <f t="shared" si="2"/>
        <v>74.224999999999994</v>
      </c>
      <c r="Q14" s="157">
        <f t="shared" si="2"/>
        <v>74.224999999999994</v>
      </c>
      <c r="R14" s="157">
        <f t="shared" si="2"/>
        <v>74.224999999999994</v>
      </c>
      <c r="S14" s="157">
        <f t="shared" si="2"/>
        <v>74.224999999999994</v>
      </c>
      <c r="T14" s="157">
        <f t="shared" si="2"/>
        <v>74.224999999999994</v>
      </c>
      <c r="U14" s="157">
        <f t="shared" si="2"/>
        <v>74.224999999999994</v>
      </c>
      <c r="V14" s="157">
        <f t="shared" si="2"/>
        <v>74.224999999999994</v>
      </c>
      <c r="W14" s="158">
        <f t="shared" si="2"/>
        <v>74.224999999999994</v>
      </c>
    </row>
    <row r="15" spans="2:23" x14ac:dyDescent="0.35">
      <c r="B15" s="204" t="s">
        <v>537</v>
      </c>
      <c r="C15" s="348"/>
      <c r="D15" s="372"/>
      <c r="E15" s="373"/>
      <c r="F15" s="273">
        <f>SUM(F16:F22)</f>
        <v>0</v>
      </c>
      <c r="G15" s="273">
        <f t="shared" ref="G15:K15" si="3">SUM(G16:G22)</f>
        <v>0</v>
      </c>
      <c r="H15" s="273">
        <f t="shared" si="3"/>
        <v>1021.9</v>
      </c>
      <c r="I15" s="273">
        <f t="shared" si="3"/>
        <v>1147.4000000000001</v>
      </c>
      <c r="J15" s="273">
        <f t="shared" si="3"/>
        <v>540.59999999999991</v>
      </c>
      <c r="K15" s="273">
        <f t="shared" si="3"/>
        <v>340.3</v>
      </c>
      <c r="L15" s="156">
        <f>SUM(L16:L22)</f>
        <v>782.47199999999998</v>
      </c>
      <c r="M15" s="157">
        <f t="shared" ref="M15:W15" si="4">SUM(M16:M22)</f>
        <v>782.47199999999998</v>
      </c>
      <c r="N15" s="157">
        <f t="shared" si="4"/>
        <v>12.756</v>
      </c>
      <c r="O15" s="157">
        <f t="shared" si="4"/>
        <v>12.756</v>
      </c>
      <c r="P15" s="157">
        <f t="shared" si="4"/>
        <v>12.756</v>
      </c>
      <c r="Q15" s="157">
        <f t="shared" si="4"/>
        <v>12.756</v>
      </c>
      <c r="R15" s="157">
        <f t="shared" si="4"/>
        <v>0.85</v>
      </c>
      <c r="S15" s="157">
        <f t="shared" si="4"/>
        <v>0.85</v>
      </c>
      <c r="T15" s="157">
        <f t="shared" si="4"/>
        <v>0</v>
      </c>
      <c r="U15" s="157">
        <f t="shared" si="4"/>
        <v>0</v>
      </c>
      <c r="V15" s="157">
        <f t="shared" si="4"/>
        <v>0</v>
      </c>
      <c r="W15" s="158">
        <f t="shared" si="4"/>
        <v>0</v>
      </c>
    </row>
    <row r="16" spans="2:23" x14ac:dyDescent="0.35">
      <c r="B16" s="359" t="s">
        <v>538</v>
      </c>
      <c r="C16" s="167" t="s">
        <v>329</v>
      </c>
      <c r="D16" s="374"/>
      <c r="E16" s="273"/>
      <c r="F16" s="189">
        <f>'Haver Pivoted'!GT53</f>
        <v>0</v>
      </c>
      <c r="G16" s="189">
        <f>'Haver Pivoted'!GU53</f>
        <v>0</v>
      </c>
      <c r="H16" s="189">
        <f>'Haver Pivoted'!GV53</f>
        <v>16.899999999999999</v>
      </c>
      <c r="I16" s="189">
        <f>'Haver Pivoted'!GW53</f>
        <v>18.399999999999999</v>
      </c>
      <c r="J16" s="189">
        <f>'Haver Pivoted'!GX53</f>
        <v>46.2</v>
      </c>
      <c r="K16" s="189">
        <f>'Haver Pivoted'!GY53</f>
        <v>0.9</v>
      </c>
      <c r="L16" s="156"/>
      <c r="M16" s="157"/>
      <c r="N16" s="274"/>
      <c r="O16" s="157"/>
      <c r="P16" s="157"/>
      <c r="Q16" s="157"/>
      <c r="R16" s="157"/>
      <c r="S16" s="157"/>
      <c r="T16" s="503"/>
      <c r="U16" s="503"/>
      <c r="V16" s="503"/>
      <c r="W16" s="486"/>
    </row>
    <row r="17" spans="2:23" x14ac:dyDescent="0.35">
      <c r="B17" s="359" t="s">
        <v>539</v>
      </c>
      <c r="C17" s="167" t="s">
        <v>327</v>
      </c>
      <c r="D17" s="374"/>
      <c r="E17" s="273"/>
      <c r="F17" s="189">
        <f>'Haver Pivoted'!GT51</f>
        <v>0</v>
      </c>
      <c r="G17" s="189">
        <f>'Haver Pivoted'!GU51</f>
        <v>0</v>
      </c>
      <c r="H17" s="189">
        <f>'Haver Pivoted'!GV51</f>
        <v>73.3</v>
      </c>
      <c r="I17" s="189">
        <f>'Haver Pivoted'!GW51</f>
        <v>73.3</v>
      </c>
      <c r="J17" s="189">
        <f>'Haver Pivoted'!GX51</f>
        <v>73.3</v>
      </c>
      <c r="K17" s="189">
        <f>'Haver Pivoted'!GY51</f>
        <v>73.3</v>
      </c>
      <c r="L17" s="156">
        <f>$K$17+ L40</f>
        <v>79.447999999999993</v>
      </c>
      <c r="M17" s="157">
        <f>$K$17+ M40</f>
        <v>79.447999999999993</v>
      </c>
      <c r="N17" s="157">
        <f>N40</f>
        <v>7.1440000000000001</v>
      </c>
      <c r="O17" s="157">
        <f t="shared" ref="O17:S17" si="5">O40</f>
        <v>7.1440000000000001</v>
      </c>
      <c r="P17" s="157">
        <f t="shared" si="5"/>
        <v>7.1440000000000001</v>
      </c>
      <c r="Q17" s="157">
        <f t="shared" si="5"/>
        <v>7.1440000000000001</v>
      </c>
      <c r="R17" s="157">
        <f t="shared" si="5"/>
        <v>0</v>
      </c>
      <c r="S17" s="157">
        <f t="shared" si="5"/>
        <v>0</v>
      </c>
      <c r="T17" s="503"/>
      <c r="U17" s="503"/>
      <c r="V17" s="503"/>
      <c r="W17" s="486"/>
    </row>
    <row r="18" spans="2:23" x14ac:dyDescent="0.35">
      <c r="B18" s="359" t="s">
        <v>540</v>
      </c>
      <c r="C18" s="168" t="s">
        <v>326</v>
      </c>
      <c r="D18" s="375"/>
      <c r="E18" s="159"/>
      <c r="F18" s="189">
        <f>'Haver Pivoted'!GT50</f>
        <v>0</v>
      </c>
      <c r="G18" s="189">
        <f>'Haver Pivoted'!GU50</f>
        <v>0</v>
      </c>
      <c r="H18" s="189">
        <f>'Haver Pivoted'!GV50</f>
        <v>63.8</v>
      </c>
      <c r="I18" s="189">
        <f>'Haver Pivoted'!GW50</f>
        <v>15</v>
      </c>
      <c r="J18" s="189">
        <f>'Haver Pivoted'!GX50</f>
        <v>0.1</v>
      </c>
      <c r="K18" s="189">
        <f>'Haver Pivoted'!GY50</f>
        <v>38</v>
      </c>
      <c r="L18" s="351">
        <f t="shared" ref="L18:S18" si="6">L30  +  L42</f>
        <v>53.024000000000001</v>
      </c>
      <c r="M18" s="367">
        <f t="shared" si="6"/>
        <v>53.024000000000001</v>
      </c>
      <c r="N18" s="367">
        <f t="shared" si="6"/>
        <v>5.6120000000000001</v>
      </c>
      <c r="O18" s="367">
        <f t="shared" si="6"/>
        <v>5.6120000000000001</v>
      </c>
      <c r="P18" s="367">
        <f t="shared" si="6"/>
        <v>5.6120000000000001</v>
      </c>
      <c r="Q18" s="367">
        <f t="shared" si="6"/>
        <v>5.6120000000000001</v>
      </c>
      <c r="R18" s="367">
        <f t="shared" si="6"/>
        <v>0.85</v>
      </c>
      <c r="S18" s="367">
        <f t="shared" si="6"/>
        <v>0.85</v>
      </c>
      <c r="T18" s="503"/>
      <c r="U18" s="503"/>
      <c r="V18" s="503"/>
      <c r="W18" s="486"/>
    </row>
    <row r="19" spans="2:23" x14ac:dyDescent="0.35">
      <c r="B19" s="359" t="s">
        <v>541</v>
      </c>
      <c r="C19" s="168" t="s">
        <v>325</v>
      </c>
      <c r="D19" s="375"/>
      <c r="E19" s="159"/>
      <c r="F19" s="189">
        <f>'Haver Pivoted'!GT49</f>
        <v>0</v>
      </c>
      <c r="G19" s="189">
        <f>'Haver Pivoted'!GU49</f>
        <v>0</v>
      </c>
      <c r="H19" s="189">
        <f>'Haver Pivoted'!GV49</f>
        <v>609.29999999999995</v>
      </c>
      <c r="I19" s="189">
        <f>'Haver Pivoted'!GW49</f>
        <v>865.6</v>
      </c>
      <c r="J19" s="189">
        <f>'Haver Pivoted'!GX49</f>
        <v>260.3</v>
      </c>
      <c r="K19" s="189">
        <f>'Haver Pivoted'!GY49</f>
        <v>184.6</v>
      </c>
      <c r="L19" s="351">
        <f>L24</f>
        <v>650</v>
      </c>
      <c r="M19" s="367">
        <f>M24</f>
        <v>650</v>
      </c>
      <c r="N19" s="367"/>
      <c r="O19" s="367"/>
      <c r="P19" s="367"/>
      <c r="Q19" s="367"/>
      <c r="R19" s="367"/>
      <c r="S19" s="367"/>
      <c r="T19" s="503"/>
      <c r="U19" s="503"/>
      <c r="V19" s="503"/>
      <c r="W19" s="486"/>
    </row>
    <row r="20" spans="2:23" x14ac:dyDescent="0.35">
      <c r="B20" s="359" t="s">
        <v>542</v>
      </c>
      <c r="C20" s="168" t="s">
        <v>330</v>
      </c>
      <c r="D20" s="375"/>
      <c r="E20" s="159"/>
      <c r="F20" s="189">
        <f>'Haver Pivoted'!GT54</f>
        <v>0</v>
      </c>
      <c r="G20" s="189">
        <f>'Haver Pivoted'!GU54</f>
        <v>0</v>
      </c>
      <c r="H20" s="189">
        <f>'Haver Pivoted'!GV54</f>
        <v>96.6</v>
      </c>
      <c r="I20" s="189">
        <f>'Haver Pivoted'!GW54</f>
        <v>35.1</v>
      </c>
      <c r="J20" s="189">
        <f>'Haver Pivoted'!GX54</f>
        <v>20.7</v>
      </c>
      <c r="K20" s="189">
        <f>'Haver Pivoted'!GY54</f>
        <v>25.7</v>
      </c>
      <c r="L20" s="351"/>
      <c r="M20" s="367"/>
      <c r="N20" s="367"/>
      <c r="O20" s="367"/>
      <c r="P20" s="367"/>
      <c r="Q20" s="367"/>
      <c r="R20" s="367"/>
      <c r="S20" s="367"/>
      <c r="T20" s="503"/>
      <c r="U20" s="503"/>
      <c r="V20" s="503"/>
      <c r="W20" s="486"/>
    </row>
    <row r="21" spans="2:23" x14ac:dyDescent="0.35">
      <c r="B21" s="359" t="s">
        <v>543</v>
      </c>
      <c r="C21" s="168" t="s">
        <v>328</v>
      </c>
      <c r="D21" s="375"/>
      <c r="E21" s="159"/>
      <c r="F21" s="189">
        <f>'Haver Pivoted'!GT52</f>
        <v>0</v>
      </c>
      <c r="G21" s="189">
        <f>'Haver Pivoted'!GU52</f>
        <v>0</v>
      </c>
      <c r="H21" s="189">
        <f>'Haver Pivoted'!GV52</f>
        <v>22</v>
      </c>
      <c r="I21" s="189">
        <f>'Haver Pivoted'!GW52</f>
        <v>0</v>
      </c>
      <c r="J21" s="189">
        <f>'Haver Pivoted'!GX52</f>
        <v>0</v>
      </c>
      <c r="K21" s="189">
        <f>'Haver Pivoted'!GY52</f>
        <v>9.8000000000000007</v>
      </c>
      <c r="L21" s="351"/>
      <c r="M21" s="367"/>
      <c r="N21" s="367"/>
      <c r="O21" s="367"/>
      <c r="P21" s="367"/>
      <c r="Q21" s="367"/>
      <c r="R21" s="367"/>
      <c r="S21" s="367"/>
      <c r="T21" s="503"/>
      <c r="U21" s="503"/>
      <c r="V21" s="503"/>
      <c r="W21" s="486"/>
    </row>
    <row r="22" spans="2:23" x14ac:dyDescent="0.35">
      <c r="B22" s="359" t="s">
        <v>544</v>
      </c>
      <c r="C22" s="168" t="s">
        <v>331</v>
      </c>
      <c r="D22" s="375"/>
      <c r="E22" s="159"/>
      <c r="F22" s="189">
        <f>'Haver Pivoted'!GT55</f>
        <v>0</v>
      </c>
      <c r="G22" s="189">
        <f>'Haver Pivoted'!GU55</f>
        <v>0</v>
      </c>
      <c r="H22" s="189">
        <f>'Haver Pivoted'!GV55</f>
        <v>140</v>
      </c>
      <c r="I22" s="189">
        <f>'Haver Pivoted'!GW55</f>
        <v>140</v>
      </c>
      <c r="J22" s="189">
        <f>'Haver Pivoted'!GX55</f>
        <v>140</v>
      </c>
      <c r="K22" s="189">
        <f>'Haver Pivoted'!GY55</f>
        <v>8</v>
      </c>
      <c r="L22" s="351"/>
      <c r="M22" s="367"/>
      <c r="N22" s="367"/>
      <c r="O22" s="367"/>
      <c r="P22" s="367"/>
      <c r="Q22" s="367"/>
      <c r="R22" s="367"/>
      <c r="S22" s="367"/>
      <c r="T22" s="503"/>
      <c r="U22" s="503"/>
      <c r="V22" s="503"/>
      <c r="W22" s="486"/>
    </row>
    <row r="23" spans="2:23" x14ac:dyDescent="0.35">
      <c r="B23" s="769" t="s">
        <v>545</v>
      </c>
      <c r="C23" s="770"/>
      <c r="D23" s="372"/>
      <c r="E23" s="368"/>
      <c r="F23" s="350"/>
      <c r="G23" s="159"/>
      <c r="H23" s="159"/>
      <c r="I23" s="159"/>
      <c r="J23" s="159"/>
      <c r="K23" s="159"/>
      <c r="L23" s="508"/>
      <c r="M23" s="524"/>
      <c r="N23" s="524"/>
      <c r="O23" s="524"/>
      <c r="P23" s="524"/>
      <c r="Q23" s="524"/>
      <c r="R23" s="524"/>
      <c r="S23" s="524"/>
      <c r="T23" s="491"/>
      <c r="U23" s="491"/>
      <c r="V23" s="491"/>
      <c r="W23" s="493"/>
    </row>
    <row r="24" spans="2:23" x14ac:dyDescent="0.35">
      <c r="B24" s="352" t="s">
        <v>404</v>
      </c>
      <c r="C24" s="353"/>
      <c r="D24" s="362"/>
      <c r="E24" s="363"/>
      <c r="F24" s="354"/>
      <c r="G24" s="354"/>
      <c r="H24" s="354"/>
      <c r="I24" s="354"/>
      <c r="J24" s="354"/>
      <c r="K24" s="355"/>
      <c r="L24" s="492">
        <f>SUM(L25:L28)</f>
        <v>650</v>
      </c>
      <c r="M24" s="356">
        <f>SUM(M25:M28)</f>
        <v>650</v>
      </c>
      <c r="N24" s="356"/>
      <c r="O24" s="356"/>
      <c r="P24" s="356"/>
      <c r="Q24" s="356"/>
      <c r="R24" s="356"/>
      <c r="S24" s="356"/>
      <c r="T24" s="462"/>
      <c r="U24" s="462"/>
      <c r="V24" s="462"/>
      <c r="W24" s="531"/>
    </row>
    <row r="25" spans="2:23" ht="28" x14ac:dyDescent="0.35">
      <c r="B25" s="170" t="s">
        <v>405</v>
      </c>
      <c r="C25" s="357"/>
      <c r="D25" s="364"/>
      <c r="E25" s="189"/>
      <c r="F25" s="162"/>
      <c r="G25" s="162"/>
      <c r="H25" s="162"/>
      <c r="I25" s="162"/>
      <c r="J25" s="162"/>
      <c r="K25" s="358"/>
      <c r="L25" s="351">
        <f>'Response and Relief Act Score'!F11*4/2</f>
        <v>568</v>
      </c>
      <c r="M25" s="367">
        <f>'Response and Relief Act Score'!F11*4/2</f>
        <v>568</v>
      </c>
      <c r="N25" s="367"/>
      <c r="O25" s="367"/>
      <c r="P25" s="367"/>
      <c r="Q25" s="367"/>
      <c r="R25" s="367"/>
      <c r="S25" s="367"/>
      <c r="T25" s="503"/>
      <c r="U25" s="503"/>
      <c r="V25" s="503"/>
      <c r="W25" s="486"/>
    </row>
    <row r="26" spans="2:23" x14ac:dyDescent="0.35">
      <c r="B26" s="359" t="s">
        <v>406</v>
      </c>
      <c r="C26" s="357"/>
      <c r="D26" s="364"/>
      <c r="E26" s="189"/>
      <c r="F26" s="162"/>
      <c r="G26" s="162"/>
      <c r="H26" s="162"/>
      <c r="I26" s="162"/>
      <c r="J26" s="162"/>
      <c r="K26" s="358"/>
      <c r="L26" s="351">
        <f>'Response and Relief Act Score'!F12*4/2</f>
        <v>40</v>
      </c>
      <c r="M26" s="367">
        <f>'Response and Relief Act Score'!F12*4/2</f>
        <v>40</v>
      </c>
      <c r="N26" s="367"/>
      <c r="O26" s="163"/>
      <c r="P26" s="163"/>
      <c r="Q26" s="163"/>
      <c r="R26" s="163"/>
      <c r="S26" s="163"/>
      <c r="T26" s="503"/>
      <c r="U26" s="503"/>
      <c r="V26" s="503"/>
      <c r="W26" s="486"/>
    </row>
    <row r="27" spans="2:23" x14ac:dyDescent="0.35">
      <c r="B27" s="170" t="s">
        <v>407</v>
      </c>
      <c r="C27" s="357"/>
      <c r="D27" s="364"/>
      <c r="E27" s="189"/>
      <c r="F27" s="162"/>
      <c r="G27" s="162"/>
      <c r="H27" s="162"/>
      <c r="I27" s="162"/>
      <c r="J27" s="162"/>
      <c r="K27" s="358"/>
      <c r="L27" s="351">
        <f>'Response and Relief Act Score'!F13*4/2</f>
        <v>30</v>
      </c>
      <c r="M27" s="367">
        <f>'Response and Relief Act Score'!F13*4/2</f>
        <v>30</v>
      </c>
      <c r="N27" s="367"/>
      <c r="O27" s="163"/>
      <c r="P27" s="163"/>
      <c r="Q27" s="163"/>
      <c r="R27" s="163"/>
      <c r="S27" s="163"/>
      <c r="T27" s="503"/>
      <c r="U27" s="503"/>
      <c r="V27" s="503"/>
      <c r="W27" s="486"/>
    </row>
    <row r="28" spans="2:23" ht="28" x14ac:dyDescent="0.35">
      <c r="B28" s="170" t="s">
        <v>408</v>
      </c>
      <c r="C28" s="357"/>
      <c r="D28" s="364"/>
      <c r="E28" s="189"/>
      <c r="F28" s="162"/>
      <c r="G28" s="162"/>
      <c r="H28" s="162"/>
      <c r="I28" s="162"/>
      <c r="J28" s="376"/>
      <c r="K28" s="358"/>
      <c r="L28" s="351">
        <f>'Response and Relief Act Score'!F14*4/2</f>
        <v>12</v>
      </c>
      <c r="M28" s="367">
        <f>'Response and Relief Act Score'!F14*4/2</f>
        <v>12</v>
      </c>
      <c r="N28" s="367"/>
      <c r="O28" s="367"/>
      <c r="P28" s="367"/>
      <c r="Q28" s="367"/>
      <c r="R28" s="367"/>
      <c r="S28" s="367"/>
      <c r="T28" s="503"/>
      <c r="U28" s="503"/>
      <c r="V28" s="503"/>
      <c r="W28" s="486"/>
    </row>
    <row r="29" spans="2:23" x14ac:dyDescent="0.35">
      <c r="B29" s="204" t="s">
        <v>388</v>
      </c>
      <c r="C29" s="357"/>
      <c r="D29" s="364"/>
      <c r="E29" s="189"/>
      <c r="F29" s="162"/>
      <c r="G29" s="162"/>
      <c r="H29" s="162"/>
      <c r="I29" s="162"/>
      <c r="J29" s="376"/>
      <c r="K29" s="358"/>
      <c r="L29" s="351"/>
      <c r="M29" s="367"/>
      <c r="N29" s="367"/>
      <c r="O29" s="367"/>
      <c r="P29" s="367"/>
      <c r="Q29" s="367"/>
      <c r="R29" s="367"/>
      <c r="S29" s="367"/>
      <c r="T29" s="503"/>
      <c r="U29" s="503"/>
      <c r="V29" s="503"/>
      <c r="W29" s="486"/>
    </row>
    <row r="30" spans="2:23" ht="28" x14ac:dyDescent="0.35">
      <c r="B30" s="170" t="s">
        <v>427</v>
      </c>
      <c r="C30" s="357"/>
      <c r="D30" s="364"/>
      <c r="E30" s="189"/>
      <c r="F30" s="162"/>
      <c r="G30" s="162"/>
      <c r="H30" s="162"/>
      <c r="I30" s="162"/>
      <c r="J30" s="376"/>
      <c r="K30" s="358"/>
      <c r="L30" s="351">
        <f>(4*'Response and Relief Act Score'!$F$15-$K$18)/2</f>
        <v>11</v>
      </c>
      <c r="M30" s="367">
        <f>(4*'Response and Relief Act Score'!$F$15-$K$18)/2</f>
        <v>11</v>
      </c>
      <c r="N30" s="367"/>
      <c r="O30" s="367"/>
      <c r="P30" s="367"/>
      <c r="Q30" s="367"/>
      <c r="R30" s="367"/>
      <c r="S30" s="367"/>
      <c r="T30" s="503"/>
      <c r="U30" s="503"/>
      <c r="V30" s="503"/>
      <c r="W30" s="486"/>
    </row>
    <row r="31" spans="2:23" x14ac:dyDescent="0.35">
      <c r="B31" s="204" t="s">
        <v>418</v>
      </c>
      <c r="C31" s="357"/>
      <c r="D31" s="364"/>
      <c r="E31" s="189"/>
      <c r="F31" s="162"/>
      <c r="G31" s="162"/>
      <c r="H31" s="162"/>
      <c r="I31" s="162"/>
      <c r="J31" s="376"/>
      <c r="K31" s="358"/>
      <c r="L31" s="351"/>
      <c r="M31" s="367"/>
      <c r="N31" s="367"/>
      <c r="O31" s="367"/>
      <c r="P31" s="367"/>
      <c r="Q31" s="367"/>
      <c r="R31" s="367"/>
      <c r="S31" s="367"/>
      <c r="T31" s="503"/>
      <c r="U31" s="503"/>
      <c r="V31" s="503"/>
      <c r="W31" s="486"/>
    </row>
    <row r="32" spans="2:23" ht="28" x14ac:dyDescent="0.35">
      <c r="B32" s="170" t="s">
        <v>441</v>
      </c>
      <c r="C32" s="357"/>
      <c r="D32" s="364"/>
      <c r="E32" s="189"/>
      <c r="F32" s="162"/>
      <c r="G32" s="162"/>
      <c r="H32" s="162"/>
      <c r="I32" s="162"/>
      <c r="J32" s="376"/>
      <c r="K32" s="358"/>
      <c r="L32" s="508">
        <v>73.3</v>
      </c>
      <c r="M32" s="524">
        <v>73.3</v>
      </c>
      <c r="N32" s="524"/>
      <c r="O32" s="524"/>
      <c r="P32" s="524"/>
      <c r="Q32" s="524"/>
      <c r="R32" s="524"/>
      <c r="S32" s="524"/>
      <c r="T32" s="491"/>
      <c r="U32" s="491"/>
      <c r="V32" s="491"/>
      <c r="W32" s="493"/>
    </row>
    <row r="33" spans="2:23" ht="14.5" customHeight="1" x14ac:dyDescent="0.35">
      <c r="B33" s="360" t="s">
        <v>578</v>
      </c>
      <c r="C33" s="353"/>
      <c r="D33" s="362"/>
      <c r="E33" s="363"/>
      <c r="F33" s="354"/>
      <c r="G33" s="354"/>
      <c r="H33" s="354"/>
      <c r="I33" s="354"/>
      <c r="J33" s="361"/>
      <c r="K33" s="361"/>
      <c r="L33" s="492"/>
      <c r="M33" s="356"/>
      <c r="N33" s="356"/>
      <c r="O33" s="356"/>
      <c r="P33" s="356"/>
      <c r="Q33" s="356"/>
      <c r="R33" s="356"/>
      <c r="S33" s="356"/>
      <c r="T33" s="462"/>
      <c r="U33" s="462"/>
      <c r="V33" s="462"/>
      <c r="W33" s="531"/>
    </row>
    <row r="34" spans="2:23" x14ac:dyDescent="0.35">
      <c r="B34" s="498" t="s">
        <v>579</v>
      </c>
      <c r="C34" s="334"/>
      <c r="D34" s="435"/>
      <c r="E34" s="434"/>
      <c r="F34" s="434"/>
      <c r="G34" s="434"/>
      <c r="H34" s="434"/>
      <c r="I34" s="434"/>
      <c r="J34" s="528"/>
      <c r="K34" s="528"/>
      <c r="L34" s="527">
        <f>SUM(L35:L42)</f>
        <v>163.68599999999998</v>
      </c>
      <c r="M34" s="501">
        <f t="shared" ref="M34:W34" si="7">SUM(M35:M42)</f>
        <v>163.68599999999998</v>
      </c>
      <c r="N34" s="501">
        <f t="shared" si="7"/>
        <v>110.24799999999999</v>
      </c>
      <c r="O34" s="501">
        <f t="shared" si="7"/>
        <v>110.24799999999999</v>
      </c>
      <c r="P34" s="501">
        <f t="shared" si="7"/>
        <v>110.24799999999999</v>
      </c>
      <c r="Q34" s="501">
        <f t="shared" si="7"/>
        <v>110.24799999999999</v>
      </c>
      <c r="R34" s="501">
        <f t="shared" si="7"/>
        <v>12.726000000000001</v>
      </c>
      <c r="S34" s="501">
        <f t="shared" si="7"/>
        <v>12.726000000000001</v>
      </c>
      <c r="T34" s="501">
        <f t="shared" si="7"/>
        <v>12.726000000000001</v>
      </c>
      <c r="U34" s="501">
        <f t="shared" si="7"/>
        <v>12.726000000000001</v>
      </c>
      <c r="V34" s="501">
        <f t="shared" si="7"/>
        <v>1.365</v>
      </c>
      <c r="W34" s="485">
        <f t="shared" si="7"/>
        <v>1.365</v>
      </c>
    </row>
    <row r="35" spans="2:23" x14ac:dyDescent="0.35">
      <c r="B35" s="425" t="s">
        <v>546</v>
      </c>
      <c r="C35" s="68"/>
      <c r="D35" s="377"/>
      <c r="E35" s="72"/>
      <c r="F35" s="72"/>
      <c r="G35" s="72"/>
      <c r="H35" s="72"/>
      <c r="I35" s="72"/>
      <c r="J35" s="380"/>
      <c r="K35" s="380"/>
      <c r="L35" s="245">
        <f>'ARP Quarterly'!D18</f>
        <v>7.6</v>
      </c>
      <c r="M35" s="207">
        <f>'ARP Quarterly'!E18</f>
        <v>7.6</v>
      </c>
      <c r="N35" s="207">
        <f>'ARP Quarterly'!F18</f>
        <v>0</v>
      </c>
      <c r="O35" s="207">
        <f>'ARP Quarterly'!G18</f>
        <v>0</v>
      </c>
      <c r="P35" s="207">
        <f>'ARP Quarterly'!H18</f>
        <v>0</v>
      </c>
      <c r="Q35" s="207">
        <f>'ARP Quarterly'!I18</f>
        <v>0</v>
      </c>
      <c r="R35" s="207">
        <f>'ARP Quarterly'!J18</f>
        <v>0</v>
      </c>
      <c r="S35" s="207">
        <f>'ARP Quarterly'!K18</f>
        <v>0</v>
      </c>
      <c r="T35" s="207">
        <f>'ARP Quarterly'!L18</f>
        <v>0</v>
      </c>
      <c r="U35" s="207">
        <f>'ARP Quarterly'!M18</f>
        <v>0</v>
      </c>
      <c r="V35" s="207">
        <f>'ARP Quarterly'!N18</f>
        <v>0</v>
      </c>
      <c r="W35" s="247">
        <f>'ARP Quarterly'!O18</f>
        <v>0</v>
      </c>
    </row>
    <row r="36" spans="2:23" x14ac:dyDescent="0.35">
      <c r="B36" s="425" t="s">
        <v>547</v>
      </c>
      <c r="C36" s="68"/>
      <c r="D36" s="377"/>
      <c r="E36" s="72"/>
      <c r="F36" s="72"/>
      <c r="G36" s="72"/>
      <c r="H36" s="72"/>
      <c r="I36" s="72"/>
      <c r="J36" s="380"/>
      <c r="K36" s="380"/>
      <c r="L36" s="245">
        <f>'ARP Quarterly'!D19</f>
        <v>8.1999999999999993</v>
      </c>
      <c r="M36" s="207">
        <f>'ARP Quarterly'!E19</f>
        <v>8.1999999999999993</v>
      </c>
      <c r="N36" s="207">
        <f>'ARP Quarterly'!F19</f>
        <v>11.3</v>
      </c>
      <c r="O36" s="207">
        <f>'ARP Quarterly'!G19</f>
        <v>11.3</v>
      </c>
      <c r="P36" s="207">
        <f>'ARP Quarterly'!H19</f>
        <v>11.3</v>
      </c>
      <c r="Q36" s="207">
        <f>'ARP Quarterly'!I19</f>
        <v>11.3</v>
      </c>
      <c r="R36" s="207">
        <f>'ARP Quarterly'!J19</f>
        <v>8.4</v>
      </c>
      <c r="S36" s="207">
        <f>'ARP Quarterly'!K19</f>
        <v>8.4</v>
      </c>
      <c r="T36" s="207">
        <f>'ARP Quarterly'!L19</f>
        <v>8.4</v>
      </c>
      <c r="U36" s="207">
        <f>'ARP Quarterly'!M19</f>
        <v>8.4</v>
      </c>
      <c r="V36" s="207">
        <f>'ARP Quarterly'!N19</f>
        <v>0.2</v>
      </c>
      <c r="W36" s="247">
        <f>'ARP Quarterly'!O19</f>
        <v>0.2</v>
      </c>
    </row>
    <row r="37" spans="2:23" x14ac:dyDescent="0.35">
      <c r="B37" s="425" t="s">
        <v>548</v>
      </c>
      <c r="C37" s="68"/>
      <c r="D37" s="377"/>
      <c r="E37" s="72"/>
      <c r="F37" s="72"/>
      <c r="G37" s="72"/>
      <c r="H37" s="72"/>
      <c r="I37" s="72"/>
      <c r="J37" s="380"/>
      <c r="K37" s="380"/>
      <c r="L37" s="245">
        <f>'ARP Quarterly'!D20</f>
        <v>89.6</v>
      </c>
      <c r="M37" s="207">
        <f>'ARP Quarterly'!E20</f>
        <v>89.6</v>
      </c>
      <c r="N37" s="207">
        <f>'ARP Quarterly'!F20</f>
        <v>1.1000000000000001</v>
      </c>
      <c r="O37" s="207">
        <f>'ARP Quarterly'!G20</f>
        <v>1.1000000000000001</v>
      </c>
      <c r="P37" s="207">
        <f>'ARP Quarterly'!H20</f>
        <v>1.1000000000000001</v>
      </c>
      <c r="Q37" s="207">
        <f>'ARP Quarterly'!I20</f>
        <v>1.1000000000000001</v>
      </c>
      <c r="R37" s="207">
        <f>'ARP Quarterly'!J20</f>
        <v>0.3</v>
      </c>
      <c r="S37" s="207">
        <f>'ARP Quarterly'!K20</f>
        <v>0.3</v>
      </c>
      <c r="T37" s="207">
        <f>'ARP Quarterly'!L20</f>
        <v>0.3</v>
      </c>
      <c r="U37" s="207">
        <f>'ARP Quarterly'!M20</f>
        <v>0.3</v>
      </c>
      <c r="V37" s="207">
        <f>'ARP Quarterly'!N20</f>
        <v>0</v>
      </c>
      <c r="W37" s="247">
        <f>'ARP Quarterly'!O20</f>
        <v>0</v>
      </c>
    </row>
    <row r="38" spans="2:23" x14ac:dyDescent="0.35">
      <c r="B38" s="425" t="s">
        <v>549</v>
      </c>
      <c r="C38" s="68"/>
      <c r="D38" s="377"/>
      <c r="E38" s="72"/>
      <c r="F38" s="72"/>
      <c r="G38" s="72"/>
      <c r="H38" s="72"/>
      <c r="I38" s="72"/>
      <c r="J38" s="380"/>
      <c r="K38" s="380"/>
      <c r="L38" s="245">
        <f>'ARP Quarterly'!D21</f>
        <v>1.66</v>
      </c>
      <c r="M38" s="207">
        <f>'ARP Quarterly'!E21</f>
        <v>1.66</v>
      </c>
      <c r="N38" s="207">
        <f>'ARP Quarterly'!F21</f>
        <v>1.75</v>
      </c>
      <c r="O38" s="207">
        <f>'ARP Quarterly'!G21</f>
        <v>1.75</v>
      </c>
      <c r="P38" s="207">
        <f>'ARP Quarterly'!H21</f>
        <v>1.75</v>
      </c>
      <c r="Q38" s="207">
        <f>'ARP Quarterly'!I21</f>
        <v>1.75</v>
      </c>
      <c r="R38" s="207">
        <f>'ARP Quarterly'!J21</f>
        <v>1.8</v>
      </c>
      <c r="S38" s="207">
        <f>'ARP Quarterly'!K21</f>
        <v>1.8</v>
      </c>
      <c r="T38" s="207">
        <f>'ARP Quarterly'!L21</f>
        <v>1.8</v>
      </c>
      <c r="U38" s="207">
        <f>'ARP Quarterly'!M21</f>
        <v>1.8</v>
      </c>
      <c r="V38" s="207">
        <f>'ARP Quarterly'!N21</f>
        <v>1.95</v>
      </c>
      <c r="W38" s="247">
        <f>'ARP Quarterly'!O21</f>
        <v>1.95</v>
      </c>
    </row>
    <row r="39" spans="2:23" x14ac:dyDescent="0.35">
      <c r="B39" s="425" t="s">
        <v>550</v>
      </c>
      <c r="C39" s="68"/>
      <c r="D39" s="378"/>
      <c r="E39" s="365"/>
      <c r="F39" s="365"/>
      <c r="G39" s="365"/>
      <c r="H39" s="72"/>
      <c r="I39" s="72"/>
      <c r="J39" s="380"/>
      <c r="K39" s="380"/>
      <c r="L39" s="245">
        <f>'ARP Quarterly'!D22</f>
        <v>9.0220000000000002</v>
      </c>
      <c r="M39" s="207">
        <f>'ARP Quarterly'!E22</f>
        <v>9.0220000000000002</v>
      </c>
      <c r="N39" s="207">
        <f>'ARP Quarterly'!F22</f>
        <v>1.7330000000000001</v>
      </c>
      <c r="O39" s="207">
        <f>'ARP Quarterly'!G22</f>
        <v>1.7330000000000001</v>
      </c>
      <c r="P39" s="207">
        <f>'ARP Quarterly'!H22</f>
        <v>1.7330000000000001</v>
      </c>
      <c r="Q39" s="207">
        <f>'ARP Quarterly'!I22</f>
        <v>1.7330000000000001</v>
      </c>
      <c r="R39" s="207">
        <f>'ARP Quarterly'!J22</f>
        <v>0</v>
      </c>
      <c r="S39" s="207">
        <f>'ARP Quarterly'!K22</f>
        <v>0</v>
      </c>
      <c r="T39" s="207">
        <f>'ARP Quarterly'!L22</f>
        <v>0</v>
      </c>
      <c r="U39" s="207">
        <f>'ARP Quarterly'!M22</f>
        <v>0</v>
      </c>
      <c r="V39" s="207">
        <f>'ARP Quarterly'!N22</f>
        <v>0</v>
      </c>
      <c r="W39" s="247">
        <f>'ARP Quarterly'!O22</f>
        <v>0</v>
      </c>
    </row>
    <row r="40" spans="2:23" x14ac:dyDescent="0.35">
      <c r="B40" s="425" t="s">
        <v>539</v>
      </c>
      <c r="C40" s="68"/>
      <c r="D40" s="377"/>
      <c r="E40" s="72"/>
      <c r="F40" s="72"/>
      <c r="G40" s="72"/>
      <c r="H40" s="72"/>
      <c r="I40" s="72"/>
      <c r="J40" s="380"/>
      <c r="K40" s="380"/>
      <c r="L40" s="245">
        <f>'ARP Quarterly'!D23</f>
        <v>6.1479999999999997</v>
      </c>
      <c r="M40" s="207">
        <f>'ARP Quarterly'!E23</f>
        <v>6.1479999999999997</v>
      </c>
      <c r="N40" s="207">
        <f>'ARP Quarterly'!F23</f>
        <v>7.1440000000000001</v>
      </c>
      <c r="O40" s="207">
        <f>'ARP Quarterly'!G23</f>
        <v>7.1440000000000001</v>
      </c>
      <c r="P40" s="207">
        <f>'ARP Quarterly'!H23</f>
        <v>7.1440000000000001</v>
      </c>
      <c r="Q40" s="207">
        <f>'ARP Quarterly'!I23</f>
        <v>7.1440000000000001</v>
      </c>
      <c r="R40" s="207">
        <f>'ARP Quarterly'!J23</f>
        <v>0</v>
      </c>
      <c r="S40" s="207">
        <f>'ARP Quarterly'!K23</f>
        <v>0</v>
      </c>
      <c r="T40" s="207">
        <f>'ARP Quarterly'!L23</f>
        <v>0</v>
      </c>
      <c r="U40" s="207">
        <f>'ARP Quarterly'!M23</f>
        <v>0</v>
      </c>
      <c r="V40" s="207">
        <f>'ARP Quarterly'!N23</f>
        <v>0</v>
      </c>
      <c r="W40" s="247">
        <f>'ARP Quarterly'!O23</f>
        <v>0</v>
      </c>
    </row>
    <row r="41" spans="2:23" x14ac:dyDescent="0.35">
      <c r="B41" s="425" t="s">
        <v>551</v>
      </c>
      <c r="C41" s="68"/>
      <c r="D41" s="377"/>
      <c r="E41" s="72"/>
      <c r="F41" s="72"/>
      <c r="G41" s="72"/>
      <c r="H41" s="72"/>
      <c r="I41" s="72"/>
      <c r="J41" s="380"/>
      <c r="K41" s="380"/>
      <c r="L41" s="245">
        <f>'ARP Quarterly'!D24</f>
        <v>-0.56799999999999995</v>
      </c>
      <c r="M41" s="207">
        <f>'ARP Quarterly'!E24</f>
        <v>-0.56799999999999995</v>
      </c>
      <c r="N41" s="207">
        <f>'ARP Quarterly'!F24</f>
        <v>81.608999999999995</v>
      </c>
      <c r="O41" s="207">
        <f>'ARP Quarterly'!G24</f>
        <v>81.608999999999995</v>
      </c>
      <c r="P41" s="207">
        <f>'ARP Quarterly'!H24</f>
        <v>81.608999999999995</v>
      </c>
      <c r="Q41" s="207">
        <f>'ARP Quarterly'!I24</f>
        <v>81.608999999999995</v>
      </c>
      <c r="R41" s="207">
        <f>'ARP Quarterly'!J24</f>
        <v>1.3759999999999999</v>
      </c>
      <c r="S41" s="207">
        <f>'ARP Quarterly'!K24</f>
        <v>1.3759999999999999</v>
      </c>
      <c r="T41" s="207">
        <f>'ARP Quarterly'!L24</f>
        <v>1.3759999999999999</v>
      </c>
      <c r="U41" s="207">
        <f>'ARP Quarterly'!M24</f>
        <v>1.3759999999999999</v>
      </c>
      <c r="V41" s="207">
        <f>'ARP Quarterly'!N24</f>
        <v>-0.875</v>
      </c>
      <c r="W41" s="247">
        <f>'ARP Quarterly'!O24</f>
        <v>-0.875</v>
      </c>
    </row>
    <row r="42" spans="2:23" x14ac:dyDescent="0.35">
      <c r="B42" s="487" t="s">
        <v>552</v>
      </c>
      <c r="C42" s="94"/>
      <c r="D42" s="379"/>
      <c r="E42" s="366"/>
      <c r="F42" s="366"/>
      <c r="G42" s="366"/>
      <c r="H42" s="366"/>
      <c r="I42" s="366"/>
      <c r="J42" s="381"/>
      <c r="K42" s="381"/>
      <c r="L42" s="105">
        <f>'ARP Quarterly'!D25</f>
        <v>42.024000000000001</v>
      </c>
      <c r="M42" s="106">
        <f>'ARP Quarterly'!E25</f>
        <v>42.024000000000001</v>
      </c>
      <c r="N42" s="106">
        <f>'ARP Quarterly'!F25</f>
        <v>5.6120000000000001</v>
      </c>
      <c r="O42" s="106">
        <f>'ARP Quarterly'!G25</f>
        <v>5.6120000000000001</v>
      </c>
      <c r="P42" s="106">
        <f>'ARP Quarterly'!H25</f>
        <v>5.6120000000000001</v>
      </c>
      <c r="Q42" s="106">
        <f>'ARP Quarterly'!I25</f>
        <v>5.6120000000000001</v>
      </c>
      <c r="R42" s="106">
        <f>'ARP Quarterly'!J25</f>
        <v>0.85</v>
      </c>
      <c r="S42" s="106">
        <f>'ARP Quarterly'!K25</f>
        <v>0.85</v>
      </c>
      <c r="T42" s="106">
        <f>'ARP Quarterly'!L25</f>
        <v>0.85</v>
      </c>
      <c r="U42" s="106">
        <f>'ARP Quarterly'!M25</f>
        <v>0.85</v>
      </c>
      <c r="V42" s="106">
        <f>'ARP Quarterly'!N25</f>
        <v>0.09</v>
      </c>
      <c r="W42" s="107">
        <f>'ARP Quarterly'!O25</f>
        <v>0.09</v>
      </c>
    </row>
    <row r="43" spans="2:23" x14ac:dyDescent="0.35">
      <c r="L43" s="54"/>
      <c r="T43" s="385"/>
      <c r="U43" s="385"/>
      <c r="V43" s="385"/>
      <c r="W43" s="385"/>
    </row>
  </sheetData>
  <mergeCells count="11">
    <mergeCell ref="B2:W6"/>
    <mergeCell ref="B1:W1"/>
    <mergeCell ref="S10:V10"/>
    <mergeCell ref="D9:K9"/>
    <mergeCell ref="B23:C23"/>
    <mergeCell ref="B9:C11"/>
    <mergeCell ref="D10:F10"/>
    <mergeCell ref="G10:J10"/>
    <mergeCell ref="L10:N10"/>
    <mergeCell ref="O10:R10"/>
    <mergeCell ref="L9:W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0DA08-01AD-4BA4-8FB9-CE314F01613A}">
  <dimension ref="A1:N15"/>
  <sheetViews>
    <sheetView zoomScale="101" workbookViewId="0">
      <selection activeCell="A8" sqref="A8"/>
    </sheetView>
  </sheetViews>
  <sheetFormatPr defaultColWidth="11.6328125" defaultRowHeight="15.5" x14ac:dyDescent="0.35"/>
  <cols>
    <col min="1" max="1" width="58" style="698" bestFit="1" customWidth="1"/>
    <col min="2" max="2" width="58" style="698" customWidth="1"/>
    <col min="3" max="16384" width="11.6328125" style="698"/>
  </cols>
  <sheetData>
    <row r="1" spans="1:14" x14ac:dyDescent="0.35">
      <c r="A1" s="707" t="s">
        <v>709</v>
      </c>
      <c r="B1" s="707" t="s">
        <v>708</v>
      </c>
      <c r="C1" s="707">
        <v>1</v>
      </c>
      <c r="D1" s="707">
        <v>2</v>
      </c>
      <c r="E1" s="707">
        <v>3</v>
      </c>
      <c r="F1" s="707">
        <v>4</v>
      </c>
      <c r="G1" s="707">
        <v>5</v>
      </c>
      <c r="H1" s="707">
        <v>6</v>
      </c>
      <c r="I1" s="707">
        <v>7</v>
      </c>
      <c r="J1" s="707">
        <v>8</v>
      </c>
      <c r="K1" s="707">
        <v>9</v>
      </c>
      <c r="L1" s="707">
        <v>10</v>
      </c>
      <c r="M1" s="707">
        <v>11</v>
      </c>
      <c r="N1" s="707">
        <v>12</v>
      </c>
    </row>
    <row r="2" spans="1:14" x14ac:dyDescent="0.35">
      <c r="A2" s="707" t="s">
        <v>707</v>
      </c>
      <c r="B2" s="707"/>
    </row>
    <row r="3" spans="1:14" x14ac:dyDescent="0.35">
      <c r="A3" s="704" t="s">
        <v>706</v>
      </c>
      <c r="B3" s="706" t="s">
        <v>705</v>
      </c>
      <c r="C3" s="699">
        <f>0.9*0.25</f>
        <v>0.22500000000000001</v>
      </c>
      <c r="D3" s="699">
        <f>0.9*0.25</f>
        <v>0.22500000000000001</v>
      </c>
      <c r="E3" s="699">
        <f>0.9*0.25</f>
        <v>0.22500000000000001</v>
      </c>
      <c r="F3" s="699">
        <f>0.9*0.25</f>
        <v>0.22500000000000001</v>
      </c>
      <c r="G3" s="699"/>
      <c r="H3" s="699"/>
      <c r="I3" s="699"/>
      <c r="J3" s="699"/>
      <c r="K3" s="699"/>
      <c r="L3" s="699"/>
      <c r="M3" s="699"/>
      <c r="N3" s="699"/>
    </row>
    <row r="4" spans="1:14" x14ac:dyDescent="0.35">
      <c r="A4" s="704" t="s">
        <v>704</v>
      </c>
      <c r="B4" s="706" t="s">
        <v>703</v>
      </c>
      <c r="C4" s="699">
        <f xml:space="preserve"> 0.9 * 0.25</f>
        <v>0.22500000000000001</v>
      </c>
      <c r="D4" s="699">
        <f xml:space="preserve"> 0.9 * 0.25</f>
        <v>0.22500000000000001</v>
      </c>
      <c r="E4" s="699">
        <f xml:space="preserve"> 0.9 * 0.25</f>
        <v>0.22500000000000001</v>
      </c>
      <c r="F4" s="699">
        <f xml:space="preserve"> 0.9 * 0.25</f>
        <v>0.22500000000000001</v>
      </c>
      <c r="G4" s="699"/>
      <c r="H4" s="699"/>
      <c r="I4" s="699"/>
      <c r="J4" s="699"/>
      <c r="K4" s="699"/>
      <c r="L4" s="699"/>
      <c r="M4" s="699"/>
      <c r="N4" s="699"/>
    </row>
    <row r="5" spans="1:14" x14ac:dyDescent="0.35">
      <c r="A5" s="704" t="s">
        <v>236</v>
      </c>
      <c r="B5" s="706" t="s">
        <v>236</v>
      </c>
      <c r="C5" s="699">
        <f>0.7*0.35</f>
        <v>0.24499999999999997</v>
      </c>
      <c r="D5" s="699">
        <f>0.7*0.15</f>
        <v>0.105</v>
      </c>
      <c r="E5" s="699">
        <f t="shared" ref="E5:J5" si="0">0.7*0.08</f>
        <v>5.5999999999999994E-2</v>
      </c>
      <c r="F5" s="699">
        <f t="shared" si="0"/>
        <v>5.5999999999999994E-2</v>
      </c>
      <c r="G5" s="699">
        <f t="shared" si="0"/>
        <v>5.5999999999999994E-2</v>
      </c>
      <c r="H5" s="699">
        <f t="shared" si="0"/>
        <v>5.5999999999999994E-2</v>
      </c>
      <c r="I5" s="699">
        <f t="shared" si="0"/>
        <v>5.5999999999999994E-2</v>
      </c>
      <c r="J5" s="699">
        <f t="shared" si="0"/>
        <v>5.5999999999999994E-2</v>
      </c>
      <c r="K5" s="699"/>
      <c r="L5" s="699"/>
      <c r="M5" s="699"/>
      <c r="N5" s="699"/>
    </row>
    <row r="6" spans="1:14" x14ac:dyDescent="0.35">
      <c r="A6" s="704" t="s">
        <v>702</v>
      </c>
      <c r="B6" s="706" t="s">
        <v>702</v>
      </c>
      <c r="C6" s="699">
        <v>0.14000000000000001</v>
      </c>
      <c r="D6" s="699">
        <v>0.1</v>
      </c>
      <c r="E6" s="699">
        <v>0.1</v>
      </c>
      <c r="F6" s="699">
        <v>0.05</v>
      </c>
      <c r="G6" s="699">
        <v>0.05</v>
      </c>
      <c r="H6" s="699">
        <v>0.05</v>
      </c>
      <c r="I6" s="699">
        <v>0.05</v>
      </c>
      <c r="J6" s="699">
        <v>0.05</v>
      </c>
      <c r="K6" s="699">
        <v>0.05</v>
      </c>
      <c r="L6" s="699">
        <v>0.05</v>
      </c>
      <c r="M6" s="699"/>
      <c r="N6" s="699"/>
    </row>
    <row r="7" spans="1:14" x14ac:dyDescent="0.35">
      <c r="A7" s="704" t="s">
        <v>242</v>
      </c>
      <c r="B7" s="706" t="str">
        <f>A7</f>
        <v>Unemployment insurance</v>
      </c>
      <c r="C7" s="699">
        <f>0.9*0.35</f>
        <v>0.315</v>
      </c>
      <c r="D7" s="699">
        <f>0.9*0.35</f>
        <v>0.315</v>
      </c>
      <c r="E7" s="699">
        <f>0.9*0.1</f>
        <v>9.0000000000000011E-2</v>
      </c>
      <c r="F7" s="699">
        <f>0.9*0.1</f>
        <v>9.0000000000000011E-2</v>
      </c>
      <c r="G7" s="699">
        <f>0.9*0.05</f>
        <v>4.5000000000000005E-2</v>
      </c>
      <c r="H7" s="699">
        <f>0.9*0.05</f>
        <v>4.5000000000000005E-2</v>
      </c>
      <c r="I7" s="699"/>
      <c r="J7" s="699"/>
      <c r="K7" s="699"/>
      <c r="L7" s="699"/>
      <c r="M7" s="699"/>
      <c r="N7" s="699"/>
    </row>
    <row r="8" spans="1:14" x14ac:dyDescent="0.35">
      <c r="A8" s="704" t="s">
        <v>701</v>
      </c>
      <c r="B8" s="706" t="str">
        <f>A8</f>
        <v>Unemployment insurance ARP</v>
      </c>
      <c r="C8" s="699">
        <v>0.14000000000000001</v>
      </c>
      <c r="D8" s="699">
        <v>0.14000000000000001</v>
      </c>
      <c r="E8" s="699">
        <v>0.2</v>
      </c>
      <c r="F8" s="699">
        <v>0.2</v>
      </c>
      <c r="G8" s="699">
        <v>0.09</v>
      </c>
      <c r="H8" s="699">
        <v>0.05</v>
      </c>
      <c r="I8" s="699">
        <v>0.05</v>
      </c>
      <c r="J8" s="699">
        <v>0.04</v>
      </c>
      <c r="K8" s="699"/>
      <c r="L8" s="699"/>
      <c r="M8" s="699"/>
      <c r="N8" s="699"/>
    </row>
    <row r="9" spans="1:14" x14ac:dyDescent="0.35">
      <c r="A9" s="704" t="s">
        <v>154</v>
      </c>
      <c r="B9" s="706" t="s">
        <v>700</v>
      </c>
      <c r="C9" s="699">
        <f>0.45*0.11</f>
        <v>4.9500000000000002E-2</v>
      </c>
      <c r="D9" s="699">
        <f>0.45*0.095</f>
        <v>4.2750000000000003E-2</v>
      </c>
      <c r="E9" s="699">
        <f>0.45*0.09</f>
        <v>4.0500000000000001E-2</v>
      </c>
      <c r="F9" s="699">
        <f>0.45*0.085</f>
        <v>3.8250000000000006E-2</v>
      </c>
      <c r="G9" s="699">
        <f>0.45*0.08</f>
        <v>3.6000000000000004E-2</v>
      </c>
      <c r="H9" s="699">
        <f>0.45*0.08</f>
        <v>3.6000000000000004E-2</v>
      </c>
      <c r="I9" s="699">
        <f>0.45*0.08</f>
        <v>3.6000000000000004E-2</v>
      </c>
      <c r="J9" s="699">
        <f>0.45*0.08</f>
        <v>3.6000000000000004E-2</v>
      </c>
      <c r="K9" s="699">
        <f>0.45*0.075</f>
        <v>3.3750000000000002E-2</v>
      </c>
      <c r="L9" s="699">
        <f>0.45*0.075</f>
        <v>3.3750000000000002E-2</v>
      </c>
      <c r="M9" s="699">
        <f>0.45*0.075</f>
        <v>3.3750000000000002E-2</v>
      </c>
      <c r="N9" s="699">
        <f>0.45*0.075</f>
        <v>3.3750000000000002E-2</v>
      </c>
    </row>
    <row r="10" spans="1:14" ht="46.5" x14ac:dyDescent="0.35">
      <c r="A10" s="704" t="s">
        <v>699</v>
      </c>
      <c r="B10" s="703" t="s">
        <v>698</v>
      </c>
      <c r="C10" s="699">
        <v>0.04</v>
      </c>
      <c r="D10" s="699">
        <v>0.04</v>
      </c>
      <c r="E10" s="699">
        <v>1.7000000000000001E-2</v>
      </c>
      <c r="F10" s="699">
        <v>1.7000000000000001E-2</v>
      </c>
      <c r="G10" s="699">
        <v>1.7000000000000001E-2</v>
      </c>
      <c r="H10" s="699">
        <v>1.7000000000000001E-2</v>
      </c>
      <c r="I10" s="699">
        <v>1.7000000000000001E-2</v>
      </c>
      <c r="J10" s="699">
        <v>1.7000000000000001E-2</v>
      </c>
      <c r="K10" s="699">
        <v>1.7000000000000001E-2</v>
      </c>
      <c r="L10" s="699">
        <v>1.7000000000000001E-2</v>
      </c>
      <c r="M10" s="699">
        <v>1.7000000000000001E-2</v>
      </c>
      <c r="N10" s="699">
        <v>1.7000000000000001E-2</v>
      </c>
    </row>
    <row r="11" spans="1:14" ht="46.5" x14ac:dyDescent="0.35">
      <c r="A11" s="704" t="s">
        <v>697</v>
      </c>
      <c r="B11" s="703" t="s">
        <v>696</v>
      </c>
      <c r="C11" s="699">
        <v>0.14000000000000001</v>
      </c>
      <c r="D11" s="699">
        <v>0.14000000000000001</v>
      </c>
      <c r="E11" s="705">
        <v>0.2</v>
      </c>
      <c r="F11" s="699">
        <v>0.2</v>
      </c>
      <c r="G11" s="699">
        <v>0.09</v>
      </c>
      <c r="H11" s="699">
        <v>0.05</v>
      </c>
      <c r="I11" s="699">
        <v>0.05</v>
      </c>
      <c r="J11" s="699">
        <v>0.04</v>
      </c>
      <c r="K11" s="699"/>
      <c r="L11" s="699"/>
      <c r="M11" s="699"/>
      <c r="N11" s="699"/>
    </row>
    <row r="12" spans="1:14" ht="31" x14ac:dyDescent="0.35">
      <c r="A12" s="704" t="s">
        <v>695</v>
      </c>
      <c r="B12" s="703" t="s">
        <v>694</v>
      </c>
      <c r="C12" s="699">
        <v>0.14000000000000001</v>
      </c>
      <c r="D12" s="699">
        <v>0.1</v>
      </c>
      <c r="E12" s="699">
        <v>0.1</v>
      </c>
      <c r="F12" s="699">
        <v>0.05</v>
      </c>
      <c r="G12" s="699">
        <v>0.05</v>
      </c>
      <c r="H12" s="699">
        <v>0.05</v>
      </c>
      <c r="I12" s="699">
        <v>0.05</v>
      </c>
      <c r="J12" s="699">
        <v>0.05</v>
      </c>
      <c r="K12" s="699">
        <v>0.05</v>
      </c>
      <c r="L12" s="699">
        <v>0.05</v>
      </c>
      <c r="M12" s="699">
        <v>0.05</v>
      </c>
      <c r="N12" s="699"/>
    </row>
    <row r="13" spans="1:14" x14ac:dyDescent="0.35">
      <c r="A13" s="702" t="s">
        <v>0</v>
      </c>
      <c r="B13" s="702"/>
      <c r="C13" s="699"/>
      <c r="D13" s="699"/>
      <c r="E13" s="699"/>
      <c r="F13" s="699"/>
      <c r="G13" s="699"/>
      <c r="H13" s="699"/>
      <c r="I13" s="699"/>
      <c r="J13" s="699"/>
      <c r="K13" s="699"/>
      <c r="L13" s="699"/>
      <c r="M13" s="699"/>
      <c r="N13" s="699"/>
    </row>
    <row r="14" spans="1:14" x14ac:dyDescent="0.35">
      <c r="A14" s="701" t="s">
        <v>666</v>
      </c>
      <c r="B14" s="700" t="str">
        <f>A14</f>
        <v>Corporate</v>
      </c>
      <c r="C14" s="699">
        <f t="shared" ref="C14:N14" si="1">-0.4*(1/12)</f>
        <v>-3.3333333333333333E-2</v>
      </c>
      <c r="D14" s="699">
        <f t="shared" si="1"/>
        <v>-3.3333333333333333E-2</v>
      </c>
      <c r="E14" s="699">
        <f t="shared" si="1"/>
        <v>-3.3333333333333333E-2</v>
      </c>
      <c r="F14" s="699">
        <f t="shared" si="1"/>
        <v>-3.3333333333333333E-2</v>
      </c>
      <c r="G14" s="699">
        <f t="shared" si="1"/>
        <v>-3.3333333333333333E-2</v>
      </c>
      <c r="H14" s="699">
        <f t="shared" si="1"/>
        <v>-3.3333333333333333E-2</v>
      </c>
      <c r="I14" s="699">
        <f t="shared" si="1"/>
        <v>-3.3333333333333333E-2</v>
      </c>
      <c r="J14" s="699">
        <f t="shared" si="1"/>
        <v>-3.3333333333333333E-2</v>
      </c>
      <c r="K14" s="699">
        <f t="shared" si="1"/>
        <v>-3.3333333333333333E-2</v>
      </c>
      <c r="L14" s="699">
        <f t="shared" si="1"/>
        <v>-3.3333333333333333E-2</v>
      </c>
      <c r="M14" s="699">
        <f t="shared" si="1"/>
        <v>-3.3333333333333333E-2</v>
      </c>
      <c r="N14" s="699">
        <f t="shared" si="1"/>
        <v>-3.3333333333333333E-2</v>
      </c>
    </row>
    <row r="15" spans="1:14" x14ac:dyDescent="0.35">
      <c r="A15" s="701" t="s">
        <v>669</v>
      </c>
      <c r="B15" s="700" t="str">
        <f>A15</f>
        <v>Non-corporate</v>
      </c>
      <c r="C15" s="699">
        <f>-0.6*0.2</f>
        <v>-0.12</v>
      </c>
      <c r="D15" s="699">
        <f>-0.6*0.2</f>
        <v>-0.12</v>
      </c>
      <c r="E15" s="699">
        <f t="shared" ref="E15:J15" si="2">-0.6*0.1</f>
        <v>-0.06</v>
      </c>
      <c r="F15" s="699">
        <f t="shared" si="2"/>
        <v>-0.06</v>
      </c>
      <c r="G15" s="699">
        <f t="shared" si="2"/>
        <v>-0.06</v>
      </c>
      <c r="H15" s="699">
        <f t="shared" si="2"/>
        <v>-0.06</v>
      </c>
      <c r="I15" s="699">
        <f t="shared" si="2"/>
        <v>-0.06</v>
      </c>
      <c r="J15" s="699">
        <f t="shared" si="2"/>
        <v>-0.06</v>
      </c>
      <c r="K15" s="699"/>
      <c r="L15" s="699"/>
      <c r="M15" s="699"/>
      <c r="N15" s="69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E39"/>
  <sheetViews>
    <sheetView topLeftCell="A10" zoomScale="65" zoomScaleNormal="52" workbookViewId="0">
      <selection activeCell="E19" sqref="E19"/>
    </sheetView>
  </sheetViews>
  <sheetFormatPr defaultColWidth="8.6328125" defaultRowHeight="14" x14ac:dyDescent="0.3"/>
  <cols>
    <col min="1" max="1" width="8.6328125" style="54"/>
    <col min="2" max="2" width="52.7265625" style="54" customWidth="1"/>
    <col min="3" max="3" width="10" style="54" customWidth="1"/>
    <col min="4" max="4" width="12.08984375" style="54" bestFit="1" customWidth="1"/>
    <col min="5" max="5" width="8.7265625" style="54" bestFit="1" customWidth="1"/>
    <col min="6" max="6" width="10.26953125" style="54" bestFit="1" customWidth="1"/>
    <col min="7" max="7" width="8.7265625" style="54" bestFit="1" customWidth="1"/>
    <col min="8" max="8" width="11.26953125" style="54" bestFit="1" customWidth="1"/>
    <col min="9" max="16" width="9.6328125" style="54" customWidth="1"/>
    <col min="17" max="17" width="10.90625" style="54" customWidth="1"/>
    <col min="18" max="21" width="10.90625" style="482" customWidth="1"/>
    <col min="22" max="22" width="93.1796875" style="54" customWidth="1"/>
    <col min="23" max="28" width="9.6328125" style="54" customWidth="1"/>
    <col min="29" max="32" width="8.7265625" style="54" bestFit="1" customWidth="1"/>
    <col min="33" max="16384" width="8.6328125" style="54"/>
  </cols>
  <sheetData>
    <row r="1" spans="2:22" s="589" customFormat="1" x14ac:dyDescent="0.3"/>
    <row r="2" spans="2:22" ht="14" customHeight="1" x14ac:dyDescent="0.3">
      <c r="B2" s="712" t="s">
        <v>341</v>
      </c>
      <c r="C2" s="712"/>
      <c r="D2" s="712"/>
      <c r="E2" s="712"/>
      <c r="F2" s="712"/>
      <c r="G2" s="712"/>
      <c r="H2" s="712"/>
      <c r="I2" s="712"/>
      <c r="J2" s="712"/>
      <c r="K2" s="712"/>
      <c r="L2" s="712"/>
      <c r="M2" s="712"/>
      <c r="N2" s="712"/>
      <c r="O2" s="712"/>
      <c r="P2" s="712"/>
      <c r="Q2" s="712"/>
      <c r="R2" s="712"/>
      <c r="S2" s="712"/>
      <c r="T2" s="712"/>
      <c r="U2" s="712"/>
    </row>
    <row r="3" spans="2:22" x14ac:dyDescent="0.3">
      <c r="B3" s="712"/>
      <c r="C3" s="712"/>
      <c r="D3" s="712"/>
      <c r="E3" s="712"/>
      <c r="F3" s="712"/>
      <c r="G3" s="712"/>
      <c r="H3" s="712"/>
      <c r="I3" s="712"/>
      <c r="J3" s="712"/>
      <c r="K3" s="712"/>
      <c r="L3" s="712"/>
      <c r="M3" s="712"/>
      <c r="N3" s="712"/>
      <c r="O3" s="712"/>
      <c r="P3" s="712"/>
      <c r="Q3" s="712"/>
      <c r="R3" s="712"/>
      <c r="S3" s="712"/>
      <c r="T3" s="712"/>
      <c r="U3" s="712"/>
    </row>
    <row r="4" spans="2:22" x14ac:dyDescent="0.3">
      <c r="B4" s="712"/>
      <c r="C4" s="712"/>
      <c r="D4" s="712"/>
      <c r="E4" s="712"/>
      <c r="F4" s="712"/>
      <c r="G4" s="712"/>
      <c r="H4" s="712"/>
      <c r="I4" s="712"/>
      <c r="J4" s="712"/>
      <c r="K4" s="712"/>
      <c r="L4" s="712"/>
      <c r="M4" s="712"/>
      <c r="N4" s="712"/>
      <c r="O4" s="712"/>
      <c r="P4" s="712"/>
      <c r="Q4" s="712"/>
      <c r="R4" s="712"/>
      <c r="S4" s="712"/>
      <c r="T4" s="712"/>
      <c r="U4" s="712"/>
    </row>
    <row r="5" spans="2:22" x14ac:dyDescent="0.3">
      <c r="B5" s="712"/>
      <c r="C5" s="712"/>
      <c r="D5" s="712"/>
      <c r="E5" s="712"/>
      <c r="F5" s="712"/>
      <c r="G5" s="712"/>
      <c r="H5" s="712"/>
      <c r="I5" s="712"/>
      <c r="J5" s="712"/>
      <c r="K5" s="712"/>
      <c r="L5" s="712"/>
      <c r="M5" s="712"/>
      <c r="N5" s="712"/>
      <c r="O5" s="712"/>
      <c r="P5" s="712"/>
      <c r="Q5" s="712"/>
      <c r="R5" s="712"/>
      <c r="S5" s="712"/>
      <c r="T5" s="712"/>
      <c r="U5" s="712"/>
    </row>
    <row r="6" spans="2:22" ht="17.5" customHeight="1" x14ac:dyDescent="0.3">
      <c r="B6" s="712"/>
      <c r="C6" s="712"/>
      <c r="D6" s="712"/>
      <c r="E6" s="712"/>
      <c r="F6" s="712"/>
      <c r="G6" s="712"/>
      <c r="H6" s="712"/>
      <c r="I6" s="712"/>
      <c r="J6" s="712"/>
      <c r="K6" s="712"/>
      <c r="L6" s="712"/>
      <c r="M6" s="712"/>
      <c r="N6" s="712"/>
      <c r="O6" s="712"/>
      <c r="P6" s="712"/>
      <c r="Q6" s="712"/>
      <c r="R6" s="712"/>
      <c r="S6" s="712"/>
      <c r="T6" s="712"/>
      <c r="U6" s="712"/>
    </row>
    <row r="7" spans="2:22" x14ac:dyDescent="0.3">
      <c r="B7" s="78"/>
      <c r="C7" s="78"/>
      <c r="D7" s="79"/>
      <c r="E7" s="79"/>
      <c r="F7" s="79"/>
      <c r="G7" s="79"/>
      <c r="H7" s="79"/>
      <c r="I7" s="79"/>
      <c r="J7" s="79"/>
      <c r="K7" s="79"/>
      <c r="L7" s="79"/>
      <c r="M7" s="79"/>
      <c r="N7" s="79"/>
      <c r="O7" s="79"/>
      <c r="P7" s="79"/>
      <c r="Q7" s="79"/>
      <c r="R7" s="483"/>
      <c r="S7" s="483"/>
      <c r="T7" s="483"/>
      <c r="U7" s="483"/>
    </row>
    <row r="8" spans="2:22" x14ac:dyDescent="0.3">
      <c r="B8" s="713" t="s">
        <v>342</v>
      </c>
      <c r="C8" s="714"/>
      <c r="D8" s="719" t="s">
        <v>343</v>
      </c>
      <c r="E8" s="720"/>
      <c r="F8" s="720"/>
      <c r="G8" s="720"/>
      <c r="H8" s="720"/>
      <c r="I8" s="720"/>
      <c r="J8" s="731" t="s">
        <v>166</v>
      </c>
      <c r="K8" s="732"/>
      <c r="L8" s="732"/>
      <c r="M8" s="732"/>
      <c r="N8" s="732"/>
      <c r="O8" s="732"/>
      <c r="P8" s="732"/>
      <c r="Q8" s="732"/>
      <c r="R8" s="732"/>
      <c r="S8" s="732"/>
      <c r="T8" s="732"/>
      <c r="U8" s="733"/>
    </row>
    <row r="9" spans="2:22" ht="12.5" customHeight="1" x14ac:dyDescent="0.3">
      <c r="B9" s="715"/>
      <c r="C9" s="716"/>
      <c r="D9" s="74">
        <v>2019</v>
      </c>
      <c r="E9" s="724">
        <v>2020</v>
      </c>
      <c r="F9" s="725"/>
      <c r="G9" s="725"/>
      <c r="H9" s="726"/>
      <c r="I9" s="56">
        <v>2021</v>
      </c>
      <c r="J9" s="727">
        <v>2021</v>
      </c>
      <c r="K9" s="728"/>
      <c r="L9" s="729"/>
      <c r="M9" s="727">
        <v>2022</v>
      </c>
      <c r="N9" s="728"/>
      <c r="O9" s="728"/>
      <c r="P9" s="728"/>
      <c r="Q9" s="727">
        <v>2023</v>
      </c>
      <c r="R9" s="728"/>
      <c r="S9" s="728"/>
      <c r="T9" s="728"/>
      <c r="U9" s="104">
        <v>2024</v>
      </c>
    </row>
    <row r="10" spans="2:22" x14ac:dyDescent="0.3">
      <c r="B10" s="715"/>
      <c r="C10" s="716"/>
      <c r="D10" s="60" t="s">
        <v>160</v>
      </c>
      <c r="E10" s="58" t="s">
        <v>157</v>
      </c>
      <c r="F10" s="59" t="s">
        <v>158</v>
      </c>
      <c r="G10" s="59" t="s">
        <v>159</v>
      </c>
      <c r="H10" s="60" t="s">
        <v>160</v>
      </c>
      <c r="I10" s="57" t="s">
        <v>157</v>
      </c>
      <c r="J10" s="245" t="s">
        <v>158</v>
      </c>
      <c r="K10" s="207" t="s">
        <v>159</v>
      </c>
      <c r="L10" s="247" t="s">
        <v>160</v>
      </c>
      <c r="M10" s="245" t="s">
        <v>157</v>
      </c>
      <c r="N10" s="207" t="s">
        <v>158</v>
      </c>
      <c r="O10" s="207" t="s">
        <v>159</v>
      </c>
      <c r="P10" s="207" t="s">
        <v>160</v>
      </c>
      <c r="Q10" s="245" t="s">
        <v>157</v>
      </c>
      <c r="R10" s="207" t="s">
        <v>158</v>
      </c>
      <c r="S10" s="207" t="s">
        <v>159</v>
      </c>
      <c r="T10" s="207" t="s">
        <v>160</v>
      </c>
      <c r="U10" s="148" t="s">
        <v>157</v>
      </c>
    </row>
    <row r="11" spans="2:22" x14ac:dyDescent="0.3">
      <c r="B11" s="80" t="s">
        <v>344</v>
      </c>
      <c r="C11" s="450" t="s">
        <v>265</v>
      </c>
      <c r="D11" s="601">
        <v>27.9</v>
      </c>
      <c r="E11" s="602">
        <v>43.4</v>
      </c>
      <c r="F11" s="602">
        <v>1084.5999999999999</v>
      </c>
      <c r="G11" s="602">
        <v>775.2</v>
      </c>
      <c r="H11" s="602">
        <v>296.39999999999998</v>
      </c>
      <c r="I11" s="603">
        <v>544.29999999999995</v>
      </c>
      <c r="J11" s="175">
        <f>J12+J13+J22</f>
        <v>495.73641918629141</v>
      </c>
      <c r="K11" s="173">
        <f t="shared" ref="K11:U11" si="0">K12+K13+K22</f>
        <v>410.67878156730012</v>
      </c>
      <c r="L11" s="173">
        <f>L12+L13+L22</f>
        <v>51.964791365884786</v>
      </c>
      <c r="M11" s="173">
        <f t="shared" si="0"/>
        <v>46.308816359376074</v>
      </c>
      <c r="N11" s="173">
        <f t="shared" si="0"/>
        <v>44.73921563986648</v>
      </c>
      <c r="O11" s="173">
        <f t="shared" si="0"/>
        <v>42.900898203592774</v>
      </c>
      <c r="P11" s="173">
        <f t="shared" si="0"/>
        <v>42.18892215568858</v>
      </c>
      <c r="Q11" s="173">
        <f t="shared" si="0"/>
        <v>42.084730538922116</v>
      </c>
      <c r="R11" s="173">
        <f t="shared" si="0"/>
        <v>41.450898203592772</v>
      </c>
      <c r="S11" s="173">
        <f t="shared" si="0"/>
        <v>40.539221556886183</v>
      </c>
      <c r="T11" s="173">
        <f t="shared" si="0"/>
        <v>39.566766467065833</v>
      </c>
      <c r="U11" s="176">
        <f t="shared" si="0"/>
        <v>39.132634730538882</v>
      </c>
      <c r="V11" s="54" t="s">
        <v>345</v>
      </c>
    </row>
    <row r="12" spans="2:22" x14ac:dyDescent="0.3">
      <c r="B12" s="66" t="s">
        <v>346</v>
      </c>
      <c r="C12" s="65" t="s">
        <v>266</v>
      </c>
      <c r="D12" s="604"/>
      <c r="E12" s="605"/>
      <c r="F12" s="605"/>
      <c r="G12" s="605">
        <v>3.1</v>
      </c>
      <c r="H12" s="605">
        <v>11</v>
      </c>
      <c r="I12" s="606">
        <v>18.600000000000001</v>
      </c>
      <c r="J12" s="121">
        <f>MAX(I12*(J25-5)/(I25-5),0)</f>
        <v>18.416205533596841</v>
      </c>
      <c r="K12" s="122">
        <f t="shared" ref="K12:P12" si="1">MAX(J12*(K25-5)/(J25-5),0)</f>
        <v>11.726086956521742</v>
      </c>
      <c r="L12" s="122">
        <f t="shared" si="1"/>
        <v>5.8079051383399198</v>
      </c>
      <c r="M12" s="122">
        <f t="shared" si="1"/>
        <v>1.9666007905138383</v>
      </c>
      <c r="N12" s="122">
        <f t="shared" si="1"/>
        <v>0.9005928853755012</v>
      </c>
      <c r="O12" s="122">
        <f t="shared" si="1"/>
        <v>0</v>
      </c>
      <c r="P12" s="122">
        <f t="shared" si="1"/>
        <v>0</v>
      </c>
      <c r="Q12" s="122">
        <f>P12*Q25/P25</f>
        <v>0</v>
      </c>
      <c r="R12" s="122">
        <f t="shared" ref="R12:U12" si="2">Q12*R25/Q25</f>
        <v>0</v>
      </c>
      <c r="S12" s="122">
        <f t="shared" si="2"/>
        <v>0</v>
      </c>
      <c r="T12" s="122">
        <f t="shared" si="2"/>
        <v>0</v>
      </c>
      <c r="U12" s="125">
        <f t="shared" si="2"/>
        <v>0</v>
      </c>
      <c r="V12" s="54" t="s">
        <v>347</v>
      </c>
    </row>
    <row r="13" spans="2:22" x14ac:dyDescent="0.3">
      <c r="B13" s="66" t="s">
        <v>348</v>
      </c>
      <c r="C13" s="65"/>
      <c r="D13" s="604">
        <f>SUM(D14:D17)</f>
        <v>0</v>
      </c>
      <c r="E13" s="607">
        <f t="shared" ref="E13:I13" si="3">SUM(E14:E17)</f>
        <v>0</v>
      </c>
      <c r="F13" s="607">
        <f t="shared" si="3"/>
        <v>787.90000000000009</v>
      </c>
      <c r="G13" s="607">
        <f t="shared" si="3"/>
        <v>556.20000000000005</v>
      </c>
      <c r="H13" s="607">
        <f t="shared" si="3"/>
        <v>198.49999999999997</v>
      </c>
      <c r="I13" s="608">
        <f t="shared" si="3"/>
        <v>473.5</v>
      </c>
      <c r="J13" s="121">
        <f>'ARP Quarterly'!D8</f>
        <v>425.20704000000001</v>
      </c>
      <c r="K13" s="122">
        <f>'ARP Quarterly'!E8</f>
        <v>350</v>
      </c>
      <c r="L13" s="122">
        <f>'ARP Quarterly'!F8</f>
        <v>0</v>
      </c>
      <c r="M13" s="122">
        <f>'ARP Quarterly'!G8</f>
        <v>0</v>
      </c>
      <c r="N13" s="122">
        <f>'ARP Quarterly'!H8</f>
        <v>0</v>
      </c>
      <c r="O13" s="122">
        <f>'ARP Quarterly'!I8</f>
        <v>0</v>
      </c>
      <c r="P13" s="122">
        <f>'ARP Quarterly'!J8</f>
        <v>0</v>
      </c>
      <c r="Q13" s="122">
        <f>'ARP Quarterly'!K8</f>
        <v>0</v>
      </c>
      <c r="R13" s="122">
        <f>'ARP Quarterly'!L8</f>
        <v>0</v>
      </c>
      <c r="S13" s="122">
        <f>'ARP Quarterly'!M8</f>
        <v>0</v>
      </c>
      <c r="T13" s="122">
        <f>'ARP Quarterly'!N8</f>
        <v>0</v>
      </c>
      <c r="U13" s="125">
        <f>'ARP Quarterly'!O8</f>
        <v>0</v>
      </c>
      <c r="V13" s="54" t="s">
        <v>369</v>
      </c>
    </row>
    <row r="14" spans="2:22" ht="18" customHeight="1" x14ac:dyDescent="0.3">
      <c r="B14" s="67" t="s">
        <v>349</v>
      </c>
      <c r="C14" s="183" t="s">
        <v>266</v>
      </c>
      <c r="D14" s="604"/>
      <c r="E14" s="605"/>
      <c r="F14" s="605"/>
      <c r="G14" s="605">
        <v>3.1</v>
      </c>
      <c r="H14" s="605">
        <v>11</v>
      </c>
      <c r="I14" s="606">
        <v>18.600000000000001</v>
      </c>
      <c r="J14" s="141"/>
      <c r="K14" s="140"/>
      <c r="L14" s="140"/>
      <c r="M14" s="140"/>
      <c r="N14" s="140"/>
      <c r="O14" s="140"/>
      <c r="P14" s="140"/>
      <c r="Q14" s="140"/>
      <c r="R14" s="140"/>
      <c r="S14" s="140"/>
      <c r="T14" s="140"/>
      <c r="U14" s="138"/>
    </row>
    <row r="15" spans="2:22" ht="18" customHeight="1" x14ac:dyDescent="0.3">
      <c r="B15" s="83" t="s">
        <v>350</v>
      </c>
      <c r="C15" s="97" t="s">
        <v>267</v>
      </c>
      <c r="D15" s="609"/>
      <c r="E15" s="605"/>
      <c r="F15" s="605">
        <v>7.2</v>
      </c>
      <c r="G15" s="605">
        <v>23.9</v>
      </c>
      <c r="H15" s="605">
        <v>63.6</v>
      </c>
      <c r="I15" s="606">
        <v>74.099999999999994</v>
      </c>
      <c r="J15" s="141"/>
      <c r="K15" s="140"/>
      <c r="L15" s="140"/>
      <c r="M15" s="140"/>
      <c r="N15" s="140"/>
      <c r="O15" s="140"/>
      <c r="P15" s="122"/>
      <c r="Q15" s="122"/>
      <c r="R15" s="122"/>
      <c r="S15" s="122"/>
      <c r="T15" s="122"/>
      <c r="U15" s="125"/>
    </row>
    <row r="16" spans="2:22" ht="18" customHeight="1" x14ac:dyDescent="0.3">
      <c r="B16" s="83" t="s">
        <v>351</v>
      </c>
      <c r="C16" s="97" t="s">
        <v>268</v>
      </c>
      <c r="D16" s="609"/>
      <c r="E16" s="605"/>
      <c r="F16" s="605">
        <v>101.5</v>
      </c>
      <c r="G16" s="605">
        <v>156.1</v>
      </c>
      <c r="H16" s="605">
        <v>110.3</v>
      </c>
      <c r="I16" s="606">
        <v>97.2</v>
      </c>
      <c r="J16" s="141"/>
      <c r="K16" s="140"/>
      <c r="L16" s="140"/>
      <c r="M16" s="140"/>
      <c r="N16" s="140"/>
      <c r="O16" s="140"/>
      <c r="P16" s="122"/>
      <c r="Q16" s="122"/>
      <c r="R16" s="122"/>
      <c r="S16" s="122"/>
      <c r="T16" s="122"/>
      <c r="U16" s="125"/>
    </row>
    <row r="17" spans="2:24" ht="18" customHeight="1" x14ac:dyDescent="0.3">
      <c r="B17" s="83" t="s">
        <v>352</v>
      </c>
      <c r="C17" s="97" t="s">
        <v>269</v>
      </c>
      <c r="D17" s="609"/>
      <c r="E17" s="605"/>
      <c r="F17" s="605">
        <v>679.2</v>
      </c>
      <c r="G17" s="605">
        <v>373.1</v>
      </c>
      <c r="H17" s="605">
        <v>13.6</v>
      </c>
      <c r="I17" s="606">
        <v>283.60000000000002</v>
      </c>
      <c r="J17" s="141"/>
      <c r="K17" s="140"/>
      <c r="L17" s="140"/>
      <c r="M17" s="140"/>
      <c r="N17" s="140"/>
      <c r="O17" s="140"/>
      <c r="P17" s="122"/>
      <c r="Q17" s="122"/>
      <c r="R17" s="122"/>
      <c r="S17" s="122"/>
      <c r="T17" s="122"/>
      <c r="U17" s="125"/>
    </row>
    <row r="18" spans="2:24" x14ac:dyDescent="0.3">
      <c r="B18" s="84" t="s">
        <v>353</v>
      </c>
      <c r="C18" s="54" t="s">
        <v>270</v>
      </c>
      <c r="D18" s="610"/>
      <c r="E18" s="607"/>
      <c r="F18" s="607"/>
      <c r="G18" s="605">
        <v>106.2</v>
      </c>
      <c r="H18" s="605">
        <v>35.9</v>
      </c>
      <c r="I18" s="606">
        <v>1.6</v>
      </c>
      <c r="J18" s="121">
        <v>0</v>
      </c>
      <c r="K18" s="122"/>
      <c r="L18" s="122"/>
      <c r="M18" s="122"/>
      <c r="N18" s="122"/>
      <c r="O18" s="122"/>
      <c r="P18" s="122"/>
      <c r="Q18" s="122"/>
      <c r="R18" s="122"/>
      <c r="S18" s="122"/>
      <c r="T18" s="122"/>
      <c r="U18" s="125"/>
      <c r="X18" s="71"/>
    </row>
    <row r="19" spans="2:24" x14ac:dyDescent="0.3">
      <c r="B19" s="511" t="s">
        <v>354</v>
      </c>
      <c r="C19" s="461"/>
      <c r="D19" s="509"/>
      <c r="E19" s="480"/>
      <c r="F19" s="480"/>
      <c r="G19" s="302"/>
      <c r="H19" s="302"/>
      <c r="I19" s="535"/>
      <c r="J19" s="297">
        <v>-25</v>
      </c>
      <c r="K19" s="298">
        <v>-75</v>
      </c>
      <c r="L19" s="298"/>
      <c r="M19" s="298"/>
      <c r="N19" s="298"/>
      <c r="O19" s="298"/>
      <c r="P19" s="298"/>
      <c r="Q19" s="298"/>
      <c r="R19" s="298"/>
      <c r="S19" s="298"/>
      <c r="T19" s="298"/>
      <c r="U19" s="299"/>
      <c r="V19" s="771" t="s">
        <v>355</v>
      </c>
      <c r="X19" s="71"/>
    </row>
    <row r="20" spans="2:24" x14ac:dyDescent="0.3">
      <c r="B20" s="69"/>
      <c r="D20" s="325"/>
      <c r="E20" s="123"/>
      <c r="F20" s="123"/>
      <c r="G20" s="123"/>
      <c r="H20" s="123"/>
      <c r="I20" s="194"/>
      <c r="J20" s="121"/>
      <c r="K20" s="122"/>
      <c r="L20" s="122"/>
      <c r="M20" s="122"/>
      <c r="N20" s="122"/>
      <c r="O20" s="122"/>
      <c r="P20" s="122"/>
      <c r="Q20" s="122"/>
      <c r="R20" s="122"/>
      <c r="S20" s="122"/>
      <c r="T20" s="122"/>
      <c r="U20" s="125"/>
      <c r="V20" s="771"/>
      <c r="X20" s="71"/>
    </row>
    <row r="21" spans="2:24" ht="14.5" x14ac:dyDescent="0.35">
      <c r="B21" s="85" t="s">
        <v>356</v>
      </c>
      <c r="C21" s="99"/>
      <c r="D21" s="124">
        <f>D13+D18+D19</f>
        <v>0</v>
      </c>
      <c r="E21" s="120">
        <f>E11-E22</f>
        <v>0</v>
      </c>
      <c r="F21" s="120">
        <f>F11-F22</f>
        <v>787.90000000000009</v>
      </c>
      <c r="G21" s="120">
        <f>G11-G22</f>
        <v>559.30000000000007</v>
      </c>
      <c r="H21" s="120">
        <f>H11-H22</f>
        <v>209.49999999999997</v>
      </c>
      <c r="I21" s="193">
        <f>I11-I22</f>
        <v>492.1</v>
      </c>
      <c r="J21" s="141">
        <f t="shared" ref="J21:U21" si="4">J11-J22</f>
        <v>443.62324553359684</v>
      </c>
      <c r="K21" s="140">
        <f t="shared" si="4"/>
        <v>361.72608695652173</v>
      </c>
      <c r="L21" s="140">
        <f t="shared" si="4"/>
        <v>5.8079051383399189</v>
      </c>
      <c r="M21" s="140">
        <f t="shared" si="4"/>
        <v>1.9666007905138372</v>
      </c>
      <c r="N21" s="140">
        <f t="shared" si="4"/>
        <v>0.90059288537550231</v>
      </c>
      <c r="O21" s="140">
        <f t="shared" si="4"/>
        <v>0</v>
      </c>
      <c r="P21" s="140">
        <f t="shared" si="4"/>
        <v>0</v>
      </c>
      <c r="Q21" s="140">
        <f t="shared" si="4"/>
        <v>0</v>
      </c>
      <c r="R21" s="140">
        <f t="shared" si="4"/>
        <v>0</v>
      </c>
      <c r="S21" s="140">
        <f t="shared" si="4"/>
        <v>0</v>
      </c>
      <c r="T21" s="140">
        <f t="shared" si="4"/>
        <v>0</v>
      </c>
      <c r="U21" s="138">
        <f t="shared" si="4"/>
        <v>0</v>
      </c>
      <c r="X21" s="71"/>
    </row>
    <row r="22" spans="2:24" ht="14.5" x14ac:dyDescent="0.35">
      <c r="B22" s="85" t="s">
        <v>357</v>
      </c>
      <c r="C22" s="99"/>
      <c r="D22" s="124">
        <f>D11</f>
        <v>27.9</v>
      </c>
      <c r="E22" s="120">
        <f>E11</f>
        <v>43.4</v>
      </c>
      <c r="F22" s="120">
        <f>F11-F13-F12</f>
        <v>296.69999999999982</v>
      </c>
      <c r="G22" s="120">
        <f t="shared" ref="G22:I22" si="5">G11-G13-G12</f>
        <v>215.9</v>
      </c>
      <c r="H22" s="120">
        <f t="shared" si="5"/>
        <v>86.9</v>
      </c>
      <c r="I22" s="193">
        <f t="shared" si="5"/>
        <v>52.199999999999953</v>
      </c>
      <c r="J22" s="121">
        <f t="shared" ref="J22:Q22" si="6">I22*J25/I25</f>
        <v>52.113173652694563</v>
      </c>
      <c r="K22" s="122">
        <f t="shared" si="6"/>
        <v>48.952694610778401</v>
      </c>
      <c r="L22" s="122">
        <f t="shared" si="6"/>
        <v>46.156886227544867</v>
      </c>
      <c r="M22" s="122">
        <f t="shared" si="6"/>
        <v>44.342215568862237</v>
      </c>
      <c r="N22" s="122">
        <f t="shared" si="6"/>
        <v>43.838622754490977</v>
      </c>
      <c r="O22" s="122">
        <f t="shared" si="6"/>
        <v>42.900898203592774</v>
      </c>
      <c r="P22" s="122">
        <f t="shared" si="6"/>
        <v>42.18892215568858</v>
      </c>
      <c r="Q22" s="122">
        <f t="shared" si="6"/>
        <v>42.084730538922116</v>
      </c>
      <c r="R22" s="122">
        <f t="shared" ref="R22" si="7">Q22*R25/Q25</f>
        <v>41.450898203592772</v>
      </c>
      <c r="S22" s="122">
        <f t="shared" ref="S22" si="8">R22*S25/R25</f>
        <v>40.539221556886183</v>
      </c>
      <c r="T22" s="122">
        <f t="shared" ref="T22" si="9">S22*T25/S25</f>
        <v>39.566766467065833</v>
      </c>
      <c r="U22" s="125">
        <f t="shared" ref="U22" si="10">T22*U25/T25</f>
        <v>39.132634730538882</v>
      </c>
      <c r="V22" s="54" t="s">
        <v>358</v>
      </c>
      <c r="X22" s="71"/>
    </row>
    <row r="23" spans="2:24" x14ac:dyDescent="0.3">
      <c r="B23" s="84"/>
      <c r="C23" s="99"/>
      <c r="D23" s="124"/>
      <c r="E23" s="120"/>
      <c r="F23" s="120"/>
      <c r="G23" s="120"/>
      <c r="H23" s="120"/>
      <c r="I23" s="193"/>
      <c r="J23" s="121"/>
      <c r="K23" s="122"/>
      <c r="L23" s="122"/>
      <c r="M23" s="122"/>
      <c r="N23" s="122"/>
      <c r="O23" s="122"/>
      <c r="P23" s="122"/>
      <c r="Q23" s="122"/>
      <c r="R23" s="122"/>
      <c r="S23" s="122"/>
      <c r="T23" s="122"/>
      <c r="U23" s="125"/>
      <c r="X23" s="71"/>
    </row>
    <row r="24" spans="2:24" x14ac:dyDescent="0.3">
      <c r="B24" s="84"/>
      <c r="C24" s="99"/>
      <c r="D24" s="124"/>
      <c r="E24" s="120"/>
      <c r="F24" s="120"/>
      <c r="G24" s="120"/>
      <c r="H24" s="120"/>
      <c r="I24" s="193"/>
      <c r="J24" s="121"/>
      <c r="K24" s="122"/>
      <c r="L24" s="122"/>
      <c r="M24" s="122"/>
      <c r="N24" s="122"/>
      <c r="O24" s="122"/>
      <c r="P24" s="122"/>
      <c r="Q24" s="122"/>
      <c r="R24" s="122"/>
      <c r="S24" s="122"/>
      <c r="T24" s="122"/>
      <c r="U24" s="125"/>
      <c r="X24" s="71"/>
    </row>
    <row r="25" spans="2:24" x14ac:dyDescent="0.3">
      <c r="B25" s="328" t="s">
        <v>367</v>
      </c>
      <c r="C25" s="433"/>
      <c r="D25" s="437">
        <v>3.6</v>
      </c>
      <c r="E25" s="88">
        <v>3.8</v>
      </c>
      <c r="F25" s="88">
        <v>13.066000000000001</v>
      </c>
      <c r="G25" s="88">
        <v>8.8000000000000007</v>
      </c>
      <c r="H25" s="88">
        <v>6.766</v>
      </c>
      <c r="I25" s="89">
        <v>6.0119999999999996</v>
      </c>
      <c r="J25" s="411">
        <v>6.0019999999999998</v>
      </c>
      <c r="K25" s="448">
        <v>5.6379999999999999</v>
      </c>
      <c r="L25" s="448">
        <v>5.3159999999999998</v>
      </c>
      <c r="M25" s="448">
        <v>5.1070000000000002</v>
      </c>
      <c r="N25" s="448">
        <v>5.0490000000000004</v>
      </c>
      <c r="O25" s="448">
        <v>4.9409999999999998</v>
      </c>
      <c r="P25" s="448">
        <v>4.859</v>
      </c>
      <c r="Q25" s="448">
        <v>4.8470000000000004</v>
      </c>
      <c r="R25" s="448">
        <v>4.774</v>
      </c>
      <c r="S25" s="448">
        <v>4.6689999999999996</v>
      </c>
      <c r="T25" s="448">
        <v>4.5570000000000004</v>
      </c>
      <c r="U25" s="464">
        <v>4.5069999999999997</v>
      </c>
      <c r="V25" s="90"/>
    </row>
    <row r="27" spans="2:24" x14ac:dyDescent="0.3">
      <c r="W27" s="61"/>
    </row>
    <row r="28" spans="2:24" x14ac:dyDescent="0.3">
      <c r="B28" s="91" t="s">
        <v>359</v>
      </c>
    </row>
    <row r="29" spans="2:24" ht="14.5" customHeight="1" x14ac:dyDescent="0.3">
      <c r="B29" s="772" t="s">
        <v>360</v>
      </c>
      <c r="C29" s="774" t="s">
        <v>361</v>
      </c>
      <c r="D29" s="775"/>
      <c r="E29" s="776"/>
      <c r="K29" s="53"/>
      <c r="L29" s="53"/>
      <c r="M29" s="53"/>
      <c r="N29" s="53"/>
      <c r="O29" s="53"/>
      <c r="P29" s="53"/>
    </row>
    <row r="30" spans="2:24" x14ac:dyDescent="0.3">
      <c r="B30" s="773"/>
      <c r="C30" s="115">
        <v>44287</v>
      </c>
      <c r="D30" s="116">
        <v>44337</v>
      </c>
      <c r="E30" s="117">
        <v>44368</v>
      </c>
      <c r="K30" s="53"/>
      <c r="L30" s="53"/>
      <c r="M30" s="95"/>
      <c r="N30" s="53"/>
      <c r="O30" s="53"/>
      <c r="P30" s="53"/>
    </row>
    <row r="31" spans="2:24" x14ac:dyDescent="0.3">
      <c r="B31" s="75" t="s">
        <v>362</v>
      </c>
      <c r="C31" s="73">
        <v>495.4</v>
      </c>
      <c r="D31" s="73"/>
      <c r="E31" s="191"/>
      <c r="F31" s="73"/>
      <c r="G31" s="73"/>
      <c r="H31" s="73"/>
      <c r="I31" s="73"/>
      <c r="J31" s="73"/>
      <c r="K31" s="72"/>
      <c r="L31" s="53"/>
      <c r="M31" s="65"/>
      <c r="N31" s="53"/>
      <c r="O31" s="53"/>
      <c r="P31" s="53"/>
    </row>
    <row r="32" spans="2:24" x14ac:dyDescent="0.3">
      <c r="B32" s="92" t="s">
        <v>363</v>
      </c>
      <c r="C32" s="73">
        <v>7.2</v>
      </c>
      <c r="D32" s="421"/>
      <c r="E32" s="419"/>
      <c r="F32" s="93"/>
      <c r="G32" s="93"/>
      <c r="H32" s="93"/>
      <c r="I32" s="93"/>
      <c r="J32" s="93"/>
      <c r="K32" s="96"/>
      <c r="L32" s="96"/>
      <c r="M32" s="63"/>
      <c r="N32" s="63"/>
      <c r="O32" s="96"/>
      <c r="P32" s="96"/>
      <c r="Q32" s="93"/>
      <c r="R32" s="93"/>
      <c r="S32" s="93"/>
      <c r="T32" s="93"/>
      <c r="U32" s="93"/>
      <c r="V32" s="93"/>
    </row>
    <row r="33" spans="2:31" x14ac:dyDescent="0.3">
      <c r="B33" s="92" t="s">
        <v>364</v>
      </c>
      <c r="C33" s="73">
        <v>80.2</v>
      </c>
      <c r="D33" s="421"/>
      <c r="E33" s="419"/>
      <c r="F33" s="93"/>
      <c r="G33" s="93"/>
      <c r="H33" s="93"/>
      <c r="I33" s="93"/>
      <c r="J33" s="93"/>
      <c r="K33" s="96"/>
      <c r="L33" s="96"/>
      <c r="M33" s="97"/>
      <c r="N33" s="97"/>
      <c r="O33" s="96"/>
      <c r="P33" s="96"/>
      <c r="Q33" s="93"/>
      <c r="R33" s="93"/>
      <c r="S33" s="93"/>
      <c r="T33" s="93"/>
      <c r="U33" s="93"/>
      <c r="V33" s="93"/>
    </row>
    <row r="34" spans="2:31" x14ac:dyDescent="0.3">
      <c r="B34" s="92" t="s">
        <v>365</v>
      </c>
      <c r="C34" s="73">
        <v>92.6</v>
      </c>
      <c r="D34" s="421"/>
      <c r="E34" s="419"/>
      <c r="F34" s="93"/>
      <c r="G34" s="93"/>
      <c r="H34" s="93"/>
      <c r="I34" s="93"/>
      <c r="J34" s="93"/>
      <c r="K34" s="96"/>
      <c r="L34" s="96"/>
      <c r="M34" s="97"/>
      <c r="N34" s="97"/>
      <c r="O34" s="96"/>
      <c r="P34" s="96"/>
      <c r="Q34" s="93"/>
      <c r="R34" s="93"/>
      <c r="S34" s="93"/>
      <c r="T34" s="93"/>
      <c r="U34" s="93"/>
      <c r="V34" s="93"/>
      <c r="W34" s="93"/>
      <c r="X34" s="93"/>
      <c r="Y34" s="93"/>
      <c r="Z34" s="93"/>
      <c r="AA34" s="93"/>
      <c r="AB34" s="93"/>
      <c r="AC34" s="93"/>
      <c r="AD34" s="93"/>
      <c r="AE34" s="93"/>
    </row>
    <row r="35" spans="2:31" x14ac:dyDescent="0.3">
      <c r="B35" s="92" t="s">
        <v>165</v>
      </c>
      <c r="C35" s="73">
        <v>254.9</v>
      </c>
      <c r="D35" s="445"/>
      <c r="E35" s="404"/>
      <c r="F35" s="62"/>
      <c r="G35" s="62"/>
      <c r="H35" s="62"/>
      <c r="I35" s="62"/>
      <c r="J35" s="62"/>
      <c r="K35" s="98"/>
      <c r="L35" s="98"/>
      <c r="M35" s="97"/>
      <c r="N35" s="97"/>
      <c r="O35" s="98"/>
      <c r="P35" s="53"/>
    </row>
    <row r="36" spans="2:31" x14ac:dyDescent="0.3">
      <c r="B36" s="75"/>
      <c r="C36" s="73"/>
      <c r="D36" s="73"/>
      <c r="E36" s="191"/>
      <c r="K36" s="53"/>
      <c r="L36" s="53"/>
      <c r="M36" s="99"/>
      <c r="N36" s="99"/>
      <c r="O36" s="53"/>
      <c r="P36" s="53"/>
    </row>
    <row r="37" spans="2:31" x14ac:dyDescent="0.3">
      <c r="B37" s="76" t="s">
        <v>366</v>
      </c>
      <c r="C37" s="366">
        <v>6.1</v>
      </c>
      <c r="D37" s="366">
        <v>5.8</v>
      </c>
      <c r="E37" s="476"/>
      <c r="K37" s="53"/>
      <c r="L37" s="53"/>
      <c r="M37" s="53"/>
      <c r="N37" s="53"/>
      <c r="O37" s="53"/>
      <c r="P37" s="53"/>
    </row>
    <row r="38" spans="2:31" x14ac:dyDescent="0.3">
      <c r="K38" s="53"/>
      <c r="L38" s="53"/>
      <c r="M38" s="53"/>
      <c r="N38" s="53"/>
      <c r="O38" s="53"/>
      <c r="P38" s="53"/>
    </row>
    <row r="39" spans="2:31" x14ac:dyDescent="0.3">
      <c r="K39" s="53"/>
      <c r="L39" s="53"/>
      <c r="M39" s="53"/>
      <c r="N39" s="53"/>
      <c r="O39" s="53"/>
      <c r="P39" s="53"/>
    </row>
  </sheetData>
  <mergeCells count="11">
    <mergeCell ref="B2:U6"/>
    <mergeCell ref="V19:V20"/>
    <mergeCell ref="B29:B30"/>
    <mergeCell ref="C29:E29"/>
    <mergeCell ref="B8:C10"/>
    <mergeCell ref="D8:I8"/>
    <mergeCell ref="E9:H9"/>
    <mergeCell ref="J9:L9"/>
    <mergeCell ref="M9:P9"/>
    <mergeCell ref="J8:U8"/>
    <mergeCell ref="Q9:T9"/>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deabcd68-119c-429a-9d71-422d03771023"/>
    <ds:schemaRef ds:uri="http://schemas.microsoft.com/office/2006/documentManagement/types"/>
    <ds:schemaRef ds:uri="http://purl.org/dc/elements/1.1/"/>
    <ds:schemaRef ds:uri="http://schemas.microsoft.com/office/infopath/2007/PartnerControls"/>
    <ds:schemaRef ds:uri="http://purl.org/dc/dcmitype/"/>
    <ds:schemaRef ds:uri="077f7628-a02d-4539-9cae-e7e6d8970771"/>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Checklist (Revision Update)</vt:lpstr>
      <vt:lpstr>Checklist (New Quarter Update)</vt:lpstr>
      <vt:lpstr>Checklist (CBO Budget Release)</vt:lpstr>
      <vt:lpstr>Revisions</vt:lpstr>
      <vt:lpstr>Grants</vt:lpstr>
      <vt:lpstr>Federal and State Purchases</vt:lpstr>
      <vt:lpstr>Subsidies</vt:lpstr>
      <vt:lpstr>MPCs</vt:lpstr>
      <vt:lpstr>Unemployment Insurance</vt:lpstr>
      <vt:lpstr>Medicaid</vt:lpstr>
      <vt:lpstr>Medicare</vt:lpstr>
      <vt:lpstr>Rebate Checks</vt:lpstr>
      <vt:lpstr>Social Benefits</vt:lpstr>
      <vt:lpstr>Taxes</vt:lpstr>
      <vt:lpstr>READ INTO CODE</vt:lpstr>
      <vt:lpstr>Haver Pivoted</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2021-06-21T13:31:47Z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